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20\čakám doručenky\557-2020 Kaštieľ a DSS\predpokl. hodnota\"/>
    </mc:Choice>
  </mc:AlternateContent>
  <bookViews>
    <workbookView xWindow="0" yWindow="0" windowWidth="25200" windowHeight="11385" firstSheet="1" activeTab="1"/>
  </bookViews>
  <sheets>
    <sheet name="Rekapitulácia stavby" sheetId="1" state="veryHidden" r:id="rId1"/>
    <sheet name="MILO-07-2020 - Zariadenie..." sheetId="2" r:id="rId2"/>
  </sheets>
  <definedNames>
    <definedName name="_xlnm._FilterDatabase" localSheetId="1" hidden="1">'MILO-07-2020 - Zariadenie...'!$C$117:$K$200</definedName>
    <definedName name="_xlnm.Print_Titles" localSheetId="1">'MILO-07-2020 - Zariadenie...'!$117:$117</definedName>
    <definedName name="_xlnm.Print_Titles" localSheetId="0">'Rekapitulácia stavby'!$92:$92</definedName>
    <definedName name="_xlnm.Print_Area" localSheetId="1">'MILO-07-2020 - Zariadenie...'!$C$4:$J$76,'MILO-07-2020 - Zariadenie...'!$C$82:$J$101,'MILO-07-2020 - Zariadenie...'!$C$107:$J$200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200" i="2"/>
  <c r="BH200" i="2"/>
  <c r="BG200" i="2"/>
  <c r="BE200" i="2"/>
  <c r="T200" i="2"/>
  <c r="T199" i="2"/>
  <c r="R200" i="2"/>
  <c r="R199" i="2" s="1"/>
  <c r="P200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J115" i="2"/>
  <c r="J114" i="2"/>
  <c r="F114" i="2"/>
  <c r="F112" i="2"/>
  <c r="E110" i="2"/>
  <c r="J90" i="2"/>
  <c r="J89" i="2"/>
  <c r="F89" i="2"/>
  <c r="F87" i="2"/>
  <c r="E85" i="2"/>
  <c r="J16" i="2"/>
  <c r="E16" i="2"/>
  <c r="F90" i="2" s="1"/>
  <c r="J15" i="2"/>
  <c r="J112" i="2"/>
  <c r="L90" i="1"/>
  <c r="AM90" i="1"/>
  <c r="AM89" i="1"/>
  <c r="L89" i="1"/>
  <c r="AM87" i="1"/>
  <c r="L87" i="1"/>
  <c r="L85" i="1"/>
  <c r="L84" i="1"/>
  <c r="BK197" i="2"/>
  <c r="J193" i="2"/>
  <c r="J192" i="2"/>
  <c r="BK191" i="2"/>
  <c r="BK189" i="2"/>
  <c r="BK187" i="2"/>
  <c r="J186" i="2"/>
  <c r="J184" i="2"/>
  <c r="J182" i="2"/>
  <c r="J178" i="2"/>
  <c r="J176" i="2"/>
  <c r="J174" i="2"/>
  <c r="J172" i="2"/>
  <c r="BK171" i="2"/>
  <c r="J170" i="2"/>
  <c r="J169" i="2"/>
  <c r="J168" i="2"/>
  <c r="BK163" i="2"/>
  <c r="BK162" i="2"/>
  <c r="J161" i="2"/>
  <c r="BK156" i="2"/>
  <c r="BK149" i="2"/>
  <c r="J142" i="2"/>
  <c r="J138" i="2"/>
  <c r="BK134" i="2"/>
  <c r="BK133" i="2"/>
  <c r="BK127" i="2"/>
  <c r="BK126" i="2"/>
  <c r="BK157" i="2"/>
  <c r="J156" i="2"/>
  <c r="J146" i="2"/>
  <c r="J139" i="2"/>
  <c r="J137" i="2"/>
  <c r="J135" i="2"/>
  <c r="J133" i="2"/>
  <c r="BK131" i="2"/>
  <c r="J130" i="2"/>
  <c r="J128" i="2"/>
  <c r="J124" i="2"/>
  <c r="BK121" i="2"/>
  <c r="AS94" i="1"/>
  <c r="J159" i="2"/>
  <c r="J154" i="2"/>
  <c r="BK137" i="2"/>
  <c r="BK136" i="2"/>
  <c r="BK129" i="2"/>
  <c r="J127" i="2"/>
  <c r="BK125" i="2"/>
  <c r="J196" i="2"/>
  <c r="BK193" i="2"/>
  <c r="BK185" i="2"/>
  <c r="BK184" i="2"/>
  <c r="J180" i="2"/>
  <c r="BK179" i="2"/>
  <c r="BK177" i="2"/>
  <c r="BK176" i="2"/>
  <c r="J173" i="2"/>
  <c r="J171" i="2"/>
  <c r="BK169" i="2"/>
  <c r="J166" i="2"/>
  <c r="BK158" i="2"/>
  <c r="J157" i="2"/>
  <c r="J153" i="2"/>
  <c r="J149" i="2"/>
  <c r="J147" i="2"/>
  <c r="BK146" i="2"/>
  <c r="BK140" i="2"/>
  <c r="BK132" i="2"/>
  <c r="BK130" i="2"/>
  <c r="BK198" i="2"/>
  <c r="BK194" i="2"/>
  <c r="J191" i="2"/>
  <c r="BK190" i="2"/>
  <c r="J189" i="2"/>
  <c r="J187" i="2"/>
  <c r="J185" i="2"/>
  <c r="BK181" i="2"/>
  <c r="J179" i="2"/>
  <c r="BK175" i="2"/>
  <c r="BK174" i="2"/>
  <c r="BK172" i="2"/>
  <c r="J167" i="2"/>
  <c r="J164" i="2"/>
  <c r="J163" i="2"/>
  <c r="BK161" i="2"/>
  <c r="BK159" i="2"/>
  <c r="J158" i="2"/>
  <c r="J155" i="2"/>
  <c r="BK154" i="2"/>
  <c r="J152" i="2"/>
  <c r="BK151" i="2"/>
  <c r="BK144" i="2"/>
  <c r="BK142" i="2"/>
  <c r="J136" i="2"/>
  <c r="J134" i="2"/>
  <c r="J121" i="2"/>
  <c r="J198" i="2"/>
  <c r="J197" i="2"/>
  <c r="BK195" i="2"/>
  <c r="J188" i="2"/>
  <c r="BK186" i="2"/>
  <c r="J183" i="2"/>
  <c r="J181" i="2"/>
  <c r="BK178" i="2"/>
  <c r="J175" i="2"/>
  <c r="BK173" i="2"/>
  <c r="BK167" i="2"/>
  <c r="J162" i="2"/>
  <c r="BK153" i="2"/>
  <c r="J151" i="2"/>
  <c r="BK147" i="2"/>
  <c r="J145" i="2"/>
  <c r="J141" i="2"/>
  <c r="BK139" i="2"/>
  <c r="BK138" i="2"/>
  <c r="J131" i="2"/>
  <c r="BK123" i="2"/>
  <c r="BK122" i="2"/>
  <c r="BK200" i="2"/>
  <c r="BK196" i="2"/>
  <c r="J195" i="2"/>
  <c r="J194" i="2"/>
  <c r="BK192" i="2"/>
  <c r="J190" i="2"/>
  <c r="BK188" i="2"/>
  <c r="BK183" i="2"/>
  <c r="BK182" i="2"/>
  <c r="BK180" i="2"/>
  <c r="J177" i="2"/>
  <c r="BK170" i="2"/>
  <c r="BK168" i="2"/>
  <c r="BK166" i="2"/>
  <c r="BK164" i="2"/>
  <c r="BK152" i="2"/>
  <c r="BK148" i="2"/>
  <c r="BK145" i="2"/>
  <c r="J143" i="2"/>
  <c r="BK141" i="2"/>
  <c r="J140" i="2"/>
  <c r="J132" i="2"/>
  <c r="BK128" i="2"/>
  <c r="J122" i="2"/>
  <c r="J200" i="2"/>
  <c r="BK155" i="2"/>
  <c r="J148" i="2"/>
  <c r="J144" i="2"/>
  <c r="BK143" i="2"/>
  <c r="BK135" i="2"/>
  <c r="J129" i="2"/>
  <c r="J126" i="2"/>
  <c r="J125" i="2"/>
  <c r="BK124" i="2"/>
  <c r="J123" i="2"/>
  <c r="P165" i="2" l="1"/>
  <c r="P160" i="2"/>
  <c r="R120" i="2"/>
  <c r="R119" i="2"/>
  <c r="R118" i="2" s="1"/>
  <c r="P150" i="2"/>
  <c r="BK165" i="2"/>
  <c r="J165" i="2" s="1"/>
  <c r="J99" i="2" s="1"/>
  <c r="P120" i="2"/>
  <c r="P119" i="2"/>
  <c r="P118" i="2" s="1"/>
  <c r="AU95" i="1" s="1"/>
  <c r="AU94" i="1" s="1"/>
  <c r="R165" i="2"/>
  <c r="BK120" i="2"/>
  <c r="J120" i="2" s="1"/>
  <c r="J96" i="2" s="1"/>
  <c r="BK150" i="2"/>
  <c r="J150" i="2"/>
  <c r="J97" i="2"/>
  <c r="R150" i="2"/>
  <c r="T165" i="2"/>
  <c r="BK160" i="2"/>
  <c r="J160" i="2"/>
  <c r="J98" i="2" s="1"/>
  <c r="T120" i="2"/>
  <c r="T150" i="2"/>
  <c r="R160" i="2"/>
  <c r="T160" i="2"/>
  <c r="J87" i="2"/>
  <c r="BF131" i="2"/>
  <c r="BF140" i="2"/>
  <c r="BF141" i="2"/>
  <c r="BF145" i="2"/>
  <c r="BF152" i="2"/>
  <c r="BF157" i="2"/>
  <c r="BF159" i="2"/>
  <c r="BF124" i="2"/>
  <c r="BF130" i="2"/>
  <c r="BF133" i="2"/>
  <c r="BF158" i="2"/>
  <c r="BF163" i="2"/>
  <c r="BF176" i="2"/>
  <c r="BF179" i="2"/>
  <c r="BF181" i="2"/>
  <c r="BF190" i="2"/>
  <c r="BF191" i="2"/>
  <c r="BK199" i="2"/>
  <c r="J199" i="2"/>
  <c r="J100" i="2"/>
  <c r="F115" i="2"/>
  <c r="BF125" i="2"/>
  <c r="BF134" i="2"/>
  <c r="BF135" i="2"/>
  <c r="BF136" i="2"/>
  <c r="BF148" i="2"/>
  <c r="BF164" i="2"/>
  <c r="BF171" i="2"/>
  <c r="BF172" i="2"/>
  <c r="BF185" i="2"/>
  <c r="BF197" i="2"/>
  <c r="BF198" i="2"/>
  <c r="BF200" i="2"/>
  <c r="BF122" i="2"/>
  <c r="BF126" i="2"/>
  <c r="BF139" i="2"/>
  <c r="BF162" i="2"/>
  <c r="BF166" i="2"/>
  <c r="BF174" i="2"/>
  <c r="BF178" i="2"/>
  <c r="BF180" i="2"/>
  <c r="BF184" i="2"/>
  <c r="BF187" i="2"/>
  <c r="BF189" i="2"/>
  <c r="BF192" i="2"/>
  <c r="BF193" i="2"/>
  <c r="BF195" i="2"/>
  <c r="BF123" i="2"/>
  <c r="BF127" i="2"/>
  <c r="BF137" i="2"/>
  <c r="BF154" i="2"/>
  <c r="BF155" i="2"/>
  <c r="BF194" i="2"/>
  <c r="BF132" i="2"/>
  <c r="BF138" i="2"/>
  <c r="BF142" i="2"/>
  <c r="BF151" i="2"/>
  <c r="BF156" i="2"/>
  <c r="BF143" i="2"/>
  <c r="BF144" i="2"/>
  <c r="BF147" i="2"/>
  <c r="BF149" i="2"/>
  <c r="BF121" i="2"/>
  <c r="BF128" i="2"/>
  <c r="BF129" i="2"/>
  <c r="BF146" i="2"/>
  <c r="BF153" i="2"/>
  <c r="BF161" i="2"/>
  <c r="BF167" i="2"/>
  <c r="BF168" i="2"/>
  <c r="BF169" i="2"/>
  <c r="BF170" i="2"/>
  <c r="BF173" i="2"/>
  <c r="BF175" i="2"/>
  <c r="BF177" i="2"/>
  <c r="BF182" i="2"/>
  <c r="BF183" i="2"/>
  <c r="BF186" i="2"/>
  <c r="BF188" i="2"/>
  <c r="BF196" i="2"/>
  <c r="F34" i="2"/>
  <c r="BC95" i="1" s="1"/>
  <c r="BC94" i="1" s="1"/>
  <c r="W32" i="1" s="1"/>
  <c r="J31" i="2"/>
  <c r="AV95" i="1" s="1"/>
  <c r="F33" i="2"/>
  <c r="BB95" i="1" s="1"/>
  <c r="BB94" i="1" s="1"/>
  <c r="AX94" i="1" s="1"/>
  <c r="F35" i="2"/>
  <c r="BD95" i="1" s="1"/>
  <c r="BD94" i="1" s="1"/>
  <c r="W33" i="1" s="1"/>
  <c r="F31" i="2"/>
  <c r="AZ95" i="1" s="1"/>
  <c r="AZ94" i="1" s="1"/>
  <c r="W29" i="1" s="1"/>
  <c r="T119" i="2" l="1"/>
  <c r="T118" i="2" s="1"/>
  <c r="BK119" i="2"/>
  <c r="BK118" i="2" s="1"/>
  <c r="J118" i="2" s="1"/>
  <c r="J94" i="2" s="1"/>
  <c r="W31" i="1"/>
  <c r="AY94" i="1"/>
  <c r="AV94" i="1"/>
  <c r="AK29" i="1" s="1"/>
  <c r="F32" i="2"/>
  <c r="BA95" i="1" s="1"/>
  <c r="BA94" i="1" s="1"/>
  <c r="AW94" i="1" s="1"/>
  <c r="AK30" i="1" s="1"/>
  <c r="J32" i="2"/>
  <c r="AW95" i="1" s="1"/>
  <c r="AT95" i="1" s="1"/>
  <c r="J119" i="2" l="1"/>
  <c r="J95" i="2"/>
  <c r="AT94" i="1"/>
  <c r="W30" i="1"/>
  <c r="J28" i="2"/>
  <c r="AG95" i="1" s="1"/>
  <c r="AN95" i="1" s="1"/>
  <c r="J37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<sst xmlns="http://schemas.openxmlformats.org/spreadsheetml/2006/main" count="1353" uniqueCount="433">
  <si>
    <t>Export Komplet</t>
  </si>
  <si>
    <t/>
  </si>
  <si>
    <t>2.0</t>
  </si>
  <si>
    <t>False</t>
  </si>
  <si>
    <t>{288c4ead-8453-494f-98e7-50c8ac2fcc28}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</si>
  <si>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</si>
  <si>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</si>
  <si>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</si>
  <si>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</si>
  <si>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</si>
  <si>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</si>
  <si>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</si>
  <si>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MILO/07/2020</t>
  </si>
  <si>
    <t>Stavba:</t>
  </si>
  <si>
    <t>Zariadenie pre seniorov- Odstavná plocha - Domov pri kaštieli</t>
  </si>
  <si>
    <t>JKSO:</t>
  </si>
  <si>
    <t>KS:</t>
  </si>
  <si>
    <t>Miesto:</t>
  </si>
  <si>
    <t>Žiar nad Hronom</t>
  </si>
  <si>
    <t>Dátum:</t>
  </si>
  <si>
    <t>2. 7. 2020</t>
  </si>
  <si>
    <t>Objednávateľ:</t>
  </si>
  <si>
    <t>IČO:</t>
  </si>
  <si>
    <t>0031125</t>
  </si>
  <si>
    <t>Mesto Žiar nad Hronom - Ing Baranec</t>
  </si>
  <si>
    <t>IČ DPH:</t>
  </si>
  <si>
    <t>2021339463</t>
  </si>
  <si>
    <t>Zhotoviteľ:</t>
  </si>
  <si>
    <t xml:space="preserve"> </t>
  </si>
  <si>
    <t>Projektant:</t>
  </si>
  <si>
    <t>Ing. Fronková</t>
  </si>
  <si>
    <t>True</t>
  </si>
  <si>
    <t>Spracovateľ:</t>
  </si>
  <si>
    <t>31609651</t>
  </si>
  <si>
    <t>TECHNICKÉ SLUŽBY Žiar nad Hronom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</si>
  <si>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</si>
  <si>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</si>
  <si>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</si>
  <si>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</si>
  <si>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</si>
  <si>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</si>
  <si>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</si>
  <si>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</si>
  <si>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</si>
  <si>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</si>
  <si>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</si>
  <si>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</si>
  <si>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</si>
  <si>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</si>
  <si>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</si>
  <si>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</si>
  <si>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</si>
  <si>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</si>
  <si>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</si>
  <si>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</si>
  <si>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</si>
  <si>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</si>
  <si>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</si>
  <si>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</si>
  <si>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</si>
  <si>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</si>
  <si>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</si>
  <si>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</si>
  <si>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</si>
  <si>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</si>
  <si>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</si>
  <si>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</si>
  <si>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</si>
  <si>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</si>
  <si>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</si>
  <si>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</si>
  <si>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</si>
  <si>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</si>
  <si>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</si>
  <si>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</si>
  <si>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</si>
  <si>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</si>
  <si>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</si>
  <si>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</si>
  <si>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</si>
  <si>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</si>
  <si>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</si>
  <si>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</si>
  <si>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</si>
  <si>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</si>
  <si>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</si>
  <si>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</si>
  <si>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</si>
  <si>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</si>
  <si>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</si>
  <si>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</si>
  <si>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</si>
  <si>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</si>
  <si>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</si>
  <si>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</si>
  <si>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</si>
  <si>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</si>
  <si>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</si>
  <si>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</si>
  <si>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</si>
  <si>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</si>
  <si>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</si>
  <si>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</si>
  <si>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</si>
  <si>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</si>
  <si>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</si>
  <si>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</si>
  <si>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</si>
  <si>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</si>
  <si>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</si>
  <si>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</si>
  <si>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</si>
  <si>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11</t>
  </si>
  <si>
    <t>K</t>
  </si>
  <si>
    <t>113107122.S</t>
  </si>
  <si>
    <t>Odstránenie podkladu v ploche do 200 m2 z kameniva hrubého drveného, hr.100 do 200 mm,  -0,23500t</t>
  </si>
  <si>
    <t>m2</t>
  </si>
  <si>
    <t>4</t>
  </si>
  <si>
    <t>2</t>
  </si>
  <si>
    <t>1035686434</t>
  </si>
  <si>
    <t>86</t>
  </si>
  <si>
    <t>113107131.S-1</t>
  </si>
  <si>
    <t>Odstránenie betónových podkladov</t>
  </si>
  <si>
    <t>-650245809</t>
  </si>
  <si>
    <t>120001101.S</t>
  </si>
  <si>
    <t>Príplatok k cenám výkopov za sťaženie výkopu v blízkosti podzemného vedenia alebo výbušnín - rozvody plynu, EEN</t>
  </si>
  <si>
    <t>m3</t>
  </si>
  <si>
    <t>-646945497</t>
  </si>
  <si>
    <t>6</t>
  </si>
  <si>
    <t>120901105.S</t>
  </si>
  <si>
    <t>Búranie tehlového a zmiešaného muriva, MV,MVC,v odkopávkach</t>
  </si>
  <si>
    <t>-1944145878</t>
  </si>
  <si>
    <t>51</t>
  </si>
  <si>
    <t>120901121.S</t>
  </si>
  <si>
    <t>Búranie konštrukcií z betónu prostého neprekladaného kameňom v odkopávkach</t>
  </si>
  <si>
    <t>-1215285037</t>
  </si>
  <si>
    <t>122201102.S</t>
  </si>
  <si>
    <t>Odkopávka a prekopávka nezapažená v hornine 3, nad 100 do 1000 m3</t>
  </si>
  <si>
    <t>1023638587</t>
  </si>
  <si>
    <t>82</t>
  </si>
  <si>
    <t>M</t>
  </si>
  <si>
    <t>286640002800</t>
  </si>
  <si>
    <t>Odlučovač ropných látok EH1008C, prietok 8/40 l/s, pochôdzny poklop, s kalovou jímkou, koaslescenčným filtrom a obtokom, PE, MEA</t>
  </si>
  <si>
    <t>ks</t>
  </si>
  <si>
    <t>8</t>
  </si>
  <si>
    <t>-1204596691</t>
  </si>
  <si>
    <t>62</t>
  </si>
  <si>
    <t>131211101.S</t>
  </si>
  <si>
    <t>Hĺbenie jám v  hornine tr.3 súdržných - ručným náradím</t>
  </si>
  <si>
    <t>-1502111142</t>
  </si>
  <si>
    <t>47</t>
  </si>
  <si>
    <t>132311101.S</t>
  </si>
  <si>
    <t>Hĺbenie rýh šírky do 600 mm v  hornine tr.4 súdržných - ručným  alebo pneumatickým náradím 16x0,5x0,6</t>
  </si>
  <si>
    <t>-1565557658</t>
  </si>
  <si>
    <t>48</t>
  </si>
  <si>
    <t>133301101.S</t>
  </si>
  <si>
    <t>Výkop šachty zapaženej hornina 4 do 100 m3</t>
  </si>
  <si>
    <t>-627673693</t>
  </si>
  <si>
    <t>49</t>
  </si>
  <si>
    <t>133301109.S</t>
  </si>
  <si>
    <t>Príplatok k cenám za lepivosť pri hĺbení šachiet zapažených i nezapažených v hornine 4</t>
  </si>
  <si>
    <t>-376154810</t>
  </si>
  <si>
    <t>162501102.S</t>
  </si>
  <si>
    <t>Vodorovné premiestnenie výkopku po spevnenej ceste z horniny tr.1-4, do 100 m3 na vzdialenosť do 3000 m</t>
  </si>
  <si>
    <t>-1972403917</t>
  </si>
  <si>
    <t>5</t>
  </si>
  <si>
    <t>167101102.S</t>
  </si>
  <si>
    <t>Nakladanie neuľahnutého výkopku z hornín tr.1-4 nad 100 do 1000 m3</t>
  </si>
  <si>
    <t>1829270369</t>
  </si>
  <si>
    <t>12</t>
  </si>
  <si>
    <t>171209002.S</t>
  </si>
  <si>
    <t>Poplatok za skladovanie - zemina  (17 05) ostatné</t>
  </si>
  <si>
    <t>t</t>
  </si>
  <si>
    <t>-151427268</t>
  </si>
  <si>
    <t>13</t>
  </si>
  <si>
    <t>171209004.S</t>
  </si>
  <si>
    <t>Poplatok za skladovanie - štrk z podkladu a betony(17 05 ) ostatné</t>
  </si>
  <si>
    <t>851029332</t>
  </si>
  <si>
    <t>50</t>
  </si>
  <si>
    <t>175101201.S</t>
  </si>
  <si>
    <t>Obsyp objektov sypaninou z vhodných hornín 1 až 4 bez prehodenia sypaniny</t>
  </si>
  <si>
    <t>-1376826238</t>
  </si>
  <si>
    <t>66</t>
  </si>
  <si>
    <t>180402111.S</t>
  </si>
  <si>
    <t>Založenie trávnika parkového výsevom v rovine do 1:5</t>
  </si>
  <si>
    <t>1696557871</t>
  </si>
  <si>
    <t>67</t>
  </si>
  <si>
    <t>005720001400.S</t>
  </si>
  <si>
    <t>Osivá tráv - semená parkovej zmesi</t>
  </si>
  <si>
    <t>kg</t>
  </si>
  <si>
    <t>-43541734</t>
  </si>
  <si>
    <t>53</t>
  </si>
  <si>
    <t>181301105.S</t>
  </si>
  <si>
    <t>Rozprestretie ornice v rovine, plocha do 500 m2, hr. do 300 mm</t>
  </si>
  <si>
    <t>265408637</t>
  </si>
  <si>
    <t>63</t>
  </si>
  <si>
    <t>182001131.S</t>
  </si>
  <si>
    <t>Plošná úprava terénu pri nerovnostiach terénu nad 150-200 mm v rovine alebo na svahu do 1:5</t>
  </si>
  <si>
    <t>-1363969549</t>
  </si>
  <si>
    <t>56</t>
  </si>
  <si>
    <t>184102118.S</t>
  </si>
  <si>
    <t>Výsadba dreviny s balom v rovine alebo na svahu do 1:5, priemer balu nad 1000 do 1200 mm</t>
  </si>
  <si>
    <t>-79734750</t>
  </si>
  <si>
    <t>57</t>
  </si>
  <si>
    <t>026510003200</t>
  </si>
  <si>
    <t>Krík listnatý Javor poľný - Acer campestre, v. 60/80, dekoratívny listom</t>
  </si>
  <si>
    <t>1533700264</t>
  </si>
  <si>
    <t>68</t>
  </si>
  <si>
    <t>026510003200-1</t>
  </si>
  <si>
    <t>Krík listnatý Javor poľný - Acer platanoides v. 60/80, dekoratívny listom</t>
  </si>
  <si>
    <t>315162919</t>
  </si>
  <si>
    <t>58</t>
  </si>
  <si>
    <t>026560000100</t>
  </si>
  <si>
    <t>Jabloň - odroda Malus Royalty</t>
  </si>
  <si>
    <t>644426143</t>
  </si>
  <si>
    <t>59</t>
  </si>
  <si>
    <t>693710000100</t>
  </si>
  <si>
    <t>Netkaná textília DELTA-DRENÁŽNA TEXTÍLIA z PP, š. 1 m, dĺ. 50 m, k zaisteniu filtračnej funkcie plošných drenážnych systémov, DORKEN</t>
  </si>
  <si>
    <t>-1023174552</t>
  </si>
  <si>
    <t>60</t>
  </si>
  <si>
    <t>103110000200.S</t>
  </si>
  <si>
    <t>Rašelina záhradnícka a kompostová tr. II., 40l</t>
  </si>
  <si>
    <t>628394852</t>
  </si>
  <si>
    <t>61</t>
  </si>
  <si>
    <t>055410000100.S</t>
  </si>
  <si>
    <t>Mulčovacia kôra</t>
  </si>
  <si>
    <t>l</t>
  </si>
  <si>
    <t>-1782408466</t>
  </si>
  <si>
    <t>64</t>
  </si>
  <si>
    <t>184202111.S</t>
  </si>
  <si>
    <t>Zakotvenie dreviny troma a viac kolmi pri priemere kolov do 100 mm pri dĺžke kolov do 2 m</t>
  </si>
  <si>
    <t>871657821</t>
  </si>
  <si>
    <t>65</t>
  </si>
  <si>
    <t>052170000500.S</t>
  </si>
  <si>
    <t>Tyč ihličňanová tr. 1, hrúbka 6-7 cm, dĺžky 6 m a viac bez kôry</t>
  </si>
  <si>
    <t>-440641970</t>
  </si>
  <si>
    <t>Komunikácie</t>
  </si>
  <si>
    <t>83</t>
  </si>
  <si>
    <t>564772111.S</t>
  </si>
  <si>
    <t>Podklad alebo kryt z kameniva hrubého drveného veľ. 32-63 mm (vibr.štrk) po zhut.hr. 250 mm</t>
  </si>
  <si>
    <t>1661678133</t>
  </si>
  <si>
    <t>85</t>
  </si>
  <si>
    <t>564801111.S</t>
  </si>
  <si>
    <t>Podklad zo štrkodrviny s rozprestretím a zhutnením, po zhutnení hr. 30 mm</t>
  </si>
  <si>
    <t>-1893377329</t>
  </si>
  <si>
    <t>84</t>
  </si>
  <si>
    <t>564811111.S</t>
  </si>
  <si>
    <t>Podklad zo štrkodrviny s rozprestretím a zhutnením, po zhutnení hr. 50 mm</t>
  </si>
  <si>
    <t>-610566923</t>
  </si>
  <si>
    <t>31</t>
  </si>
  <si>
    <t>596911143.S</t>
  </si>
  <si>
    <t>Kladenie betónovej zámkovej dlažby komunikácií pre peších hr. 60 mm pre peších nad 100 do 300 m2 so zriadením lôžka z kameniva hr. 30 mm- chodníky</t>
  </si>
  <si>
    <t>383624912</t>
  </si>
  <si>
    <t>32</t>
  </si>
  <si>
    <t>592460010600</t>
  </si>
  <si>
    <t>Dlažba betónová Low value PREMAC KLASIKO, rozmer 200x100x60 mm, sivá</t>
  </si>
  <si>
    <t>-1676627439</t>
  </si>
  <si>
    <t>33</t>
  </si>
  <si>
    <t>596912214.S</t>
  </si>
  <si>
    <t>Kladenie betónovej dlažby z vegetačných tvárnic hr. 80 mm, do lôžka z kameniva ťaženého, veľkosti do 0,25 m2, plochy nad 300 m2</t>
  </si>
  <si>
    <t>487373297</t>
  </si>
  <si>
    <t>34</t>
  </si>
  <si>
    <t>592460020100</t>
  </si>
  <si>
    <t>Dlažba betónová EKO 200x200x80-SIKO s fázou 12 mm, sivá</t>
  </si>
  <si>
    <t>1817109453</t>
  </si>
  <si>
    <t>35</t>
  </si>
  <si>
    <t>592460020100-1</t>
  </si>
  <si>
    <t>Dlažba betónová EKO SIKO  200x200x80x20 mm- špára 20 mm</t>
  </si>
  <si>
    <t>2059373701</t>
  </si>
  <si>
    <t>54</t>
  </si>
  <si>
    <t>599432111.S</t>
  </si>
  <si>
    <t>Vyplnenie škár dlažby z lomového kameňa kamenivom ťaženým</t>
  </si>
  <si>
    <t>-1519304987</t>
  </si>
  <si>
    <t>Rúrové vedenie</t>
  </si>
  <si>
    <t>38</t>
  </si>
  <si>
    <t>871366050</t>
  </si>
  <si>
    <t>Montáž kanalizačného PVC-U potrubia korugovaného DN 250</t>
  </si>
  <si>
    <t>m</t>
  </si>
  <si>
    <t>560349166</t>
  </si>
  <si>
    <t>39</t>
  </si>
  <si>
    <t>286120010000</t>
  </si>
  <si>
    <t>Rúra PVC korugovaný kanalizačný systém D 268,9, dĺ. 6 m, SN4, PIPELIFE</t>
  </si>
  <si>
    <t>-125508890</t>
  </si>
  <si>
    <t>40</t>
  </si>
  <si>
    <t>894211111</t>
  </si>
  <si>
    <t>Šachta kanalizačná s obložením dna betónom tr. C 25/30 na potrubie DN do 200 mm</t>
  </si>
  <si>
    <t>-2138019478</t>
  </si>
  <si>
    <t>36</t>
  </si>
  <si>
    <t>895941111</t>
  </si>
  <si>
    <t>Zriadenie kanalizačného vpustu uličného z betónových dielcov typ UV-50, UVB-50</t>
  </si>
  <si>
    <t>-1776906486</t>
  </si>
  <si>
    <t>9</t>
  </si>
  <si>
    <t>Ostatné konštrukcie a práce-búranie</t>
  </si>
  <si>
    <t>72</t>
  </si>
  <si>
    <t>914001111.S</t>
  </si>
  <si>
    <t>Osadenie a montáž cestnej zvislej dopravnej značky na stĺpik, stĺp, konzolu alebo objekt</t>
  </si>
  <si>
    <t>-439302124</t>
  </si>
  <si>
    <t>73</t>
  </si>
  <si>
    <t>404410042600</t>
  </si>
  <si>
    <t>Značka upravujúca prednosť P8 (Hlavná cesta), rozmer 500x500 mm, fólia RA2*(R3A,R3B), pozinkovaná</t>
  </si>
  <si>
    <t>1909381094</t>
  </si>
  <si>
    <t>74</t>
  </si>
  <si>
    <t>404410037300</t>
  </si>
  <si>
    <t>Značka upravujúca prednosť P1 (Daj prednosť v jazde!), rozmer 900 mm, fólia RA2, pozinkovaná</t>
  </si>
  <si>
    <t>-1279040618</t>
  </si>
  <si>
    <t>75</t>
  </si>
  <si>
    <t>404410084700</t>
  </si>
  <si>
    <t>Príkazová značka C2 (Prikázaný smer jazdy vpravo), rozmer 700 mm, fólia RA1, pozinkovaná</t>
  </si>
  <si>
    <t>1345837239</t>
  </si>
  <si>
    <t>76</t>
  </si>
  <si>
    <t>404410052600</t>
  </si>
  <si>
    <t>Zákazová značka B27b (Zákaz odbočovania vľavo), rozmer 700 mm, fólia RA1, pozinkovaná</t>
  </si>
  <si>
    <t>1281529920</t>
  </si>
  <si>
    <t>77</t>
  </si>
  <si>
    <t>404410113400</t>
  </si>
  <si>
    <t>Informatívna prevádzková značka IP6 (Priechod pre chodcov), rozmer 500x500 mm, fólia RA1, pozinkovaná</t>
  </si>
  <si>
    <t>604949390</t>
  </si>
  <si>
    <t>78</t>
  </si>
  <si>
    <t>404440000100.S</t>
  </si>
  <si>
    <t>Úchyt na stĺpik, d 60 mm, križový, Zn</t>
  </si>
  <si>
    <t>-1415652639</t>
  </si>
  <si>
    <t>79</t>
  </si>
  <si>
    <t>404490008600.S</t>
  </si>
  <si>
    <t>Krytka stĺpika, d 60 mm, plastová</t>
  </si>
  <si>
    <t>-1144102480</t>
  </si>
  <si>
    <t>69</t>
  </si>
  <si>
    <t>914501121.S</t>
  </si>
  <si>
    <t>Montáž stĺpika zvislej dopravnej značky dĺžky do 3,5 m do betónového základu</t>
  </si>
  <si>
    <t>-502282847</t>
  </si>
  <si>
    <t>70</t>
  </si>
  <si>
    <t>404490008400.S</t>
  </si>
  <si>
    <t>Stĺpik Zn, d 60 mm/1 bm, pre dopravné značky</t>
  </si>
  <si>
    <t>1297699651</t>
  </si>
  <si>
    <t>71</t>
  </si>
  <si>
    <t>404490008400.S-1</t>
  </si>
  <si>
    <t>Stĺpik Zn, d 60 mm/1 bm, pre dopravné značky  4000mm</t>
  </si>
  <si>
    <t>1277651918</t>
  </si>
  <si>
    <t>80</t>
  </si>
  <si>
    <t>915721211.S</t>
  </si>
  <si>
    <t>Vodorovné dopravné značenie striekané farbou prechodov pre chodcov, šípky, symboly a pod., biela základná</t>
  </si>
  <si>
    <t>-175595002</t>
  </si>
  <si>
    <t>16</t>
  </si>
  <si>
    <t>916361112.S</t>
  </si>
  <si>
    <t>Osadenie cestného obrubníka betónového ležatého do lôžka z betónu prostého tr. C 16/20 s bočnou oporou  ABO</t>
  </si>
  <si>
    <t>968701655</t>
  </si>
  <si>
    <t>17</t>
  </si>
  <si>
    <t>592170002200.S</t>
  </si>
  <si>
    <t>Obrubník cestný,ABO  lxšxv 1000x150x260 mm, skosenie 120/40 mm</t>
  </si>
  <si>
    <t>1864908016</t>
  </si>
  <si>
    <t>18</t>
  </si>
  <si>
    <t>916361112.S-1</t>
  </si>
  <si>
    <t>Osadenie cestného obrubníka betónového ležatého do lôžka z betónu prostého tr. C 16/20 s bočnou oporou detto ale oblúky 4400038570- 4400038570  - PREMAC</t>
  </si>
  <si>
    <t>509659560</t>
  </si>
  <si>
    <t>19</t>
  </si>
  <si>
    <t>592170002300.S</t>
  </si>
  <si>
    <t>Obrubník cestný, -oblúk Premac  4400038570  1m</t>
  </si>
  <si>
    <t>-1664436192</t>
  </si>
  <si>
    <t>592170002300.S-2</t>
  </si>
  <si>
    <t>Obrubník cestný, oblúk 0,5 m Premac  4400038560  -0,5m</t>
  </si>
  <si>
    <t>-997394</t>
  </si>
  <si>
    <t>14</t>
  </si>
  <si>
    <t>917733111.S</t>
  </si>
  <si>
    <t>Osadenie betón. obrubníka bezbariérového do lôžka z betónu prosteho tr. C 30/37,š.do 400 mm</t>
  </si>
  <si>
    <t>1668599600</t>
  </si>
  <si>
    <t>15</t>
  </si>
  <si>
    <t>592170002400.S</t>
  </si>
  <si>
    <t>Obrubník cestný nábehový, lxšxv 1000x200x150(100) mm</t>
  </si>
  <si>
    <t>-14804453</t>
  </si>
  <si>
    <t>22</t>
  </si>
  <si>
    <t>917762111.S</t>
  </si>
  <si>
    <t>Osadenie chodník. obrubníka betónového ležatého do lôžka z betónu prosteho tr. C 12/15 s bočnou oporou</t>
  </si>
  <si>
    <t>2045335831</t>
  </si>
  <si>
    <t>23</t>
  </si>
  <si>
    <t>592170003500</t>
  </si>
  <si>
    <t>Obrubník SEMMELROCK rovný, lxšxv 1000x100x200 mm, sivá</t>
  </si>
  <si>
    <t>-842192564</t>
  </si>
  <si>
    <t>24</t>
  </si>
  <si>
    <t>918101112.S-2</t>
  </si>
  <si>
    <t>Lôžko pod obrubníky, krajníky alebo obruby z dlažobných kociek z betónu prostého tr. C 16/20</t>
  </si>
  <si>
    <t>1599426519</t>
  </si>
  <si>
    <t>919735113.S</t>
  </si>
  <si>
    <t>Rezanie existujúceho asfaltového krytu alebo podkladu hĺbky nad 100 do 150 mm</t>
  </si>
  <si>
    <t>-137281226</t>
  </si>
  <si>
    <t>26</t>
  </si>
  <si>
    <t>935114234.S</t>
  </si>
  <si>
    <t>Osadenie odvodňovacieho betónového žľabu plytkého s ochrannou hranou svetlej šírky 200 mm a s roštom triedy D 400 BG-S-</t>
  </si>
  <si>
    <t>-665446873</t>
  </si>
  <si>
    <t>27</t>
  </si>
  <si>
    <t>592270006400.S</t>
  </si>
  <si>
    <t>Držiak pre liatinový rošt vrátane skrutky</t>
  </si>
  <si>
    <t>275720573</t>
  </si>
  <si>
    <t>28</t>
  </si>
  <si>
    <t>592270013300.S</t>
  </si>
  <si>
    <t>Čelná koncová stena, výška 100 mm, pre žľaby betónové plytké s ochrannou hranou svetlej šírky 200 mm</t>
  </si>
  <si>
    <t>-1799097065</t>
  </si>
  <si>
    <t>46</t>
  </si>
  <si>
    <t>592270013600</t>
  </si>
  <si>
    <t>Čelná, koncová stena NW 300, výška 140 mm, nerezová V2A, HYDRO BG</t>
  </si>
  <si>
    <t>-1437780310</t>
  </si>
  <si>
    <t>29</t>
  </si>
  <si>
    <t>592270016100.S</t>
  </si>
  <si>
    <t>Odvodňovací žľab betónový plytký s ochrannou hranou, svetlej šírky 200 mm, dĺžky 1 m, BG-S-SV 200 č.5</t>
  </si>
  <si>
    <t>1670918854</t>
  </si>
  <si>
    <t>42</t>
  </si>
  <si>
    <t>592270017800</t>
  </si>
  <si>
    <t>Odvodňovací žľab plytký BGF-Z SV G NW 300, dĺžky 1 m, výšky 140 mm, bez spádu, betónový s liatinovou hranou, HYDRO BG</t>
  </si>
  <si>
    <t>-1000283627</t>
  </si>
  <si>
    <t>45</t>
  </si>
  <si>
    <t>592270018800</t>
  </si>
  <si>
    <t>Liatinový rošt BG-SV NW 300, lxšxhr 500x347x25 mm, rozmer štrbiny SW 18x150 mm, trieda D 400, s rýchlouzáverom, liatina, pre žľaby s ochrannou hranou, HYDRO BG</t>
  </si>
  <si>
    <t>-1856263909</t>
  </si>
  <si>
    <t>44</t>
  </si>
  <si>
    <t>592270016900</t>
  </si>
  <si>
    <t>Liatinový rošt NW 200, lxšxhr 500x247x25 mm, plný, triedy F 900, (4 x bez spojovacieho materiálu), HYDRO BG</t>
  </si>
  <si>
    <t>2025912985</t>
  </si>
  <si>
    <t>979082212.S</t>
  </si>
  <si>
    <t>Vodorovná doprava sutiny po suchu s naložením a so zložením na skládke</t>
  </si>
  <si>
    <t>-41683582</t>
  </si>
  <si>
    <t>10</t>
  </si>
  <si>
    <t>979087212.S</t>
  </si>
  <si>
    <t>Nakladanie na dopravné prostriedky pre vodorovnú dopravu sutiny</t>
  </si>
  <si>
    <t>-99973454</t>
  </si>
  <si>
    <t>99</t>
  </si>
  <si>
    <t>Presun hmôt HSV</t>
  </si>
  <si>
    <t>55</t>
  </si>
  <si>
    <t>998223011.S</t>
  </si>
  <si>
    <t>Presun hmôt pre pozemné komunikácie s krytom dláždeným (822 2.3, 822 5.3) akejkoľvek dĺžky objektu</t>
  </si>
  <si>
    <t>508077818</t>
  </si>
  <si>
    <t>Výkaz výmer - parkovisko a vjazd ku Zariadeniu pre seniorov "Domov pri kaštieli"</t>
  </si>
  <si>
    <t>Mesto Žiar nad Hronom</t>
  </si>
  <si>
    <t>Mesto Žiar nad Hronom, Š: Moysesa 46, 965 19 Žiar nad Hronom</t>
  </si>
  <si>
    <t>Ing. Marianna Fronková</t>
  </si>
  <si>
    <t>Ing. Marianna Fronková, inžinierske konštrukcie a dopravné stavby, Bukovina 207,                  966 01 Bzenica, mfronkova@gmail.com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</si>
</sst>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1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89" t="s">
        <v>12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0" t="s">
        <v>14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36</v>
      </c>
      <c r="AR22" s="17"/>
    </row>
    <row r="23" spans="1:71" s="1" customFormat="1" ht="16.5" customHeight="1">
      <c r="B23" s="17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2">
        <f>ROUND(AG94,2)</f>
        <v>0</v>
      </c>
      <c r="AL26" s="193"/>
      <c r="AM26" s="193"/>
      <c r="AN26" s="193"/>
      <c r="AO26" s="19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4" t="s">
        <v>38</v>
      </c>
      <c r="M28" s="194"/>
      <c r="N28" s="194"/>
      <c r="O28" s="194"/>
      <c r="P28" s="194"/>
      <c r="Q28" s="26"/>
      <c r="R28" s="26"/>
      <c r="S28" s="26"/>
      <c r="T28" s="26"/>
      <c r="U28" s="26"/>
      <c r="V28" s="26"/>
      <c r="W28" s="194" t="s">
        <v>39</v>
      </c>
      <c r="X28" s="194"/>
      <c r="Y28" s="194"/>
      <c r="Z28" s="194"/>
      <c r="AA28" s="194"/>
      <c r="AB28" s="194"/>
      <c r="AC28" s="194"/>
      <c r="AD28" s="194"/>
      <c r="AE28" s="194"/>
      <c r="AF28" s="26"/>
      <c r="AG28" s="26"/>
      <c r="AH28" s="26"/>
      <c r="AI28" s="26"/>
      <c r="AJ28" s="26"/>
      <c r="AK28" s="194" t="s">
        <v>40</v>
      </c>
      <c r="AL28" s="194"/>
      <c r="AM28" s="194"/>
      <c r="AN28" s="194"/>
      <c r="AO28" s="194"/>
      <c r="AP28" s="26"/>
      <c r="AQ28" s="26"/>
      <c r="AR28" s="27"/>
      <c r="BE28" s="26"/>
    </row>
    <row r="29" spans="1:71" s="3" customFormat="1" ht="14.45" customHeight="1">
      <c r="B29" s="31"/>
      <c r="D29" s="23" t="s">
        <v>41</v>
      </c>
      <c r="F29" s="23" t="s">
        <v>42</v>
      </c>
      <c r="L29" s="184">
        <v>0.2</v>
      </c>
      <c r="M29" s="183"/>
      <c r="N29" s="183"/>
      <c r="O29" s="183"/>
      <c r="P29" s="183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K29" s="182">
        <f>ROUND(AV94, 2)</f>
        <v>0</v>
      </c>
      <c r="AL29" s="183"/>
      <c r="AM29" s="183"/>
      <c r="AN29" s="183"/>
      <c r="AO29" s="183"/>
      <c r="AR29" s="31"/>
    </row>
    <row r="30" spans="1:71" s="3" customFormat="1" ht="14.45" customHeight="1">
      <c r="B30" s="31"/>
      <c r="F30" s="23" t="s">
        <v>43</v>
      </c>
      <c r="L30" s="184">
        <v>0.2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1"/>
    </row>
    <row r="31" spans="1:71" s="3" customFormat="1" ht="14.45" hidden="1" customHeight="1">
      <c r="B31" s="31"/>
      <c r="F31" s="23" t="s">
        <v>44</v>
      </c>
      <c r="L31" s="184">
        <v>0.2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1"/>
    </row>
    <row r="32" spans="1:71" s="3" customFormat="1" ht="14.45" hidden="1" customHeight="1">
      <c r="B32" s="31"/>
      <c r="F32" s="23" t="s">
        <v>45</v>
      </c>
      <c r="L32" s="184">
        <v>0.2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1"/>
    </row>
    <row r="33" spans="1:57" s="3" customFormat="1" ht="14.45" hidden="1" customHeight="1">
      <c r="B33" s="31"/>
      <c r="F33" s="23" t="s">
        <v>46</v>
      </c>
      <c r="L33" s="184">
        <v>0</v>
      </c>
      <c r="M33" s="183"/>
      <c r="N33" s="183"/>
      <c r="O33" s="183"/>
      <c r="P33" s="183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K33" s="182">
        <v>0</v>
      </c>
      <c r="AL33" s="183"/>
      <c r="AM33" s="183"/>
      <c r="AN33" s="183"/>
      <c r="AO33" s="183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48</v>
      </c>
      <c r="U35" s="34"/>
      <c r="V35" s="34"/>
      <c r="W35" s="34"/>
      <c r="X35" s="185" t="s">
        <v>49</v>
      </c>
      <c r="Y35" s="186"/>
      <c r="Z35" s="186"/>
      <c r="AA35" s="186"/>
      <c r="AB35" s="186"/>
      <c r="AC35" s="34"/>
      <c r="AD35" s="34"/>
      <c r="AE35" s="34"/>
      <c r="AF35" s="34"/>
      <c r="AG35" s="34"/>
      <c r="AH35" s="34"/>
      <c r="AI35" s="34"/>
      <c r="AJ35" s="34"/>
      <c r="AK35" s="187">
        <f>SUM(AK26:AK33)</f>
        <v>0</v>
      </c>
      <c r="AL35" s="186"/>
      <c r="AM35" s="186"/>
      <c r="AN35" s="186"/>
      <c r="AO35" s="188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52</v>
      </c>
      <c r="AI60" s="29"/>
      <c r="AJ60" s="29"/>
      <c r="AK60" s="29"/>
      <c r="AL60" s="29"/>
      <c r="AM60" s="39" t="s">
        <v>53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52</v>
      </c>
      <c r="AI75" s="29"/>
      <c r="AJ75" s="29"/>
      <c r="AK75" s="29"/>
      <c r="AL75" s="29"/>
      <c r="AM75" s="39" t="s">
        <v>53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MILO/07/2020</v>
      </c>
      <c r="AR84" s="45"/>
    </row>
    <row r="85" spans="1:90" s="5" customFormat="1" ht="36.950000000000003" customHeight="1">
      <c r="B85" s="46"/>
      <c r="C85" s="47" t="s">
        <v>13</v>
      </c>
      <c r="L85" s="173" t="str">
        <f>K6</f>
        <v>Zariadenie pre seniorov- Odstavná plocha - Domov pri kaštieli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5" t="str">
        <f>IF(AN8= "","",AN8)</f>
        <v>2. 7. 2020</v>
      </c>
      <c r="AN87" s="175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76" t="str">
        <f>IF(E17="","",E17)</f>
        <v>Ing. Fronková</v>
      </c>
      <c r="AN89" s="177"/>
      <c r="AO89" s="177"/>
      <c r="AP89" s="177"/>
      <c r="AQ89" s="26"/>
      <c r="AR89" s="27"/>
      <c r="AS89" s="178" t="s">
        <v>57</v>
      </c>
      <c r="AT89" s="179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76" t="str">
        <f>IF(E20="","",E20)</f>
        <v>TECHNICKÉ SLUŽBY Žiar nad Hronom</v>
      </c>
      <c r="AN90" s="177"/>
      <c r="AO90" s="177"/>
      <c r="AP90" s="177"/>
      <c r="AQ90" s="26"/>
      <c r="AR90" s="27"/>
      <c r="AS90" s="180"/>
      <c r="AT90" s="181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0"/>
      <c r="AT91" s="181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3" t="s">
        <v>58</v>
      </c>
      <c r="D92" s="164"/>
      <c r="E92" s="164"/>
      <c r="F92" s="164"/>
      <c r="G92" s="164"/>
      <c r="H92" s="54"/>
      <c r="I92" s="165" t="s">
        <v>59</v>
      </c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6" t="s">
        <v>60</v>
      </c>
      <c r="AH92" s="164"/>
      <c r="AI92" s="164"/>
      <c r="AJ92" s="164"/>
      <c r="AK92" s="164"/>
      <c r="AL92" s="164"/>
      <c r="AM92" s="164"/>
      <c r="AN92" s="165" t="s">
        <v>61</v>
      </c>
      <c r="AO92" s="164"/>
      <c r="AP92" s="167"/>
      <c r="AQ92" s="55" t="s">
        <v>62</v>
      </c>
      <c r="AR92" s="27"/>
      <c r="AS92" s="56" t="s">
        <v>63</v>
      </c>
      <c r="AT92" s="57" t="s">
        <v>64</v>
      </c>
      <c r="AU92" s="57" t="s">
        <v>65</v>
      </c>
      <c r="AV92" s="57" t="s">
        <v>66</v>
      </c>
      <c r="AW92" s="57" t="s">
        <v>67</v>
      </c>
      <c r="AX92" s="57" t="s">
        <v>68</v>
      </c>
      <c r="AY92" s="57" t="s">
        <v>69</v>
      </c>
      <c r="AZ92" s="57" t="s">
        <v>70</v>
      </c>
      <c r="BA92" s="57" t="s">
        <v>71</v>
      </c>
      <c r="BB92" s="57" t="s">
        <v>72</v>
      </c>
      <c r="BC92" s="57" t="s">
        <v>73</v>
      </c>
      <c r="BD92" s="58" t="s">
        <v>74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1">
        <f>ROUND(AG95,2)</f>
        <v>0</v>
      </c>
      <c r="AH94" s="171"/>
      <c r="AI94" s="171"/>
      <c r="AJ94" s="171"/>
      <c r="AK94" s="171"/>
      <c r="AL94" s="171"/>
      <c r="AM94" s="171"/>
      <c r="AN94" s="172">
        <f>SUM(AG94,AT94)</f>
        <v>0</v>
      </c>
      <c r="AO94" s="172"/>
      <c r="AP94" s="172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4725.0288899999996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0" s="7" customFormat="1" ht="24.75" customHeight="1">
      <c r="A95" s="72" t="s">
        <v>80</v>
      </c>
      <c r="B95" s="73"/>
      <c r="C95" s="74"/>
      <c r="D95" s="170" t="s">
        <v>12</v>
      </c>
      <c r="E95" s="170"/>
      <c r="F95" s="170"/>
      <c r="G95" s="170"/>
      <c r="H95" s="170"/>
      <c r="I95" s="75"/>
      <c r="J95" s="170" t="s">
        <v>14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>
        <f>'MILO-07-2020 - Zariadenie...'!J28</f>
        <v>0</v>
      </c>
      <c r="AH95" s="169"/>
      <c r="AI95" s="169"/>
      <c r="AJ95" s="169"/>
      <c r="AK95" s="169"/>
      <c r="AL95" s="169"/>
      <c r="AM95" s="169"/>
      <c r="AN95" s="168">
        <f>SUM(AG95,AT95)</f>
        <v>0</v>
      </c>
      <c r="AO95" s="169"/>
      <c r="AP95" s="169"/>
      <c r="AQ95" s="76" t="s">
        <v>81</v>
      </c>
      <c r="AR95" s="73"/>
      <c r="AS95" s="77">
        <v>0</v>
      </c>
      <c r="AT95" s="78">
        <f>ROUND(SUM(AV95:AW95),2)</f>
        <v>0</v>
      </c>
      <c r="AU95" s="79">
        <f>'MILO-07-2020 - Zariadenie...'!P118</f>
        <v>4725.0288940800001</v>
      </c>
      <c r="AV95" s="78">
        <f>'MILO-07-2020 - Zariadenie...'!J31</f>
        <v>0</v>
      </c>
      <c r="AW95" s="78">
        <f>'MILO-07-2020 - Zariadenie...'!J32</f>
        <v>0</v>
      </c>
      <c r="AX95" s="78">
        <f>'MILO-07-2020 - Zariadenie...'!J33</f>
        <v>0</v>
      </c>
      <c r="AY95" s="78">
        <f>'MILO-07-2020 - Zariadenie...'!J34</f>
        <v>0</v>
      </c>
      <c r="AZ95" s="78">
        <f>'MILO-07-2020 - Zariadenie...'!F31</f>
        <v>0</v>
      </c>
      <c r="BA95" s="78">
        <f>'MILO-07-2020 - Zariadenie...'!F32</f>
        <v>0</v>
      </c>
      <c r="BB95" s="78">
        <f>'MILO-07-2020 - Zariadenie...'!F33</f>
        <v>0</v>
      </c>
      <c r="BC95" s="78">
        <f>'MILO-07-2020 - Zariadenie...'!F34</f>
        <v>0</v>
      </c>
      <c r="BD95" s="80">
        <f>'MILO-07-2020 - Zariadenie...'!F35</f>
        <v>0</v>
      </c>
      <c r="BT95" s="81" t="s">
        <v>82</v>
      </c>
      <c r="BU95" s="81" t="s">
        <v>83</v>
      </c>
      <c r="BV95" s="81" t="s">
        <v>78</v>
      </c>
      <c r="BW95" s="81" t="s">
        <v>4</v>
      </c>
      <c r="BX95" s="81" t="s">
        <v>79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MILO-07-2020 - Zariadeni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1"/>
  <sheetViews>
    <sheetView showGridLines="0" tabSelected="1" topLeftCell="A129" zoomScale="120" zoomScaleNormal="120" workbookViewId="0">
      <selection activeCell="H143" sqref="H14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1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>
      <c r="B4" s="17"/>
      <c r="D4" s="18" t="s">
        <v>84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95" t="s">
        <v>428</v>
      </c>
      <c r="F7" s="195"/>
      <c r="G7" s="195"/>
      <c r="H7" s="195"/>
      <c r="I7" s="195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>
        <v>44039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429</v>
      </c>
      <c r="F13" s="26"/>
      <c r="G13" s="26"/>
      <c r="H13" s="26"/>
      <c r="I13" s="23" t="s">
        <v>25</v>
      </c>
      <c r="J13" s="21" t="s">
        <v>26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89" t="str">
        <f>'Rekapitulácia stavby'!E14</f>
        <v xml:space="preserve"> </v>
      </c>
      <c r="F16" s="189"/>
      <c r="G16" s="189"/>
      <c r="H16" s="189"/>
      <c r="I16" s="23" t="s">
        <v>25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191" t="s">
        <v>431</v>
      </c>
      <c r="E19" s="191"/>
      <c r="F19" s="191"/>
      <c r="G19" s="26"/>
      <c r="H19" s="26"/>
      <c r="I19" s="23" t="s">
        <v>25</v>
      </c>
      <c r="J19" s="21" t="s">
        <v>1</v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191"/>
      <c r="E20" s="191"/>
      <c r="F20" s="191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/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/>
      <c r="F22" s="26"/>
      <c r="G22" s="26"/>
      <c r="H22" s="26"/>
      <c r="I22" s="23" t="s">
        <v>25</v>
      </c>
      <c r="J22" s="21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1" t="s">
        <v>1</v>
      </c>
      <c r="F25" s="191"/>
      <c r="G25" s="191"/>
      <c r="H25" s="191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37</v>
      </c>
      <c r="E28" s="26"/>
      <c r="F28" s="26"/>
      <c r="G28" s="26"/>
      <c r="H28" s="26"/>
      <c r="I28" s="26"/>
      <c r="J28" s="65">
        <f>ROUND(J118,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41</v>
      </c>
      <c r="E31" s="23" t="s">
        <v>42</v>
      </c>
      <c r="F31" s="89">
        <f>ROUND((SUM(BE118:BE200)),  2)</f>
        <v>0</v>
      </c>
      <c r="G31" s="26"/>
      <c r="H31" s="26"/>
      <c r="I31" s="90">
        <v>0.2</v>
      </c>
      <c r="J31" s="89">
        <f>ROUND(((SUM(BE118:BE200))*I31),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43</v>
      </c>
      <c r="F32" s="89">
        <f>ROUND((SUM(BF118:BF200)),  2)</f>
        <v>0</v>
      </c>
      <c r="G32" s="26"/>
      <c r="H32" s="26"/>
      <c r="I32" s="90">
        <v>0.2</v>
      </c>
      <c r="J32" s="89">
        <f>ROUND(((SUM(BF118:BF200))*I32),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44</v>
      </c>
      <c r="F33" s="89">
        <f>ROUND((SUM(BG118:BG200)),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45</v>
      </c>
      <c r="F34" s="89">
        <f>ROUND((SUM(BH118:BH200)),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46</v>
      </c>
      <c r="F35" s="89">
        <f>ROUND((SUM(BI118:BI200)),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47</v>
      </c>
      <c r="E37" s="54"/>
      <c r="F37" s="54"/>
      <c r="G37" s="93" t="s">
        <v>48</v>
      </c>
      <c r="H37" s="94" t="s">
        <v>49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36"/>
    </row>
    <row r="51" spans="1:31">
      <c r="B51" s="17"/>
      <c r="L51" s="17"/>
    </row>
    <row r="52" spans="1:31" ht="39.75" customHeight="1">
      <c r="B52" s="17"/>
      <c r="D52" s="196" t="s">
        <v>432</v>
      </c>
      <c r="E52" s="196"/>
      <c r="F52" s="196"/>
      <c r="L52" s="17"/>
    </row>
    <row r="53" spans="1:31">
      <c r="B53" s="17"/>
      <c r="D53" s="8"/>
      <c r="E53" s="8"/>
      <c r="F53" s="8"/>
      <c r="L53" s="17"/>
    </row>
    <row r="54" spans="1:31">
      <c r="B54" s="17"/>
      <c r="D54" s="8"/>
      <c r="E54" s="8"/>
      <c r="F54" s="8"/>
      <c r="L54" s="17"/>
    </row>
    <row r="55" spans="1:31">
      <c r="B55" s="17"/>
      <c r="D55" s="8"/>
      <c r="E55" s="8"/>
      <c r="F55" s="8"/>
      <c r="L55" s="17"/>
    </row>
    <row r="56" spans="1:31">
      <c r="B56" s="17"/>
      <c r="D56" s="8"/>
      <c r="E56" s="8"/>
      <c r="F56" s="8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52</v>
      </c>
      <c r="E61" s="29"/>
      <c r="F61" s="97" t="s">
        <v>53</v>
      </c>
      <c r="G61" s="39" t="s">
        <v>52</v>
      </c>
      <c r="H61" s="29"/>
      <c r="I61" s="29"/>
      <c r="J61" s="98" t="s">
        <v>53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54</v>
      </c>
      <c r="E65" s="40"/>
      <c r="F65" s="40"/>
      <c r="G65" s="37" t="s">
        <v>55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D67" s="196" t="s">
        <v>430</v>
      </c>
      <c r="E67" s="196"/>
      <c r="F67" s="196"/>
      <c r="L67" s="17"/>
    </row>
    <row r="68" spans="1:31">
      <c r="B68" s="17"/>
      <c r="D68" s="196"/>
      <c r="E68" s="196"/>
      <c r="F68" s="196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52</v>
      </c>
      <c r="E76" s="29"/>
      <c r="F76" s="97" t="s">
        <v>53</v>
      </c>
      <c r="G76" s="39" t="s">
        <v>52</v>
      </c>
      <c r="H76" s="29"/>
      <c r="I76" s="29"/>
      <c r="J76" s="98" t="s">
        <v>53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3.75" customHeight="1">
      <c r="A85" s="26"/>
      <c r="B85" s="27"/>
      <c r="C85" s="26"/>
      <c r="D85" s="26"/>
      <c r="E85" s="195" t="str">
        <f>E7</f>
        <v>Výkaz výmer - parkovisko a vjazd ku Zariadeniu pre seniorov "Domov pri kaštieli"</v>
      </c>
      <c r="F85" s="195"/>
      <c r="G85" s="195"/>
      <c r="H85" s="195"/>
      <c r="I85" s="195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>
        <f>IF(J10="","",J10)</f>
        <v>44039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33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29</v>
      </c>
      <c r="J89" s="24" t="str">
        <f>D19</f>
        <v>Ing. Marianna Fronková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0.1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>
        <f>E22</f>
        <v>0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86</v>
      </c>
      <c r="D92" s="91"/>
      <c r="E92" s="91"/>
      <c r="F92" s="91"/>
      <c r="G92" s="91"/>
      <c r="H92" s="91"/>
      <c r="I92" s="91"/>
      <c r="J92" s="100" t="s">
        <v>87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88</v>
      </c>
      <c r="D94" s="26"/>
      <c r="E94" s="26"/>
      <c r="F94" s="26"/>
      <c r="G94" s="26"/>
      <c r="H94" s="26"/>
      <c r="I94" s="26"/>
      <c r="J94" s="65">
        <f>J118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customHeight="1">
      <c r="B95" s="102"/>
      <c r="D95" s="103" t="s">
        <v>90</v>
      </c>
      <c r="E95" s="104"/>
      <c r="F95" s="104"/>
      <c r="G95" s="104"/>
      <c r="H95" s="104"/>
      <c r="I95" s="104"/>
      <c r="J95" s="105">
        <f>J119</f>
        <v>0</v>
      </c>
      <c r="L95" s="102"/>
    </row>
    <row r="96" spans="1:47" s="10" customFormat="1" ht="19.899999999999999" customHeight="1">
      <c r="B96" s="106"/>
      <c r="D96" s="107" t="s">
        <v>91</v>
      </c>
      <c r="E96" s="108"/>
      <c r="F96" s="108"/>
      <c r="G96" s="108"/>
      <c r="H96" s="108"/>
      <c r="I96" s="108"/>
      <c r="J96" s="109">
        <f>J120</f>
        <v>0</v>
      </c>
      <c r="L96" s="106"/>
    </row>
    <row r="97" spans="1:31" s="10" customFormat="1" ht="19.899999999999999" customHeight="1">
      <c r="B97" s="106"/>
      <c r="D97" s="107" t="s">
        <v>92</v>
      </c>
      <c r="E97" s="108"/>
      <c r="F97" s="108"/>
      <c r="G97" s="108"/>
      <c r="H97" s="108"/>
      <c r="I97" s="108"/>
      <c r="J97" s="109">
        <f>J150</f>
        <v>0</v>
      </c>
      <c r="L97" s="106"/>
    </row>
    <row r="98" spans="1:31" s="10" customFormat="1" ht="19.899999999999999" customHeight="1">
      <c r="B98" s="106"/>
      <c r="D98" s="107" t="s">
        <v>93</v>
      </c>
      <c r="E98" s="108"/>
      <c r="F98" s="108"/>
      <c r="G98" s="108"/>
      <c r="H98" s="108"/>
      <c r="I98" s="108"/>
      <c r="J98" s="109">
        <f>J160</f>
        <v>0</v>
      </c>
      <c r="L98" s="106"/>
    </row>
    <row r="99" spans="1:31" s="10" customFormat="1" ht="19.899999999999999" customHeight="1">
      <c r="B99" s="106"/>
      <c r="D99" s="107" t="s">
        <v>94</v>
      </c>
      <c r="E99" s="108"/>
      <c r="F99" s="108"/>
      <c r="G99" s="108"/>
      <c r="H99" s="108"/>
      <c r="I99" s="108"/>
      <c r="J99" s="109">
        <f>J165</f>
        <v>0</v>
      </c>
      <c r="L99" s="106"/>
    </row>
    <row r="100" spans="1:31" s="10" customFormat="1" ht="19.899999999999999" customHeight="1">
      <c r="B100" s="106"/>
      <c r="D100" s="107" t="s">
        <v>95</v>
      </c>
      <c r="E100" s="108"/>
      <c r="F100" s="108"/>
      <c r="G100" s="108"/>
      <c r="H100" s="108"/>
      <c r="I100" s="108"/>
      <c r="J100" s="109">
        <f>J199</f>
        <v>0</v>
      </c>
      <c r="L100" s="106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96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32.25" customHeight="1">
      <c r="A110" s="26"/>
      <c r="B110" s="27"/>
      <c r="C110" s="26"/>
      <c r="D110" s="26"/>
      <c r="E110" s="195" t="str">
        <f>E7</f>
        <v>Výkaz výmer - parkovisko a vjazd ku Zariadeniu pre seniorov "Domov pri kaštieli"</v>
      </c>
      <c r="F110" s="195"/>
      <c r="G110" s="195"/>
      <c r="H110" s="195"/>
      <c r="I110" s="195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17</v>
      </c>
      <c r="D112" s="26"/>
      <c r="E112" s="26"/>
      <c r="F112" s="21" t="str">
        <f>F10</f>
        <v>Žiar nad Hronom</v>
      </c>
      <c r="G112" s="26"/>
      <c r="H112" s="26"/>
      <c r="I112" s="23" t="s">
        <v>19</v>
      </c>
      <c r="J112" s="49">
        <f>IF(J10="","",J10)</f>
        <v>44039</v>
      </c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7.75" customHeight="1">
      <c r="A114" s="26"/>
      <c r="B114" s="27"/>
      <c r="C114" s="23" t="s">
        <v>21</v>
      </c>
      <c r="D114" s="26"/>
      <c r="E114" s="26"/>
      <c r="F114" s="21" t="str">
        <f>E13</f>
        <v>Mesto Žiar nad Hronom</v>
      </c>
      <c r="G114" s="26"/>
      <c r="H114" s="26"/>
      <c r="I114" s="23" t="s">
        <v>29</v>
      </c>
      <c r="J114" s="24" t="str">
        <f>D19</f>
        <v>Ing. Marianna Fronková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40.15" customHeight="1">
      <c r="A115" s="26"/>
      <c r="B115" s="27"/>
      <c r="C115" s="23" t="s">
        <v>27</v>
      </c>
      <c r="D115" s="26"/>
      <c r="E115" s="26"/>
      <c r="F115" s="21" t="str">
        <f>IF(E16="","",E16)</f>
        <v xml:space="preserve"> </v>
      </c>
      <c r="G115" s="26"/>
      <c r="H115" s="26"/>
      <c r="I115" s="23" t="s">
        <v>32</v>
      </c>
      <c r="J115" s="24">
        <f>E22</f>
        <v>0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0.3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11" customFormat="1" ht="29.25" customHeight="1">
      <c r="A117" s="110"/>
      <c r="B117" s="111"/>
      <c r="C117" s="112" t="s">
        <v>97</v>
      </c>
      <c r="D117" s="113" t="s">
        <v>62</v>
      </c>
      <c r="E117" s="113" t="s">
        <v>58</v>
      </c>
      <c r="F117" s="113" t="s">
        <v>59</v>
      </c>
      <c r="G117" s="113" t="s">
        <v>98</v>
      </c>
      <c r="H117" s="113" t="s">
        <v>99</v>
      </c>
      <c r="I117" s="113" t="s">
        <v>100</v>
      </c>
      <c r="J117" s="114" t="s">
        <v>87</v>
      </c>
      <c r="K117" s="115" t="s">
        <v>101</v>
      </c>
      <c r="L117" s="116"/>
      <c r="M117" s="56" t="s">
        <v>1</v>
      </c>
      <c r="N117" s="57" t="s">
        <v>41</v>
      </c>
      <c r="O117" s="57" t="s">
        <v>102</v>
      </c>
      <c r="P117" s="57" t="s">
        <v>103</v>
      </c>
      <c r="Q117" s="57" t="s">
        <v>104</v>
      </c>
      <c r="R117" s="57" t="s">
        <v>105</v>
      </c>
      <c r="S117" s="57" t="s">
        <v>106</v>
      </c>
      <c r="T117" s="58" t="s">
        <v>107</v>
      </c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65" s="2" customFormat="1" ht="22.9" customHeight="1">
      <c r="A118" s="26"/>
      <c r="B118" s="27"/>
      <c r="C118" s="63" t="s">
        <v>88</v>
      </c>
      <c r="D118" s="26"/>
      <c r="E118" s="26"/>
      <c r="F118" s="26"/>
      <c r="G118" s="26"/>
      <c r="H118" s="26"/>
      <c r="I118" s="26"/>
      <c r="J118" s="117">
        <f>BK118</f>
        <v>0</v>
      </c>
      <c r="K118" s="26"/>
      <c r="L118" s="27"/>
      <c r="M118" s="59"/>
      <c r="N118" s="50"/>
      <c r="O118" s="60"/>
      <c r="P118" s="118">
        <f>P119</f>
        <v>4725.0288940800001</v>
      </c>
      <c r="Q118" s="60"/>
      <c r="R118" s="118">
        <f>R119</f>
        <v>1854.8570516299997</v>
      </c>
      <c r="S118" s="60"/>
      <c r="T118" s="119">
        <f>T119</f>
        <v>349.1354</v>
      </c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T118" s="14" t="s">
        <v>76</v>
      </c>
      <c r="AU118" s="14" t="s">
        <v>89</v>
      </c>
      <c r="BK118" s="120">
        <f>BK119</f>
        <v>0</v>
      </c>
    </row>
    <row r="119" spans="1:65" s="12" customFormat="1" ht="25.9" customHeight="1">
      <c r="B119" s="121"/>
      <c r="D119" s="122" t="s">
        <v>76</v>
      </c>
      <c r="E119" s="123" t="s">
        <v>108</v>
      </c>
      <c r="F119" s="123" t="s">
        <v>109</v>
      </c>
      <c r="J119" s="124">
        <f>BK119</f>
        <v>0</v>
      </c>
      <c r="L119" s="121"/>
      <c r="M119" s="125"/>
      <c r="N119" s="126"/>
      <c r="O119" s="126"/>
      <c r="P119" s="127">
        <f>P120+P150+P160+P165+P199</f>
        <v>4725.0288940800001</v>
      </c>
      <c r="Q119" s="126"/>
      <c r="R119" s="127">
        <f>R120+R150+R160+R165+R199</f>
        <v>1854.8570516299997</v>
      </c>
      <c r="S119" s="126"/>
      <c r="T119" s="128">
        <f>T120+T150+T160+T165+T199</f>
        <v>349.1354</v>
      </c>
      <c r="AR119" s="122" t="s">
        <v>82</v>
      </c>
      <c r="AT119" s="129" t="s">
        <v>76</v>
      </c>
      <c r="AU119" s="129" t="s">
        <v>77</v>
      </c>
      <c r="AY119" s="122" t="s">
        <v>110</v>
      </c>
      <c r="BK119" s="130">
        <f>BK120+BK150+BK160+BK165+BK199</f>
        <v>0</v>
      </c>
    </row>
    <row r="120" spans="1:65" s="12" customFormat="1" ht="22.9" customHeight="1">
      <c r="B120" s="121"/>
      <c r="D120" s="122" t="s">
        <v>76</v>
      </c>
      <c r="E120" s="131" t="s">
        <v>82</v>
      </c>
      <c r="F120" s="131" t="s">
        <v>111</v>
      </c>
      <c r="J120" s="132">
        <f>BK120</f>
        <v>0</v>
      </c>
      <c r="L120" s="121"/>
      <c r="M120" s="125"/>
      <c r="N120" s="126"/>
      <c r="O120" s="126"/>
      <c r="P120" s="127">
        <f>SUM(P121:P149)</f>
        <v>2248.9222279999999</v>
      </c>
      <c r="Q120" s="126"/>
      <c r="R120" s="127">
        <f>SUM(R121:R149)</f>
        <v>1.6861089999999999</v>
      </c>
      <c r="S120" s="126"/>
      <c r="T120" s="128">
        <f>SUM(T121:T149)</f>
        <v>349.1354</v>
      </c>
      <c r="AR120" s="122" t="s">
        <v>82</v>
      </c>
      <c r="AT120" s="129" t="s">
        <v>76</v>
      </c>
      <c r="AU120" s="129" t="s">
        <v>82</v>
      </c>
      <c r="AY120" s="122" t="s">
        <v>110</v>
      </c>
      <c r="BK120" s="130">
        <f>SUM(BK121:BK149)</f>
        <v>0</v>
      </c>
    </row>
    <row r="121" spans="1:65" s="2" customFormat="1" ht="24.2" customHeight="1">
      <c r="A121" s="26"/>
      <c r="B121" s="133"/>
      <c r="C121" s="134" t="s">
        <v>112</v>
      </c>
      <c r="D121" s="134" t="s">
        <v>113</v>
      </c>
      <c r="E121" s="135" t="s">
        <v>114</v>
      </c>
      <c r="F121" s="136" t="s">
        <v>115</v>
      </c>
      <c r="G121" s="137" t="s">
        <v>116</v>
      </c>
      <c r="H121" s="138">
        <v>758.99</v>
      </c>
      <c r="I121" s="139"/>
      <c r="J121" s="139">
        <f t="shared" ref="J121:J149" si="0">ROUND(I121*H121,2)</f>
        <v>0</v>
      </c>
      <c r="K121" s="140"/>
      <c r="L121" s="27"/>
      <c r="M121" s="141" t="s">
        <v>1</v>
      </c>
      <c r="N121" s="142" t="s">
        <v>43</v>
      </c>
      <c r="O121" s="143">
        <v>0.60299999999999998</v>
      </c>
      <c r="P121" s="143">
        <f t="shared" ref="P121:P149" si="1">O121*H121</f>
        <v>457.67097000000001</v>
      </c>
      <c r="Q121" s="143">
        <v>0</v>
      </c>
      <c r="R121" s="143">
        <f t="shared" ref="R121:R149" si="2">Q121*H121</f>
        <v>0</v>
      </c>
      <c r="S121" s="143">
        <v>0.23499999999999999</v>
      </c>
      <c r="T121" s="144">
        <f t="shared" ref="T121:T149" si="3">S121*H121</f>
        <v>178.36265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R121" s="145" t="s">
        <v>117</v>
      </c>
      <c r="AT121" s="145" t="s">
        <v>113</v>
      </c>
      <c r="AU121" s="145" t="s">
        <v>118</v>
      </c>
      <c r="AY121" s="14" t="s">
        <v>110</v>
      </c>
      <c r="BE121" s="146">
        <f t="shared" ref="BE121:BE149" si="4">IF(N121="základná",J121,0)</f>
        <v>0</v>
      </c>
      <c r="BF121" s="146">
        <f t="shared" ref="BF121:BF149" si="5">IF(N121="znížená",J121,0)</f>
        <v>0</v>
      </c>
      <c r="BG121" s="146">
        <f t="shared" ref="BG121:BG149" si="6">IF(N121="zákl. prenesená",J121,0)</f>
        <v>0</v>
      </c>
      <c r="BH121" s="146">
        <f t="shared" ref="BH121:BH149" si="7">IF(N121="zníž. prenesená",J121,0)</f>
        <v>0</v>
      </c>
      <c r="BI121" s="146">
        <f t="shared" ref="BI121:BI149" si="8">IF(N121="nulová",J121,0)</f>
        <v>0</v>
      </c>
      <c r="BJ121" s="14" t="s">
        <v>118</v>
      </c>
      <c r="BK121" s="146">
        <f t="shared" ref="BK121:BK149" si="9">ROUND(I121*H121,2)</f>
        <v>0</v>
      </c>
      <c r="BL121" s="14" t="s">
        <v>117</v>
      </c>
      <c r="BM121" s="145" t="s">
        <v>119</v>
      </c>
    </row>
    <row r="122" spans="1:65" s="2" customFormat="1" ht="14.45" customHeight="1">
      <c r="A122" s="26"/>
      <c r="B122" s="133"/>
      <c r="C122" s="134" t="s">
        <v>120</v>
      </c>
      <c r="D122" s="134" t="s">
        <v>113</v>
      </c>
      <c r="E122" s="135" t="s">
        <v>121</v>
      </c>
      <c r="F122" s="136" t="s">
        <v>122</v>
      </c>
      <c r="G122" s="137" t="s">
        <v>116</v>
      </c>
      <c r="H122" s="138">
        <v>758.99</v>
      </c>
      <c r="I122" s="139"/>
      <c r="J122" s="139">
        <f t="shared" si="0"/>
        <v>0</v>
      </c>
      <c r="K122" s="140"/>
      <c r="L122" s="27"/>
      <c r="M122" s="141" t="s">
        <v>1</v>
      </c>
      <c r="N122" s="142" t="s">
        <v>43</v>
      </c>
      <c r="O122" s="143">
        <v>1.169</v>
      </c>
      <c r="P122" s="143">
        <f t="shared" si="1"/>
        <v>887.25931000000003</v>
      </c>
      <c r="Q122" s="143">
        <v>0</v>
      </c>
      <c r="R122" s="143">
        <f t="shared" si="2"/>
        <v>0</v>
      </c>
      <c r="S122" s="143">
        <v>0.22500000000000001</v>
      </c>
      <c r="T122" s="144">
        <f t="shared" si="3"/>
        <v>170.77275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117</v>
      </c>
      <c r="AT122" s="145" t="s">
        <v>113</v>
      </c>
      <c r="AU122" s="145" t="s">
        <v>118</v>
      </c>
      <c r="AY122" s="14" t="s">
        <v>110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4" t="s">
        <v>118</v>
      </c>
      <c r="BK122" s="146">
        <f t="shared" si="9"/>
        <v>0</v>
      </c>
      <c r="BL122" s="14" t="s">
        <v>117</v>
      </c>
      <c r="BM122" s="145" t="s">
        <v>123</v>
      </c>
    </row>
    <row r="123" spans="1:65" s="2" customFormat="1" ht="37.9" customHeight="1">
      <c r="A123" s="26"/>
      <c r="B123" s="133"/>
      <c r="C123" s="134" t="s">
        <v>82</v>
      </c>
      <c r="D123" s="134" t="s">
        <v>113</v>
      </c>
      <c r="E123" s="135" t="s">
        <v>124</v>
      </c>
      <c r="F123" s="136" t="s">
        <v>125</v>
      </c>
      <c r="G123" s="137" t="s">
        <v>126</v>
      </c>
      <c r="H123" s="138">
        <v>95</v>
      </c>
      <c r="I123" s="139"/>
      <c r="J123" s="139">
        <f t="shared" si="0"/>
        <v>0</v>
      </c>
      <c r="K123" s="140"/>
      <c r="L123" s="27"/>
      <c r="M123" s="141" t="s">
        <v>1</v>
      </c>
      <c r="N123" s="142" t="s">
        <v>43</v>
      </c>
      <c r="O123" s="143">
        <v>1.464</v>
      </c>
      <c r="P123" s="143">
        <f t="shared" si="1"/>
        <v>139.07999999999998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117</v>
      </c>
      <c r="AT123" s="145" t="s">
        <v>113</v>
      </c>
      <c r="AU123" s="145" t="s">
        <v>118</v>
      </c>
      <c r="AY123" s="14" t="s">
        <v>110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4" t="s">
        <v>118</v>
      </c>
      <c r="BK123" s="146">
        <f t="shared" si="9"/>
        <v>0</v>
      </c>
      <c r="BL123" s="14" t="s">
        <v>117</v>
      </c>
      <c r="BM123" s="145" t="s">
        <v>127</v>
      </c>
    </row>
    <row r="124" spans="1:65" s="2" customFormat="1" ht="24.2" customHeight="1">
      <c r="A124" s="26"/>
      <c r="B124" s="133"/>
      <c r="C124" s="134" t="s">
        <v>128</v>
      </c>
      <c r="D124" s="134" t="s">
        <v>113</v>
      </c>
      <c r="E124" s="135" t="s">
        <v>129</v>
      </c>
      <c r="F124" s="136" t="s">
        <v>130</v>
      </c>
      <c r="G124" s="137" t="s">
        <v>126</v>
      </c>
      <c r="H124" s="138">
        <v>16.2</v>
      </c>
      <c r="I124" s="139"/>
      <c r="J124" s="139">
        <f t="shared" si="0"/>
        <v>0</v>
      </c>
      <c r="K124" s="140"/>
      <c r="L124" s="27"/>
      <c r="M124" s="141" t="s">
        <v>1</v>
      </c>
      <c r="N124" s="142" t="s">
        <v>43</v>
      </c>
      <c r="O124" s="143">
        <v>3.8330000000000002</v>
      </c>
      <c r="P124" s="143">
        <f t="shared" si="1"/>
        <v>62.0946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117</v>
      </c>
      <c r="AT124" s="145" t="s">
        <v>113</v>
      </c>
      <c r="AU124" s="145" t="s">
        <v>118</v>
      </c>
      <c r="AY124" s="14" t="s">
        <v>110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4" t="s">
        <v>118</v>
      </c>
      <c r="BK124" s="146">
        <f t="shared" si="9"/>
        <v>0</v>
      </c>
      <c r="BL124" s="14" t="s">
        <v>117</v>
      </c>
      <c r="BM124" s="145" t="s">
        <v>131</v>
      </c>
    </row>
    <row r="125" spans="1:65" s="2" customFormat="1" ht="24.2" customHeight="1">
      <c r="A125" s="26"/>
      <c r="B125" s="133"/>
      <c r="C125" s="134" t="s">
        <v>132</v>
      </c>
      <c r="D125" s="134" t="s">
        <v>113</v>
      </c>
      <c r="E125" s="135" t="s">
        <v>133</v>
      </c>
      <c r="F125" s="136" t="s">
        <v>134</v>
      </c>
      <c r="G125" s="137" t="s">
        <v>126</v>
      </c>
      <c r="H125" s="138">
        <v>2.5</v>
      </c>
      <c r="I125" s="139"/>
      <c r="J125" s="139">
        <f t="shared" si="0"/>
        <v>0</v>
      </c>
      <c r="K125" s="140"/>
      <c r="L125" s="27"/>
      <c r="M125" s="141" t="s">
        <v>1</v>
      </c>
      <c r="N125" s="142" t="s">
        <v>43</v>
      </c>
      <c r="O125" s="143">
        <v>16.459</v>
      </c>
      <c r="P125" s="143">
        <f t="shared" si="1"/>
        <v>41.147500000000001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117</v>
      </c>
      <c r="AT125" s="145" t="s">
        <v>113</v>
      </c>
      <c r="AU125" s="145" t="s">
        <v>118</v>
      </c>
      <c r="AY125" s="14" t="s">
        <v>110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4" t="s">
        <v>118</v>
      </c>
      <c r="BK125" s="146">
        <f t="shared" si="9"/>
        <v>0</v>
      </c>
      <c r="BL125" s="14" t="s">
        <v>117</v>
      </c>
      <c r="BM125" s="145" t="s">
        <v>135</v>
      </c>
    </row>
    <row r="126" spans="1:65" s="2" customFormat="1" ht="24.2" customHeight="1">
      <c r="A126" s="26"/>
      <c r="B126" s="133"/>
      <c r="C126" s="134" t="s">
        <v>118</v>
      </c>
      <c r="D126" s="134" t="s">
        <v>113</v>
      </c>
      <c r="E126" s="135" t="s">
        <v>136</v>
      </c>
      <c r="F126" s="136" t="s">
        <v>137</v>
      </c>
      <c r="G126" s="137" t="s">
        <v>126</v>
      </c>
      <c r="H126" s="138">
        <v>335</v>
      </c>
      <c r="I126" s="139"/>
      <c r="J126" s="139">
        <f t="shared" si="0"/>
        <v>0</v>
      </c>
      <c r="K126" s="140"/>
      <c r="L126" s="27"/>
      <c r="M126" s="141" t="s">
        <v>1</v>
      </c>
      <c r="N126" s="142" t="s">
        <v>43</v>
      </c>
      <c r="O126" s="143">
        <v>0.24299999999999999</v>
      </c>
      <c r="P126" s="143">
        <f t="shared" si="1"/>
        <v>81.405000000000001</v>
      </c>
      <c r="Q126" s="143">
        <v>0</v>
      </c>
      <c r="R126" s="143">
        <f t="shared" si="2"/>
        <v>0</v>
      </c>
      <c r="S126" s="143">
        <v>0</v>
      </c>
      <c r="T126" s="14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117</v>
      </c>
      <c r="AT126" s="145" t="s">
        <v>113</v>
      </c>
      <c r="AU126" s="145" t="s">
        <v>118</v>
      </c>
      <c r="AY126" s="14" t="s">
        <v>110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4" t="s">
        <v>118</v>
      </c>
      <c r="BK126" s="146">
        <f t="shared" si="9"/>
        <v>0</v>
      </c>
      <c r="BL126" s="14" t="s">
        <v>117</v>
      </c>
      <c r="BM126" s="145" t="s">
        <v>138</v>
      </c>
    </row>
    <row r="127" spans="1:65" s="2" customFormat="1" ht="37.9" customHeight="1">
      <c r="A127" s="26"/>
      <c r="B127" s="133"/>
      <c r="C127" s="147" t="s">
        <v>139</v>
      </c>
      <c r="D127" s="147" t="s">
        <v>140</v>
      </c>
      <c r="E127" s="148" t="s">
        <v>141</v>
      </c>
      <c r="F127" s="149" t="s">
        <v>142</v>
      </c>
      <c r="G127" s="150" t="s">
        <v>143</v>
      </c>
      <c r="H127" s="151">
        <v>4</v>
      </c>
      <c r="I127" s="152"/>
      <c r="J127" s="152">
        <f t="shared" si="0"/>
        <v>0</v>
      </c>
      <c r="K127" s="153"/>
      <c r="L127" s="154"/>
      <c r="M127" s="155" t="s">
        <v>1</v>
      </c>
      <c r="N127" s="156" t="s">
        <v>43</v>
      </c>
      <c r="O127" s="143">
        <v>0</v>
      </c>
      <c r="P127" s="143">
        <f t="shared" si="1"/>
        <v>0</v>
      </c>
      <c r="Q127" s="143">
        <v>0.14834</v>
      </c>
      <c r="R127" s="143">
        <f t="shared" si="2"/>
        <v>0.59336</v>
      </c>
      <c r="S127" s="143">
        <v>0</v>
      </c>
      <c r="T127" s="14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144</v>
      </c>
      <c r="AT127" s="145" t="s">
        <v>140</v>
      </c>
      <c r="AU127" s="145" t="s">
        <v>118</v>
      </c>
      <c r="AY127" s="14" t="s">
        <v>110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4" t="s">
        <v>118</v>
      </c>
      <c r="BK127" s="146">
        <f t="shared" si="9"/>
        <v>0</v>
      </c>
      <c r="BL127" s="14" t="s">
        <v>117</v>
      </c>
      <c r="BM127" s="145" t="s">
        <v>145</v>
      </c>
    </row>
    <row r="128" spans="1:65" s="2" customFormat="1" ht="14.45" customHeight="1">
      <c r="A128" s="26"/>
      <c r="B128" s="133"/>
      <c r="C128" s="134" t="s">
        <v>146</v>
      </c>
      <c r="D128" s="134" t="s">
        <v>113</v>
      </c>
      <c r="E128" s="135" t="s">
        <v>147</v>
      </c>
      <c r="F128" s="136" t="s">
        <v>148</v>
      </c>
      <c r="G128" s="137" t="s">
        <v>126</v>
      </c>
      <c r="H128" s="138">
        <v>12</v>
      </c>
      <c r="I128" s="139"/>
      <c r="J128" s="139">
        <f t="shared" si="0"/>
        <v>0</v>
      </c>
      <c r="K128" s="140"/>
      <c r="L128" s="27"/>
      <c r="M128" s="141" t="s">
        <v>1</v>
      </c>
      <c r="N128" s="142" t="s">
        <v>43</v>
      </c>
      <c r="O128" s="143">
        <v>3.8503500000000002</v>
      </c>
      <c r="P128" s="143">
        <f t="shared" si="1"/>
        <v>46.2042</v>
      </c>
      <c r="Q128" s="143">
        <v>0</v>
      </c>
      <c r="R128" s="143">
        <f t="shared" si="2"/>
        <v>0</v>
      </c>
      <c r="S128" s="143">
        <v>0</v>
      </c>
      <c r="T128" s="14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117</v>
      </c>
      <c r="AT128" s="145" t="s">
        <v>113</v>
      </c>
      <c r="AU128" s="145" t="s">
        <v>118</v>
      </c>
      <c r="AY128" s="14" t="s">
        <v>110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4" t="s">
        <v>118</v>
      </c>
      <c r="BK128" s="146">
        <f t="shared" si="9"/>
        <v>0</v>
      </c>
      <c r="BL128" s="14" t="s">
        <v>117</v>
      </c>
      <c r="BM128" s="145" t="s">
        <v>149</v>
      </c>
    </row>
    <row r="129" spans="1:65" s="2" customFormat="1" ht="24.2" customHeight="1">
      <c r="A129" s="26"/>
      <c r="B129" s="133"/>
      <c r="C129" s="134" t="s">
        <v>150</v>
      </c>
      <c r="D129" s="134" t="s">
        <v>113</v>
      </c>
      <c r="E129" s="135" t="s">
        <v>151</v>
      </c>
      <c r="F129" s="136" t="s">
        <v>152</v>
      </c>
      <c r="G129" s="137" t="s">
        <v>126</v>
      </c>
      <c r="H129" s="138">
        <v>4.8</v>
      </c>
      <c r="I129" s="139"/>
      <c r="J129" s="139">
        <f t="shared" si="0"/>
        <v>0</v>
      </c>
      <c r="K129" s="140"/>
      <c r="L129" s="27"/>
      <c r="M129" s="141" t="s">
        <v>1</v>
      </c>
      <c r="N129" s="142" t="s">
        <v>43</v>
      </c>
      <c r="O129" s="143">
        <v>6.7318600000000002</v>
      </c>
      <c r="P129" s="143">
        <f t="shared" si="1"/>
        <v>32.312927999999999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117</v>
      </c>
      <c r="AT129" s="145" t="s">
        <v>113</v>
      </c>
      <c r="AU129" s="145" t="s">
        <v>118</v>
      </c>
      <c r="AY129" s="14" t="s">
        <v>110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118</v>
      </c>
      <c r="BK129" s="146">
        <f t="shared" si="9"/>
        <v>0</v>
      </c>
      <c r="BL129" s="14" t="s">
        <v>117</v>
      </c>
      <c r="BM129" s="145" t="s">
        <v>153</v>
      </c>
    </row>
    <row r="130" spans="1:65" s="2" customFormat="1" ht="14.45" customHeight="1">
      <c r="A130" s="26"/>
      <c r="B130" s="133"/>
      <c r="C130" s="134" t="s">
        <v>154</v>
      </c>
      <c r="D130" s="134" t="s">
        <v>113</v>
      </c>
      <c r="E130" s="135" t="s">
        <v>155</v>
      </c>
      <c r="F130" s="136" t="s">
        <v>156</v>
      </c>
      <c r="G130" s="137" t="s">
        <v>126</v>
      </c>
      <c r="H130" s="138">
        <v>8</v>
      </c>
      <c r="I130" s="139"/>
      <c r="J130" s="139">
        <f t="shared" si="0"/>
        <v>0</v>
      </c>
      <c r="K130" s="140"/>
      <c r="L130" s="27"/>
      <c r="M130" s="141" t="s">
        <v>1</v>
      </c>
      <c r="N130" s="142" t="s">
        <v>43</v>
      </c>
      <c r="O130" s="143">
        <v>4.367</v>
      </c>
      <c r="P130" s="143">
        <f t="shared" si="1"/>
        <v>34.936</v>
      </c>
      <c r="Q130" s="143">
        <v>0</v>
      </c>
      <c r="R130" s="143">
        <f t="shared" si="2"/>
        <v>0</v>
      </c>
      <c r="S130" s="143">
        <v>0</v>
      </c>
      <c r="T130" s="14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117</v>
      </c>
      <c r="AT130" s="145" t="s">
        <v>113</v>
      </c>
      <c r="AU130" s="145" t="s">
        <v>118</v>
      </c>
      <c r="AY130" s="14" t="s">
        <v>110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118</v>
      </c>
      <c r="BK130" s="146">
        <f t="shared" si="9"/>
        <v>0</v>
      </c>
      <c r="BL130" s="14" t="s">
        <v>117</v>
      </c>
      <c r="BM130" s="145" t="s">
        <v>157</v>
      </c>
    </row>
    <row r="131" spans="1:65" s="2" customFormat="1" ht="24.2" customHeight="1">
      <c r="A131" s="26"/>
      <c r="B131" s="133"/>
      <c r="C131" s="134" t="s">
        <v>158</v>
      </c>
      <c r="D131" s="134" t="s">
        <v>113</v>
      </c>
      <c r="E131" s="135" t="s">
        <v>159</v>
      </c>
      <c r="F131" s="136" t="s">
        <v>160</v>
      </c>
      <c r="G131" s="137" t="s">
        <v>126</v>
      </c>
      <c r="H131" s="138">
        <v>8</v>
      </c>
      <c r="I131" s="139"/>
      <c r="J131" s="139">
        <f t="shared" si="0"/>
        <v>0</v>
      </c>
      <c r="K131" s="140"/>
      <c r="L131" s="27"/>
      <c r="M131" s="141" t="s">
        <v>1</v>
      </c>
      <c r="N131" s="142" t="s">
        <v>43</v>
      </c>
      <c r="O131" s="143">
        <v>0.70299999999999996</v>
      </c>
      <c r="P131" s="143">
        <f t="shared" si="1"/>
        <v>5.6239999999999997</v>
      </c>
      <c r="Q131" s="143">
        <v>0</v>
      </c>
      <c r="R131" s="143">
        <f t="shared" si="2"/>
        <v>0</v>
      </c>
      <c r="S131" s="143">
        <v>0</v>
      </c>
      <c r="T131" s="14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117</v>
      </c>
      <c r="AT131" s="145" t="s">
        <v>113</v>
      </c>
      <c r="AU131" s="145" t="s">
        <v>118</v>
      </c>
      <c r="AY131" s="14" t="s">
        <v>110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118</v>
      </c>
      <c r="BK131" s="146">
        <f t="shared" si="9"/>
        <v>0</v>
      </c>
      <c r="BL131" s="14" t="s">
        <v>117</v>
      </c>
      <c r="BM131" s="145" t="s">
        <v>161</v>
      </c>
    </row>
    <row r="132" spans="1:65" s="2" customFormat="1" ht="24.2" customHeight="1">
      <c r="A132" s="26"/>
      <c r="B132" s="133"/>
      <c r="C132" s="134" t="s">
        <v>117</v>
      </c>
      <c r="D132" s="134" t="s">
        <v>113</v>
      </c>
      <c r="E132" s="135" t="s">
        <v>162</v>
      </c>
      <c r="F132" s="136" t="s">
        <v>163</v>
      </c>
      <c r="G132" s="137" t="s">
        <v>126</v>
      </c>
      <c r="H132" s="138">
        <v>335</v>
      </c>
      <c r="I132" s="139"/>
      <c r="J132" s="139">
        <f t="shared" si="0"/>
        <v>0</v>
      </c>
      <c r="K132" s="140"/>
      <c r="L132" s="27"/>
      <c r="M132" s="141" t="s">
        <v>1</v>
      </c>
      <c r="N132" s="142" t="s">
        <v>43</v>
      </c>
      <c r="O132" s="143">
        <v>7.0999999999999994E-2</v>
      </c>
      <c r="P132" s="143">
        <f t="shared" si="1"/>
        <v>23.784999999999997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117</v>
      </c>
      <c r="AT132" s="145" t="s">
        <v>113</v>
      </c>
      <c r="AU132" s="145" t="s">
        <v>118</v>
      </c>
      <c r="AY132" s="14" t="s">
        <v>110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118</v>
      </c>
      <c r="BK132" s="146">
        <f t="shared" si="9"/>
        <v>0</v>
      </c>
      <c r="BL132" s="14" t="s">
        <v>117</v>
      </c>
      <c r="BM132" s="145" t="s">
        <v>164</v>
      </c>
    </row>
    <row r="133" spans="1:65" s="2" customFormat="1" ht="24.2" customHeight="1">
      <c r="A133" s="26"/>
      <c r="B133" s="133"/>
      <c r="C133" s="134" t="s">
        <v>165</v>
      </c>
      <c r="D133" s="134" t="s">
        <v>113</v>
      </c>
      <c r="E133" s="135" t="s">
        <v>166</v>
      </c>
      <c r="F133" s="136" t="s">
        <v>167</v>
      </c>
      <c r="G133" s="137" t="s">
        <v>126</v>
      </c>
      <c r="H133" s="138">
        <v>335</v>
      </c>
      <c r="I133" s="139"/>
      <c r="J133" s="139">
        <f t="shared" si="0"/>
        <v>0</v>
      </c>
      <c r="K133" s="140"/>
      <c r="L133" s="27"/>
      <c r="M133" s="141" t="s">
        <v>1</v>
      </c>
      <c r="N133" s="142" t="s">
        <v>43</v>
      </c>
      <c r="O133" s="143">
        <v>8.6999999999999994E-2</v>
      </c>
      <c r="P133" s="143">
        <f t="shared" si="1"/>
        <v>29.145</v>
      </c>
      <c r="Q133" s="143">
        <v>0</v>
      </c>
      <c r="R133" s="143">
        <f t="shared" si="2"/>
        <v>0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117</v>
      </c>
      <c r="AT133" s="145" t="s">
        <v>113</v>
      </c>
      <c r="AU133" s="145" t="s">
        <v>118</v>
      </c>
      <c r="AY133" s="14" t="s">
        <v>110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118</v>
      </c>
      <c r="BK133" s="146">
        <f t="shared" si="9"/>
        <v>0</v>
      </c>
      <c r="BL133" s="14" t="s">
        <v>117</v>
      </c>
      <c r="BM133" s="145" t="s">
        <v>168</v>
      </c>
    </row>
    <row r="134" spans="1:65" s="2" customFormat="1" ht="14.45" customHeight="1">
      <c r="A134" s="26"/>
      <c r="B134" s="133"/>
      <c r="C134" s="134" t="s">
        <v>169</v>
      </c>
      <c r="D134" s="134" t="s">
        <v>113</v>
      </c>
      <c r="E134" s="135" t="s">
        <v>170</v>
      </c>
      <c r="F134" s="136" t="s">
        <v>171</v>
      </c>
      <c r="G134" s="137" t="s">
        <v>172</v>
      </c>
      <c r="H134" s="138">
        <v>335</v>
      </c>
      <c r="I134" s="139"/>
      <c r="J134" s="139">
        <f t="shared" si="0"/>
        <v>0</v>
      </c>
      <c r="K134" s="140"/>
      <c r="L134" s="27"/>
      <c r="M134" s="141" t="s">
        <v>1</v>
      </c>
      <c r="N134" s="142" t="s">
        <v>43</v>
      </c>
      <c r="O134" s="143">
        <v>0</v>
      </c>
      <c r="P134" s="143">
        <f t="shared" si="1"/>
        <v>0</v>
      </c>
      <c r="Q134" s="143">
        <v>0</v>
      </c>
      <c r="R134" s="143">
        <f t="shared" si="2"/>
        <v>0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117</v>
      </c>
      <c r="AT134" s="145" t="s">
        <v>113</v>
      </c>
      <c r="AU134" s="145" t="s">
        <v>118</v>
      </c>
      <c r="AY134" s="14" t="s">
        <v>110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118</v>
      </c>
      <c r="BK134" s="146">
        <f t="shared" si="9"/>
        <v>0</v>
      </c>
      <c r="BL134" s="14" t="s">
        <v>117</v>
      </c>
      <c r="BM134" s="145" t="s">
        <v>173</v>
      </c>
    </row>
    <row r="135" spans="1:65" s="2" customFormat="1" ht="24.2" customHeight="1">
      <c r="A135" s="26"/>
      <c r="B135" s="133"/>
      <c r="C135" s="134" t="s">
        <v>174</v>
      </c>
      <c r="D135" s="134" t="s">
        <v>113</v>
      </c>
      <c r="E135" s="135" t="s">
        <v>175</v>
      </c>
      <c r="F135" s="136" t="s">
        <v>176</v>
      </c>
      <c r="G135" s="137" t="s">
        <v>172</v>
      </c>
      <c r="H135" s="138">
        <v>557.85799999999995</v>
      </c>
      <c r="I135" s="139"/>
      <c r="J135" s="139">
        <f t="shared" si="0"/>
        <v>0</v>
      </c>
      <c r="K135" s="140"/>
      <c r="L135" s="27"/>
      <c r="M135" s="141" t="s">
        <v>1</v>
      </c>
      <c r="N135" s="142" t="s">
        <v>43</v>
      </c>
      <c r="O135" s="143">
        <v>0</v>
      </c>
      <c r="P135" s="143">
        <f t="shared" si="1"/>
        <v>0</v>
      </c>
      <c r="Q135" s="143">
        <v>0</v>
      </c>
      <c r="R135" s="143">
        <f t="shared" si="2"/>
        <v>0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117</v>
      </c>
      <c r="AT135" s="145" t="s">
        <v>113</v>
      </c>
      <c r="AU135" s="145" t="s">
        <v>118</v>
      </c>
      <c r="AY135" s="14" t="s">
        <v>110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118</v>
      </c>
      <c r="BK135" s="146">
        <f t="shared" si="9"/>
        <v>0</v>
      </c>
      <c r="BL135" s="14" t="s">
        <v>117</v>
      </c>
      <c r="BM135" s="145" t="s">
        <v>177</v>
      </c>
    </row>
    <row r="136" spans="1:65" s="2" customFormat="1" ht="24.2" customHeight="1">
      <c r="A136" s="26"/>
      <c r="B136" s="133"/>
      <c r="C136" s="134" t="s">
        <v>178</v>
      </c>
      <c r="D136" s="134" t="s">
        <v>113</v>
      </c>
      <c r="E136" s="135" t="s">
        <v>179</v>
      </c>
      <c r="F136" s="136" t="s">
        <v>180</v>
      </c>
      <c r="G136" s="137" t="s">
        <v>126</v>
      </c>
      <c r="H136" s="138">
        <v>6.72</v>
      </c>
      <c r="I136" s="139"/>
      <c r="J136" s="139">
        <f t="shared" si="0"/>
        <v>0</v>
      </c>
      <c r="K136" s="140"/>
      <c r="L136" s="27"/>
      <c r="M136" s="141" t="s">
        <v>1</v>
      </c>
      <c r="N136" s="142" t="s">
        <v>43</v>
      </c>
      <c r="O136" s="143">
        <v>2.0760000000000001</v>
      </c>
      <c r="P136" s="143">
        <f t="shared" si="1"/>
        <v>13.95072</v>
      </c>
      <c r="Q136" s="143">
        <v>0</v>
      </c>
      <c r="R136" s="143">
        <f t="shared" si="2"/>
        <v>0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117</v>
      </c>
      <c r="AT136" s="145" t="s">
        <v>113</v>
      </c>
      <c r="AU136" s="145" t="s">
        <v>118</v>
      </c>
      <c r="AY136" s="14" t="s">
        <v>110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118</v>
      </c>
      <c r="BK136" s="146">
        <f t="shared" si="9"/>
        <v>0</v>
      </c>
      <c r="BL136" s="14" t="s">
        <v>117</v>
      </c>
      <c r="BM136" s="145" t="s">
        <v>181</v>
      </c>
    </row>
    <row r="137" spans="1:65" s="2" customFormat="1" ht="14.45" customHeight="1">
      <c r="A137" s="26"/>
      <c r="B137" s="133"/>
      <c r="C137" s="134" t="s">
        <v>182</v>
      </c>
      <c r="D137" s="134" t="s">
        <v>113</v>
      </c>
      <c r="E137" s="135" t="s">
        <v>183</v>
      </c>
      <c r="F137" s="136" t="s">
        <v>184</v>
      </c>
      <c r="G137" s="137" t="s">
        <v>116</v>
      </c>
      <c r="H137" s="138">
        <v>320</v>
      </c>
      <c r="I137" s="139"/>
      <c r="J137" s="139">
        <f t="shared" si="0"/>
        <v>0</v>
      </c>
      <c r="K137" s="140"/>
      <c r="L137" s="27"/>
      <c r="M137" s="141" t="s">
        <v>1</v>
      </c>
      <c r="N137" s="142" t="s">
        <v>43</v>
      </c>
      <c r="O137" s="143">
        <v>6.0999999999999999E-2</v>
      </c>
      <c r="P137" s="143">
        <f t="shared" si="1"/>
        <v>19.52</v>
      </c>
      <c r="Q137" s="143">
        <v>0</v>
      </c>
      <c r="R137" s="143">
        <f t="shared" si="2"/>
        <v>0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117</v>
      </c>
      <c r="AT137" s="145" t="s">
        <v>113</v>
      </c>
      <c r="AU137" s="145" t="s">
        <v>118</v>
      </c>
      <c r="AY137" s="14" t="s">
        <v>110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118</v>
      </c>
      <c r="BK137" s="146">
        <f t="shared" si="9"/>
        <v>0</v>
      </c>
      <c r="BL137" s="14" t="s">
        <v>117</v>
      </c>
      <c r="BM137" s="145" t="s">
        <v>185</v>
      </c>
    </row>
    <row r="138" spans="1:65" s="2" customFormat="1" ht="14.45" customHeight="1">
      <c r="A138" s="26"/>
      <c r="B138" s="133"/>
      <c r="C138" s="147" t="s">
        <v>186</v>
      </c>
      <c r="D138" s="147" t="s">
        <v>140</v>
      </c>
      <c r="E138" s="148" t="s">
        <v>187</v>
      </c>
      <c r="F138" s="149" t="s">
        <v>188</v>
      </c>
      <c r="G138" s="150" t="s">
        <v>189</v>
      </c>
      <c r="H138" s="151">
        <v>0.309</v>
      </c>
      <c r="I138" s="152"/>
      <c r="J138" s="152">
        <f t="shared" si="0"/>
        <v>0</v>
      </c>
      <c r="K138" s="153"/>
      <c r="L138" s="154"/>
      <c r="M138" s="155" t="s">
        <v>1</v>
      </c>
      <c r="N138" s="156" t="s">
        <v>43</v>
      </c>
      <c r="O138" s="143">
        <v>0</v>
      </c>
      <c r="P138" s="143">
        <f t="shared" si="1"/>
        <v>0</v>
      </c>
      <c r="Q138" s="143">
        <v>1E-3</v>
      </c>
      <c r="R138" s="143">
        <f t="shared" si="2"/>
        <v>3.0900000000000003E-4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144</v>
      </c>
      <c r="AT138" s="145" t="s">
        <v>140</v>
      </c>
      <c r="AU138" s="145" t="s">
        <v>118</v>
      </c>
      <c r="AY138" s="14" t="s">
        <v>110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118</v>
      </c>
      <c r="BK138" s="146">
        <f t="shared" si="9"/>
        <v>0</v>
      </c>
      <c r="BL138" s="14" t="s">
        <v>117</v>
      </c>
      <c r="BM138" s="145" t="s">
        <v>190</v>
      </c>
    </row>
    <row r="139" spans="1:65" s="2" customFormat="1" ht="24.2" customHeight="1">
      <c r="A139" s="26"/>
      <c r="B139" s="133"/>
      <c r="C139" s="134" t="s">
        <v>191</v>
      </c>
      <c r="D139" s="134" t="s">
        <v>113</v>
      </c>
      <c r="E139" s="135" t="s">
        <v>192</v>
      </c>
      <c r="F139" s="136" t="s">
        <v>193</v>
      </c>
      <c r="G139" s="137" t="s">
        <v>116</v>
      </c>
      <c r="H139" s="138">
        <v>368.5</v>
      </c>
      <c r="I139" s="139"/>
      <c r="J139" s="139">
        <f t="shared" si="0"/>
        <v>0</v>
      </c>
      <c r="K139" s="140"/>
      <c r="L139" s="27"/>
      <c r="M139" s="141" t="s">
        <v>1</v>
      </c>
      <c r="N139" s="142" t="s">
        <v>43</v>
      </c>
      <c r="O139" s="143">
        <v>0.57399999999999995</v>
      </c>
      <c r="P139" s="143">
        <f t="shared" si="1"/>
        <v>211.51899999999998</v>
      </c>
      <c r="Q139" s="143">
        <v>0</v>
      </c>
      <c r="R139" s="143">
        <f t="shared" si="2"/>
        <v>0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117</v>
      </c>
      <c r="AT139" s="145" t="s">
        <v>113</v>
      </c>
      <c r="AU139" s="145" t="s">
        <v>118</v>
      </c>
      <c r="AY139" s="14" t="s">
        <v>110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118</v>
      </c>
      <c r="BK139" s="146">
        <f t="shared" si="9"/>
        <v>0</v>
      </c>
      <c r="BL139" s="14" t="s">
        <v>117</v>
      </c>
      <c r="BM139" s="145" t="s">
        <v>194</v>
      </c>
    </row>
    <row r="140" spans="1:65" s="2" customFormat="1" ht="24.2" customHeight="1">
      <c r="A140" s="26"/>
      <c r="B140" s="133"/>
      <c r="C140" s="134" t="s">
        <v>195</v>
      </c>
      <c r="D140" s="134" t="s">
        <v>113</v>
      </c>
      <c r="E140" s="135" t="s">
        <v>196</v>
      </c>
      <c r="F140" s="136" t="s">
        <v>197</v>
      </c>
      <c r="G140" s="137" t="s">
        <v>116</v>
      </c>
      <c r="H140" s="138">
        <v>320</v>
      </c>
      <c r="I140" s="139"/>
      <c r="J140" s="139">
        <f t="shared" si="0"/>
        <v>0</v>
      </c>
      <c r="K140" s="140"/>
      <c r="L140" s="27"/>
      <c r="M140" s="141" t="s">
        <v>1</v>
      </c>
      <c r="N140" s="142" t="s">
        <v>43</v>
      </c>
      <c r="O140" s="143">
        <v>0.151</v>
      </c>
      <c r="P140" s="143">
        <f t="shared" si="1"/>
        <v>48.32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117</v>
      </c>
      <c r="AT140" s="145" t="s">
        <v>113</v>
      </c>
      <c r="AU140" s="145" t="s">
        <v>118</v>
      </c>
      <c r="AY140" s="14" t="s">
        <v>110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118</v>
      </c>
      <c r="BK140" s="146">
        <f t="shared" si="9"/>
        <v>0</v>
      </c>
      <c r="BL140" s="14" t="s">
        <v>117</v>
      </c>
      <c r="BM140" s="145" t="s">
        <v>198</v>
      </c>
    </row>
    <row r="141" spans="1:65" s="2" customFormat="1" ht="24.2" customHeight="1">
      <c r="A141" s="26"/>
      <c r="B141" s="133"/>
      <c r="C141" s="134" t="s">
        <v>199</v>
      </c>
      <c r="D141" s="134" t="s">
        <v>113</v>
      </c>
      <c r="E141" s="135" t="s">
        <v>200</v>
      </c>
      <c r="F141" s="136" t="s">
        <v>201</v>
      </c>
      <c r="G141" s="137" t="s">
        <v>143</v>
      </c>
      <c r="H141" s="138">
        <v>12</v>
      </c>
      <c r="I141" s="139"/>
      <c r="J141" s="139">
        <f t="shared" si="0"/>
        <v>0</v>
      </c>
      <c r="K141" s="140"/>
      <c r="L141" s="27"/>
      <c r="M141" s="141" t="s">
        <v>1</v>
      </c>
      <c r="N141" s="142" t="s">
        <v>43</v>
      </c>
      <c r="O141" s="143">
        <v>7.8869999999999996</v>
      </c>
      <c r="P141" s="143">
        <f t="shared" si="1"/>
        <v>94.643999999999991</v>
      </c>
      <c r="Q141" s="143">
        <v>0</v>
      </c>
      <c r="R141" s="143">
        <f t="shared" si="2"/>
        <v>0</v>
      </c>
      <c r="S141" s="143">
        <v>0</v>
      </c>
      <c r="T141" s="14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117</v>
      </c>
      <c r="AT141" s="145" t="s">
        <v>113</v>
      </c>
      <c r="AU141" s="145" t="s">
        <v>118</v>
      </c>
      <c r="AY141" s="14" t="s">
        <v>110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4" t="s">
        <v>118</v>
      </c>
      <c r="BK141" s="146">
        <f t="shared" si="9"/>
        <v>0</v>
      </c>
      <c r="BL141" s="14" t="s">
        <v>117</v>
      </c>
      <c r="BM141" s="145" t="s">
        <v>202</v>
      </c>
    </row>
    <row r="142" spans="1:65" s="2" customFormat="1" ht="24.2" customHeight="1">
      <c r="A142" s="26"/>
      <c r="B142" s="133"/>
      <c r="C142" s="147" t="s">
        <v>203</v>
      </c>
      <c r="D142" s="147" t="s">
        <v>140</v>
      </c>
      <c r="E142" s="148" t="s">
        <v>204</v>
      </c>
      <c r="F142" s="149" t="s">
        <v>205</v>
      </c>
      <c r="G142" s="150" t="s">
        <v>143</v>
      </c>
      <c r="H142" s="151">
        <v>5</v>
      </c>
      <c r="I142" s="152"/>
      <c r="J142" s="152">
        <f t="shared" si="0"/>
        <v>0</v>
      </c>
      <c r="K142" s="153"/>
      <c r="L142" s="154"/>
      <c r="M142" s="155" t="s">
        <v>1</v>
      </c>
      <c r="N142" s="156" t="s">
        <v>43</v>
      </c>
      <c r="O142" s="143">
        <v>0</v>
      </c>
      <c r="P142" s="143">
        <f t="shared" si="1"/>
        <v>0</v>
      </c>
      <c r="Q142" s="143">
        <v>1E-3</v>
      </c>
      <c r="R142" s="143">
        <f t="shared" si="2"/>
        <v>5.0000000000000001E-3</v>
      </c>
      <c r="S142" s="143">
        <v>0</v>
      </c>
      <c r="T142" s="14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144</v>
      </c>
      <c r="AT142" s="145" t="s">
        <v>140</v>
      </c>
      <c r="AU142" s="145" t="s">
        <v>118</v>
      </c>
      <c r="AY142" s="14" t="s">
        <v>110</v>
      </c>
      <c r="BE142" s="146">
        <f t="shared" si="4"/>
        <v>0</v>
      </c>
      <c r="BF142" s="146">
        <f t="shared" si="5"/>
        <v>0</v>
      </c>
      <c r="BG142" s="146">
        <f t="shared" si="6"/>
        <v>0</v>
      </c>
      <c r="BH142" s="146">
        <f t="shared" si="7"/>
        <v>0</v>
      </c>
      <c r="BI142" s="146">
        <f t="shared" si="8"/>
        <v>0</v>
      </c>
      <c r="BJ142" s="14" t="s">
        <v>118</v>
      </c>
      <c r="BK142" s="146">
        <f t="shared" si="9"/>
        <v>0</v>
      </c>
      <c r="BL142" s="14" t="s">
        <v>117</v>
      </c>
      <c r="BM142" s="145" t="s">
        <v>206</v>
      </c>
    </row>
    <row r="143" spans="1:65" s="2" customFormat="1" ht="24.2" customHeight="1">
      <c r="A143" s="26"/>
      <c r="B143" s="133"/>
      <c r="C143" s="147" t="s">
        <v>207</v>
      </c>
      <c r="D143" s="147" t="s">
        <v>140</v>
      </c>
      <c r="E143" s="148" t="s">
        <v>208</v>
      </c>
      <c r="F143" s="149" t="s">
        <v>209</v>
      </c>
      <c r="G143" s="150" t="s">
        <v>143</v>
      </c>
      <c r="H143" s="151">
        <v>2</v>
      </c>
      <c r="I143" s="152"/>
      <c r="J143" s="152">
        <f t="shared" si="0"/>
        <v>0</v>
      </c>
      <c r="K143" s="153"/>
      <c r="L143" s="154"/>
      <c r="M143" s="155" t="s">
        <v>1</v>
      </c>
      <c r="N143" s="156" t="s">
        <v>43</v>
      </c>
      <c r="O143" s="143">
        <v>0</v>
      </c>
      <c r="P143" s="143">
        <f t="shared" si="1"/>
        <v>0</v>
      </c>
      <c r="Q143" s="143">
        <v>1E-3</v>
      </c>
      <c r="R143" s="143">
        <f t="shared" si="2"/>
        <v>2E-3</v>
      </c>
      <c r="S143" s="143">
        <v>0</v>
      </c>
      <c r="T143" s="144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144</v>
      </c>
      <c r="AT143" s="145" t="s">
        <v>140</v>
      </c>
      <c r="AU143" s="145" t="s">
        <v>118</v>
      </c>
      <c r="AY143" s="14" t="s">
        <v>110</v>
      </c>
      <c r="BE143" s="146">
        <f t="shared" si="4"/>
        <v>0</v>
      </c>
      <c r="BF143" s="146">
        <f t="shared" si="5"/>
        <v>0</v>
      </c>
      <c r="BG143" s="146">
        <f t="shared" si="6"/>
        <v>0</v>
      </c>
      <c r="BH143" s="146">
        <f t="shared" si="7"/>
        <v>0</v>
      </c>
      <c r="BI143" s="146">
        <f t="shared" si="8"/>
        <v>0</v>
      </c>
      <c r="BJ143" s="14" t="s">
        <v>118</v>
      </c>
      <c r="BK143" s="146">
        <f t="shared" si="9"/>
        <v>0</v>
      </c>
      <c r="BL143" s="14" t="s">
        <v>117</v>
      </c>
      <c r="BM143" s="145" t="s">
        <v>210</v>
      </c>
    </row>
    <row r="144" spans="1:65" s="2" customFormat="1" ht="14.45" customHeight="1">
      <c r="A144" s="26"/>
      <c r="B144" s="133"/>
      <c r="C144" s="147" t="s">
        <v>211</v>
      </c>
      <c r="D144" s="147" t="s">
        <v>140</v>
      </c>
      <c r="E144" s="148" t="s">
        <v>212</v>
      </c>
      <c r="F144" s="149" t="s">
        <v>213</v>
      </c>
      <c r="G144" s="150" t="s">
        <v>143</v>
      </c>
      <c r="H144" s="151">
        <v>2</v>
      </c>
      <c r="I144" s="152"/>
      <c r="J144" s="152">
        <f t="shared" si="0"/>
        <v>0</v>
      </c>
      <c r="K144" s="153"/>
      <c r="L144" s="154"/>
      <c r="M144" s="155" t="s">
        <v>1</v>
      </c>
      <c r="N144" s="156" t="s">
        <v>43</v>
      </c>
      <c r="O144" s="143">
        <v>0</v>
      </c>
      <c r="P144" s="143">
        <f t="shared" si="1"/>
        <v>0</v>
      </c>
      <c r="Q144" s="143">
        <v>1.6999999999999999E-3</v>
      </c>
      <c r="R144" s="143">
        <f t="shared" si="2"/>
        <v>3.3999999999999998E-3</v>
      </c>
      <c r="S144" s="143">
        <v>0</v>
      </c>
      <c r="T144" s="144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144</v>
      </c>
      <c r="AT144" s="145" t="s">
        <v>140</v>
      </c>
      <c r="AU144" s="145" t="s">
        <v>118</v>
      </c>
      <c r="AY144" s="14" t="s">
        <v>110</v>
      </c>
      <c r="BE144" s="146">
        <f t="shared" si="4"/>
        <v>0</v>
      </c>
      <c r="BF144" s="146">
        <f t="shared" si="5"/>
        <v>0</v>
      </c>
      <c r="BG144" s="146">
        <f t="shared" si="6"/>
        <v>0</v>
      </c>
      <c r="BH144" s="146">
        <f t="shared" si="7"/>
        <v>0</v>
      </c>
      <c r="BI144" s="146">
        <f t="shared" si="8"/>
        <v>0</v>
      </c>
      <c r="BJ144" s="14" t="s">
        <v>118</v>
      </c>
      <c r="BK144" s="146">
        <f t="shared" si="9"/>
        <v>0</v>
      </c>
      <c r="BL144" s="14" t="s">
        <v>117</v>
      </c>
      <c r="BM144" s="145" t="s">
        <v>214</v>
      </c>
    </row>
    <row r="145" spans="1:65" s="2" customFormat="1" ht="37.9" customHeight="1">
      <c r="A145" s="26"/>
      <c r="B145" s="133"/>
      <c r="C145" s="147" t="s">
        <v>215</v>
      </c>
      <c r="D145" s="147" t="s">
        <v>140</v>
      </c>
      <c r="E145" s="148" t="s">
        <v>216</v>
      </c>
      <c r="F145" s="149" t="s">
        <v>217</v>
      </c>
      <c r="G145" s="150" t="s">
        <v>116</v>
      </c>
      <c r="H145" s="151">
        <v>24</v>
      </c>
      <c r="I145" s="152"/>
      <c r="J145" s="152">
        <f t="shared" si="0"/>
        <v>0</v>
      </c>
      <c r="K145" s="153"/>
      <c r="L145" s="154"/>
      <c r="M145" s="155" t="s">
        <v>1</v>
      </c>
      <c r="N145" s="156" t="s">
        <v>43</v>
      </c>
      <c r="O145" s="143">
        <v>0</v>
      </c>
      <c r="P145" s="143">
        <f t="shared" si="1"/>
        <v>0</v>
      </c>
      <c r="Q145" s="143">
        <v>6.9999999999999994E-5</v>
      </c>
      <c r="R145" s="143">
        <f t="shared" si="2"/>
        <v>1.6799999999999999E-3</v>
      </c>
      <c r="S145" s="143">
        <v>0</v>
      </c>
      <c r="T145" s="144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144</v>
      </c>
      <c r="AT145" s="145" t="s">
        <v>140</v>
      </c>
      <c r="AU145" s="145" t="s">
        <v>118</v>
      </c>
      <c r="AY145" s="14" t="s">
        <v>110</v>
      </c>
      <c r="BE145" s="146">
        <f t="shared" si="4"/>
        <v>0</v>
      </c>
      <c r="BF145" s="146">
        <f t="shared" si="5"/>
        <v>0</v>
      </c>
      <c r="BG145" s="146">
        <f t="shared" si="6"/>
        <v>0</v>
      </c>
      <c r="BH145" s="146">
        <f t="shared" si="7"/>
        <v>0</v>
      </c>
      <c r="BI145" s="146">
        <f t="shared" si="8"/>
        <v>0</v>
      </c>
      <c r="BJ145" s="14" t="s">
        <v>118</v>
      </c>
      <c r="BK145" s="146">
        <f t="shared" si="9"/>
        <v>0</v>
      </c>
      <c r="BL145" s="14" t="s">
        <v>117</v>
      </c>
      <c r="BM145" s="145" t="s">
        <v>218</v>
      </c>
    </row>
    <row r="146" spans="1:65" s="2" customFormat="1" ht="14.45" customHeight="1">
      <c r="A146" s="26"/>
      <c r="B146" s="133"/>
      <c r="C146" s="147" t="s">
        <v>219</v>
      </c>
      <c r="D146" s="147" t="s">
        <v>140</v>
      </c>
      <c r="E146" s="148" t="s">
        <v>220</v>
      </c>
      <c r="F146" s="149" t="s">
        <v>221</v>
      </c>
      <c r="G146" s="150" t="s">
        <v>143</v>
      </c>
      <c r="H146" s="151">
        <v>12</v>
      </c>
      <c r="I146" s="152"/>
      <c r="J146" s="152">
        <f t="shared" si="0"/>
        <v>0</v>
      </c>
      <c r="K146" s="153"/>
      <c r="L146" s="154"/>
      <c r="M146" s="155" t="s">
        <v>1</v>
      </c>
      <c r="N146" s="156" t="s">
        <v>43</v>
      </c>
      <c r="O146" s="143">
        <v>0</v>
      </c>
      <c r="P146" s="143">
        <f t="shared" si="1"/>
        <v>0</v>
      </c>
      <c r="Q146" s="143">
        <v>0.04</v>
      </c>
      <c r="R146" s="143">
        <f t="shared" si="2"/>
        <v>0.48</v>
      </c>
      <c r="S146" s="143">
        <v>0</v>
      </c>
      <c r="T146" s="144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144</v>
      </c>
      <c r="AT146" s="145" t="s">
        <v>140</v>
      </c>
      <c r="AU146" s="145" t="s">
        <v>118</v>
      </c>
      <c r="AY146" s="14" t="s">
        <v>110</v>
      </c>
      <c r="BE146" s="146">
        <f t="shared" si="4"/>
        <v>0</v>
      </c>
      <c r="BF146" s="146">
        <f t="shared" si="5"/>
        <v>0</v>
      </c>
      <c r="BG146" s="146">
        <f t="shared" si="6"/>
        <v>0</v>
      </c>
      <c r="BH146" s="146">
        <f t="shared" si="7"/>
        <v>0</v>
      </c>
      <c r="BI146" s="146">
        <f t="shared" si="8"/>
        <v>0</v>
      </c>
      <c r="BJ146" s="14" t="s">
        <v>118</v>
      </c>
      <c r="BK146" s="146">
        <f t="shared" si="9"/>
        <v>0</v>
      </c>
      <c r="BL146" s="14" t="s">
        <v>117</v>
      </c>
      <c r="BM146" s="145" t="s">
        <v>222</v>
      </c>
    </row>
    <row r="147" spans="1:65" s="2" customFormat="1" ht="14.45" customHeight="1">
      <c r="A147" s="26"/>
      <c r="B147" s="133"/>
      <c r="C147" s="147" t="s">
        <v>223</v>
      </c>
      <c r="D147" s="147" t="s">
        <v>140</v>
      </c>
      <c r="E147" s="148" t="s">
        <v>224</v>
      </c>
      <c r="F147" s="149" t="s">
        <v>225</v>
      </c>
      <c r="G147" s="150" t="s">
        <v>226</v>
      </c>
      <c r="H147" s="151">
        <v>500</v>
      </c>
      <c r="I147" s="152"/>
      <c r="J147" s="152">
        <f t="shared" si="0"/>
        <v>0</v>
      </c>
      <c r="K147" s="153"/>
      <c r="L147" s="154"/>
      <c r="M147" s="155" t="s">
        <v>1</v>
      </c>
      <c r="N147" s="156" t="s">
        <v>43</v>
      </c>
      <c r="O147" s="143">
        <v>0</v>
      </c>
      <c r="P147" s="143">
        <f t="shared" si="1"/>
        <v>0</v>
      </c>
      <c r="Q147" s="143">
        <v>2.9999999999999997E-4</v>
      </c>
      <c r="R147" s="143">
        <f t="shared" si="2"/>
        <v>0.15</v>
      </c>
      <c r="S147" s="143">
        <v>0</v>
      </c>
      <c r="T147" s="144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144</v>
      </c>
      <c r="AT147" s="145" t="s">
        <v>140</v>
      </c>
      <c r="AU147" s="145" t="s">
        <v>118</v>
      </c>
      <c r="AY147" s="14" t="s">
        <v>110</v>
      </c>
      <c r="BE147" s="146">
        <f t="shared" si="4"/>
        <v>0</v>
      </c>
      <c r="BF147" s="146">
        <f t="shared" si="5"/>
        <v>0</v>
      </c>
      <c r="BG147" s="146">
        <f t="shared" si="6"/>
        <v>0</v>
      </c>
      <c r="BH147" s="146">
        <f t="shared" si="7"/>
        <v>0</v>
      </c>
      <c r="BI147" s="146">
        <f t="shared" si="8"/>
        <v>0</v>
      </c>
      <c r="BJ147" s="14" t="s">
        <v>118</v>
      </c>
      <c r="BK147" s="146">
        <f t="shared" si="9"/>
        <v>0</v>
      </c>
      <c r="BL147" s="14" t="s">
        <v>117</v>
      </c>
      <c r="BM147" s="145" t="s">
        <v>227</v>
      </c>
    </row>
    <row r="148" spans="1:65" s="2" customFormat="1" ht="24.2" customHeight="1">
      <c r="A148" s="26"/>
      <c r="B148" s="133"/>
      <c r="C148" s="134" t="s">
        <v>228</v>
      </c>
      <c r="D148" s="134" t="s">
        <v>113</v>
      </c>
      <c r="E148" s="135" t="s">
        <v>229</v>
      </c>
      <c r="F148" s="136" t="s">
        <v>230</v>
      </c>
      <c r="G148" s="137" t="s">
        <v>143</v>
      </c>
      <c r="H148" s="138">
        <v>36</v>
      </c>
      <c r="I148" s="139"/>
      <c r="J148" s="139">
        <f t="shared" si="0"/>
        <v>0</v>
      </c>
      <c r="K148" s="140"/>
      <c r="L148" s="27"/>
      <c r="M148" s="141" t="s">
        <v>1</v>
      </c>
      <c r="N148" s="142" t="s">
        <v>43</v>
      </c>
      <c r="O148" s="143">
        <v>0.56399999999999995</v>
      </c>
      <c r="P148" s="143">
        <f t="shared" si="1"/>
        <v>20.303999999999998</v>
      </c>
      <c r="Q148" s="143">
        <v>3.8999999999999999E-4</v>
      </c>
      <c r="R148" s="143">
        <f t="shared" si="2"/>
        <v>1.404E-2</v>
      </c>
      <c r="S148" s="143">
        <v>0</v>
      </c>
      <c r="T148" s="144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117</v>
      </c>
      <c r="AT148" s="145" t="s">
        <v>113</v>
      </c>
      <c r="AU148" s="145" t="s">
        <v>118</v>
      </c>
      <c r="AY148" s="14" t="s">
        <v>110</v>
      </c>
      <c r="BE148" s="146">
        <f t="shared" si="4"/>
        <v>0</v>
      </c>
      <c r="BF148" s="146">
        <f t="shared" si="5"/>
        <v>0</v>
      </c>
      <c r="BG148" s="146">
        <f t="shared" si="6"/>
        <v>0</v>
      </c>
      <c r="BH148" s="146">
        <f t="shared" si="7"/>
        <v>0</v>
      </c>
      <c r="BI148" s="146">
        <f t="shared" si="8"/>
        <v>0</v>
      </c>
      <c r="BJ148" s="14" t="s">
        <v>118</v>
      </c>
      <c r="BK148" s="146">
        <f t="shared" si="9"/>
        <v>0</v>
      </c>
      <c r="BL148" s="14" t="s">
        <v>117</v>
      </c>
      <c r="BM148" s="145" t="s">
        <v>231</v>
      </c>
    </row>
    <row r="149" spans="1:65" s="2" customFormat="1" ht="24.2" customHeight="1">
      <c r="A149" s="26"/>
      <c r="B149" s="133"/>
      <c r="C149" s="147" t="s">
        <v>232</v>
      </c>
      <c r="D149" s="147" t="s">
        <v>140</v>
      </c>
      <c r="E149" s="148" t="s">
        <v>233</v>
      </c>
      <c r="F149" s="149" t="s">
        <v>234</v>
      </c>
      <c r="G149" s="150" t="s">
        <v>143</v>
      </c>
      <c r="H149" s="151">
        <v>36.36</v>
      </c>
      <c r="I149" s="152"/>
      <c r="J149" s="152">
        <f t="shared" si="0"/>
        <v>0</v>
      </c>
      <c r="K149" s="153"/>
      <c r="L149" s="154"/>
      <c r="M149" s="155" t="s">
        <v>1</v>
      </c>
      <c r="N149" s="156" t="s">
        <v>43</v>
      </c>
      <c r="O149" s="143">
        <v>0</v>
      </c>
      <c r="P149" s="143">
        <f t="shared" si="1"/>
        <v>0</v>
      </c>
      <c r="Q149" s="143">
        <v>1.2E-2</v>
      </c>
      <c r="R149" s="143">
        <f t="shared" si="2"/>
        <v>0.43631999999999999</v>
      </c>
      <c r="S149" s="143">
        <v>0</v>
      </c>
      <c r="T149" s="144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144</v>
      </c>
      <c r="AT149" s="145" t="s">
        <v>140</v>
      </c>
      <c r="AU149" s="145" t="s">
        <v>118</v>
      </c>
      <c r="AY149" s="14" t="s">
        <v>110</v>
      </c>
      <c r="BE149" s="146">
        <f t="shared" si="4"/>
        <v>0</v>
      </c>
      <c r="BF149" s="146">
        <f t="shared" si="5"/>
        <v>0</v>
      </c>
      <c r="BG149" s="146">
        <f t="shared" si="6"/>
        <v>0</v>
      </c>
      <c r="BH149" s="146">
        <f t="shared" si="7"/>
        <v>0</v>
      </c>
      <c r="BI149" s="146">
        <f t="shared" si="8"/>
        <v>0</v>
      </c>
      <c r="BJ149" s="14" t="s">
        <v>118</v>
      </c>
      <c r="BK149" s="146">
        <f t="shared" si="9"/>
        <v>0</v>
      </c>
      <c r="BL149" s="14" t="s">
        <v>117</v>
      </c>
      <c r="BM149" s="145" t="s">
        <v>235</v>
      </c>
    </row>
    <row r="150" spans="1:65" s="12" customFormat="1" ht="22.9" customHeight="1">
      <c r="B150" s="121"/>
      <c r="D150" s="122" t="s">
        <v>76</v>
      </c>
      <c r="E150" s="131" t="s">
        <v>165</v>
      </c>
      <c r="F150" s="131" t="s">
        <v>236</v>
      </c>
      <c r="J150" s="132">
        <f>BK150</f>
        <v>0</v>
      </c>
      <c r="L150" s="121"/>
      <c r="M150" s="125"/>
      <c r="N150" s="126"/>
      <c r="O150" s="126"/>
      <c r="P150" s="127">
        <f>SUM(P151:P159)</f>
        <v>1119.0023460800001</v>
      </c>
      <c r="Q150" s="126"/>
      <c r="R150" s="127">
        <f>SUM(R151:R159)</f>
        <v>1608.8139156399998</v>
      </c>
      <c r="S150" s="126"/>
      <c r="T150" s="128">
        <f>SUM(T151:T159)</f>
        <v>0</v>
      </c>
      <c r="AR150" s="122" t="s">
        <v>82</v>
      </c>
      <c r="AT150" s="129" t="s">
        <v>76</v>
      </c>
      <c r="AU150" s="129" t="s">
        <v>82</v>
      </c>
      <c r="AY150" s="122" t="s">
        <v>110</v>
      </c>
      <c r="BK150" s="130">
        <f>SUM(BK151:BK159)</f>
        <v>0</v>
      </c>
    </row>
    <row r="151" spans="1:65" s="2" customFormat="1" ht="24.2" customHeight="1">
      <c r="A151" s="26"/>
      <c r="B151" s="133"/>
      <c r="C151" s="134" t="s">
        <v>237</v>
      </c>
      <c r="D151" s="134" t="s">
        <v>113</v>
      </c>
      <c r="E151" s="135" t="s">
        <v>238</v>
      </c>
      <c r="F151" s="136" t="s">
        <v>239</v>
      </c>
      <c r="G151" s="137" t="s">
        <v>116</v>
      </c>
      <c r="H151" s="138">
        <v>1443.8679999999999</v>
      </c>
      <c r="I151" s="139"/>
      <c r="J151" s="139">
        <f t="shared" ref="J151:J159" si="10">ROUND(I151*H151,2)</f>
        <v>0</v>
      </c>
      <c r="K151" s="140"/>
      <c r="L151" s="27"/>
      <c r="M151" s="141" t="s">
        <v>1</v>
      </c>
      <c r="N151" s="142" t="s">
        <v>43</v>
      </c>
      <c r="O151" s="143">
        <v>5.9119999999999999E-2</v>
      </c>
      <c r="P151" s="143">
        <f t="shared" ref="P151:P159" si="11">O151*H151</f>
        <v>85.361476159999995</v>
      </c>
      <c r="Q151" s="143">
        <v>0.60104000000000002</v>
      </c>
      <c r="R151" s="143">
        <f t="shared" ref="R151:R159" si="12">Q151*H151</f>
        <v>867.82242271999996</v>
      </c>
      <c r="S151" s="143">
        <v>0</v>
      </c>
      <c r="T151" s="144">
        <f t="shared" ref="T151:T159" si="13"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117</v>
      </c>
      <c r="AT151" s="145" t="s">
        <v>113</v>
      </c>
      <c r="AU151" s="145" t="s">
        <v>118</v>
      </c>
      <c r="AY151" s="14" t="s">
        <v>110</v>
      </c>
      <c r="BE151" s="146">
        <f t="shared" ref="BE151:BE159" si="14">IF(N151="základná",J151,0)</f>
        <v>0</v>
      </c>
      <c r="BF151" s="146">
        <f t="shared" ref="BF151:BF159" si="15">IF(N151="znížená",J151,0)</f>
        <v>0</v>
      </c>
      <c r="BG151" s="146">
        <f t="shared" ref="BG151:BG159" si="16">IF(N151="zákl. prenesená",J151,0)</f>
        <v>0</v>
      </c>
      <c r="BH151" s="146">
        <f t="shared" ref="BH151:BH159" si="17">IF(N151="zníž. prenesená",J151,0)</f>
        <v>0</v>
      </c>
      <c r="BI151" s="146">
        <f t="shared" ref="BI151:BI159" si="18">IF(N151="nulová",J151,0)</f>
        <v>0</v>
      </c>
      <c r="BJ151" s="14" t="s">
        <v>118</v>
      </c>
      <c r="BK151" s="146">
        <f t="shared" ref="BK151:BK159" si="19">ROUND(I151*H151,2)</f>
        <v>0</v>
      </c>
      <c r="BL151" s="14" t="s">
        <v>117</v>
      </c>
      <c r="BM151" s="145" t="s">
        <v>240</v>
      </c>
    </row>
    <row r="152" spans="1:65" s="2" customFormat="1" ht="24.2" customHeight="1">
      <c r="A152" s="26"/>
      <c r="B152" s="133"/>
      <c r="C152" s="134" t="s">
        <v>241</v>
      </c>
      <c r="D152" s="134" t="s">
        <v>113</v>
      </c>
      <c r="E152" s="135" t="s">
        <v>242</v>
      </c>
      <c r="F152" s="136" t="s">
        <v>243</v>
      </c>
      <c r="G152" s="137" t="s">
        <v>116</v>
      </c>
      <c r="H152" s="138">
        <v>1443.8679999999999</v>
      </c>
      <c r="I152" s="139"/>
      <c r="J152" s="139">
        <f t="shared" si="10"/>
        <v>0</v>
      </c>
      <c r="K152" s="140"/>
      <c r="L152" s="27"/>
      <c r="M152" s="141" t="s">
        <v>1</v>
      </c>
      <c r="N152" s="142" t="s">
        <v>43</v>
      </c>
      <c r="O152" s="143">
        <v>1.9120000000000002E-2</v>
      </c>
      <c r="P152" s="143">
        <f t="shared" si="11"/>
        <v>27.60675616</v>
      </c>
      <c r="Q152" s="143">
        <v>6.1850000000000002E-2</v>
      </c>
      <c r="R152" s="143">
        <f t="shared" si="12"/>
        <v>89.303235799999996</v>
      </c>
      <c r="S152" s="143">
        <v>0</v>
      </c>
      <c r="T152" s="144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5" t="s">
        <v>117</v>
      </c>
      <c r="AT152" s="145" t="s">
        <v>113</v>
      </c>
      <c r="AU152" s="145" t="s">
        <v>118</v>
      </c>
      <c r="AY152" s="14" t="s">
        <v>110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4" t="s">
        <v>118</v>
      </c>
      <c r="BK152" s="146">
        <f t="shared" si="19"/>
        <v>0</v>
      </c>
      <c r="BL152" s="14" t="s">
        <v>117</v>
      </c>
      <c r="BM152" s="145" t="s">
        <v>244</v>
      </c>
    </row>
    <row r="153" spans="1:65" s="2" customFormat="1" ht="24.2" customHeight="1">
      <c r="A153" s="26"/>
      <c r="B153" s="133"/>
      <c r="C153" s="134" t="s">
        <v>245</v>
      </c>
      <c r="D153" s="134" t="s">
        <v>113</v>
      </c>
      <c r="E153" s="135" t="s">
        <v>246</v>
      </c>
      <c r="F153" s="136" t="s">
        <v>247</v>
      </c>
      <c r="G153" s="137" t="s">
        <v>116</v>
      </c>
      <c r="H153" s="138">
        <v>1443.8679999999999</v>
      </c>
      <c r="I153" s="139"/>
      <c r="J153" s="139">
        <f t="shared" si="10"/>
        <v>0</v>
      </c>
      <c r="K153" s="140"/>
      <c r="L153" s="27"/>
      <c r="M153" s="141" t="s">
        <v>1</v>
      </c>
      <c r="N153" s="142" t="s">
        <v>43</v>
      </c>
      <c r="O153" s="143">
        <v>2.0119999999999999E-2</v>
      </c>
      <c r="P153" s="143">
        <f t="shared" si="11"/>
        <v>29.050624159999998</v>
      </c>
      <c r="Q153" s="143">
        <v>9.8199999999999996E-2</v>
      </c>
      <c r="R153" s="143">
        <f t="shared" si="12"/>
        <v>141.78783759999999</v>
      </c>
      <c r="S153" s="143">
        <v>0</v>
      </c>
      <c r="T153" s="144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117</v>
      </c>
      <c r="AT153" s="145" t="s">
        <v>113</v>
      </c>
      <c r="AU153" s="145" t="s">
        <v>118</v>
      </c>
      <c r="AY153" s="14" t="s">
        <v>110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4" t="s">
        <v>118</v>
      </c>
      <c r="BK153" s="146">
        <f t="shared" si="19"/>
        <v>0</v>
      </c>
      <c r="BL153" s="14" t="s">
        <v>117</v>
      </c>
      <c r="BM153" s="145" t="s">
        <v>248</v>
      </c>
    </row>
    <row r="154" spans="1:65" s="2" customFormat="1" ht="37.9" customHeight="1">
      <c r="A154" s="26"/>
      <c r="B154" s="133"/>
      <c r="C154" s="134" t="s">
        <v>249</v>
      </c>
      <c r="D154" s="134" t="s">
        <v>113</v>
      </c>
      <c r="E154" s="135" t="s">
        <v>250</v>
      </c>
      <c r="F154" s="136" t="s">
        <v>251</v>
      </c>
      <c r="G154" s="137" t="s">
        <v>116</v>
      </c>
      <c r="H154" s="138">
        <v>189.28</v>
      </c>
      <c r="I154" s="139"/>
      <c r="J154" s="139">
        <f t="shared" si="10"/>
        <v>0</v>
      </c>
      <c r="K154" s="140"/>
      <c r="L154" s="27"/>
      <c r="M154" s="141" t="s">
        <v>1</v>
      </c>
      <c r="N154" s="142" t="s">
        <v>43</v>
      </c>
      <c r="O154" s="143">
        <v>0.63041999999999998</v>
      </c>
      <c r="P154" s="143">
        <f t="shared" si="11"/>
        <v>119.32589759999999</v>
      </c>
      <c r="Q154" s="143">
        <v>9.2499999999999999E-2</v>
      </c>
      <c r="R154" s="143">
        <f t="shared" si="12"/>
        <v>17.508399999999998</v>
      </c>
      <c r="S154" s="143">
        <v>0</v>
      </c>
      <c r="T154" s="144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117</v>
      </c>
      <c r="AT154" s="145" t="s">
        <v>113</v>
      </c>
      <c r="AU154" s="145" t="s">
        <v>118</v>
      </c>
      <c r="AY154" s="14" t="s">
        <v>110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4" t="s">
        <v>118</v>
      </c>
      <c r="BK154" s="146">
        <f t="shared" si="19"/>
        <v>0</v>
      </c>
      <c r="BL154" s="14" t="s">
        <v>117</v>
      </c>
      <c r="BM154" s="145" t="s">
        <v>252</v>
      </c>
    </row>
    <row r="155" spans="1:65" s="2" customFormat="1" ht="24.2" customHeight="1">
      <c r="A155" s="26"/>
      <c r="B155" s="133"/>
      <c r="C155" s="147" t="s">
        <v>253</v>
      </c>
      <c r="D155" s="147" t="s">
        <v>140</v>
      </c>
      <c r="E155" s="148" t="s">
        <v>254</v>
      </c>
      <c r="F155" s="149" t="s">
        <v>255</v>
      </c>
      <c r="G155" s="150" t="s">
        <v>116</v>
      </c>
      <c r="H155" s="151">
        <v>193.066</v>
      </c>
      <c r="I155" s="152"/>
      <c r="J155" s="152">
        <f t="shared" si="10"/>
        <v>0</v>
      </c>
      <c r="K155" s="153"/>
      <c r="L155" s="154"/>
      <c r="M155" s="155" t="s">
        <v>1</v>
      </c>
      <c r="N155" s="156" t="s">
        <v>43</v>
      </c>
      <c r="O155" s="143">
        <v>0</v>
      </c>
      <c r="P155" s="143">
        <f t="shared" si="11"/>
        <v>0</v>
      </c>
      <c r="Q155" s="143">
        <v>0.13</v>
      </c>
      <c r="R155" s="143">
        <f t="shared" si="12"/>
        <v>25.098580000000002</v>
      </c>
      <c r="S155" s="143">
        <v>0</v>
      </c>
      <c r="T155" s="144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144</v>
      </c>
      <c r="AT155" s="145" t="s">
        <v>140</v>
      </c>
      <c r="AU155" s="145" t="s">
        <v>118</v>
      </c>
      <c r="AY155" s="14" t="s">
        <v>110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4" t="s">
        <v>118</v>
      </c>
      <c r="BK155" s="146">
        <f t="shared" si="19"/>
        <v>0</v>
      </c>
      <c r="BL155" s="14" t="s">
        <v>117</v>
      </c>
      <c r="BM155" s="145" t="s">
        <v>256</v>
      </c>
    </row>
    <row r="156" spans="1:65" s="2" customFormat="1" ht="37.9" customHeight="1">
      <c r="A156" s="26"/>
      <c r="B156" s="133"/>
      <c r="C156" s="134" t="s">
        <v>257</v>
      </c>
      <c r="D156" s="134" t="s">
        <v>113</v>
      </c>
      <c r="E156" s="135" t="s">
        <v>258</v>
      </c>
      <c r="F156" s="136" t="s">
        <v>259</v>
      </c>
      <c r="G156" s="137" t="s">
        <v>116</v>
      </c>
      <c r="H156" s="138">
        <v>1443.8679999999999</v>
      </c>
      <c r="I156" s="139"/>
      <c r="J156" s="139">
        <f t="shared" si="10"/>
        <v>0</v>
      </c>
      <c r="K156" s="140"/>
      <c r="L156" s="27"/>
      <c r="M156" s="141" t="s">
        <v>1</v>
      </c>
      <c r="N156" s="142" t="s">
        <v>43</v>
      </c>
      <c r="O156" s="143">
        <v>0.47599999999999998</v>
      </c>
      <c r="P156" s="143">
        <f t="shared" si="11"/>
        <v>687.28116799999998</v>
      </c>
      <c r="Q156" s="143">
        <v>0.112</v>
      </c>
      <c r="R156" s="143">
        <f t="shared" si="12"/>
        <v>161.71321599999999</v>
      </c>
      <c r="S156" s="143">
        <v>0</v>
      </c>
      <c r="T156" s="144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117</v>
      </c>
      <c r="AT156" s="145" t="s">
        <v>113</v>
      </c>
      <c r="AU156" s="145" t="s">
        <v>118</v>
      </c>
      <c r="AY156" s="14" t="s">
        <v>110</v>
      </c>
      <c r="BE156" s="146">
        <f t="shared" si="14"/>
        <v>0</v>
      </c>
      <c r="BF156" s="146">
        <f t="shared" si="15"/>
        <v>0</v>
      </c>
      <c r="BG156" s="146">
        <f t="shared" si="16"/>
        <v>0</v>
      </c>
      <c r="BH156" s="146">
        <f t="shared" si="17"/>
        <v>0</v>
      </c>
      <c r="BI156" s="146">
        <f t="shared" si="18"/>
        <v>0</v>
      </c>
      <c r="BJ156" s="14" t="s">
        <v>118</v>
      </c>
      <c r="BK156" s="146">
        <f t="shared" si="19"/>
        <v>0</v>
      </c>
      <c r="BL156" s="14" t="s">
        <v>117</v>
      </c>
      <c r="BM156" s="145" t="s">
        <v>260</v>
      </c>
    </row>
    <row r="157" spans="1:65" s="2" customFormat="1" ht="24.2" customHeight="1">
      <c r="A157" s="26"/>
      <c r="B157" s="133"/>
      <c r="C157" s="147" t="s">
        <v>261</v>
      </c>
      <c r="D157" s="147" t="s">
        <v>140</v>
      </c>
      <c r="E157" s="148" t="s">
        <v>262</v>
      </c>
      <c r="F157" s="149" t="s">
        <v>263</v>
      </c>
      <c r="G157" s="150" t="s">
        <v>116</v>
      </c>
      <c r="H157" s="151">
        <v>1370.3679999999999</v>
      </c>
      <c r="I157" s="152"/>
      <c r="J157" s="152">
        <f t="shared" si="10"/>
        <v>0</v>
      </c>
      <c r="K157" s="153"/>
      <c r="L157" s="154"/>
      <c r="M157" s="155" t="s">
        <v>1</v>
      </c>
      <c r="N157" s="156" t="s">
        <v>43</v>
      </c>
      <c r="O157" s="143">
        <v>0</v>
      </c>
      <c r="P157" s="143">
        <f t="shared" si="11"/>
        <v>0</v>
      </c>
      <c r="Q157" s="143">
        <v>0.1081</v>
      </c>
      <c r="R157" s="143">
        <f t="shared" si="12"/>
        <v>148.1367808</v>
      </c>
      <c r="S157" s="143">
        <v>0</v>
      </c>
      <c r="T157" s="144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144</v>
      </c>
      <c r="AT157" s="145" t="s">
        <v>140</v>
      </c>
      <c r="AU157" s="145" t="s">
        <v>118</v>
      </c>
      <c r="AY157" s="14" t="s">
        <v>110</v>
      </c>
      <c r="BE157" s="146">
        <f t="shared" si="14"/>
        <v>0</v>
      </c>
      <c r="BF157" s="146">
        <f t="shared" si="15"/>
        <v>0</v>
      </c>
      <c r="BG157" s="146">
        <f t="shared" si="16"/>
        <v>0</v>
      </c>
      <c r="BH157" s="146">
        <f t="shared" si="17"/>
        <v>0</v>
      </c>
      <c r="BI157" s="146">
        <f t="shared" si="18"/>
        <v>0</v>
      </c>
      <c r="BJ157" s="14" t="s">
        <v>118</v>
      </c>
      <c r="BK157" s="146">
        <f t="shared" si="19"/>
        <v>0</v>
      </c>
      <c r="BL157" s="14" t="s">
        <v>117</v>
      </c>
      <c r="BM157" s="145" t="s">
        <v>264</v>
      </c>
    </row>
    <row r="158" spans="1:65" s="2" customFormat="1" ht="24.2" customHeight="1">
      <c r="A158" s="26"/>
      <c r="B158" s="133"/>
      <c r="C158" s="147" t="s">
        <v>265</v>
      </c>
      <c r="D158" s="147" t="s">
        <v>140</v>
      </c>
      <c r="E158" s="148" t="s">
        <v>266</v>
      </c>
      <c r="F158" s="149" t="s">
        <v>267</v>
      </c>
      <c r="G158" s="150" t="s">
        <v>116</v>
      </c>
      <c r="H158" s="151">
        <v>73.5</v>
      </c>
      <c r="I158" s="152"/>
      <c r="J158" s="152">
        <f t="shared" si="10"/>
        <v>0</v>
      </c>
      <c r="K158" s="153"/>
      <c r="L158" s="154"/>
      <c r="M158" s="155" t="s">
        <v>1</v>
      </c>
      <c r="N158" s="156" t="s">
        <v>43</v>
      </c>
      <c r="O158" s="143">
        <v>0</v>
      </c>
      <c r="P158" s="143">
        <f t="shared" si="11"/>
        <v>0</v>
      </c>
      <c r="Q158" s="143">
        <v>0.1081</v>
      </c>
      <c r="R158" s="143">
        <f t="shared" si="12"/>
        <v>7.9453500000000004</v>
      </c>
      <c r="S158" s="143">
        <v>0</v>
      </c>
      <c r="T158" s="144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144</v>
      </c>
      <c r="AT158" s="145" t="s">
        <v>140</v>
      </c>
      <c r="AU158" s="145" t="s">
        <v>118</v>
      </c>
      <c r="AY158" s="14" t="s">
        <v>110</v>
      </c>
      <c r="BE158" s="146">
        <f t="shared" si="14"/>
        <v>0</v>
      </c>
      <c r="BF158" s="146">
        <f t="shared" si="15"/>
        <v>0</v>
      </c>
      <c r="BG158" s="146">
        <f t="shared" si="16"/>
        <v>0</v>
      </c>
      <c r="BH158" s="146">
        <f t="shared" si="17"/>
        <v>0</v>
      </c>
      <c r="BI158" s="146">
        <f t="shared" si="18"/>
        <v>0</v>
      </c>
      <c r="BJ158" s="14" t="s">
        <v>118</v>
      </c>
      <c r="BK158" s="146">
        <f t="shared" si="19"/>
        <v>0</v>
      </c>
      <c r="BL158" s="14" t="s">
        <v>117</v>
      </c>
      <c r="BM158" s="145" t="s">
        <v>268</v>
      </c>
    </row>
    <row r="159" spans="1:65" s="2" customFormat="1" ht="24.2" customHeight="1">
      <c r="A159" s="26"/>
      <c r="B159" s="133"/>
      <c r="C159" s="134" t="s">
        <v>269</v>
      </c>
      <c r="D159" s="134" t="s">
        <v>113</v>
      </c>
      <c r="E159" s="135" t="s">
        <v>270</v>
      </c>
      <c r="F159" s="136" t="s">
        <v>271</v>
      </c>
      <c r="G159" s="137" t="s">
        <v>116</v>
      </c>
      <c r="H159" s="138">
        <v>1443.8679999999999</v>
      </c>
      <c r="I159" s="139"/>
      <c r="J159" s="139">
        <f t="shared" si="10"/>
        <v>0</v>
      </c>
      <c r="K159" s="140"/>
      <c r="L159" s="27"/>
      <c r="M159" s="141" t="s">
        <v>1</v>
      </c>
      <c r="N159" s="142" t="s">
        <v>43</v>
      </c>
      <c r="O159" s="143">
        <v>0.11799999999999999</v>
      </c>
      <c r="P159" s="143">
        <f t="shared" si="11"/>
        <v>170.37642399999999</v>
      </c>
      <c r="Q159" s="143">
        <v>0.10353999999999999</v>
      </c>
      <c r="R159" s="143">
        <f t="shared" si="12"/>
        <v>149.49809271999999</v>
      </c>
      <c r="S159" s="143">
        <v>0</v>
      </c>
      <c r="T159" s="144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117</v>
      </c>
      <c r="AT159" s="145" t="s">
        <v>113</v>
      </c>
      <c r="AU159" s="145" t="s">
        <v>118</v>
      </c>
      <c r="AY159" s="14" t="s">
        <v>110</v>
      </c>
      <c r="BE159" s="146">
        <f t="shared" si="14"/>
        <v>0</v>
      </c>
      <c r="BF159" s="146">
        <f t="shared" si="15"/>
        <v>0</v>
      </c>
      <c r="BG159" s="146">
        <f t="shared" si="16"/>
        <v>0</v>
      </c>
      <c r="BH159" s="146">
        <f t="shared" si="17"/>
        <v>0</v>
      </c>
      <c r="BI159" s="146">
        <f t="shared" si="18"/>
        <v>0</v>
      </c>
      <c r="BJ159" s="14" t="s">
        <v>118</v>
      </c>
      <c r="BK159" s="146">
        <f t="shared" si="19"/>
        <v>0</v>
      </c>
      <c r="BL159" s="14" t="s">
        <v>117</v>
      </c>
      <c r="BM159" s="145" t="s">
        <v>272</v>
      </c>
    </row>
    <row r="160" spans="1:65" s="12" customFormat="1" ht="22.9" customHeight="1">
      <c r="B160" s="121"/>
      <c r="D160" s="122" t="s">
        <v>76</v>
      </c>
      <c r="E160" s="131" t="s">
        <v>144</v>
      </c>
      <c r="F160" s="131" t="s">
        <v>273</v>
      </c>
      <c r="J160" s="132">
        <f>BK160</f>
        <v>0</v>
      </c>
      <c r="L160" s="121"/>
      <c r="M160" s="125"/>
      <c r="N160" s="126"/>
      <c r="O160" s="126"/>
      <c r="P160" s="127">
        <f>SUM(P161:P164)</f>
        <v>68.277440000000013</v>
      </c>
      <c r="Q160" s="126"/>
      <c r="R160" s="127">
        <f>SUM(R161:R164)</f>
        <v>8.2706368000000001</v>
      </c>
      <c r="S160" s="126"/>
      <c r="T160" s="128">
        <f>SUM(T161:T164)</f>
        <v>0</v>
      </c>
      <c r="AR160" s="122" t="s">
        <v>82</v>
      </c>
      <c r="AT160" s="129" t="s">
        <v>76</v>
      </c>
      <c r="AU160" s="129" t="s">
        <v>82</v>
      </c>
      <c r="AY160" s="122" t="s">
        <v>110</v>
      </c>
      <c r="BK160" s="130">
        <f>SUM(BK161:BK164)</f>
        <v>0</v>
      </c>
    </row>
    <row r="161" spans="1:65" s="2" customFormat="1" ht="24.2" customHeight="1">
      <c r="A161" s="26"/>
      <c r="B161" s="133"/>
      <c r="C161" s="134" t="s">
        <v>274</v>
      </c>
      <c r="D161" s="134" t="s">
        <v>113</v>
      </c>
      <c r="E161" s="135" t="s">
        <v>275</v>
      </c>
      <c r="F161" s="136" t="s">
        <v>276</v>
      </c>
      <c r="G161" s="137" t="s">
        <v>277</v>
      </c>
      <c r="H161" s="138">
        <v>20</v>
      </c>
      <c r="I161" s="139"/>
      <c r="J161" s="139">
        <f>ROUND(I161*H161,2)</f>
        <v>0</v>
      </c>
      <c r="K161" s="140"/>
      <c r="L161" s="27"/>
      <c r="M161" s="141" t="s">
        <v>1</v>
      </c>
      <c r="N161" s="142" t="s">
        <v>43</v>
      </c>
      <c r="O161" s="143">
        <v>4.3999999999999997E-2</v>
      </c>
      <c r="P161" s="143">
        <f>O161*H161</f>
        <v>0.87999999999999989</v>
      </c>
      <c r="Q161" s="143">
        <v>1.0000000000000001E-5</v>
      </c>
      <c r="R161" s="143">
        <f>Q161*H161</f>
        <v>2.0000000000000001E-4</v>
      </c>
      <c r="S161" s="143">
        <v>0</v>
      </c>
      <c r="T161" s="144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117</v>
      </c>
      <c r="AT161" s="145" t="s">
        <v>113</v>
      </c>
      <c r="AU161" s="145" t="s">
        <v>118</v>
      </c>
      <c r="AY161" s="14" t="s">
        <v>110</v>
      </c>
      <c r="BE161" s="146">
        <f>IF(N161="základná",J161,0)</f>
        <v>0</v>
      </c>
      <c r="BF161" s="146">
        <f>IF(N161="znížená",J161,0)</f>
        <v>0</v>
      </c>
      <c r="BG161" s="146">
        <f>IF(N161="zákl. prenesená",J161,0)</f>
        <v>0</v>
      </c>
      <c r="BH161" s="146">
        <f>IF(N161="zníž. prenesená",J161,0)</f>
        <v>0</v>
      </c>
      <c r="BI161" s="146">
        <f>IF(N161="nulová",J161,0)</f>
        <v>0</v>
      </c>
      <c r="BJ161" s="14" t="s">
        <v>118</v>
      </c>
      <c r="BK161" s="146">
        <f>ROUND(I161*H161,2)</f>
        <v>0</v>
      </c>
      <c r="BL161" s="14" t="s">
        <v>117</v>
      </c>
      <c r="BM161" s="145" t="s">
        <v>278</v>
      </c>
    </row>
    <row r="162" spans="1:65" s="2" customFormat="1" ht="24.2" customHeight="1">
      <c r="A162" s="26"/>
      <c r="B162" s="133"/>
      <c r="C162" s="147" t="s">
        <v>279</v>
      </c>
      <c r="D162" s="147" t="s">
        <v>140</v>
      </c>
      <c r="E162" s="148" t="s">
        <v>280</v>
      </c>
      <c r="F162" s="149" t="s">
        <v>281</v>
      </c>
      <c r="G162" s="150" t="s">
        <v>143</v>
      </c>
      <c r="H162" s="151">
        <v>2.6720000000000002</v>
      </c>
      <c r="I162" s="152"/>
      <c r="J162" s="152">
        <f>ROUND(I162*H162,2)</f>
        <v>0</v>
      </c>
      <c r="K162" s="153"/>
      <c r="L162" s="154"/>
      <c r="M162" s="155" t="s">
        <v>1</v>
      </c>
      <c r="N162" s="156" t="s">
        <v>43</v>
      </c>
      <c r="O162" s="143">
        <v>0</v>
      </c>
      <c r="P162" s="143">
        <f>O162*H162</f>
        <v>0</v>
      </c>
      <c r="Q162" s="143">
        <v>2.9399999999999999E-2</v>
      </c>
      <c r="R162" s="143">
        <f>Q162*H162</f>
        <v>7.8556799999999996E-2</v>
      </c>
      <c r="S162" s="143">
        <v>0</v>
      </c>
      <c r="T162" s="144">
        <f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144</v>
      </c>
      <c r="AT162" s="145" t="s">
        <v>140</v>
      </c>
      <c r="AU162" s="145" t="s">
        <v>118</v>
      </c>
      <c r="AY162" s="14" t="s">
        <v>110</v>
      </c>
      <c r="BE162" s="146">
        <f>IF(N162="základná",J162,0)</f>
        <v>0</v>
      </c>
      <c r="BF162" s="146">
        <f>IF(N162="znížená",J162,0)</f>
        <v>0</v>
      </c>
      <c r="BG162" s="146">
        <f>IF(N162="zákl. prenesená",J162,0)</f>
        <v>0</v>
      </c>
      <c r="BH162" s="146">
        <f>IF(N162="zníž. prenesená",J162,0)</f>
        <v>0</v>
      </c>
      <c r="BI162" s="146">
        <f>IF(N162="nulová",J162,0)</f>
        <v>0</v>
      </c>
      <c r="BJ162" s="14" t="s">
        <v>118</v>
      </c>
      <c r="BK162" s="146">
        <f>ROUND(I162*H162,2)</f>
        <v>0</v>
      </c>
      <c r="BL162" s="14" t="s">
        <v>117</v>
      </c>
      <c r="BM162" s="145" t="s">
        <v>282</v>
      </c>
    </row>
    <row r="163" spans="1:65" s="2" customFormat="1" ht="24.2" customHeight="1">
      <c r="A163" s="26"/>
      <c r="B163" s="133"/>
      <c r="C163" s="134" t="s">
        <v>283</v>
      </c>
      <c r="D163" s="134" t="s">
        <v>113</v>
      </c>
      <c r="E163" s="135" t="s">
        <v>284</v>
      </c>
      <c r="F163" s="136" t="s">
        <v>285</v>
      </c>
      <c r="G163" s="137" t="s">
        <v>143</v>
      </c>
      <c r="H163" s="138">
        <v>4</v>
      </c>
      <c r="I163" s="139"/>
      <c r="J163" s="139">
        <f>ROUND(I163*H163,2)</f>
        <v>0</v>
      </c>
      <c r="K163" s="140"/>
      <c r="L163" s="27"/>
      <c r="M163" s="141" t="s">
        <v>1</v>
      </c>
      <c r="N163" s="142" t="s">
        <v>43</v>
      </c>
      <c r="O163" s="143">
        <v>12.567360000000001</v>
      </c>
      <c r="P163" s="143">
        <f>O163*H163</f>
        <v>50.269440000000003</v>
      </c>
      <c r="Q163" s="143">
        <v>1.7069799999999999</v>
      </c>
      <c r="R163" s="143">
        <f>Q163*H163</f>
        <v>6.8279199999999998</v>
      </c>
      <c r="S163" s="143">
        <v>0</v>
      </c>
      <c r="T163" s="144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117</v>
      </c>
      <c r="AT163" s="145" t="s">
        <v>113</v>
      </c>
      <c r="AU163" s="145" t="s">
        <v>118</v>
      </c>
      <c r="AY163" s="14" t="s">
        <v>110</v>
      </c>
      <c r="BE163" s="146">
        <f>IF(N163="základná",J163,0)</f>
        <v>0</v>
      </c>
      <c r="BF163" s="146">
        <f>IF(N163="znížená",J163,0)</f>
        <v>0</v>
      </c>
      <c r="BG163" s="146">
        <f>IF(N163="zákl. prenesená",J163,0)</f>
        <v>0</v>
      </c>
      <c r="BH163" s="146">
        <f>IF(N163="zníž. prenesená",J163,0)</f>
        <v>0</v>
      </c>
      <c r="BI163" s="146">
        <f>IF(N163="nulová",J163,0)</f>
        <v>0</v>
      </c>
      <c r="BJ163" s="14" t="s">
        <v>118</v>
      </c>
      <c r="BK163" s="146">
        <f>ROUND(I163*H163,2)</f>
        <v>0</v>
      </c>
      <c r="BL163" s="14" t="s">
        <v>117</v>
      </c>
      <c r="BM163" s="145" t="s">
        <v>286</v>
      </c>
    </row>
    <row r="164" spans="1:65" s="2" customFormat="1" ht="24.2" customHeight="1">
      <c r="A164" s="26"/>
      <c r="B164" s="133"/>
      <c r="C164" s="134" t="s">
        <v>287</v>
      </c>
      <c r="D164" s="134" t="s">
        <v>113</v>
      </c>
      <c r="E164" s="135" t="s">
        <v>288</v>
      </c>
      <c r="F164" s="136" t="s">
        <v>289</v>
      </c>
      <c r="G164" s="137" t="s">
        <v>143</v>
      </c>
      <c r="H164" s="138">
        <v>4</v>
      </c>
      <c r="I164" s="139"/>
      <c r="J164" s="139">
        <f>ROUND(I164*H164,2)</f>
        <v>0</v>
      </c>
      <c r="K164" s="140"/>
      <c r="L164" s="27"/>
      <c r="M164" s="141" t="s">
        <v>1</v>
      </c>
      <c r="N164" s="142" t="s">
        <v>43</v>
      </c>
      <c r="O164" s="143">
        <v>4.282</v>
      </c>
      <c r="P164" s="143">
        <f>O164*H164</f>
        <v>17.128</v>
      </c>
      <c r="Q164" s="143">
        <v>0.34099000000000002</v>
      </c>
      <c r="R164" s="143">
        <f>Q164*H164</f>
        <v>1.3639600000000001</v>
      </c>
      <c r="S164" s="143">
        <v>0</v>
      </c>
      <c r="T164" s="144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5" t="s">
        <v>117</v>
      </c>
      <c r="AT164" s="145" t="s">
        <v>113</v>
      </c>
      <c r="AU164" s="145" t="s">
        <v>118</v>
      </c>
      <c r="AY164" s="14" t="s">
        <v>110</v>
      </c>
      <c r="BE164" s="146">
        <f>IF(N164="základná",J164,0)</f>
        <v>0</v>
      </c>
      <c r="BF164" s="146">
        <f>IF(N164="znížená",J164,0)</f>
        <v>0</v>
      </c>
      <c r="BG164" s="146">
        <f>IF(N164="zákl. prenesená",J164,0)</f>
        <v>0</v>
      </c>
      <c r="BH164" s="146">
        <f>IF(N164="zníž. prenesená",J164,0)</f>
        <v>0</v>
      </c>
      <c r="BI164" s="146">
        <f>IF(N164="nulová",J164,0)</f>
        <v>0</v>
      </c>
      <c r="BJ164" s="14" t="s">
        <v>118</v>
      </c>
      <c r="BK164" s="146">
        <f>ROUND(I164*H164,2)</f>
        <v>0</v>
      </c>
      <c r="BL164" s="14" t="s">
        <v>117</v>
      </c>
      <c r="BM164" s="145" t="s">
        <v>290</v>
      </c>
    </row>
    <row r="165" spans="1:65" s="12" customFormat="1" ht="22.9" customHeight="1">
      <c r="B165" s="121"/>
      <c r="D165" s="122" t="s">
        <v>76</v>
      </c>
      <c r="E165" s="131" t="s">
        <v>291</v>
      </c>
      <c r="F165" s="131" t="s">
        <v>292</v>
      </c>
      <c r="J165" s="132">
        <f>BK165</f>
        <v>0</v>
      </c>
      <c r="L165" s="121"/>
      <c r="M165" s="125"/>
      <c r="N165" s="126"/>
      <c r="O165" s="126"/>
      <c r="P165" s="127">
        <f>SUM(P166:P198)</f>
        <v>559.86650700000007</v>
      </c>
      <c r="Q165" s="126"/>
      <c r="R165" s="127">
        <f>SUM(R166:R198)</f>
        <v>236.08639019</v>
      </c>
      <c r="S165" s="126"/>
      <c r="T165" s="128">
        <f>SUM(T166:T198)</f>
        <v>0</v>
      </c>
      <c r="AR165" s="122" t="s">
        <v>82</v>
      </c>
      <c r="AT165" s="129" t="s">
        <v>76</v>
      </c>
      <c r="AU165" s="129" t="s">
        <v>82</v>
      </c>
      <c r="AY165" s="122" t="s">
        <v>110</v>
      </c>
      <c r="BK165" s="130">
        <f>SUM(BK166:BK198)</f>
        <v>0</v>
      </c>
    </row>
    <row r="166" spans="1:65" s="2" customFormat="1" ht="24.2" customHeight="1">
      <c r="A166" s="26"/>
      <c r="B166" s="133"/>
      <c r="C166" s="134" t="s">
        <v>293</v>
      </c>
      <c r="D166" s="134" t="s">
        <v>113</v>
      </c>
      <c r="E166" s="135" t="s">
        <v>294</v>
      </c>
      <c r="F166" s="136" t="s">
        <v>295</v>
      </c>
      <c r="G166" s="137" t="s">
        <v>143</v>
      </c>
      <c r="H166" s="138">
        <v>6</v>
      </c>
      <c r="I166" s="139"/>
      <c r="J166" s="139">
        <f t="shared" ref="J166:J198" si="20">ROUND(I166*H166,2)</f>
        <v>0</v>
      </c>
      <c r="K166" s="140"/>
      <c r="L166" s="27"/>
      <c r="M166" s="141" t="s">
        <v>1</v>
      </c>
      <c r="N166" s="142" t="s">
        <v>43</v>
      </c>
      <c r="O166" s="143">
        <v>0.746</v>
      </c>
      <c r="P166" s="143">
        <f t="shared" ref="P166:P198" si="21">O166*H166</f>
        <v>4.476</v>
      </c>
      <c r="Q166" s="143">
        <v>0.22133</v>
      </c>
      <c r="R166" s="143">
        <f t="shared" ref="R166:R198" si="22">Q166*H166</f>
        <v>1.3279799999999999</v>
      </c>
      <c r="S166" s="143">
        <v>0</v>
      </c>
      <c r="T166" s="144">
        <f t="shared" ref="T166:T198" si="23"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5" t="s">
        <v>117</v>
      </c>
      <c r="AT166" s="145" t="s">
        <v>113</v>
      </c>
      <c r="AU166" s="145" t="s">
        <v>118</v>
      </c>
      <c r="AY166" s="14" t="s">
        <v>110</v>
      </c>
      <c r="BE166" s="146">
        <f t="shared" ref="BE166:BE198" si="24">IF(N166="základná",J166,0)</f>
        <v>0</v>
      </c>
      <c r="BF166" s="146">
        <f t="shared" ref="BF166:BF198" si="25">IF(N166="znížená",J166,0)</f>
        <v>0</v>
      </c>
      <c r="BG166" s="146">
        <f t="shared" ref="BG166:BG198" si="26">IF(N166="zákl. prenesená",J166,0)</f>
        <v>0</v>
      </c>
      <c r="BH166" s="146">
        <f t="shared" ref="BH166:BH198" si="27">IF(N166="zníž. prenesená",J166,0)</f>
        <v>0</v>
      </c>
      <c r="BI166" s="146">
        <f t="shared" ref="BI166:BI198" si="28">IF(N166="nulová",J166,0)</f>
        <v>0</v>
      </c>
      <c r="BJ166" s="14" t="s">
        <v>118</v>
      </c>
      <c r="BK166" s="146">
        <f t="shared" ref="BK166:BK198" si="29">ROUND(I166*H166,2)</f>
        <v>0</v>
      </c>
      <c r="BL166" s="14" t="s">
        <v>117</v>
      </c>
      <c r="BM166" s="145" t="s">
        <v>296</v>
      </c>
    </row>
    <row r="167" spans="1:65" s="2" customFormat="1" ht="37.9" customHeight="1">
      <c r="A167" s="26"/>
      <c r="B167" s="133"/>
      <c r="C167" s="147" t="s">
        <v>297</v>
      </c>
      <c r="D167" s="147" t="s">
        <v>140</v>
      </c>
      <c r="E167" s="148" t="s">
        <v>298</v>
      </c>
      <c r="F167" s="149" t="s">
        <v>299</v>
      </c>
      <c r="G167" s="150" t="s">
        <v>143</v>
      </c>
      <c r="H167" s="151">
        <v>1</v>
      </c>
      <c r="I167" s="152"/>
      <c r="J167" s="152">
        <f t="shared" si="20"/>
        <v>0</v>
      </c>
      <c r="K167" s="153"/>
      <c r="L167" s="154"/>
      <c r="M167" s="155" t="s">
        <v>1</v>
      </c>
      <c r="N167" s="156" t="s">
        <v>43</v>
      </c>
      <c r="O167" s="143">
        <v>0</v>
      </c>
      <c r="P167" s="143">
        <f t="shared" si="21"/>
        <v>0</v>
      </c>
      <c r="Q167" s="143">
        <v>1.6999999999999999E-3</v>
      </c>
      <c r="R167" s="143">
        <f t="shared" si="22"/>
        <v>1.6999999999999999E-3</v>
      </c>
      <c r="S167" s="143">
        <v>0</v>
      </c>
      <c r="T167" s="144">
        <f t="shared" si="2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5" t="s">
        <v>144</v>
      </c>
      <c r="AT167" s="145" t="s">
        <v>140</v>
      </c>
      <c r="AU167" s="145" t="s">
        <v>118</v>
      </c>
      <c r="AY167" s="14" t="s">
        <v>110</v>
      </c>
      <c r="BE167" s="146">
        <f t="shared" si="24"/>
        <v>0</v>
      </c>
      <c r="BF167" s="146">
        <f t="shared" si="25"/>
        <v>0</v>
      </c>
      <c r="BG167" s="146">
        <f t="shared" si="26"/>
        <v>0</v>
      </c>
      <c r="BH167" s="146">
        <f t="shared" si="27"/>
        <v>0</v>
      </c>
      <c r="BI167" s="146">
        <f t="shared" si="28"/>
        <v>0</v>
      </c>
      <c r="BJ167" s="14" t="s">
        <v>118</v>
      </c>
      <c r="BK167" s="146">
        <f t="shared" si="29"/>
        <v>0</v>
      </c>
      <c r="BL167" s="14" t="s">
        <v>117</v>
      </c>
      <c r="BM167" s="145" t="s">
        <v>300</v>
      </c>
    </row>
    <row r="168" spans="1:65" s="2" customFormat="1" ht="24.2" customHeight="1">
      <c r="A168" s="26"/>
      <c r="B168" s="133"/>
      <c r="C168" s="147" t="s">
        <v>301</v>
      </c>
      <c r="D168" s="147" t="s">
        <v>140</v>
      </c>
      <c r="E168" s="148" t="s">
        <v>302</v>
      </c>
      <c r="F168" s="149" t="s">
        <v>303</v>
      </c>
      <c r="G168" s="150" t="s">
        <v>143</v>
      </c>
      <c r="H168" s="151">
        <v>1</v>
      </c>
      <c r="I168" s="152"/>
      <c r="J168" s="152">
        <f t="shared" si="20"/>
        <v>0</v>
      </c>
      <c r="K168" s="153"/>
      <c r="L168" s="154"/>
      <c r="M168" s="155" t="s">
        <v>1</v>
      </c>
      <c r="N168" s="156" t="s">
        <v>43</v>
      </c>
      <c r="O168" s="143">
        <v>0</v>
      </c>
      <c r="P168" s="143">
        <f t="shared" si="21"/>
        <v>0</v>
      </c>
      <c r="Q168" s="143">
        <v>1.1999999999999999E-3</v>
      </c>
      <c r="R168" s="143">
        <f t="shared" si="22"/>
        <v>1.1999999999999999E-3</v>
      </c>
      <c r="S168" s="143">
        <v>0</v>
      </c>
      <c r="T168" s="144">
        <f t="shared" si="2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5" t="s">
        <v>144</v>
      </c>
      <c r="AT168" s="145" t="s">
        <v>140</v>
      </c>
      <c r="AU168" s="145" t="s">
        <v>118</v>
      </c>
      <c r="AY168" s="14" t="s">
        <v>110</v>
      </c>
      <c r="BE168" s="146">
        <f t="shared" si="24"/>
        <v>0</v>
      </c>
      <c r="BF168" s="146">
        <f t="shared" si="25"/>
        <v>0</v>
      </c>
      <c r="BG168" s="146">
        <f t="shared" si="26"/>
        <v>0</v>
      </c>
      <c r="BH168" s="146">
        <f t="shared" si="27"/>
        <v>0</v>
      </c>
      <c r="BI168" s="146">
        <f t="shared" si="28"/>
        <v>0</v>
      </c>
      <c r="BJ168" s="14" t="s">
        <v>118</v>
      </c>
      <c r="BK168" s="146">
        <f t="shared" si="29"/>
        <v>0</v>
      </c>
      <c r="BL168" s="14" t="s">
        <v>117</v>
      </c>
      <c r="BM168" s="145" t="s">
        <v>304</v>
      </c>
    </row>
    <row r="169" spans="1:65" s="2" customFormat="1" ht="24.2" customHeight="1">
      <c r="A169" s="26"/>
      <c r="B169" s="133"/>
      <c r="C169" s="147" t="s">
        <v>305</v>
      </c>
      <c r="D169" s="147" t="s">
        <v>140</v>
      </c>
      <c r="E169" s="148" t="s">
        <v>306</v>
      </c>
      <c r="F169" s="149" t="s">
        <v>307</v>
      </c>
      <c r="G169" s="150" t="s">
        <v>143</v>
      </c>
      <c r="H169" s="151">
        <v>1</v>
      </c>
      <c r="I169" s="152"/>
      <c r="J169" s="152">
        <f t="shared" si="20"/>
        <v>0</v>
      </c>
      <c r="K169" s="153"/>
      <c r="L169" s="154"/>
      <c r="M169" s="155" t="s">
        <v>1</v>
      </c>
      <c r="N169" s="156" t="s">
        <v>43</v>
      </c>
      <c r="O169" s="143">
        <v>0</v>
      </c>
      <c r="P169" s="143">
        <f t="shared" si="21"/>
        <v>0</v>
      </c>
      <c r="Q169" s="143">
        <v>9.3000000000000005E-4</v>
      </c>
      <c r="R169" s="143">
        <f t="shared" si="22"/>
        <v>9.3000000000000005E-4</v>
      </c>
      <c r="S169" s="143">
        <v>0</v>
      </c>
      <c r="T169" s="144">
        <f t="shared" si="2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5" t="s">
        <v>144</v>
      </c>
      <c r="AT169" s="145" t="s">
        <v>140</v>
      </c>
      <c r="AU169" s="145" t="s">
        <v>118</v>
      </c>
      <c r="AY169" s="14" t="s">
        <v>110</v>
      </c>
      <c r="BE169" s="146">
        <f t="shared" si="24"/>
        <v>0</v>
      </c>
      <c r="BF169" s="146">
        <f t="shared" si="25"/>
        <v>0</v>
      </c>
      <c r="BG169" s="146">
        <f t="shared" si="26"/>
        <v>0</v>
      </c>
      <c r="BH169" s="146">
        <f t="shared" si="27"/>
        <v>0</v>
      </c>
      <c r="BI169" s="146">
        <f t="shared" si="28"/>
        <v>0</v>
      </c>
      <c r="BJ169" s="14" t="s">
        <v>118</v>
      </c>
      <c r="BK169" s="146">
        <f t="shared" si="29"/>
        <v>0</v>
      </c>
      <c r="BL169" s="14" t="s">
        <v>117</v>
      </c>
      <c r="BM169" s="145" t="s">
        <v>308</v>
      </c>
    </row>
    <row r="170" spans="1:65" s="2" customFormat="1" ht="24.2" customHeight="1">
      <c r="A170" s="26"/>
      <c r="B170" s="133"/>
      <c r="C170" s="147" t="s">
        <v>309</v>
      </c>
      <c r="D170" s="147" t="s">
        <v>140</v>
      </c>
      <c r="E170" s="148" t="s">
        <v>310</v>
      </c>
      <c r="F170" s="149" t="s">
        <v>311</v>
      </c>
      <c r="G170" s="150" t="s">
        <v>143</v>
      </c>
      <c r="H170" s="151">
        <v>1</v>
      </c>
      <c r="I170" s="152"/>
      <c r="J170" s="152">
        <f t="shared" si="20"/>
        <v>0</v>
      </c>
      <c r="K170" s="153"/>
      <c r="L170" s="154"/>
      <c r="M170" s="155" t="s">
        <v>1</v>
      </c>
      <c r="N170" s="156" t="s">
        <v>43</v>
      </c>
      <c r="O170" s="143">
        <v>0</v>
      </c>
      <c r="P170" s="143">
        <f t="shared" si="21"/>
        <v>0</v>
      </c>
      <c r="Q170" s="143">
        <v>9.3000000000000005E-4</v>
      </c>
      <c r="R170" s="143">
        <f t="shared" si="22"/>
        <v>9.3000000000000005E-4</v>
      </c>
      <c r="S170" s="143">
        <v>0</v>
      </c>
      <c r="T170" s="144">
        <f t="shared" si="2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5" t="s">
        <v>144</v>
      </c>
      <c r="AT170" s="145" t="s">
        <v>140</v>
      </c>
      <c r="AU170" s="145" t="s">
        <v>118</v>
      </c>
      <c r="AY170" s="14" t="s">
        <v>110</v>
      </c>
      <c r="BE170" s="146">
        <f t="shared" si="24"/>
        <v>0</v>
      </c>
      <c r="BF170" s="146">
        <f t="shared" si="25"/>
        <v>0</v>
      </c>
      <c r="BG170" s="146">
        <f t="shared" si="26"/>
        <v>0</v>
      </c>
      <c r="BH170" s="146">
        <f t="shared" si="27"/>
        <v>0</v>
      </c>
      <c r="BI170" s="146">
        <f t="shared" si="28"/>
        <v>0</v>
      </c>
      <c r="BJ170" s="14" t="s">
        <v>118</v>
      </c>
      <c r="BK170" s="146">
        <f t="shared" si="29"/>
        <v>0</v>
      </c>
      <c r="BL170" s="14" t="s">
        <v>117</v>
      </c>
      <c r="BM170" s="145" t="s">
        <v>312</v>
      </c>
    </row>
    <row r="171" spans="1:65" s="2" customFormat="1" ht="24.2" customHeight="1">
      <c r="A171" s="26"/>
      <c r="B171" s="133"/>
      <c r="C171" s="147" t="s">
        <v>313</v>
      </c>
      <c r="D171" s="147" t="s">
        <v>140</v>
      </c>
      <c r="E171" s="148" t="s">
        <v>314</v>
      </c>
      <c r="F171" s="149" t="s">
        <v>315</v>
      </c>
      <c r="G171" s="150" t="s">
        <v>143</v>
      </c>
      <c r="H171" s="151">
        <v>2</v>
      </c>
      <c r="I171" s="152"/>
      <c r="J171" s="152">
        <f t="shared" si="20"/>
        <v>0</v>
      </c>
      <c r="K171" s="153"/>
      <c r="L171" s="154"/>
      <c r="M171" s="155" t="s">
        <v>1</v>
      </c>
      <c r="N171" s="156" t="s">
        <v>43</v>
      </c>
      <c r="O171" s="143">
        <v>0</v>
      </c>
      <c r="P171" s="143">
        <f t="shared" si="21"/>
        <v>0</v>
      </c>
      <c r="Q171" s="143">
        <v>1.6999999999999999E-3</v>
      </c>
      <c r="R171" s="143">
        <f t="shared" si="22"/>
        <v>3.3999999999999998E-3</v>
      </c>
      <c r="S171" s="143">
        <v>0</v>
      </c>
      <c r="T171" s="144">
        <f t="shared" si="2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5" t="s">
        <v>144</v>
      </c>
      <c r="AT171" s="145" t="s">
        <v>140</v>
      </c>
      <c r="AU171" s="145" t="s">
        <v>118</v>
      </c>
      <c r="AY171" s="14" t="s">
        <v>110</v>
      </c>
      <c r="BE171" s="146">
        <f t="shared" si="24"/>
        <v>0</v>
      </c>
      <c r="BF171" s="146">
        <f t="shared" si="25"/>
        <v>0</v>
      </c>
      <c r="BG171" s="146">
        <f t="shared" si="26"/>
        <v>0</v>
      </c>
      <c r="BH171" s="146">
        <f t="shared" si="27"/>
        <v>0</v>
      </c>
      <c r="BI171" s="146">
        <f t="shared" si="28"/>
        <v>0</v>
      </c>
      <c r="BJ171" s="14" t="s">
        <v>118</v>
      </c>
      <c r="BK171" s="146">
        <f t="shared" si="29"/>
        <v>0</v>
      </c>
      <c r="BL171" s="14" t="s">
        <v>117</v>
      </c>
      <c r="BM171" s="145" t="s">
        <v>316</v>
      </c>
    </row>
    <row r="172" spans="1:65" s="2" customFormat="1" ht="14.45" customHeight="1">
      <c r="A172" s="26"/>
      <c r="B172" s="133"/>
      <c r="C172" s="147" t="s">
        <v>317</v>
      </c>
      <c r="D172" s="147" t="s">
        <v>140</v>
      </c>
      <c r="E172" s="148" t="s">
        <v>318</v>
      </c>
      <c r="F172" s="149" t="s">
        <v>319</v>
      </c>
      <c r="G172" s="150" t="s">
        <v>143</v>
      </c>
      <c r="H172" s="151">
        <v>12</v>
      </c>
      <c r="I172" s="152"/>
      <c r="J172" s="152">
        <f t="shared" si="20"/>
        <v>0</v>
      </c>
      <c r="K172" s="153"/>
      <c r="L172" s="154"/>
      <c r="M172" s="155" t="s">
        <v>1</v>
      </c>
      <c r="N172" s="156" t="s">
        <v>43</v>
      </c>
      <c r="O172" s="143">
        <v>0</v>
      </c>
      <c r="P172" s="143">
        <f t="shared" si="21"/>
        <v>0</v>
      </c>
      <c r="Q172" s="143">
        <v>1.0000000000000001E-5</v>
      </c>
      <c r="R172" s="143">
        <f t="shared" si="22"/>
        <v>1.2000000000000002E-4</v>
      </c>
      <c r="S172" s="143">
        <v>0</v>
      </c>
      <c r="T172" s="144">
        <f t="shared" si="2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5" t="s">
        <v>144</v>
      </c>
      <c r="AT172" s="145" t="s">
        <v>140</v>
      </c>
      <c r="AU172" s="145" t="s">
        <v>118</v>
      </c>
      <c r="AY172" s="14" t="s">
        <v>110</v>
      </c>
      <c r="BE172" s="146">
        <f t="shared" si="24"/>
        <v>0</v>
      </c>
      <c r="BF172" s="146">
        <f t="shared" si="25"/>
        <v>0</v>
      </c>
      <c r="BG172" s="146">
        <f t="shared" si="26"/>
        <v>0</v>
      </c>
      <c r="BH172" s="146">
        <f t="shared" si="27"/>
        <v>0</v>
      </c>
      <c r="BI172" s="146">
        <f t="shared" si="28"/>
        <v>0</v>
      </c>
      <c r="BJ172" s="14" t="s">
        <v>118</v>
      </c>
      <c r="BK172" s="146">
        <f t="shared" si="29"/>
        <v>0</v>
      </c>
      <c r="BL172" s="14" t="s">
        <v>117</v>
      </c>
      <c r="BM172" s="145" t="s">
        <v>320</v>
      </c>
    </row>
    <row r="173" spans="1:65" s="2" customFormat="1" ht="14.45" customHeight="1">
      <c r="A173" s="26"/>
      <c r="B173" s="133"/>
      <c r="C173" s="147" t="s">
        <v>321</v>
      </c>
      <c r="D173" s="147" t="s">
        <v>140</v>
      </c>
      <c r="E173" s="148" t="s">
        <v>322</v>
      </c>
      <c r="F173" s="149" t="s">
        <v>323</v>
      </c>
      <c r="G173" s="150" t="s">
        <v>143</v>
      </c>
      <c r="H173" s="151">
        <v>6</v>
      </c>
      <c r="I173" s="152"/>
      <c r="J173" s="152">
        <f t="shared" si="20"/>
        <v>0</v>
      </c>
      <c r="K173" s="153"/>
      <c r="L173" s="154"/>
      <c r="M173" s="155" t="s">
        <v>1</v>
      </c>
      <c r="N173" s="156" t="s">
        <v>43</v>
      </c>
      <c r="O173" s="143">
        <v>0</v>
      </c>
      <c r="P173" s="143">
        <f t="shared" si="21"/>
        <v>0</v>
      </c>
      <c r="Q173" s="143">
        <v>0</v>
      </c>
      <c r="R173" s="143">
        <f t="shared" si="22"/>
        <v>0</v>
      </c>
      <c r="S173" s="143">
        <v>0</v>
      </c>
      <c r="T173" s="144">
        <f t="shared" si="2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5" t="s">
        <v>144</v>
      </c>
      <c r="AT173" s="145" t="s">
        <v>140</v>
      </c>
      <c r="AU173" s="145" t="s">
        <v>118</v>
      </c>
      <c r="AY173" s="14" t="s">
        <v>110</v>
      </c>
      <c r="BE173" s="146">
        <f t="shared" si="24"/>
        <v>0</v>
      </c>
      <c r="BF173" s="146">
        <f t="shared" si="25"/>
        <v>0</v>
      </c>
      <c r="BG173" s="146">
        <f t="shared" si="26"/>
        <v>0</v>
      </c>
      <c r="BH173" s="146">
        <f t="shared" si="27"/>
        <v>0</v>
      </c>
      <c r="BI173" s="146">
        <f t="shared" si="28"/>
        <v>0</v>
      </c>
      <c r="BJ173" s="14" t="s">
        <v>118</v>
      </c>
      <c r="BK173" s="146">
        <f t="shared" si="29"/>
        <v>0</v>
      </c>
      <c r="BL173" s="14" t="s">
        <v>117</v>
      </c>
      <c r="BM173" s="145" t="s">
        <v>324</v>
      </c>
    </row>
    <row r="174" spans="1:65" s="2" customFormat="1" ht="24.2" customHeight="1">
      <c r="A174" s="26"/>
      <c r="B174" s="133"/>
      <c r="C174" s="134" t="s">
        <v>325</v>
      </c>
      <c r="D174" s="134" t="s">
        <v>113</v>
      </c>
      <c r="E174" s="135" t="s">
        <v>326</v>
      </c>
      <c r="F174" s="136" t="s">
        <v>327</v>
      </c>
      <c r="G174" s="137" t="s">
        <v>143</v>
      </c>
      <c r="H174" s="138">
        <v>3</v>
      </c>
      <c r="I174" s="139"/>
      <c r="J174" s="139">
        <f t="shared" si="20"/>
        <v>0</v>
      </c>
      <c r="K174" s="140"/>
      <c r="L174" s="27"/>
      <c r="M174" s="141" t="s">
        <v>1</v>
      </c>
      <c r="N174" s="142" t="s">
        <v>43</v>
      </c>
      <c r="O174" s="143">
        <v>0.42</v>
      </c>
      <c r="P174" s="143">
        <f t="shared" si="21"/>
        <v>1.26</v>
      </c>
      <c r="Q174" s="143">
        <v>0.11958000000000001</v>
      </c>
      <c r="R174" s="143">
        <f t="shared" si="22"/>
        <v>0.35874</v>
      </c>
      <c r="S174" s="143">
        <v>0</v>
      </c>
      <c r="T174" s="144">
        <f t="shared" si="2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5" t="s">
        <v>117</v>
      </c>
      <c r="AT174" s="145" t="s">
        <v>113</v>
      </c>
      <c r="AU174" s="145" t="s">
        <v>118</v>
      </c>
      <c r="AY174" s="14" t="s">
        <v>110</v>
      </c>
      <c r="BE174" s="146">
        <f t="shared" si="24"/>
        <v>0</v>
      </c>
      <c r="BF174" s="146">
        <f t="shared" si="25"/>
        <v>0</v>
      </c>
      <c r="BG174" s="146">
        <f t="shared" si="26"/>
        <v>0</v>
      </c>
      <c r="BH174" s="146">
        <f t="shared" si="27"/>
        <v>0</v>
      </c>
      <c r="BI174" s="146">
        <f t="shared" si="28"/>
        <v>0</v>
      </c>
      <c r="BJ174" s="14" t="s">
        <v>118</v>
      </c>
      <c r="BK174" s="146">
        <f t="shared" si="29"/>
        <v>0</v>
      </c>
      <c r="BL174" s="14" t="s">
        <v>117</v>
      </c>
      <c r="BM174" s="145" t="s">
        <v>328</v>
      </c>
    </row>
    <row r="175" spans="1:65" s="2" customFormat="1" ht="14.45" customHeight="1">
      <c r="A175" s="26"/>
      <c r="B175" s="133"/>
      <c r="C175" s="147" t="s">
        <v>329</v>
      </c>
      <c r="D175" s="147" t="s">
        <v>140</v>
      </c>
      <c r="E175" s="148" t="s">
        <v>330</v>
      </c>
      <c r="F175" s="149" t="s">
        <v>331</v>
      </c>
      <c r="G175" s="150" t="s">
        <v>143</v>
      </c>
      <c r="H175" s="151">
        <v>3</v>
      </c>
      <c r="I175" s="152"/>
      <c r="J175" s="152">
        <f t="shared" si="20"/>
        <v>0</v>
      </c>
      <c r="K175" s="153"/>
      <c r="L175" s="154"/>
      <c r="M175" s="155" t="s">
        <v>1</v>
      </c>
      <c r="N175" s="156" t="s">
        <v>43</v>
      </c>
      <c r="O175" s="143">
        <v>0</v>
      </c>
      <c r="P175" s="143">
        <f t="shared" si="21"/>
        <v>0</v>
      </c>
      <c r="Q175" s="143">
        <v>1.4E-3</v>
      </c>
      <c r="R175" s="143">
        <f t="shared" si="22"/>
        <v>4.1999999999999997E-3</v>
      </c>
      <c r="S175" s="143">
        <v>0</v>
      </c>
      <c r="T175" s="144">
        <f t="shared" si="2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5" t="s">
        <v>144</v>
      </c>
      <c r="AT175" s="145" t="s">
        <v>140</v>
      </c>
      <c r="AU175" s="145" t="s">
        <v>118</v>
      </c>
      <c r="AY175" s="14" t="s">
        <v>110</v>
      </c>
      <c r="BE175" s="146">
        <f t="shared" si="24"/>
        <v>0</v>
      </c>
      <c r="BF175" s="146">
        <f t="shared" si="25"/>
        <v>0</v>
      </c>
      <c r="BG175" s="146">
        <f t="shared" si="26"/>
        <v>0</v>
      </c>
      <c r="BH175" s="146">
        <f t="shared" si="27"/>
        <v>0</v>
      </c>
      <c r="BI175" s="146">
        <f t="shared" si="28"/>
        <v>0</v>
      </c>
      <c r="BJ175" s="14" t="s">
        <v>118</v>
      </c>
      <c r="BK175" s="146">
        <f t="shared" si="29"/>
        <v>0</v>
      </c>
      <c r="BL175" s="14" t="s">
        <v>117</v>
      </c>
      <c r="BM175" s="145" t="s">
        <v>332</v>
      </c>
    </row>
    <row r="176" spans="1:65" s="2" customFormat="1" ht="24.2" customHeight="1">
      <c r="A176" s="26"/>
      <c r="B176" s="133"/>
      <c r="C176" s="147" t="s">
        <v>333</v>
      </c>
      <c r="D176" s="147" t="s">
        <v>140</v>
      </c>
      <c r="E176" s="148" t="s">
        <v>334</v>
      </c>
      <c r="F176" s="149" t="s">
        <v>335</v>
      </c>
      <c r="G176" s="150" t="s">
        <v>143</v>
      </c>
      <c r="H176" s="151">
        <v>2</v>
      </c>
      <c r="I176" s="152"/>
      <c r="J176" s="152">
        <f t="shared" si="20"/>
        <v>0</v>
      </c>
      <c r="K176" s="153"/>
      <c r="L176" s="154"/>
      <c r="M176" s="155" t="s">
        <v>1</v>
      </c>
      <c r="N176" s="156" t="s">
        <v>43</v>
      </c>
      <c r="O176" s="143">
        <v>0</v>
      </c>
      <c r="P176" s="143">
        <f t="shared" si="21"/>
        <v>0</v>
      </c>
      <c r="Q176" s="143">
        <v>1.4E-3</v>
      </c>
      <c r="R176" s="143">
        <f t="shared" si="22"/>
        <v>2.8E-3</v>
      </c>
      <c r="S176" s="143">
        <v>0</v>
      </c>
      <c r="T176" s="144">
        <f t="shared" si="2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5" t="s">
        <v>144</v>
      </c>
      <c r="AT176" s="145" t="s">
        <v>140</v>
      </c>
      <c r="AU176" s="145" t="s">
        <v>118</v>
      </c>
      <c r="AY176" s="14" t="s">
        <v>110</v>
      </c>
      <c r="BE176" s="146">
        <f t="shared" si="24"/>
        <v>0</v>
      </c>
      <c r="BF176" s="146">
        <f t="shared" si="25"/>
        <v>0</v>
      </c>
      <c r="BG176" s="146">
        <f t="shared" si="26"/>
        <v>0</v>
      </c>
      <c r="BH176" s="146">
        <f t="shared" si="27"/>
        <v>0</v>
      </c>
      <c r="BI176" s="146">
        <f t="shared" si="28"/>
        <v>0</v>
      </c>
      <c r="BJ176" s="14" t="s">
        <v>118</v>
      </c>
      <c r="BK176" s="146">
        <f t="shared" si="29"/>
        <v>0</v>
      </c>
      <c r="BL176" s="14" t="s">
        <v>117</v>
      </c>
      <c r="BM176" s="145" t="s">
        <v>336</v>
      </c>
    </row>
    <row r="177" spans="1:65" s="2" customFormat="1" ht="37.9" customHeight="1">
      <c r="A177" s="26"/>
      <c r="B177" s="133"/>
      <c r="C177" s="134" t="s">
        <v>337</v>
      </c>
      <c r="D177" s="134" t="s">
        <v>113</v>
      </c>
      <c r="E177" s="135" t="s">
        <v>338</v>
      </c>
      <c r="F177" s="136" t="s">
        <v>339</v>
      </c>
      <c r="G177" s="137" t="s">
        <v>116</v>
      </c>
      <c r="H177" s="138">
        <v>12</v>
      </c>
      <c r="I177" s="139"/>
      <c r="J177" s="139">
        <f t="shared" si="20"/>
        <v>0</v>
      </c>
      <c r="K177" s="140"/>
      <c r="L177" s="27"/>
      <c r="M177" s="141" t="s">
        <v>1</v>
      </c>
      <c r="N177" s="142" t="s">
        <v>43</v>
      </c>
      <c r="O177" s="143">
        <v>0.43</v>
      </c>
      <c r="P177" s="143">
        <f t="shared" si="21"/>
        <v>5.16</v>
      </c>
      <c r="Q177" s="143">
        <v>5.9999999999999995E-4</v>
      </c>
      <c r="R177" s="143">
        <f t="shared" si="22"/>
        <v>7.1999999999999998E-3</v>
      </c>
      <c r="S177" s="143">
        <v>0</v>
      </c>
      <c r="T177" s="144">
        <f t="shared" si="2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5" t="s">
        <v>117</v>
      </c>
      <c r="AT177" s="145" t="s">
        <v>113</v>
      </c>
      <c r="AU177" s="145" t="s">
        <v>118</v>
      </c>
      <c r="AY177" s="14" t="s">
        <v>110</v>
      </c>
      <c r="BE177" s="146">
        <f t="shared" si="24"/>
        <v>0</v>
      </c>
      <c r="BF177" s="146">
        <f t="shared" si="25"/>
        <v>0</v>
      </c>
      <c r="BG177" s="146">
        <f t="shared" si="26"/>
        <v>0</v>
      </c>
      <c r="BH177" s="146">
        <f t="shared" si="27"/>
        <v>0</v>
      </c>
      <c r="BI177" s="146">
        <f t="shared" si="28"/>
        <v>0</v>
      </c>
      <c r="BJ177" s="14" t="s">
        <v>118</v>
      </c>
      <c r="BK177" s="146">
        <f t="shared" si="29"/>
        <v>0</v>
      </c>
      <c r="BL177" s="14" t="s">
        <v>117</v>
      </c>
      <c r="BM177" s="145" t="s">
        <v>340</v>
      </c>
    </row>
    <row r="178" spans="1:65" s="2" customFormat="1" ht="37.9" customHeight="1">
      <c r="A178" s="26"/>
      <c r="B178" s="133"/>
      <c r="C178" s="134" t="s">
        <v>341</v>
      </c>
      <c r="D178" s="134" t="s">
        <v>113</v>
      </c>
      <c r="E178" s="135" t="s">
        <v>342</v>
      </c>
      <c r="F178" s="136" t="s">
        <v>343</v>
      </c>
      <c r="G178" s="137" t="s">
        <v>277</v>
      </c>
      <c r="H178" s="138">
        <v>311.3</v>
      </c>
      <c r="I178" s="139"/>
      <c r="J178" s="139">
        <f t="shared" si="20"/>
        <v>0</v>
      </c>
      <c r="K178" s="140"/>
      <c r="L178" s="27"/>
      <c r="M178" s="141" t="s">
        <v>1</v>
      </c>
      <c r="N178" s="142" t="s">
        <v>43</v>
      </c>
      <c r="O178" s="143">
        <v>0.32</v>
      </c>
      <c r="P178" s="143">
        <f t="shared" si="21"/>
        <v>99.616</v>
      </c>
      <c r="Q178" s="143">
        <v>0.19697000000000001</v>
      </c>
      <c r="R178" s="143">
        <f t="shared" si="22"/>
        <v>61.316761000000007</v>
      </c>
      <c r="S178" s="143">
        <v>0</v>
      </c>
      <c r="T178" s="144">
        <f t="shared" si="2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5" t="s">
        <v>117</v>
      </c>
      <c r="AT178" s="145" t="s">
        <v>113</v>
      </c>
      <c r="AU178" s="145" t="s">
        <v>118</v>
      </c>
      <c r="AY178" s="14" t="s">
        <v>110</v>
      </c>
      <c r="BE178" s="146">
        <f t="shared" si="24"/>
        <v>0</v>
      </c>
      <c r="BF178" s="146">
        <f t="shared" si="25"/>
        <v>0</v>
      </c>
      <c r="BG178" s="146">
        <f t="shared" si="26"/>
        <v>0</v>
      </c>
      <c r="BH178" s="146">
        <f t="shared" si="27"/>
        <v>0</v>
      </c>
      <c r="BI178" s="146">
        <f t="shared" si="28"/>
        <v>0</v>
      </c>
      <c r="BJ178" s="14" t="s">
        <v>118</v>
      </c>
      <c r="BK178" s="146">
        <f t="shared" si="29"/>
        <v>0</v>
      </c>
      <c r="BL178" s="14" t="s">
        <v>117</v>
      </c>
      <c r="BM178" s="145" t="s">
        <v>344</v>
      </c>
    </row>
    <row r="179" spans="1:65" s="2" customFormat="1" ht="24.2" customHeight="1">
      <c r="A179" s="26"/>
      <c r="B179" s="133"/>
      <c r="C179" s="147" t="s">
        <v>345</v>
      </c>
      <c r="D179" s="147" t="s">
        <v>140</v>
      </c>
      <c r="E179" s="148" t="s">
        <v>346</v>
      </c>
      <c r="F179" s="149" t="s">
        <v>347</v>
      </c>
      <c r="G179" s="150" t="s">
        <v>143</v>
      </c>
      <c r="H179" s="151">
        <v>314.41300000000001</v>
      </c>
      <c r="I179" s="152"/>
      <c r="J179" s="152">
        <f t="shared" si="20"/>
        <v>0</v>
      </c>
      <c r="K179" s="153"/>
      <c r="L179" s="154"/>
      <c r="M179" s="155" t="s">
        <v>1</v>
      </c>
      <c r="N179" s="156" t="s">
        <v>43</v>
      </c>
      <c r="O179" s="143">
        <v>0</v>
      </c>
      <c r="P179" s="143">
        <f t="shared" si="21"/>
        <v>0</v>
      </c>
      <c r="Q179" s="143">
        <v>8.5000000000000006E-2</v>
      </c>
      <c r="R179" s="143">
        <f t="shared" si="22"/>
        <v>26.725105000000003</v>
      </c>
      <c r="S179" s="143">
        <v>0</v>
      </c>
      <c r="T179" s="144">
        <f t="shared" si="2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5" t="s">
        <v>144</v>
      </c>
      <c r="AT179" s="145" t="s">
        <v>140</v>
      </c>
      <c r="AU179" s="145" t="s">
        <v>118</v>
      </c>
      <c r="AY179" s="14" t="s">
        <v>110</v>
      </c>
      <c r="BE179" s="146">
        <f t="shared" si="24"/>
        <v>0</v>
      </c>
      <c r="BF179" s="146">
        <f t="shared" si="25"/>
        <v>0</v>
      </c>
      <c r="BG179" s="146">
        <f t="shared" si="26"/>
        <v>0</v>
      </c>
      <c r="BH179" s="146">
        <f t="shared" si="27"/>
        <v>0</v>
      </c>
      <c r="BI179" s="146">
        <f t="shared" si="28"/>
        <v>0</v>
      </c>
      <c r="BJ179" s="14" t="s">
        <v>118</v>
      </c>
      <c r="BK179" s="146">
        <f t="shared" si="29"/>
        <v>0</v>
      </c>
      <c r="BL179" s="14" t="s">
        <v>117</v>
      </c>
      <c r="BM179" s="145" t="s">
        <v>348</v>
      </c>
    </row>
    <row r="180" spans="1:65" s="2" customFormat="1" ht="37.9" customHeight="1">
      <c r="A180" s="26"/>
      <c r="B180" s="133"/>
      <c r="C180" s="134" t="s">
        <v>349</v>
      </c>
      <c r="D180" s="134" t="s">
        <v>113</v>
      </c>
      <c r="E180" s="135" t="s">
        <v>350</v>
      </c>
      <c r="F180" s="136" t="s">
        <v>351</v>
      </c>
      <c r="G180" s="137" t="s">
        <v>277</v>
      </c>
      <c r="H180" s="138">
        <v>40</v>
      </c>
      <c r="I180" s="139"/>
      <c r="J180" s="139">
        <f t="shared" si="20"/>
        <v>0</v>
      </c>
      <c r="K180" s="140"/>
      <c r="L180" s="27"/>
      <c r="M180" s="141" t="s">
        <v>1</v>
      </c>
      <c r="N180" s="142" t="s">
        <v>43</v>
      </c>
      <c r="O180" s="143">
        <v>0.32</v>
      </c>
      <c r="P180" s="143">
        <f t="shared" si="21"/>
        <v>12.8</v>
      </c>
      <c r="Q180" s="143">
        <v>0.19697000000000001</v>
      </c>
      <c r="R180" s="143">
        <f t="shared" si="22"/>
        <v>7.8788</v>
      </c>
      <c r="S180" s="143">
        <v>0</v>
      </c>
      <c r="T180" s="144">
        <f t="shared" si="2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5" t="s">
        <v>117</v>
      </c>
      <c r="AT180" s="145" t="s">
        <v>113</v>
      </c>
      <c r="AU180" s="145" t="s">
        <v>118</v>
      </c>
      <c r="AY180" s="14" t="s">
        <v>110</v>
      </c>
      <c r="BE180" s="146">
        <f t="shared" si="24"/>
        <v>0</v>
      </c>
      <c r="BF180" s="146">
        <f t="shared" si="25"/>
        <v>0</v>
      </c>
      <c r="BG180" s="146">
        <f t="shared" si="26"/>
        <v>0</v>
      </c>
      <c r="BH180" s="146">
        <f t="shared" si="27"/>
        <v>0</v>
      </c>
      <c r="BI180" s="146">
        <f t="shared" si="28"/>
        <v>0</v>
      </c>
      <c r="BJ180" s="14" t="s">
        <v>118</v>
      </c>
      <c r="BK180" s="146">
        <f t="shared" si="29"/>
        <v>0</v>
      </c>
      <c r="BL180" s="14" t="s">
        <v>117</v>
      </c>
      <c r="BM180" s="145" t="s">
        <v>352</v>
      </c>
    </row>
    <row r="181" spans="1:65" s="2" customFormat="1" ht="14.45" customHeight="1">
      <c r="A181" s="26"/>
      <c r="B181" s="133"/>
      <c r="C181" s="147" t="s">
        <v>353</v>
      </c>
      <c r="D181" s="147" t="s">
        <v>140</v>
      </c>
      <c r="E181" s="148" t="s">
        <v>354</v>
      </c>
      <c r="F181" s="149" t="s">
        <v>355</v>
      </c>
      <c r="G181" s="150" t="s">
        <v>143</v>
      </c>
      <c r="H181" s="151">
        <v>31.31</v>
      </c>
      <c r="I181" s="152"/>
      <c r="J181" s="152">
        <f t="shared" si="20"/>
        <v>0</v>
      </c>
      <c r="K181" s="153"/>
      <c r="L181" s="154"/>
      <c r="M181" s="155" t="s">
        <v>1</v>
      </c>
      <c r="N181" s="156" t="s">
        <v>43</v>
      </c>
      <c r="O181" s="143">
        <v>0</v>
      </c>
      <c r="P181" s="143">
        <f t="shared" si="21"/>
        <v>0</v>
      </c>
      <c r="Q181" s="143">
        <v>2.8299999999999999E-2</v>
      </c>
      <c r="R181" s="143">
        <f t="shared" si="22"/>
        <v>0.88607299999999989</v>
      </c>
      <c r="S181" s="143">
        <v>0</v>
      </c>
      <c r="T181" s="144">
        <f t="shared" si="2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5" t="s">
        <v>144</v>
      </c>
      <c r="AT181" s="145" t="s">
        <v>140</v>
      </c>
      <c r="AU181" s="145" t="s">
        <v>118</v>
      </c>
      <c r="AY181" s="14" t="s">
        <v>110</v>
      </c>
      <c r="BE181" s="146">
        <f t="shared" si="24"/>
        <v>0</v>
      </c>
      <c r="BF181" s="146">
        <f t="shared" si="25"/>
        <v>0</v>
      </c>
      <c r="BG181" s="146">
        <f t="shared" si="26"/>
        <v>0</v>
      </c>
      <c r="BH181" s="146">
        <f t="shared" si="27"/>
        <v>0</v>
      </c>
      <c r="BI181" s="146">
        <f t="shared" si="28"/>
        <v>0</v>
      </c>
      <c r="BJ181" s="14" t="s">
        <v>118</v>
      </c>
      <c r="BK181" s="146">
        <f t="shared" si="29"/>
        <v>0</v>
      </c>
      <c r="BL181" s="14" t="s">
        <v>117</v>
      </c>
      <c r="BM181" s="145" t="s">
        <v>356</v>
      </c>
    </row>
    <row r="182" spans="1:65" s="2" customFormat="1" ht="24.2" customHeight="1">
      <c r="A182" s="26"/>
      <c r="B182" s="133"/>
      <c r="C182" s="147" t="s">
        <v>7</v>
      </c>
      <c r="D182" s="147" t="s">
        <v>140</v>
      </c>
      <c r="E182" s="148" t="s">
        <v>357</v>
      </c>
      <c r="F182" s="149" t="s">
        <v>358</v>
      </c>
      <c r="G182" s="150" t="s">
        <v>143</v>
      </c>
      <c r="H182" s="151">
        <v>29.29</v>
      </c>
      <c r="I182" s="152"/>
      <c r="J182" s="152">
        <f t="shared" si="20"/>
        <v>0</v>
      </c>
      <c r="K182" s="153"/>
      <c r="L182" s="154"/>
      <c r="M182" s="155" t="s">
        <v>1</v>
      </c>
      <c r="N182" s="156" t="s">
        <v>43</v>
      </c>
      <c r="O182" s="143">
        <v>0</v>
      </c>
      <c r="P182" s="143">
        <f t="shared" si="21"/>
        <v>0</v>
      </c>
      <c r="Q182" s="143">
        <v>2.8299999999999999E-2</v>
      </c>
      <c r="R182" s="143">
        <f t="shared" si="22"/>
        <v>0.82890699999999995</v>
      </c>
      <c r="S182" s="143">
        <v>0</v>
      </c>
      <c r="T182" s="144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5" t="s">
        <v>144</v>
      </c>
      <c r="AT182" s="145" t="s">
        <v>140</v>
      </c>
      <c r="AU182" s="145" t="s">
        <v>118</v>
      </c>
      <c r="AY182" s="14" t="s">
        <v>110</v>
      </c>
      <c r="BE182" s="146">
        <f t="shared" si="24"/>
        <v>0</v>
      </c>
      <c r="BF182" s="146">
        <f t="shared" si="25"/>
        <v>0</v>
      </c>
      <c r="BG182" s="146">
        <f t="shared" si="26"/>
        <v>0</v>
      </c>
      <c r="BH182" s="146">
        <f t="shared" si="27"/>
        <v>0</v>
      </c>
      <c r="BI182" s="146">
        <f t="shared" si="28"/>
        <v>0</v>
      </c>
      <c r="BJ182" s="14" t="s">
        <v>118</v>
      </c>
      <c r="BK182" s="146">
        <f t="shared" si="29"/>
        <v>0</v>
      </c>
      <c r="BL182" s="14" t="s">
        <v>117</v>
      </c>
      <c r="BM182" s="145" t="s">
        <v>359</v>
      </c>
    </row>
    <row r="183" spans="1:65" s="2" customFormat="1" ht="24.2" customHeight="1">
      <c r="A183" s="26"/>
      <c r="B183" s="133"/>
      <c r="C183" s="134" t="s">
        <v>360</v>
      </c>
      <c r="D183" s="134" t="s">
        <v>113</v>
      </c>
      <c r="E183" s="135" t="s">
        <v>361</v>
      </c>
      <c r="F183" s="136" t="s">
        <v>362</v>
      </c>
      <c r="G183" s="137" t="s">
        <v>277</v>
      </c>
      <c r="H183" s="138">
        <v>8</v>
      </c>
      <c r="I183" s="139"/>
      <c r="J183" s="139">
        <f t="shared" si="20"/>
        <v>0</v>
      </c>
      <c r="K183" s="140"/>
      <c r="L183" s="27"/>
      <c r="M183" s="141" t="s">
        <v>1</v>
      </c>
      <c r="N183" s="142" t="s">
        <v>43</v>
      </c>
      <c r="O183" s="143">
        <v>0.71699999999999997</v>
      </c>
      <c r="P183" s="143">
        <f t="shared" si="21"/>
        <v>5.7359999999999998</v>
      </c>
      <c r="Q183" s="143">
        <v>0.17015</v>
      </c>
      <c r="R183" s="143">
        <f t="shared" si="22"/>
        <v>1.3612</v>
      </c>
      <c r="S183" s="143">
        <v>0</v>
      </c>
      <c r="T183" s="144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5" t="s">
        <v>117</v>
      </c>
      <c r="AT183" s="145" t="s">
        <v>113</v>
      </c>
      <c r="AU183" s="145" t="s">
        <v>118</v>
      </c>
      <c r="AY183" s="14" t="s">
        <v>110</v>
      </c>
      <c r="BE183" s="146">
        <f t="shared" si="24"/>
        <v>0</v>
      </c>
      <c r="BF183" s="146">
        <f t="shared" si="25"/>
        <v>0</v>
      </c>
      <c r="BG183" s="146">
        <f t="shared" si="26"/>
        <v>0</v>
      </c>
      <c r="BH183" s="146">
        <f t="shared" si="27"/>
        <v>0</v>
      </c>
      <c r="BI183" s="146">
        <f t="shared" si="28"/>
        <v>0</v>
      </c>
      <c r="BJ183" s="14" t="s">
        <v>118</v>
      </c>
      <c r="BK183" s="146">
        <f t="shared" si="29"/>
        <v>0</v>
      </c>
      <c r="BL183" s="14" t="s">
        <v>117</v>
      </c>
      <c r="BM183" s="145" t="s">
        <v>363</v>
      </c>
    </row>
    <row r="184" spans="1:65" s="2" customFormat="1" ht="24.2" customHeight="1">
      <c r="A184" s="26"/>
      <c r="B184" s="133"/>
      <c r="C184" s="147" t="s">
        <v>364</v>
      </c>
      <c r="D184" s="147" t="s">
        <v>140</v>
      </c>
      <c r="E184" s="148" t="s">
        <v>365</v>
      </c>
      <c r="F184" s="149" t="s">
        <v>366</v>
      </c>
      <c r="G184" s="150" t="s">
        <v>143</v>
      </c>
      <c r="H184" s="151">
        <v>8.08</v>
      </c>
      <c r="I184" s="152"/>
      <c r="J184" s="152">
        <f t="shared" si="20"/>
        <v>0</v>
      </c>
      <c r="K184" s="153"/>
      <c r="L184" s="154"/>
      <c r="M184" s="155" t="s">
        <v>1</v>
      </c>
      <c r="N184" s="156" t="s">
        <v>43</v>
      </c>
      <c r="O184" s="143">
        <v>0</v>
      </c>
      <c r="P184" s="143">
        <f t="shared" si="21"/>
        <v>0</v>
      </c>
      <c r="Q184" s="143">
        <v>6.5000000000000002E-2</v>
      </c>
      <c r="R184" s="143">
        <f t="shared" si="22"/>
        <v>0.5252</v>
      </c>
      <c r="S184" s="143">
        <v>0</v>
      </c>
      <c r="T184" s="144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5" t="s">
        <v>144</v>
      </c>
      <c r="AT184" s="145" t="s">
        <v>140</v>
      </c>
      <c r="AU184" s="145" t="s">
        <v>118</v>
      </c>
      <c r="AY184" s="14" t="s">
        <v>110</v>
      </c>
      <c r="BE184" s="146">
        <f t="shared" si="24"/>
        <v>0</v>
      </c>
      <c r="BF184" s="146">
        <f t="shared" si="25"/>
        <v>0</v>
      </c>
      <c r="BG184" s="146">
        <f t="shared" si="26"/>
        <v>0</v>
      </c>
      <c r="BH184" s="146">
        <f t="shared" si="27"/>
        <v>0</v>
      </c>
      <c r="BI184" s="146">
        <f t="shared" si="28"/>
        <v>0</v>
      </c>
      <c r="BJ184" s="14" t="s">
        <v>118</v>
      </c>
      <c r="BK184" s="146">
        <f t="shared" si="29"/>
        <v>0</v>
      </c>
      <c r="BL184" s="14" t="s">
        <v>117</v>
      </c>
      <c r="BM184" s="145" t="s">
        <v>367</v>
      </c>
    </row>
    <row r="185" spans="1:65" s="2" customFormat="1" ht="24.2" customHeight="1">
      <c r="A185" s="26"/>
      <c r="B185" s="133"/>
      <c r="C185" s="134" t="s">
        <v>368</v>
      </c>
      <c r="D185" s="134" t="s">
        <v>113</v>
      </c>
      <c r="E185" s="135" t="s">
        <v>369</v>
      </c>
      <c r="F185" s="136" t="s">
        <v>370</v>
      </c>
      <c r="G185" s="137" t="s">
        <v>277</v>
      </c>
      <c r="H185" s="138">
        <v>60.76</v>
      </c>
      <c r="I185" s="139"/>
      <c r="J185" s="139">
        <f t="shared" si="20"/>
        <v>0</v>
      </c>
      <c r="K185" s="140"/>
      <c r="L185" s="27"/>
      <c r="M185" s="141" t="s">
        <v>1</v>
      </c>
      <c r="N185" s="142" t="s">
        <v>43</v>
      </c>
      <c r="O185" s="143">
        <v>0.25600000000000001</v>
      </c>
      <c r="P185" s="143">
        <f t="shared" si="21"/>
        <v>15.55456</v>
      </c>
      <c r="Q185" s="143">
        <v>0.16400999999999999</v>
      </c>
      <c r="R185" s="143">
        <f t="shared" si="22"/>
        <v>9.9652475999999997</v>
      </c>
      <c r="S185" s="143">
        <v>0</v>
      </c>
      <c r="T185" s="144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5" t="s">
        <v>117</v>
      </c>
      <c r="AT185" s="145" t="s">
        <v>113</v>
      </c>
      <c r="AU185" s="145" t="s">
        <v>118</v>
      </c>
      <c r="AY185" s="14" t="s">
        <v>110</v>
      </c>
      <c r="BE185" s="146">
        <f t="shared" si="24"/>
        <v>0</v>
      </c>
      <c r="BF185" s="146">
        <f t="shared" si="25"/>
        <v>0</v>
      </c>
      <c r="BG185" s="146">
        <f t="shared" si="26"/>
        <v>0</v>
      </c>
      <c r="BH185" s="146">
        <f t="shared" si="27"/>
        <v>0</v>
      </c>
      <c r="BI185" s="146">
        <f t="shared" si="28"/>
        <v>0</v>
      </c>
      <c r="BJ185" s="14" t="s">
        <v>118</v>
      </c>
      <c r="BK185" s="146">
        <f t="shared" si="29"/>
        <v>0</v>
      </c>
      <c r="BL185" s="14" t="s">
        <v>117</v>
      </c>
      <c r="BM185" s="145" t="s">
        <v>371</v>
      </c>
    </row>
    <row r="186" spans="1:65" s="2" customFormat="1" ht="24.2" customHeight="1">
      <c r="A186" s="26"/>
      <c r="B186" s="133"/>
      <c r="C186" s="147" t="s">
        <v>372</v>
      </c>
      <c r="D186" s="147" t="s">
        <v>140</v>
      </c>
      <c r="E186" s="148" t="s">
        <v>373</v>
      </c>
      <c r="F186" s="149" t="s">
        <v>374</v>
      </c>
      <c r="G186" s="150" t="s">
        <v>143</v>
      </c>
      <c r="H186" s="151">
        <v>61.368000000000002</v>
      </c>
      <c r="I186" s="152"/>
      <c r="J186" s="152">
        <f t="shared" si="20"/>
        <v>0</v>
      </c>
      <c r="K186" s="153"/>
      <c r="L186" s="154"/>
      <c r="M186" s="155" t="s">
        <v>1</v>
      </c>
      <c r="N186" s="156" t="s">
        <v>43</v>
      </c>
      <c r="O186" s="143">
        <v>0</v>
      </c>
      <c r="P186" s="143">
        <f t="shared" si="21"/>
        <v>0</v>
      </c>
      <c r="Q186" s="143">
        <v>4.8000000000000001E-2</v>
      </c>
      <c r="R186" s="143">
        <f t="shared" si="22"/>
        <v>2.9456640000000003</v>
      </c>
      <c r="S186" s="143">
        <v>0</v>
      </c>
      <c r="T186" s="144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5" t="s">
        <v>144</v>
      </c>
      <c r="AT186" s="145" t="s">
        <v>140</v>
      </c>
      <c r="AU186" s="145" t="s">
        <v>118</v>
      </c>
      <c r="AY186" s="14" t="s">
        <v>110</v>
      </c>
      <c r="BE186" s="146">
        <f t="shared" si="24"/>
        <v>0</v>
      </c>
      <c r="BF186" s="146">
        <f t="shared" si="25"/>
        <v>0</v>
      </c>
      <c r="BG186" s="146">
        <f t="shared" si="26"/>
        <v>0</v>
      </c>
      <c r="BH186" s="146">
        <f t="shared" si="27"/>
        <v>0</v>
      </c>
      <c r="BI186" s="146">
        <f t="shared" si="28"/>
        <v>0</v>
      </c>
      <c r="BJ186" s="14" t="s">
        <v>118</v>
      </c>
      <c r="BK186" s="146">
        <f t="shared" si="29"/>
        <v>0</v>
      </c>
      <c r="BL186" s="14" t="s">
        <v>117</v>
      </c>
      <c r="BM186" s="145" t="s">
        <v>375</v>
      </c>
    </row>
    <row r="187" spans="1:65" s="2" customFormat="1" ht="24.2" customHeight="1">
      <c r="A187" s="26"/>
      <c r="B187" s="133"/>
      <c r="C187" s="134" t="s">
        <v>376</v>
      </c>
      <c r="D187" s="134" t="s">
        <v>113</v>
      </c>
      <c r="E187" s="135" t="s">
        <v>377</v>
      </c>
      <c r="F187" s="136" t="s">
        <v>378</v>
      </c>
      <c r="G187" s="137" t="s">
        <v>126</v>
      </c>
      <c r="H187" s="138">
        <v>42.5</v>
      </c>
      <c r="I187" s="139"/>
      <c r="J187" s="139">
        <f t="shared" si="20"/>
        <v>0</v>
      </c>
      <c r="K187" s="140"/>
      <c r="L187" s="27"/>
      <c r="M187" s="141" t="s">
        <v>1</v>
      </c>
      <c r="N187" s="142" t="s">
        <v>43</v>
      </c>
      <c r="O187" s="143">
        <v>1.363</v>
      </c>
      <c r="P187" s="143">
        <f t="shared" si="21"/>
        <v>57.927500000000002</v>
      </c>
      <c r="Q187" s="143">
        <v>2.2151299999999998</v>
      </c>
      <c r="R187" s="143">
        <f t="shared" si="22"/>
        <v>94.143024999999994</v>
      </c>
      <c r="S187" s="143">
        <v>0</v>
      </c>
      <c r="T187" s="144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5" t="s">
        <v>117</v>
      </c>
      <c r="AT187" s="145" t="s">
        <v>113</v>
      </c>
      <c r="AU187" s="145" t="s">
        <v>118</v>
      </c>
      <c r="AY187" s="14" t="s">
        <v>110</v>
      </c>
      <c r="BE187" s="146">
        <f t="shared" si="24"/>
        <v>0</v>
      </c>
      <c r="BF187" s="146">
        <f t="shared" si="25"/>
        <v>0</v>
      </c>
      <c r="BG187" s="146">
        <f t="shared" si="26"/>
        <v>0</v>
      </c>
      <c r="BH187" s="146">
        <f t="shared" si="27"/>
        <v>0</v>
      </c>
      <c r="BI187" s="146">
        <f t="shared" si="28"/>
        <v>0</v>
      </c>
      <c r="BJ187" s="14" t="s">
        <v>118</v>
      </c>
      <c r="BK187" s="146">
        <f t="shared" si="29"/>
        <v>0</v>
      </c>
      <c r="BL187" s="14" t="s">
        <v>117</v>
      </c>
      <c r="BM187" s="145" t="s">
        <v>379</v>
      </c>
    </row>
    <row r="188" spans="1:65" s="2" customFormat="1" ht="24.2" customHeight="1">
      <c r="A188" s="26"/>
      <c r="B188" s="133"/>
      <c r="C188" s="134" t="s">
        <v>144</v>
      </c>
      <c r="D188" s="134" t="s">
        <v>113</v>
      </c>
      <c r="E188" s="135" t="s">
        <v>380</v>
      </c>
      <c r="F188" s="136" t="s">
        <v>381</v>
      </c>
      <c r="G188" s="137" t="s">
        <v>277</v>
      </c>
      <c r="H188" s="138">
        <v>28.45</v>
      </c>
      <c r="I188" s="139"/>
      <c r="J188" s="139">
        <f t="shared" si="20"/>
        <v>0</v>
      </c>
      <c r="K188" s="140"/>
      <c r="L188" s="27"/>
      <c r="M188" s="141" t="s">
        <v>1</v>
      </c>
      <c r="N188" s="142" t="s">
        <v>43</v>
      </c>
      <c r="O188" s="143">
        <v>0.29499999999999998</v>
      </c>
      <c r="P188" s="143">
        <f t="shared" si="21"/>
        <v>8.3927499999999995</v>
      </c>
      <c r="Q188" s="143">
        <v>0</v>
      </c>
      <c r="R188" s="143">
        <f t="shared" si="22"/>
        <v>0</v>
      </c>
      <c r="S188" s="143">
        <v>0</v>
      </c>
      <c r="T188" s="144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5" t="s">
        <v>117</v>
      </c>
      <c r="AT188" s="145" t="s">
        <v>113</v>
      </c>
      <c r="AU188" s="145" t="s">
        <v>118</v>
      </c>
      <c r="AY188" s="14" t="s">
        <v>110</v>
      </c>
      <c r="BE188" s="146">
        <f t="shared" si="24"/>
        <v>0</v>
      </c>
      <c r="BF188" s="146">
        <f t="shared" si="25"/>
        <v>0</v>
      </c>
      <c r="BG188" s="146">
        <f t="shared" si="26"/>
        <v>0</v>
      </c>
      <c r="BH188" s="146">
        <f t="shared" si="27"/>
        <v>0</v>
      </c>
      <c r="BI188" s="146">
        <f t="shared" si="28"/>
        <v>0</v>
      </c>
      <c r="BJ188" s="14" t="s">
        <v>118</v>
      </c>
      <c r="BK188" s="146">
        <f t="shared" si="29"/>
        <v>0</v>
      </c>
      <c r="BL188" s="14" t="s">
        <v>117</v>
      </c>
      <c r="BM188" s="145" t="s">
        <v>382</v>
      </c>
    </row>
    <row r="189" spans="1:65" s="2" customFormat="1" ht="37.9" customHeight="1">
      <c r="A189" s="26"/>
      <c r="B189" s="133"/>
      <c r="C189" s="134" t="s">
        <v>383</v>
      </c>
      <c r="D189" s="134" t="s">
        <v>113</v>
      </c>
      <c r="E189" s="135" t="s">
        <v>384</v>
      </c>
      <c r="F189" s="136" t="s">
        <v>385</v>
      </c>
      <c r="G189" s="137" t="s">
        <v>277</v>
      </c>
      <c r="H189" s="138">
        <v>76.013000000000005</v>
      </c>
      <c r="I189" s="139"/>
      <c r="J189" s="139">
        <f t="shared" si="20"/>
        <v>0</v>
      </c>
      <c r="K189" s="140"/>
      <c r="L189" s="27"/>
      <c r="M189" s="141" t="s">
        <v>1</v>
      </c>
      <c r="N189" s="142" t="s">
        <v>43</v>
      </c>
      <c r="O189" s="143">
        <v>0.31900000000000001</v>
      </c>
      <c r="P189" s="143">
        <f t="shared" si="21"/>
        <v>24.248147000000003</v>
      </c>
      <c r="Q189" s="143">
        <v>0.29443000000000003</v>
      </c>
      <c r="R189" s="143">
        <f t="shared" si="22"/>
        <v>22.380507590000004</v>
      </c>
      <c r="S189" s="143">
        <v>0</v>
      </c>
      <c r="T189" s="144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5" t="s">
        <v>117</v>
      </c>
      <c r="AT189" s="145" t="s">
        <v>113</v>
      </c>
      <c r="AU189" s="145" t="s">
        <v>118</v>
      </c>
      <c r="AY189" s="14" t="s">
        <v>110</v>
      </c>
      <c r="BE189" s="146">
        <f t="shared" si="24"/>
        <v>0</v>
      </c>
      <c r="BF189" s="146">
        <f t="shared" si="25"/>
        <v>0</v>
      </c>
      <c r="BG189" s="146">
        <f t="shared" si="26"/>
        <v>0</v>
      </c>
      <c r="BH189" s="146">
        <f t="shared" si="27"/>
        <v>0</v>
      </c>
      <c r="BI189" s="146">
        <f t="shared" si="28"/>
        <v>0</v>
      </c>
      <c r="BJ189" s="14" t="s">
        <v>118</v>
      </c>
      <c r="BK189" s="146">
        <f t="shared" si="29"/>
        <v>0</v>
      </c>
      <c r="BL189" s="14" t="s">
        <v>117</v>
      </c>
      <c r="BM189" s="145" t="s">
        <v>386</v>
      </c>
    </row>
    <row r="190" spans="1:65" s="2" customFormat="1" ht="14.45" customHeight="1">
      <c r="A190" s="26"/>
      <c r="B190" s="133"/>
      <c r="C190" s="147" t="s">
        <v>387</v>
      </c>
      <c r="D190" s="147" t="s">
        <v>140</v>
      </c>
      <c r="E190" s="148" t="s">
        <v>388</v>
      </c>
      <c r="F190" s="149" t="s">
        <v>389</v>
      </c>
      <c r="G190" s="150" t="s">
        <v>143</v>
      </c>
      <c r="H190" s="151">
        <v>632</v>
      </c>
      <c r="I190" s="152"/>
      <c r="J190" s="152">
        <f t="shared" si="20"/>
        <v>0</v>
      </c>
      <c r="K190" s="153"/>
      <c r="L190" s="154"/>
      <c r="M190" s="155" t="s">
        <v>1</v>
      </c>
      <c r="N190" s="156" t="s">
        <v>43</v>
      </c>
      <c r="O190" s="143">
        <v>0</v>
      </c>
      <c r="P190" s="143">
        <f t="shared" si="21"/>
        <v>0</v>
      </c>
      <c r="Q190" s="143">
        <v>1E-4</v>
      </c>
      <c r="R190" s="143">
        <f t="shared" si="22"/>
        <v>6.3200000000000006E-2</v>
      </c>
      <c r="S190" s="143">
        <v>0</v>
      </c>
      <c r="T190" s="144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5" t="s">
        <v>144</v>
      </c>
      <c r="AT190" s="145" t="s">
        <v>140</v>
      </c>
      <c r="AU190" s="145" t="s">
        <v>118</v>
      </c>
      <c r="AY190" s="14" t="s">
        <v>110</v>
      </c>
      <c r="BE190" s="146">
        <f t="shared" si="24"/>
        <v>0</v>
      </c>
      <c r="BF190" s="146">
        <f t="shared" si="25"/>
        <v>0</v>
      </c>
      <c r="BG190" s="146">
        <f t="shared" si="26"/>
        <v>0</v>
      </c>
      <c r="BH190" s="146">
        <f t="shared" si="27"/>
        <v>0</v>
      </c>
      <c r="BI190" s="146">
        <f t="shared" si="28"/>
        <v>0</v>
      </c>
      <c r="BJ190" s="14" t="s">
        <v>118</v>
      </c>
      <c r="BK190" s="146">
        <f t="shared" si="29"/>
        <v>0</v>
      </c>
      <c r="BL190" s="14" t="s">
        <v>117</v>
      </c>
      <c r="BM190" s="145" t="s">
        <v>390</v>
      </c>
    </row>
    <row r="191" spans="1:65" s="2" customFormat="1" ht="37.9" customHeight="1">
      <c r="A191" s="26"/>
      <c r="B191" s="133"/>
      <c r="C191" s="147" t="s">
        <v>391</v>
      </c>
      <c r="D191" s="147" t="s">
        <v>140</v>
      </c>
      <c r="E191" s="148" t="s">
        <v>392</v>
      </c>
      <c r="F191" s="149" t="s">
        <v>393</v>
      </c>
      <c r="G191" s="150" t="s">
        <v>143</v>
      </c>
      <c r="H191" s="151">
        <v>5</v>
      </c>
      <c r="I191" s="152"/>
      <c r="J191" s="152">
        <f t="shared" si="20"/>
        <v>0</v>
      </c>
      <c r="K191" s="153"/>
      <c r="L191" s="154"/>
      <c r="M191" s="155" t="s">
        <v>1</v>
      </c>
      <c r="N191" s="156" t="s">
        <v>43</v>
      </c>
      <c r="O191" s="143">
        <v>0</v>
      </c>
      <c r="P191" s="143">
        <f t="shared" si="21"/>
        <v>0</v>
      </c>
      <c r="Q191" s="143">
        <v>2.9999999999999997E-4</v>
      </c>
      <c r="R191" s="143">
        <f t="shared" si="22"/>
        <v>1.4999999999999998E-3</v>
      </c>
      <c r="S191" s="143">
        <v>0</v>
      </c>
      <c r="T191" s="144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5" t="s">
        <v>144</v>
      </c>
      <c r="AT191" s="145" t="s">
        <v>140</v>
      </c>
      <c r="AU191" s="145" t="s">
        <v>118</v>
      </c>
      <c r="AY191" s="14" t="s">
        <v>110</v>
      </c>
      <c r="BE191" s="146">
        <f t="shared" si="24"/>
        <v>0</v>
      </c>
      <c r="BF191" s="146">
        <f t="shared" si="25"/>
        <v>0</v>
      </c>
      <c r="BG191" s="146">
        <f t="shared" si="26"/>
        <v>0</v>
      </c>
      <c r="BH191" s="146">
        <f t="shared" si="27"/>
        <v>0</v>
      </c>
      <c r="BI191" s="146">
        <f t="shared" si="28"/>
        <v>0</v>
      </c>
      <c r="BJ191" s="14" t="s">
        <v>118</v>
      </c>
      <c r="BK191" s="146">
        <f t="shared" si="29"/>
        <v>0</v>
      </c>
      <c r="BL191" s="14" t="s">
        <v>117</v>
      </c>
      <c r="BM191" s="145" t="s">
        <v>394</v>
      </c>
    </row>
    <row r="192" spans="1:65" s="2" customFormat="1" ht="24.2" customHeight="1">
      <c r="A192" s="26"/>
      <c r="B192" s="133"/>
      <c r="C192" s="147" t="s">
        <v>395</v>
      </c>
      <c r="D192" s="147" t="s">
        <v>140</v>
      </c>
      <c r="E192" s="148" t="s">
        <v>396</v>
      </c>
      <c r="F192" s="149" t="s">
        <v>397</v>
      </c>
      <c r="G192" s="150" t="s">
        <v>143</v>
      </c>
      <c r="H192" s="151">
        <v>1</v>
      </c>
      <c r="I192" s="152"/>
      <c r="J192" s="152">
        <f t="shared" si="20"/>
        <v>0</v>
      </c>
      <c r="K192" s="153"/>
      <c r="L192" s="154"/>
      <c r="M192" s="155" t="s">
        <v>1</v>
      </c>
      <c r="N192" s="156" t="s">
        <v>43</v>
      </c>
      <c r="O192" s="143">
        <v>0</v>
      </c>
      <c r="P192" s="143">
        <f t="shared" si="21"/>
        <v>0</v>
      </c>
      <c r="Q192" s="143">
        <v>4.0000000000000002E-4</v>
      </c>
      <c r="R192" s="143">
        <f t="shared" si="22"/>
        <v>4.0000000000000002E-4</v>
      </c>
      <c r="S192" s="143">
        <v>0</v>
      </c>
      <c r="T192" s="144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5" t="s">
        <v>144</v>
      </c>
      <c r="AT192" s="145" t="s">
        <v>140</v>
      </c>
      <c r="AU192" s="145" t="s">
        <v>118</v>
      </c>
      <c r="AY192" s="14" t="s">
        <v>110</v>
      </c>
      <c r="BE192" s="146">
        <f t="shared" si="24"/>
        <v>0</v>
      </c>
      <c r="BF192" s="146">
        <f t="shared" si="25"/>
        <v>0</v>
      </c>
      <c r="BG192" s="146">
        <f t="shared" si="26"/>
        <v>0</v>
      </c>
      <c r="BH192" s="146">
        <f t="shared" si="27"/>
        <v>0</v>
      </c>
      <c r="BI192" s="146">
        <f t="shared" si="28"/>
        <v>0</v>
      </c>
      <c r="BJ192" s="14" t="s">
        <v>118</v>
      </c>
      <c r="BK192" s="146">
        <f t="shared" si="29"/>
        <v>0</v>
      </c>
      <c r="BL192" s="14" t="s">
        <v>117</v>
      </c>
      <c r="BM192" s="145" t="s">
        <v>398</v>
      </c>
    </row>
    <row r="193" spans="1:65" s="2" customFormat="1" ht="24.2" customHeight="1">
      <c r="A193" s="26"/>
      <c r="B193" s="133"/>
      <c r="C193" s="147" t="s">
        <v>399</v>
      </c>
      <c r="D193" s="147" t="s">
        <v>140</v>
      </c>
      <c r="E193" s="148" t="s">
        <v>400</v>
      </c>
      <c r="F193" s="149" t="s">
        <v>401</v>
      </c>
      <c r="G193" s="150" t="s">
        <v>143</v>
      </c>
      <c r="H193" s="151">
        <v>77</v>
      </c>
      <c r="I193" s="152"/>
      <c r="J193" s="152">
        <f t="shared" si="20"/>
        <v>0</v>
      </c>
      <c r="K193" s="153"/>
      <c r="L193" s="154"/>
      <c r="M193" s="155" t="s">
        <v>1</v>
      </c>
      <c r="N193" s="156" t="s">
        <v>43</v>
      </c>
      <c r="O193" s="143">
        <v>0</v>
      </c>
      <c r="P193" s="143">
        <f t="shared" si="21"/>
        <v>0</v>
      </c>
      <c r="Q193" s="143">
        <v>3.2000000000000001E-2</v>
      </c>
      <c r="R193" s="143">
        <f t="shared" si="22"/>
        <v>2.464</v>
      </c>
      <c r="S193" s="143">
        <v>0</v>
      </c>
      <c r="T193" s="144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5" t="s">
        <v>144</v>
      </c>
      <c r="AT193" s="145" t="s">
        <v>140</v>
      </c>
      <c r="AU193" s="145" t="s">
        <v>118</v>
      </c>
      <c r="AY193" s="14" t="s">
        <v>110</v>
      </c>
      <c r="BE193" s="146">
        <f t="shared" si="24"/>
        <v>0</v>
      </c>
      <c r="BF193" s="146">
        <f t="shared" si="25"/>
        <v>0</v>
      </c>
      <c r="BG193" s="146">
        <f t="shared" si="26"/>
        <v>0</v>
      </c>
      <c r="BH193" s="146">
        <f t="shared" si="27"/>
        <v>0</v>
      </c>
      <c r="BI193" s="146">
        <f t="shared" si="28"/>
        <v>0</v>
      </c>
      <c r="BJ193" s="14" t="s">
        <v>118</v>
      </c>
      <c r="BK193" s="146">
        <f t="shared" si="29"/>
        <v>0</v>
      </c>
      <c r="BL193" s="14" t="s">
        <v>117</v>
      </c>
      <c r="BM193" s="145" t="s">
        <v>402</v>
      </c>
    </row>
    <row r="194" spans="1:65" s="2" customFormat="1" ht="37.9" customHeight="1">
      <c r="A194" s="26"/>
      <c r="B194" s="133"/>
      <c r="C194" s="147" t="s">
        <v>403</v>
      </c>
      <c r="D194" s="147" t="s">
        <v>140</v>
      </c>
      <c r="E194" s="148" t="s">
        <v>404</v>
      </c>
      <c r="F194" s="149" t="s">
        <v>405</v>
      </c>
      <c r="G194" s="150" t="s">
        <v>143</v>
      </c>
      <c r="H194" s="151">
        <v>7</v>
      </c>
      <c r="I194" s="152"/>
      <c r="J194" s="152">
        <f t="shared" si="20"/>
        <v>0</v>
      </c>
      <c r="K194" s="153"/>
      <c r="L194" s="154"/>
      <c r="M194" s="155" t="s">
        <v>1</v>
      </c>
      <c r="N194" s="156" t="s">
        <v>43</v>
      </c>
      <c r="O194" s="143">
        <v>0</v>
      </c>
      <c r="P194" s="143">
        <f t="shared" si="21"/>
        <v>0</v>
      </c>
      <c r="Q194" s="143">
        <v>5.2999999999999999E-2</v>
      </c>
      <c r="R194" s="143">
        <f t="shared" si="22"/>
        <v>0.371</v>
      </c>
      <c r="S194" s="143">
        <v>0</v>
      </c>
      <c r="T194" s="144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5" t="s">
        <v>144</v>
      </c>
      <c r="AT194" s="145" t="s">
        <v>140</v>
      </c>
      <c r="AU194" s="145" t="s">
        <v>118</v>
      </c>
      <c r="AY194" s="14" t="s">
        <v>110</v>
      </c>
      <c r="BE194" s="146">
        <f t="shared" si="24"/>
        <v>0</v>
      </c>
      <c r="BF194" s="146">
        <f t="shared" si="25"/>
        <v>0</v>
      </c>
      <c r="BG194" s="146">
        <f t="shared" si="26"/>
        <v>0</v>
      </c>
      <c r="BH194" s="146">
        <f t="shared" si="27"/>
        <v>0</v>
      </c>
      <c r="BI194" s="146">
        <f t="shared" si="28"/>
        <v>0</v>
      </c>
      <c r="BJ194" s="14" t="s">
        <v>118</v>
      </c>
      <c r="BK194" s="146">
        <f t="shared" si="29"/>
        <v>0</v>
      </c>
      <c r="BL194" s="14" t="s">
        <v>117</v>
      </c>
      <c r="BM194" s="145" t="s">
        <v>406</v>
      </c>
    </row>
    <row r="195" spans="1:65" s="2" customFormat="1" ht="49.15" customHeight="1">
      <c r="A195" s="26"/>
      <c r="B195" s="133"/>
      <c r="C195" s="147" t="s">
        <v>407</v>
      </c>
      <c r="D195" s="147" t="s">
        <v>140</v>
      </c>
      <c r="E195" s="148" t="s">
        <v>408</v>
      </c>
      <c r="F195" s="149" t="s">
        <v>409</v>
      </c>
      <c r="G195" s="150" t="s">
        <v>143</v>
      </c>
      <c r="H195" s="151">
        <v>14</v>
      </c>
      <c r="I195" s="152"/>
      <c r="J195" s="152">
        <f t="shared" si="20"/>
        <v>0</v>
      </c>
      <c r="K195" s="153"/>
      <c r="L195" s="154"/>
      <c r="M195" s="155" t="s">
        <v>1</v>
      </c>
      <c r="N195" s="156" t="s">
        <v>43</v>
      </c>
      <c r="O195" s="143">
        <v>0</v>
      </c>
      <c r="P195" s="143">
        <f t="shared" si="21"/>
        <v>0</v>
      </c>
      <c r="Q195" s="143">
        <v>1.6500000000000001E-2</v>
      </c>
      <c r="R195" s="143">
        <f t="shared" si="22"/>
        <v>0.23100000000000001</v>
      </c>
      <c r="S195" s="143">
        <v>0</v>
      </c>
      <c r="T195" s="144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5" t="s">
        <v>144</v>
      </c>
      <c r="AT195" s="145" t="s">
        <v>140</v>
      </c>
      <c r="AU195" s="145" t="s">
        <v>118</v>
      </c>
      <c r="AY195" s="14" t="s">
        <v>110</v>
      </c>
      <c r="BE195" s="146">
        <f t="shared" si="24"/>
        <v>0</v>
      </c>
      <c r="BF195" s="146">
        <f t="shared" si="25"/>
        <v>0</v>
      </c>
      <c r="BG195" s="146">
        <f t="shared" si="26"/>
        <v>0</v>
      </c>
      <c r="BH195" s="146">
        <f t="shared" si="27"/>
        <v>0</v>
      </c>
      <c r="BI195" s="146">
        <f t="shared" si="28"/>
        <v>0</v>
      </c>
      <c r="BJ195" s="14" t="s">
        <v>118</v>
      </c>
      <c r="BK195" s="146">
        <f t="shared" si="29"/>
        <v>0</v>
      </c>
      <c r="BL195" s="14" t="s">
        <v>117</v>
      </c>
      <c r="BM195" s="145" t="s">
        <v>410</v>
      </c>
    </row>
    <row r="196" spans="1:65" s="2" customFormat="1" ht="37.9" customHeight="1">
      <c r="A196" s="26"/>
      <c r="B196" s="133"/>
      <c r="C196" s="147" t="s">
        <v>411</v>
      </c>
      <c r="D196" s="147" t="s">
        <v>140</v>
      </c>
      <c r="E196" s="148" t="s">
        <v>412</v>
      </c>
      <c r="F196" s="149" t="s">
        <v>413</v>
      </c>
      <c r="G196" s="150" t="s">
        <v>143</v>
      </c>
      <c r="H196" s="151">
        <v>144</v>
      </c>
      <c r="I196" s="152"/>
      <c r="J196" s="152">
        <f t="shared" si="20"/>
        <v>0</v>
      </c>
      <c r="K196" s="153"/>
      <c r="L196" s="154"/>
      <c r="M196" s="155" t="s">
        <v>1</v>
      </c>
      <c r="N196" s="156" t="s">
        <v>43</v>
      </c>
      <c r="O196" s="143">
        <v>0</v>
      </c>
      <c r="P196" s="143">
        <f t="shared" si="21"/>
        <v>0</v>
      </c>
      <c r="Q196" s="143">
        <v>1.5900000000000001E-2</v>
      </c>
      <c r="R196" s="143">
        <f t="shared" si="22"/>
        <v>2.2896000000000001</v>
      </c>
      <c r="S196" s="143">
        <v>0</v>
      </c>
      <c r="T196" s="144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5" t="s">
        <v>144</v>
      </c>
      <c r="AT196" s="145" t="s">
        <v>140</v>
      </c>
      <c r="AU196" s="145" t="s">
        <v>118</v>
      </c>
      <c r="AY196" s="14" t="s">
        <v>110</v>
      </c>
      <c r="BE196" s="146">
        <f t="shared" si="24"/>
        <v>0</v>
      </c>
      <c r="BF196" s="146">
        <f t="shared" si="25"/>
        <v>0</v>
      </c>
      <c r="BG196" s="146">
        <f t="shared" si="26"/>
        <v>0</v>
      </c>
      <c r="BH196" s="146">
        <f t="shared" si="27"/>
        <v>0</v>
      </c>
      <c r="BI196" s="146">
        <f t="shared" si="28"/>
        <v>0</v>
      </c>
      <c r="BJ196" s="14" t="s">
        <v>118</v>
      </c>
      <c r="BK196" s="146">
        <f t="shared" si="29"/>
        <v>0</v>
      </c>
      <c r="BL196" s="14" t="s">
        <v>117</v>
      </c>
      <c r="BM196" s="145" t="s">
        <v>414</v>
      </c>
    </row>
    <row r="197" spans="1:65" s="2" customFormat="1" ht="24.2" customHeight="1">
      <c r="A197" s="26"/>
      <c r="B197" s="133"/>
      <c r="C197" s="134" t="s">
        <v>291</v>
      </c>
      <c r="D197" s="134" t="s">
        <v>113</v>
      </c>
      <c r="E197" s="135" t="s">
        <v>415</v>
      </c>
      <c r="F197" s="136" t="s">
        <v>416</v>
      </c>
      <c r="G197" s="137" t="s">
        <v>172</v>
      </c>
      <c r="H197" s="138">
        <v>349.13499999999999</v>
      </c>
      <c r="I197" s="139"/>
      <c r="J197" s="139">
        <f t="shared" si="20"/>
        <v>0</v>
      </c>
      <c r="K197" s="140"/>
      <c r="L197" s="27"/>
      <c r="M197" s="141" t="s">
        <v>1</v>
      </c>
      <c r="N197" s="142" t="s">
        <v>43</v>
      </c>
      <c r="O197" s="143">
        <v>0.78100000000000003</v>
      </c>
      <c r="P197" s="143">
        <f t="shared" si="21"/>
        <v>272.67443500000002</v>
      </c>
      <c r="Q197" s="143">
        <v>0</v>
      </c>
      <c r="R197" s="143">
        <f t="shared" si="22"/>
        <v>0</v>
      </c>
      <c r="S197" s="143">
        <v>0</v>
      </c>
      <c r="T197" s="144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5" t="s">
        <v>117</v>
      </c>
      <c r="AT197" s="145" t="s">
        <v>113</v>
      </c>
      <c r="AU197" s="145" t="s">
        <v>118</v>
      </c>
      <c r="AY197" s="14" t="s">
        <v>110</v>
      </c>
      <c r="BE197" s="146">
        <f t="shared" si="24"/>
        <v>0</v>
      </c>
      <c r="BF197" s="146">
        <f t="shared" si="25"/>
        <v>0</v>
      </c>
      <c r="BG197" s="146">
        <f t="shared" si="26"/>
        <v>0</v>
      </c>
      <c r="BH197" s="146">
        <f t="shared" si="27"/>
        <v>0</v>
      </c>
      <c r="BI197" s="146">
        <f t="shared" si="28"/>
        <v>0</v>
      </c>
      <c r="BJ197" s="14" t="s">
        <v>118</v>
      </c>
      <c r="BK197" s="146">
        <f t="shared" si="29"/>
        <v>0</v>
      </c>
      <c r="BL197" s="14" t="s">
        <v>117</v>
      </c>
      <c r="BM197" s="145" t="s">
        <v>417</v>
      </c>
    </row>
    <row r="198" spans="1:65" s="2" customFormat="1" ht="24.2" customHeight="1">
      <c r="A198" s="26"/>
      <c r="B198" s="133"/>
      <c r="C198" s="134" t="s">
        <v>418</v>
      </c>
      <c r="D198" s="134" t="s">
        <v>113</v>
      </c>
      <c r="E198" s="135" t="s">
        <v>419</v>
      </c>
      <c r="F198" s="136" t="s">
        <v>420</v>
      </c>
      <c r="G198" s="137" t="s">
        <v>172</v>
      </c>
      <c r="H198" s="138">
        <v>349.13499999999999</v>
      </c>
      <c r="I198" s="139"/>
      <c r="J198" s="139">
        <f t="shared" si="20"/>
        <v>0</v>
      </c>
      <c r="K198" s="140"/>
      <c r="L198" s="27"/>
      <c r="M198" s="141" t="s">
        <v>1</v>
      </c>
      <c r="N198" s="142" t="s">
        <v>43</v>
      </c>
      <c r="O198" s="143">
        <v>0.14899999999999999</v>
      </c>
      <c r="P198" s="143">
        <f t="shared" si="21"/>
        <v>52.021114999999995</v>
      </c>
      <c r="Q198" s="143">
        <v>0</v>
      </c>
      <c r="R198" s="143">
        <f t="shared" si="22"/>
        <v>0</v>
      </c>
      <c r="S198" s="143">
        <v>0</v>
      </c>
      <c r="T198" s="144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5" t="s">
        <v>117</v>
      </c>
      <c r="AT198" s="145" t="s">
        <v>113</v>
      </c>
      <c r="AU198" s="145" t="s">
        <v>118</v>
      </c>
      <c r="AY198" s="14" t="s">
        <v>110</v>
      </c>
      <c r="BE198" s="146">
        <f t="shared" si="24"/>
        <v>0</v>
      </c>
      <c r="BF198" s="146">
        <f t="shared" si="25"/>
        <v>0</v>
      </c>
      <c r="BG198" s="146">
        <f t="shared" si="26"/>
        <v>0</v>
      </c>
      <c r="BH198" s="146">
        <f t="shared" si="27"/>
        <v>0</v>
      </c>
      <c r="BI198" s="146">
        <f t="shared" si="28"/>
        <v>0</v>
      </c>
      <c r="BJ198" s="14" t="s">
        <v>118</v>
      </c>
      <c r="BK198" s="146">
        <f t="shared" si="29"/>
        <v>0</v>
      </c>
      <c r="BL198" s="14" t="s">
        <v>117</v>
      </c>
      <c r="BM198" s="145" t="s">
        <v>421</v>
      </c>
    </row>
    <row r="199" spans="1:65" s="12" customFormat="1" ht="22.9" customHeight="1">
      <c r="B199" s="121"/>
      <c r="D199" s="122" t="s">
        <v>76</v>
      </c>
      <c r="E199" s="131" t="s">
        <v>422</v>
      </c>
      <c r="F199" s="131" t="s">
        <v>423</v>
      </c>
      <c r="J199" s="132">
        <f>BK199</f>
        <v>0</v>
      </c>
      <c r="L199" s="121"/>
      <c r="M199" s="125"/>
      <c r="N199" s="126"/>
      <c r="O199" s="126"/>
      <c r="P199" s="127">
        <f>P200</f>
        <v>728.96037300000012</v>
      </c>
      <c r="Q199" s="126"/>
      <c r="R199" s="127">
        <f>R200</f>
        <v>0</v>
      </c>
      <c r="S199" s="126"/>
      <c r="T199" s="128">
        <f>T200</f>
        <v>0</v>
      </c>
      <c r="AR199" s="122" t="s">
        <v>82</v>
      </c>
      <c r="AT199" s="129" t="s">
        <v>76</v>
      </c>
      <c r="AU199" s="129" t="s">
        <v>82</v>
      </c>
      <c r="AY199" s="122" t="s">
        <v>110</v>
      </c>
      <c r="BK199" s="130">
        <f>BK200</f>
        <v>0</v>
      </c>
    </row>
    <row r="200" spans="1:65" s="2" customFormat="1" ht="24.2" customHeight="1">
      <c r="A200" s="26"/>
      <c r="B200" s="133"/>
      <c r="C200" s="134" t="s">
        <v>424</v>
      </c>
      <c r="D200" s="134" t="s">
        <v>113</v>
      </c>
      <c r="E200" s="135" t="s">
        <v>425</v>
      </c>
      <c r="F200" s="136" t="s">
        <v>426</v>
      </c>
      <c r="G200" s="137" t="s">
        <v>172</v>
      </c>
      <c r="H200" s="138">
        <v>1854.8610000000001</v>
      </c>
      <c r="I200" s="139"/>
      <c r="J200" s="139">
        <f>ROUND(I200*H200,2)</f>
        <v>0</v>
      </c>
      <c r="K200" s="140"/>
      <c r="L200" s="27"/>
      <c r="M200" s="157" t="s">
        <v>1</v>
      </c>
      <c r="N200" s="158" t="s">
        <v>43</v>
      </c>
      <c r="O200" s="159">
        <v>0.39300000000000002</v>
      </c>
      <c r="P200" s="159">
        <f>O200*H200</f>
        <v>728.96037300000012</v>
      </c>
      <c r="Q200" s="159">
        <v>0</v>
      </c>
      <c r="R200" s="159">
        <f>Q200*H200</f>
        <v>0</v>
      </c>
      <c r="S200" s="159">
        <v>0</v>
      </c>
      <c r="T200" s="160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5" t="s">
        <v>117</v>
      </c>
      <c r="AT200" s="145" t="s">
        <v>113</v>
      </c>
      <c r="AU200" s="145" t="s">
        <v>118</v>
      </c>
      <c r="AY200" s="14" t="s">
        <v>110</v>
      </c>
      <c r="BE200" s="146">
        <f>IF(N200="základná",J200,0)</f>
        <v>0</v>
      </c>
      <c r="BF200" s="146">
        <f>IF(N200="znížená",J200,0)</f>
        <v>0</v>
      </c>
      <c r="BG200" s="146">
        <f>IF(N200="zákl. prenesená",J200,0)</f>
        <v>0</v>
      </c>
      <c r="BH200" s="146">
        <f>IF(N200="zníž. prenesená",J200,0)</f>
        <v>0</v>
      </c>
      <c r="BI200" s="146">
        <f>IF(N200="nulová",J200,0)</f>
        <v>0</v>
      </c>
      <c r="BJ200" s="14" t="s">
        <v>118</v>
      </c>
      <c r="BK200" s="146">
        <f>ROUND(I200*H200,2)</f>
        <v>0</v>
      </c>
      <c r="BL200" s="14" t="s">
        <v>117</v>
      </c>
      <c r="BM200" s="145" t="s">
        <v>427</v>
      </c>
    </row>
    <row r="201" spans="1:65" s="2" customFormat="1" ht="6.95" customHeight="1">
      <c r="A201" s="26"/>
      <c r="B201" s="41"/>
      <c r="C201" s="42"/>
      <c r="D201" s="42"/>
      <c r="E201" s="42"/>
      <c r="F201" s="42"/>
      <c r="G201" s="42"/>
      <c r="H201" s="42"/>
      <c r="I201" s="42"/>
      <c r="J201" s="42"/>
      <c r="K201" s="42"/>
      <c r="L201" s="27"/>
      <c r="M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</row>
  </sheetData>
  <autoFilter ref="C117:K200"/>
  <mergeCells count="9">
    <mergeCell ref="D67:F68"/>
    <mergeCell ref="E85:I85"/>
    <mergeCell ref="E110:I110"/>
    <mergeCell ref="L2:V2"/>
    <mergeCell ref="E7:I7"/>
    <mergeCell ref="D19:F20"/>
    <mergeCell ref="D52:F52"/>
    <mergeCell ref="E16:H16"/>
    <mergeCell ref="E25:H2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MILO-07-2020 - Zariadenie...</vt:lpstr>
      <vt:lpstr>'MILO-07-2020 - Zariadenie...'!Názvy_tlače</vt:lpstr>
      <vt:lpstr>'Rekapitulácia stavby'!Názvy_tlače</vt:lpstr>
      <vt:lpstr>'MILO-07-2020 - Zariadenie...'!Oblasť_tlače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2020-07-24T03:50:44Z</dcterms:created>
  <dcterms:modified xsi:type="dcterms:W3CDTF">2020-07-27T08:53:46Z</dcterms:modified>
</cp:coreProperties>
</file>