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OŽP\Baranec\Rozpracované\Rozpracované 2020\čakám doručenky\557-2020 Kaštieľ a DSS\predpokl. hodnota\"/>
    </mc:Choice>
  </mc:AlternateContent>
  <bookViews>
    <workbookView xWindow="0" yWindow="0" windowWidth="25200" windowHeight="11385" firstSheet="1" activeTab="1"/>
  </bookViews>
  <sheets>
    <sheet name="Rekapitulácia stavby" sheetId="1" state="veryHidden" r:id="rId1"/>
    <sheet name="MILO-07-2020 - Zariadenie..." sheetId="2" r:id="rId2"/>
  </sheets>
  <definedNames>
    <definedName name="_xlnm._FilterDatabase" localSheetId="1" hidden="1">'MILO-07-2020 - Zariadenie...'!$C$116:$K$147</definedName>
    <definedName name="_xlnm.Print_Titles" localSheetId="1">'MILO-07-2020 - Zariadenie...'!$116:$116</definedName>
    <definedName name="_xlnm.Print_Titles" localSheetId="0">'Rekapitulácia stavby'!$92:$92</definedName>
    <definedName name="_xlnm.Print_Area" localSheetId="1">'MILO-07-2020 - Zariadenie...'!$C$4:$J$76,'MILO-07-2020 - Zariadenie...'!$C$82:$J$100,'MILO-07-2020 - Zariadenie...'!$C$106:$J$147</definedName>
    <definedName name="_xlnm.Print_Area" localSheetId="0">'Rekapitulácia stavby'!$D$4:$AO$76,'Rekapitulácia stavby'!$C$82:$AQ$96</definedName>
  </definedNames>
  <calcPr calcId="152511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 s="1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3" i="2"/>
  <c r="BH143" i="2"/>
  <c r="BG143" i="2"/>
  <c r="BE143" i="2"/>
  <c r="T143" i="2"/>
  <c r="T142" i="2"/>
  <c r="R143" i="2"/>
  <c r="R142" i="2"/>
  <c r="P143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0" i="2"/>
  <c r="BH120" i="2"/>
  <c r="BG120" i="2"/>
  <c r="BE120" i="2"/>
  <c r="T120" i="2"/>
  <c r="T119" i="2"/>
  <c r="R120" i="2"/>
  <c r="R119" i="2"/>
  <c r="P120" i="2"/>
  <c r="P119" i="2"/>
  <c r="F113" i="2"/>
  <c r="F111" i="2"/>
  <c r="E109" i="2"/>
  <c r="F89" i="2"/>
  <c r="F87" i="2"/>
  <c r="E85" i="2"/>
  <c r="J19" i="2"/>
  <c r="J18" i="2"/>
  <c r="J16" i="2"/>
  <c r="E16" i="2"/>
  <c r="F114" i="2" s="1"/>
  <c r="J15" i="2"/>
  <c r="J111" i="2"/>
  <c r="L90" i="1"/>
  <c r="AM90" i="1"/>
  <c r="AM89" i="1"/>
  <c r="L89" i="1"/>
  <c r="AM87" i="1"/>
  <c r="L87" i="1"/>
  <c r="L85" i="1"/>
  <c r="L84" i="1"/>
  <c r="J146" i="2"/>
  <c r="J145" i="2"/>
  <c r="BK143" i="2"/>
  <c r="BK141" i="2"/>
  <c r="J140" i="2"/>
  <c r="J138" i="2"/>
  <c r="BK135" i="2"/>
  <c r="BK134" i="2"/>
  <c r="BK132" i="2"/>
  <c r="BK131" i="2"/>
  <c r="J128" i="2"/>
  <c r="J127" i="2"/>
  <c r="BK124" i="2"/>
  <c r="BK123" i="2"/>
  <c r="J122" i="2"/>
  <c r="J147" i="2"/>
  <c r="BK145" i="2"/>
  <c r="J143" i="2"/>
  <c r="BK139" i="2"/>
  <c r="BK138" i="2"/>
  <c r="BK137" i="2"/>
  <c r="J135" i="2"/>
  <c r="BK133" i="2"/>
  <c r="J132" i="2"/>
  <c r="J131" i="2"/>
  <c r="J130" i="2"/>
  <c r="BK127" i="2"/>
  <c r="BK126" i="2"/>
  <c r="BK125" i="2"/>
  <c r="J120" i="2"/>
  <c r="BK147" i="2"/>
  <c r="BK146" i="2"/>
  <c r="J141" i="2"/>
  <c r="BK140" i="2"/>
  <c r="J139" i="2"/>
  <c r="J137" i="2"/>
  <c r="J136" i="2"/>
  <c r="J134" i="2"/>
  <c r="J133" i="2"/>
  <c r="BK130" i="2"/>
  <c r="J129" i="2"/>
  <c r="BK128" i="2"/>
  <c r="J123" i="2"/>
  <c r="BK122" i="2"/>
  <c r="BK129" i="2"/>
  <c r="J126" i="2"/>
  <c r="J125" i="2"/>
  <c r="J124" i="2"/>
  <c r="BK120" i="2"/>
  <c r="AS94" i="1"/>
  <c r="BK136" i="2"/>
  <c r="BK121" i="2" l="1"/>
  <c r="J121" i="2"/>
  <c r="J97" i="2"/>
  <c r="T121" i="2"/>
  <c r="T118" i="2" s="1"/>
  <c r="T117" i="2" s="1"/>
  <c r="R144" i="2"/>
  <c r="P121" i="2"/>
  <c r="P118" i="2" s="1"/>
  <c r="P117" i="2" s="1"/>
  <c r="AU95" i="1" s="1"/>
  <c r="AU94" i="1" s="1"/>
  <c r="P144" i="2"/>
  <c r="R121" i="2"/>
  <c r="R118" i="2" s="1"/>
  <c r="R117" i="2" s="1"/>
  <c r="BK144" i="2"/>
  <c r="J144" i="2" s="1"/>
  <c r="J99" i="2" s="1"/>
  <c r="T144" i="2"/>
  <c r="BF122" i="2"/>
  <c r="J87" i="2"/>
  <c r="F90" i="2"/>
  <c r="BF120" i="2"/>
  <c r="BF124" i="2"/>
  <c r="BF125" i="2"/>
  <c r="BF128" i="2"/>
  <c r="BF129" i="2"/>
  <c r="BF131" i="2"/>
  <c r="BF134" i="2"/>
  <c r="BF140" i="2"/>
  <c r="BK119" i="2"/>
  <c r="BK142" i="2"/>
  <c r="J142" i="2" s="1"/>
  <c r="J98" i="2" s="1"/>
  <c r="BF123" i="2"/>
  <c r="BF133" i="2"/>
  <c r="BF137" i="2"/>
  <c r="BF138" i="2"/>
  <c r="BF141" i="2"/>
  <c r="BF143" i="2"/>
  <c r="BF145" i="2"/>
  <c r="BF126" i="2"/>
  <c r="BF127" i="2"/>
  <c r="BF130" i="2"/>
  <c r="BF132" i="2"/>
  <c r="BF135" i="2"/>
  <c r="BF136" i="2"/>
  <c r="BF139" i="2"/>
  <c r="BF146" i="2"/>
  <c r="BF147" i="2"/>
  <c r="F31" i="2"/>
  <c r="AZ95" i="1" s="1"/>
  <c r="AZ94" i="1" s="1"/>
  <c r="W29" i="1" s="1"/>
  <c r="J31" i="2"/>
  <c r="AV95" i="1" s="1"/>
  <c r="F33" i="2"/>
  <c r="BB95" i="1"/>
  <c r="BB94" i="1" s="1"/>
  <c r="W31" i="1" s="1"/>
  <c r="F34" i="2"/>
  <c r="BC95" i="1" s="1"/>
  <c r="BC94" i="1" s="1"/>
  <c r="AY94" i="1" s="1"/>
  <c r="F35" i="2"/>
  <c r="BD95" i="1"/>
  <c r="BD94" i="1" s="1"/>
  <c r="W33" i="1" s="1"/>
  <c r="BK118" i="2" l="1"/>
  <c r="J118" i="2"/>
  <c r="J95" i="2"/>
  <c r="J119" i="2"/>
  <c r="J96" i="2" s="1"/>
  <c r="AX94" i="1"/>
  <c r="W32" i="1"/>
  <c r="AV94" i="1"/>
  <c r="AK29" i="1" s="1"/>
  <c r="J32" i="2"/>
  <c r="AW95" i="1" s="1"/>
  <c r="AT95" i="1" s="1"/>
  <c r="F32" i="2"/>
  <c r="BA95" i="1" s="1"/>
  <c r="BA94" i="1" s="1"/>
  <c r="AW94" i="1" s="1"/>
  <c r="AK30" i="1" s="1"/>
  <c r="BK117" i="2" l="1"/>
  <c r="J117" i="2"/>
  <c r="J94" i="2" s="1"/>
  <c r="AT94" i="1"/>
  <c r="W30" i="1"/>
  <c r="J28" i="2" l="1"/>
  <c r="AG95" i="1" s="1"/>
  <c r="AG94" i="1" s="1"/>
  <c r="AK26" i="1" s="1"/>
  <c r="AK35" i="1" s="1"/>
  <c r="AN94" i="1" l="1"/>
  <c r="J37" i="2"/>
  <c r="AN95" i="1"/>
</calcChain>
</file>

<file path=xl/sharedStrings.xml><?xml version="1.0" encoding="utf-8"?>
<sst xmlns="http://schemas.openxmlformats.org/spreadsheetml/2006/main" count="633" uniqueCount="227">
  <si>
    <t>Export Komplet</t>
  </si>
  <si>
    <t/>
  </si>
  <si>
    <t>2.0</t>
  </si>
  <si>
    <t>False</t>
  </si>
  <si>
    <t>{d8ac3723-8f78-4d42-965e-0d4be64222ab}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</si>
  <si>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</si>
  <si>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</si>
  <si>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</si>
  <si>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</si>
  <si>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</si>
  <si>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</si>
  <si>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</si>
  <si>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MILO/07/2020</t>
  </si>
  <si>
    <t>Stavba:</t>
  </si>
  <si>
    <t>Zariadenie pre seniorov - elektro inštalácia VO</t>
  </si>
  <si>
    <t>JKSO:</t>
  </si>
  <si>
    <t>KS:</t>
  </si>
  <si>
    <t>Miesto:</t>
  </si>
  <si>
    <t>Žiar nad Hronom</t>
  </si>
  <si>
    <t>Dátum:</t>
  </si>
  <si>
    <t>23. 7. 2020</t>
  </si>
  <si>
    <t>Objednávateľ:</t>
  </si>
  <si>
    <t>IČO:</t>
  </si>
  <si>
    <t>Mesto Žiar nad Hronom</t>
  </si>
  <si>
    <t>IČ DPH:</t>
  </si>
  <si>
    <t>Zhotoviteľ:</t>
  </si>
  <si>
    <t xml:space="preserve"> </t>
  </si>
  <si>
    <t>Projektant:</t>
  </si>
  <si>
    <t>True</t>
  </si>
  <si>
    <t>Spracovateľ:</t>
  </si>
  <si>
    <t>ELMONT- Žiar nad Hronom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</si>
  <si>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</si>
  <si>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</si>
  <si>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</si>
  <si>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</si>
  <si>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</si>
  <si>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</si>
  <si>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</si>
  <si>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</si>
  <si>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</si>
  <si>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</si>
  <si>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</si>
  <si>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</si>
  <si>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</si>
  <si>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</si>
  <si>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</si>
  <si>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</si>
  <si>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</si>
  <si>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</si>
  <si>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</si>
  <si>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</si>
  <si>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</si>
  <si>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</si>
  <si>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</si>
  <si>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</si>
  <si>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</si>
  <si>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</si>
  <si>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</si>
  <si>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</si>
  <si>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</si>
  <si>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</si>
  <si>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</si>
  <si>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</si>
  <si>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</si>
  <si>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</si>
  <si>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</si>
  <si>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</si>
  <si>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</si>
  <si>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</si>
  <si>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</si>
  <si>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</si>
  <si>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</si>
  <si>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</si>
  <si>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</si>
  <si>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</si>
  <si>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</si>
  <si>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</si>
  <si>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</si>
  <si>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</si>
  <si>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</si>
  <si>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</si>
  <si>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</si>
  <si>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</si>
  <si>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</si>
  <si>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</si>
  <si>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M - Práce a dodávky M</t>
  </si>
  <si>
    <t xml:space="preserve">    21-M - Elektromontáže</t>
  </si>
  <si>
    <t xml:space="preserve">    46-M - Zemné práce vykonávané pri externých montážnych prácach</t>
  </si>
  <si>
    <t xml:space="preserve">    95-M - Revízie</t>
  </si>
  <si>
    <t>VRN - Vedľajšie rozpočtové náklady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</si>
  <si>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</si>
  <si>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</si>
  <si>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</si>
  <si>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</si>
  <si>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</si>
  <si>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</si>
  <si>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</si>
  <si>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</si>
  <si>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</si>
  <si>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</si>
  <si>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</si>
  <si>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</si>
  <si>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M</t>
  </si>
  <si>
    <t>Práce a dodávky M</t>
  </si>
  <si>
    <t>3</t>
  </si>
  <si>
    <t>ROZPOCET</t>
  </si>
  <si>
    <t>21-M</t>
  </si>
  <si>
    <t>Elektromontáže</t>
  </si>
  <si>
    <t>22</t>
  </si>
  <si>
    <t>K</t>
  </si>
  <si>
    <t>210201922.S</t>
  </si>
  <si>
    <t>Montážne práce elektro - M21</t>
  </si>
  <si>
    <t>euro</t>
  </si>
  <si>
    <t>64</t>
  </si>
  <si>
    <t>2</t>
  </si>
  <si>
    <t>1494450402</t>
  </si>
  <si>
    <t>46-M</t>
  </si>
  <si>
    <t>Zemné práce vykonávané pri externých montážnych prácach</t>
  </si>
  <si>
    <t>460050005.S</t>
  </si>
  <si>
    <t>Jama pre jednoduchý stožiar nepätkovaný dĺžky 6-8 m, v rovine,zásyp a zhutnenie,zemina tr.5</t>
  </si>
  <si>
    <t>ks</t>
  </si>
  <si>
    <t>-1722636347</t>
  </si>
  <si>
    <t>460200114.S</t>
  </si>
  <si>
    <t>Hĺbenie káblovej ryhy ručne 35 cm širokej a 30 cm hlbokej, v zemine triedy 4</t>
  </si>
  <si>
    <t>m</t>
  </si>
  <si>
    <t>-1052225204</t>
  </si>
  <si>
    <t>23</t>
  </si>
  <si>
    <t>460300001.S</t>
  </si>
  <si>
    <t>Zahrnutie rýh strojom vrátane urovnania vrstvy, ale bez zhutnenia, v meste</t>
  </si>
  <si>
    <t>m3</t>
  </si>
  <si>
    <t>-447094383</t>
  </si>
  <si>
    <t>460420041.S</t>
  </si>
  <si>
    <t>Zriadenie káblového lôžka z piesku a cementu bez zakrytia, v ryhe šírky do 100 cm, hr. vrstvy 12 cm</t>
  </si>
  <si>
    <t>1480320624</t>
  </si>
  <si>
    <t>4</t>
  </si>
  <si>
    <t>583310000100.S</t>
  </si>
  <si>
    <t>Kamenivo ťažené drobné frakcia 0-1 mm</t>
  </si>
  <si>
    <t>t</t>
  </si>
  <si>
    <t>128</t>
  </si>
  <si>
    <t>307372406</t>
  </si>
  <si>
    <t>5</t>
  </si>
  <si>
    <t>345290002300.S</t>
  </si>
  <si>
    <t>ROSA TB1</t>
  </si>
  <si>
    <t>-1113633706</t>
  </si>
  <si>
    <t>6</t>
  </si>
  <si>
    <t>345290016600.S</t>
  </si>
  <si>
    <t>Poistka E14</t>
  </si>
  <si>
    <t>-1565447576</t>
  </si>
  <si>
    <t>7</t>
  </si>
  <si>
    <t>341110001700.S</t>
  </si>
  <si>
    <t>Kábel medený CYKY 4x10 mm2</t>
  </si>
  <si>
    <t>-670302625</t>
  </si>
  <si>
    <t>8</t>
  </si>
  <si>
    <t>341110000700.S</t>
  </si>
  <si>
    <t>Kábel medený CYKY 3x1,5 mm2</t>
  </si>
  <si>
    <t>171685206</t>
  </si>
  <si>
    <t>9</t>
  </si>
  <si>
    <t>354410058800.S</t>
  </si>
  <si>
    <t>Pásovina uzemňovacia FeZn 30 x 4 mm</t>
  </si>
  <si>
    <t>kg</t>
  </si>
  <si>
    <t>1461634052</t>
  </si>
  <si>
    <t>10</t>
  </si>
  <si>
    <t>354410054800.S</t>
  </si>
  <si>
    <t>Drôt bleskozvodový FeZn, d 10 mm</t>
  </si>
  <si>
    <t>329909343</t>
  </si>
  <si>
    <t>11</t>
  </si>
  <si>
    <t>354410000600.S</t>
  </si>
  <si>
    <t>Svorka FeZn odbočovacia spojovacia označenie SR 02 (M8)</t>
  </si>
  <si>
    <t>1979100535</t>
  </si>
  <si>
    <t>12</t>
  </si>
  <si>
    <t>354410000900.S</t>
  </si>
  <si>
    <t>Svorka FeZn uzemňovacia označenie SR 03 A</t>
  </si>
  <si>
    <t>570564846</t>
  </si>
  <si>
    <t>13</t>
  </si>
  <si>
    <t>354410018600.S</t>
  </si>
  <si>
    <t>Stĺp oceľový pozinkovaný ST 150/60 P</t>
  </si>
  <si>
    <t>1352677788</t>
  </si>
  <si>
    <t>14</t>
  </si>
  <si>
    <t>348420001000</t>
  </si>
  <si>
    <t>Svietidlo Gama park 230V 28W</t>
  </si>
  <si>
    <t>-656346168</t>
  </si>
  <si>
    <t>15</t>
  </si>
  <si>
    <t>345710005500</t>
  </si>
  <si>
    <t>Rúrka ohybná dvojplášťová HDPE, KOPOFLEX BA KF 09040 BA, D 40, KOPOS</t>
  </si>
  <si>
    <t>1610056585</t>
  </si>
  <si>
    <t>16</t>
  </si>
  <si>
    <t>357110014710.S</t>
  </si>
  <si>
    <t>Skriňa prípojková plastová SPP 2 na stĺp s EZ, 2x vývodky PG29 zdola, 1x 3PSH 00, 100 A, držiaky pre upínací pás</t>
  </si>
  <si>
    <t>1637616951</t>
  </si>
  <si>
    <t>17</t>
  </si>
  <si>
    <t>345220000100.S</t>
  </si>
  <si>
    <t>Poistka VN 10/25 kV 16A ETI 442 mm</t>
  </si>
  <si>
    <t>-1942594442</t>
  </si>
  <si>
    <t>24</t>
  </si>
  <si>
    <t>460560004.S</t>
  </si>
  <si>
    <t>Ručný zásyp nezap. káblovej ryhy bez zhutn. zeminy, 20 cm širokej, 50 cm hlbokej v zemine tr. 4</t>
  </si>
  <si>
    <t>-450594648</t>
  </si>
  <si>
    <t>25</t>
  </si>
  <si>
    <t>283230008000.S</t>
  </si>
  <si>
    <t>Výstražná fóla PE, š. 300, farba červená</t>
  </si>
  <si>
    <t>1710265644</t>
  </si>
  <si>
    <t>95-M</t>
  </si>
  <si>
    <t>Revízie</t>
  </si>
  <si>
    <t>18</t>
  </si>
  <si>
    <t>950103003.S</t>
  </si>
  <si>
    <t>El. inšt. kontrola stavu el. okruhu vrátane inštal., ovládacích a istiacich prvkov, ale bez pripoj. spotrebičov v priestore bezp. nad 10 vývodov</t>
  </si>
  <si>
    <t>obv.</t>
  </si>
  <si>
    <t>1790586056</t>
  </si>
  <si>
    <t>VRN</t>
  </si>
  <si>
    <t>Vedľajšie rozpočtové náklady</t>
  </si>
  <si>
    <t>19</t>
  </si>
  <si>
    <t>000300016.S</t>
  </si>
  <si>
    <t>Geodetické práce - vykonávané pred výstavbou určenie vytyčovacej siete, vytýčenie staveniska, staveb. objektu</t>
  </si>
  <si>
    <t>eur</t>
  </si>
  <si>
    <t>1024</t>
  </si>
  <si>
    <t>1467001444</t>
  </si>
  <si>
    <t>21</t>
  </si>
  <si>
    <t>000700011.S</t>
  </si>
  <si>
    <t>Dopravné náklady - práce s plošinou</t>
  </si>
  <si>
    <t>h</t>
  </si>
  <si>
    <t>-156998560</t>
  </si>
  <si>
    <t>001400011.S</t>
  </si>
  <si>
    <t>Drobný inštalačný materiál</t>
  </si>
  <si>
    <t>-1948273</t>
  </si>
  <si>
    <t>Mesto Žiar nad Hronom, Š: Moysesa 46, 965 19 Žiar nad Hronom</t>
  </si>
  <si>
    <t xml:space="preserve">ELMONT-ZH, spol. s r.o., Róbert Páleník, Priemyselná 12,                                                  965 63 Žiar nad Hronom, palenik@elmontzh.sk
</t>
  </si>
  <si>
    <t>Výkaz výmer - verejné osvetlenie parkoviska pre Zariadenie pre seniorov                                  "Domov pri kaštieli"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</si>
</sst>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Protection="1"/>
    <xf numFmtId="0" fontId="24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19" fillId="0" borderId="0" xfId="0" applyNumberFormat="1" applyFont="1" applyAlignment="1"/>
    <xf numFmtId="166" fontId="26" fillId="0" borderId="12" xfId="0" applyNumberFormat="1" applyFont="1" applyBorder="1" applyAlignment="1"/>
    <xf numFmtId="166" fontId="26" fillId="0" borderId="13" xfId="0" applyNumberFormat="1" applyFont="1" applyBorder="1" applyAlignment="1"/>
    <xf numFmtId="4" fontId="27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8" fillId="0" borderId="22" xfId="0" applyFont="1" applyBorder="1" applyAlignment="1" applyProtection="1">
      <alignment horizontal="center" vertical="center"/>
      <protection locked="0"/>
    </xf>
    <xf numFmtId="49" fontId="28" fillId="0" borderId="22" xfId="0" applyNumberFormat="1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left" vertical="center" wrapText="1"/>
      <protection locked="0"/>
    </xf>
    <xf numFmtId="0" fontId="28" fillId="0" borderId="22" xfId="0" applyFont="1" applyBorder="1" applyAlignment="1" applyProtection="1">
      <alignment horizontal="center" vertical="center" wrapText="1"/>
      <protection locked="0"/>
    </xf>
    <xf numFmtId="167" fontId="28" fillId="0" borderId="22" xfId="0" applyNumberFormat="1" applyFont="1" applyBorder="1" applyAlignment="1" applyProtection="1">
      <alignment vertical="center"/>
      <protection locked="0"/>
    </xf>
    <xf numFmtId="4" fontId="28" fillId="0" borderId="22" xfId="0" applyNumberFormat="1" applyFont="1" applyBorder="1" applyAlignment="1" applyProtection="1">
      <alignment vertical="center"/>
      <protection locked="0"/>
    </xf>
    <xf numFmtId="0" fontId="29" fillId="0" borderId="22" xfId="0" applyFont="1" applyBorder="1" applyAlignment="1" applyProtection="1">
      <alignment vertical="center"/>
      <protection locked="0"/>
    </xf>
    <xf numFmtId="0" fontId="29" fillId="0" borderId="3" xfId="0" applyFont="1" applyBorder="1" applyAlignment="1">
      <alignment vertical="center"/>
    </xf>
    <xf numFmtId="0" fontId="28" fillId="0" borderId="14" xfId="0" applyFont="1" applyBorder="1" applyAlignment="1">
      <alignment horizontal="left" vertical="center"/>
    </xf>
    <xf numFmtId="0" fontId="28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0" fillId="0" borderId="0" xfId="0"/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162" t="s">
        <v>5</v>
      </c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5" customHeight="1">
      <c r="B4" s="17"/>
      <c r="D4" s="18" t="s">
        <v>8</v>
      </c>
      <c r="AR4" s="17"/>
      <c r="AS4" s="19" t="s">
        <v>9</v>
      </c>
      <c r="BS4" s="14" t="s">
        <v>10</v>
      </c>
    </row>
    <row r="5" spans="1:74" s="1" customFormat="1" ht="12" customHeight="1">
      <c r="B5" s="17"/>
      <c r="D5" s="20" t="s">
        <v>11</v>
      </c>
      <c r="K5" s="190" t="s">
        <v>12</v>
      </c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  <c r="AO5" s="163"/>
      <c r="AR5" s="17"/>
      <c r="BS5" s="14" t="s">
        <v>6</v>
      </c>
    </row>
    <row r="6" spans="1:74" s="1" customFormat="1" ht="36.950000000000003" customHeight="1">
      <c r="B6" s="17"/>
      <c r="D6" s="22" t="s">
        <v>13</v>
      </c>
      <c r="K6" s="191" t="s">
        <v>14</v>
      </c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R6" s="17"/>
      <c r="BS6" s="14" t="s">
        <v>6</v>
      </c>
    </row>
    <row r="7" spans="1:74" s="1" customFormat="1" ht="12" customHeight="1">
      <c r="B7" s="17"/>
      <c r="D7" s="23" t="s">
        <v>15</v>
      </c>
      <c r="K7" s="21" t="s">
        <v>1</v>
      </c>
      <c r="AK7" s="23" t="s">
        <v>16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17</v>
      </c>
      <c r="K8" s="21" t="s">
        <v>18</v>
      </c>
      <c r="AK8" s="23" t="s">
        <v>19</v>
      </c>
      <c r="AN8" s="21" t="s">
        <v>20</v>
      </c>
      <c r="AR8" s="17"/>
      <c r="BS8" s="14" t="s">
        <v>6</v>
      </c>
    </row>
    <row r="9" spans="1:74" s="1" customFormat="1" ht="14.45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21</v>
      </c>
      <c r="AK10" s="23" t="s">
        <v>22</v>
      </c>
      <c r="AN10" s="21" t="s">
        <v>1</v>
      </c>
      <c r="AR10" s="17"/>
      <c r="BS10" s="14" t="s">
        <v>6</v>
      </c>
    </row>
    <row r="11" spans="1:74" s="1" customFormat="1" ht="18.399999999999999" customHeight="1">
      <c r="B11" s="17"/>
      <c r="E11" s="21" t="s">
        <v>23</v>
      </c>
      <c r="AK11" s="23" t="s">
        <v>24</v>
      </c>
      <c r="AN11" s="21" t="s">
        <v>1</v>
      </c>
      <c r="AR11" s="17"/>
      <c r="BS11" s="14" t="s">
        <v>6</v>
      </c>
    </row>
    <row r="12" spans="1:74" s="1" customFormat="1" ht="6.95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25</v>
      </c>
      <c r="AK13" s="23" t="s">
        <v>22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26</v>
      </c>
      <c r="AK14" s="23" t="s">
        <v>24</v>
      </c>
      <c r="AN14" s="21" t="s">
        <v>1</v>
      </c>
      <c r="AR14" s="17"/>
      <c r="BS14" s="14" t="s">
        <v>6</v>
      </c>
    </row>
    <row r="15" spans="1:74" s="1" customFormat="1" ht="6.95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27</v>
      </c>
      <c r="AK16" s="23" t="s">
        <v>22</v>
      </c>
      <c r="AN16" s="21" t="s">
        <v>1</v>
      </c>
      <c r="AR16" s="17"/>
      <c r="BS16" s="14" t="s">
        <v>3</v>
      </c>
    </row>
    <row r="17" spans="1:71" s="1" customFormat="1" ht="18.399999999999999" customHeight="1">
      <c r="B17" s="17"/>
      <c r="E17" s="21" t="s">
        <v>26</v>
      </c>
      <c r="AK17" s="23" t="s">
        <v>24</v>
      </c>
      <c r="AN17" s="21" t="s">
        <v>1</v>
      </c>
      <c r="AR17" s="17"/>
      <c r="BS17" s="14" t="s">
        <v>28</v>
      </c>
    </row>
    <row r="18" spans="1:71" s="1" customFormat="1" ht="6.95" customHeight="1">
      <c r="B18" s="17"/>
      <c r="AR18" s="17"/>
      <c r="BS18" s="14" t="s">
        <v>6</v>
      </c>
    </row>
    <row r="19" spans="1:71" s="1" customFormat="1" ht="12" customHeight="1">
      <c r="B19" s="17"/>
      <c r="D19" s="23" t="s">
        <v>29</v>
      </c>
      <c r="AK19" s="23" t="s">
        <v>22</v>
      </c>
      <c r="AN19" s="21" t="s">
        <v>1</v>
      </c>
      <c r="AR19" s="17"/>
      <c r="BS19" s="14" t="s">
        <v>6</v>
      </c>
    </row>
    <row r="20" spans="1:71" s="1" customFormat="1" ht="18.399999999999999" customHeight="1">
      <c r="B20" s="17"/>
      <c r="E20" s="21" t="s">
        <v>30</v>
      </c>
      <c r="AK20" s="23" t="s">
        <v>24</v>
      </c>
      <c r="AN20" s="21" t="s">
        <v>1</v>
      </c>
      <c r="AR20" s="17"/>
      <c r="BS20" s="14" t="s">
        <v>28</v>
      </c>
    </row>
    <row r="21" spans="1:71" s="1" customFormat="1" ht="6.95" customHeight="1">
      <c r="B21" s="17"/>
      <c r="AR21" s="17"/>
    </row>
    <row r="22" spans="1:71" s="1" customFormat="1" ht="12" customHeight="1">
      <c r="B22" s="17"/>
      <c r="D22" s="23" t="s">
        <v>31</v>
      </c>
      <c r="AR22" s="17"/>
    </row>
    <row r="23" spans="1:71" s="1" customFormat="1" ht="16.5" customHeight="1">
      <c r="B23" s="17"/>
      <c r="E23" s="192" t="s">
        <v>1</v>
      </c>
      <c r="F23" s="192"/>
      <c r="G23" s="192"/>
      <c r="H23" s="192"/>
      <c r="I23" s="192"/>
      <c r="J23" s="192"/>
      <c r="K23" s="192"/>
      <c r="L23" s="192"/>
      <c r="M23" s="192"/>
      <c r="N23" s="192"/>
      <c r="O23" s="192"/>
      <c r="P23" s="192"/>
      <c r="Q23" s="192"/>
      <c r="R23" s="192"/>
      <c r="S23" s="192"/>
      <c r="T23" s="192"/>
      <c r="U23" s="192"/>
      <c r="V23" s="192"/>
      <c r="W23" s="192"/>
      <c r="X23" s="192"/>
      <c r="Y23" s="192"/>
      <c r="Z23" s="192"/>
      <c r="AA23" s="192"/>
      <c r="AB23" s="192"/>
      <c r="AC23" s="192"/>
      <c r="AD23" s="192"/>
      <c r="AE23" s="192"/>
      <c r="AF23" s="192"/>
      <c r="AG23" s="192"/>
      <c r="AH23" s="192"/>
      <c r="AI23" s="192"/>
      <c r="AJ23" s="192"/>
      <c r="AK23" s="192"/>
      <c r="AL23" s="192"/>
      <c r="AM23" s="192"/>
      <c r="AN23" s="192"/>
      <c r="AR23" s="17"/>
    </row>
    <row r="24" spans="1:71" s="1" customFormat="1" ht="6.95" customHeight="1">
      <c r="B24" s="17"/>
      <c r="AR24" s="17"/>
    </row>
    <row r="25" spans="1:71" s="1" customFormat="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" customHeight="1">
      <c r="A26" s="26"/>
      <c r="B26" s="27"/>
      <c r="C26" s="26"/>
      <c r="D26" s="28" t="s">
        <v>32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93">
        <f>ROUND(AG94,2)</f>
        <v>0</v>
      </c>
      <c r="AL26" s="194"/>
      <c r="AM26" s="194"/>
      <c r="AN26" s="194"/>
      <c r="AO26" s="194"/>
      <c r="AP26" s="26"/>
      <c r="AQ26" s="26"/>
      <c r="AR26" s="27"/>
      <c r="BE26" s="26"/>
    </row>
    <row r="27" spans="1:71" s="2" customFormat="1" ht="6.95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2.75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95" t="s">
        <v>33</v>
      </c>
      <c r="M28" s="195"/>
      <c r="N28" s="195"/>
      <c r="O28" s="195"/>
      <c r="P28" s="195"/>
      <c r="Q28" s="26"/>
      <c r="R28" s="26"/>
      <c r="S28" s="26"/>
      <c r="T28" s="26"/>
      <c r="U28" s="26"/>
      <c r="V28" s="26"/>
      <c r="W28" s="195" t="s">
        <v>34</v>
      </c>
      <c r="X28" s="195"/>
      <c r="Y28" s="195"/>
      <c r="Z28" s="195"/>
      <c r="AA28" s="195"/>
      <c r="AB28" s="195"/>
      <c r="AC28" s="195"/>
      <c r="AD28" s="195"/>
      <c r="AE28" s="195"/>
      <c r="AF28" s="26"/>
      <c r="AG28" s="26"/>
      <c r="AH28" s="26"/>
      <c r="AI28" s="26"/>
      <c r="AJ28" s="26"/>
      <c r="AK28" s="195" t="s">
        <v>35</v>
      </c>
      <c r="AL28" s="195"/>
      <c r="AM28" s="195"/>
      <c r="AN28" s="195"/>
      <c r="AO28" s="195"/>
      <c r="AP28" s="26"/>
      <c r="AQ28" s="26"/>
      <c r="AR28" s="27"/>
      <c r="BE28" s="26"/>
    </row>
    <row r="29" spans="1:71" s="3" customFormat="1" ht="14.45" customHeight="1">
      <c r="B29" s="31"/>
      <c r="D29" s="23" t="s">
        <v>36</v>
      </c>
      <c r="F29" s="23" t="s">
        <v>37</v>
      </c>
      <c r="L29" s="185">
        <v>0.2</v>
      </c>
      <c r="M29" s="184"/>
      <c r="N29" s="184"/>
      <c r="O29" s="184"/>
      <c r="P29" s="184"/>
      <c r="W29" s="183">
        <f>ROUND(AZ94, 2)</f>
        <v>0</v>
      </c>
      <c r="X29" s="184"/>
      <c r="Y29" s="184"/>
      <c r="Z29" s="184"/>
      <c r="AA29" s="184"/>
      <c r="AB29" s="184"/>
      <c r="AC29" s="184"/>
      <c r="AD29" s="184"/>
      <c r="AE29" s="184"/>
      <c r="AK29" s="183">
        <f>ROUND(AV94, 2)</f>
        <v>0</v>
      </c>
      <c r="AL29" s="184"/>
      <c r="AM29" s="184"/>
      <c r="AN29" s="184"/>
      <c r="AO29" s="184"/>
      <c r="AR29" s="31"/>
    </row>
    <row r="30" spans="1:71" s="3" customFormat="1" ht="14.45" customHeight="1">
      <c r="B30" s="31"/>
      <c r="F30" s="23" t="s">
        <v>38</v>
      </c>
      <c r="L30" s="185">
        <v>0.2</v>
      </c>
      <c r="M30" s="184"/>
      <c r="N30" s="184"/>
      <c r="O30" s="184"/>
      <c r="P30" s="184"/>
      <c r="W30" s="183">
        <f>ROUND(BA94, 2)</f>
        <v>0</v>
      </c>
      <c r="X30" s="184"/>
      <c r="Y30" s="184"/>
      <c r="Z30" s="184"/>
      <c r="AA30" s="184"/>
      <c r="AB30" s="184"/>
      <c r="AC30" s="184"/>
      <c r="AD30" s="184"/>
      <c r="AE30" s="184"/>
      <c r="AK30" s="183">
        <f>ROUND(AW94, 2)</f>
        <v>0</v>
      </c>
      <c r="AL30" s="184"/>
      <c r="AM30" s="184"/>
      <c r="AN30" s="184"/>
      <c r="AO30" s="184"/>
      <c r="AR30" s="31"/>
    </row>
    <row r="31" spans="1:71" s="3" customFormat="1" ht="14.45" hidden="1" customHeight="1">
      <c r="B31" s="31"/>
      <c r="F31" s="23" t="s">
        <v>39</v>
      </c>
      <c r="L31" s="185">
        <v>0.2</v>
      </c>
      <c r="M31" s="184"/>
      <c r="N31" s="184"/>
      <c r="O31" s="184"/>
      <c r="P31" s="184"/>
      <c r="W31" s="183">
        <f>ROUND(BB94, 2)</f>
        <v>0</v>
      </c>
      <c r="X31" s="184"/>
      <c r="Y31" s="184"/>
      <c r="Z31" s="184"/>
      <c r="AA31" s="184"/>
      <c r="AB31" s="184"/>
      <c r="AC31" s="184"/>
      <c r="AD31" s="184"/>
      <c r="AE31" s="184"/>
      <c r="AK31" s="183">
        <v>0</v>
      </c>
      <c r="AL31" s="184"/>
      <c r="AM31" s="184"/>
      <c r="AN31" s="184"/>
      <c r="AO31" s="184"/>
      <c r="AR31" s="31"/>
    </row>
    <row r="32" spans="1:71" s="3" customFormat="1" ht="14.45" hidden="1" customHeight="1">
      <c r="B32" s="31"/>
      <c r="F32" s="23" t="s">
        <v>40</v>
      </c>
      <c r="L32" s="185">
        <v>0.2</v>
      </c>
      <c r="M32" s="184"/>
      <c r="N32" s="184"/>
      <c r="O32" s="184"/>
      <c r="P32" s="184"/>
      <c r="W32" s="183">
        <f>ROUND(BC94, 2)</f>
        <v>0</v>
      </c>
      <c r="X32" s="184"/>
      <c r="Y32" s="184"/>
      <c r="Z32" s="184"/>
      <c r="AA32" s="184"/>
      <c r="AB32" s="184"/>
      <c r="AC32" s="184"/>
      <c r="AD32" s="184"/>
      <c r="AE32" s="184"/>
      <c r="AK32" s="183">
        <v>0</v>
      </c>
      <c r="AL32" s="184"/>
      <c r="AM32" s="184"/>
      <c r="AN32" s="184"/>
      <c r="AO32" s="184"/>
      <c r="AR32" s="31"/>
    </row>
    <row r="33" spans="1:57" s="3" customFormat="1" ht="14.45" hidden="1" customHeight="1">
      <c r="B33" s="31"/>
      <c r="F33" s="23" t="s">
        <v>41</v>
      </c>
      <c r="L33" s="185">
        <v>0</v>
      </c>
      <c r="M33" s="184"/>
      <c r="N33" s="184"/>
      <c r="O33" s="184"/>
      <c r="P33" s="184"/>
      <c r="W33" s="183">
        <f>ROUND(BD94, 2)</f>
        <v>0</v>
      </c>
      <c r="X33" s="184"/>
      <c r="Y33" s="184"/>
      <c r="Z33" s="184"/>
      <c r="AA33" s="184"/>
      <c r="AB33" s="184"/>
      <c r="AC33" s="184"/>
      <c r="AD33" s="184"/>
      <c r="AE33" s="184"/>
      <c r="AK33" s="183">
        <v>0</v>
      </c>
      <c r="AL33" s="184"/>
      <c r="AM33" s="184"/>
      <c r="AN33" s="184"/>
      <c r="AO33" s="184"/>
      <c r="AR33" s="31"/>
    </row>
    <row r="34" spans="1:57" s="2" customFormat="1" ht="6.95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" customHeight="1">
      <c r="A35" s="26"/>
      <c r="B35" s="27"/>
      <c r="C35" s="32"/>
      <c r="D35" s="33" t="s">
        <v>42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43</v>
      </c>
      <c r="U35" s="34"/>
      <c r="V35" s="34"/>
      <c r="W35" s="34"/>
      <c r="X35" s="186" t="s">
        <v>44</v>
      </c>
      <c r="Y35" s="187"/>
      <c r="Z35" s="187"/>
      <c r="AA35" s="187"/>
      <c r="AB35" s="187"/>
      <c r="AC35" s="34"/>
      <c r="AD35" s="34"/>
      <c r="AE35" s="34"/>
      <c r="AF35" s="34"/>
      <c r="AG35" s="34"/>
      <c r="AH35" s="34"/>
      <c r="AI35" s="34"/>
      <c r="AJ35" s="34"/>
      <c r="AK35" s="188">
        <f>SUM(AK26:AK33)</f>
        <v>0</v>
      </c>
      <c r="AL35" s="187"/>
      <c r="AM35" s="187"/>
      <c r="AN35" s="187"/>
      <c r="AO35" s="189"/>
      <c r="AP35" s="32"/>
      <c r="AQ35" s="32"/>
      <c r="AR35" s="27"/>
      <c r="BE35" s="26"/>
    </row>
    <row r="36" spans="1:57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5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36"/>
      <c r="D49" s="37" t="s">
        <v>45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46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2.75">
      <c r="A60" s="26"/>
      <c r="B60" s="27"/>
      <c r="C60" s="26"/>
      <c r="D60" s="39" t="s">
        <v>47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48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47</v>
      </c>
      <c r="AI60" s="29"/>
      <c r="AJ60" s="29"/>
      <c r="AK60" s="29"/>
      <c r="AL60" s="29"/>
      <c r="AM60" s="39" t="s">
        <v>48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2.75">
      <c r="A64" s="26"/>
      <c r="B64" s="27"/>
      <c r="C64" s="26"/>
      <c r="D64" s="37" t="s">
        <v>49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50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2.75">
      <c r="A75" s="26"/>
      <c r="B75" s="27"/>
      <c r="C75" s="26"/>
      <c r="D75" s="39" t="s">
        <v>47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48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47</v>
      </c>
      <c r="AI75" s="29"/>
      <c r="AJ75" s="29"/>
      <c r="AK75" s="29"/>
      <c r="AL75" s="29"/>
      <c r="AM75" s="39" t="s">
        <v>48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0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0" s="2" customFormat="1" ht="24.95" customHeight="1">
      <c r="A82" s="26"/>
      <c r="B82" s="27"/>
      <c r="C82" s="18" t="s">
        <v>51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0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0" s="4" customFormat="1" ht="12" customHeight="1">
      <c r="B84" s="45"/>
      <c r="C84" s="23" t="s">
        <v>11</v>
      </c>
      <c r="L84" s="4" t="str">
        <f>K5</f>
        <v>MILO/07/2020</v>
      </c>
      <c r="AR84" s="45"/>
    </row>
    <row r="85" spans="1:90" s="5" customFormat="1" ht="36.950000000000003" customHeight="1">
      <c r="B85" s="46"/>
      <c r="C85" s="47" t="s">
        <v>13</v>
      </c>
      <c r="L85" s="174" t="str">
        <f>K6</f>
        <v>Zariadenie pre seniorov - elektro inštalácia VO</v>
      </c>
      <c r="M85" s="175"/>
      <c r="N85" s="175"/>
      <c r="O85" s="175"/>
      <c r="P85" s="175"/>
      <c r="Q85" s="175"/>
      <c r="R85" s="175"/>
      <c r="S85" s="175"/>
      <c r="T85" s="175"/>
      <c r="U85" s="175"/>
      <c r="V85" s="175"/>
      <c r="W85" s="175"/>
      <c r="X85" s="175"/>
      <c r="Y85" s="175"/>
      <c r="Z85" s="175"/>
      <c r="AA85" s="175"/>
      <c r="AB85" s="175"/>
      <c r="AC85" s="175"/>
      <c r="AD85" s="175"/>
      <c r="AE85" s="175"/>
      <c r="AF85" s="175"/>
      <c r="AG85" s="175"/>
      <c r="AH85" s="175"/>
      <c r="AI85" s="175"/>
      <c r="AJ85" s="175"/>
      <c r="AK85" s="175"/>
      <c r="AL85" s="175"/>
      <c r="AM85" s="175"/>
      <c r="AN85" s="175"/>
      <c r="AO85" s="175"/>
      <c r="AR85" s="46"/>
    </row>
    <row r="86" spans="1:90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0" s="2" customFormat="1" ht="12" customHeight="1">
      <c r="A87" s="26"/>
      <c r="B87" s="27"/>
      <c r="C87" s="23" t="s">
        <v>17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>Žiar nad Hronom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19</v>
      </c>
      <c r="AJ87" s="26"/>
      <c r="AK87" s="26"/>
      <c r="AL87" s="26"/>
      <c r="AM87" s="176" t="str">
        <f>IF(AN8= "","",AN8)</f>
        <v>23. 7. 2020</v>
      </c>
      <c r="AN87" s="176"/>
      <c r="AO87" s="26"/>
      <c r="AP87" s="26"/>
      <c r="AQ87" s="26"/>
      <c r="AR87" s="27"/>
      <c r="BE87" s="26"/>
    </row>
    <row r="88" spans="1:90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0" s="2" customFormat="1" ht="15.2" customHeight="1">
      <c r="A89" s="26"/>
      <c r="B89" s="27"/>
      <c r="C89" s="23" t="s">
        <v>21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Mesto Žiar nad Hronom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27</v>
      </c>
      <c r="AJ89" s="26"/>
      <c r="AK89" s="26"/>
      <c r="AL89" s="26"/>
      <c r="AM89" s="177" t="str">
        <f>IF(E17="","",E17)</f>
        <v xml:space="preserve"> </v>
      </c>
      <c r="AN89" s="178"/>
      <c r="AO89" s="178"/>
      <c r="AP89" s="178"/>
      <c r="AQ89" s="26"/>
      <c r="AR89" s="27"/>
      <c r="AS89" s="179" t="s">
        <v>52</v>
      </c>
      <c r="AT89" s="180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0" s="2" customFormat="1" ht="15.2" customHeight="1">
      <c r="A90" s="26"/>
      <c r="B90" s="27"/>
      <c r="C90" s="23" t="s">
        <v>25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29</v>
      </c>
      <c r="AJ90" s="26"/>
      <c r="AK90" s="26"/>
      <c r="AL90" s="26"/>
      <c r="AM90" s="177" t="str">
        <f>IF(E20="","",E20)</f>
        <v>ELMONT- Žiar nad Hronom</v>
      </c>
      <c r="AN90" s="178"/>
      <c r="AO90" s="178"/>
      <c r="AP90" s="178"/>
      <c r="AQ90" s="26"/>
      <c r="AR90" s="27"/>
      <c r="AS90" s="181"/>
      <c r="AT90" s="182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0" s="2" customFormat="1" ht="10.9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81"/>
      <c r="AT91" s="182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0" s="2" customFormat="1" ht="29.25" customHeight="1">
      <c r="A92" s="26"/>
      <c r="B92" s="27"/>
      <c r="C92" s="164" t="s">
        <v>53</v>
      </c>
      <c r="D92" s="165"/>
      <c r="E92" s="165"/>
      <c r="F92" s="165"/>
      <c r="G92" s="165"/>
      <c r="H92" s="54"/>
      <c r="I92" s="166" t="s">
        <v>54</v>
      </c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7" t="s">
        <v>55</v>
      </c>
      <c r="AH92" s="165"/>
      <c r="AI92" s="165"/>
      <c r="AJ92" s="165"/>
      <c r="AK92" s="165"/>
      <c r="AL92" s="165"/>
      <c r="AM92" s="165"/>
      <c r="AN92" s="166" t="s">
        <v>56</v>
      </c>
      <c r="AO92" s="165"/>
      <c r="AP92" s="168"/>
      <c r="AQ92" s="55" t="s">
        <v>57</v>
      </c>
      <c r="AR92" s="27"/>
      <c r="AS92" s="56" t="s">
        <v>58</v>
      </c>
      <c r="AT92" s="57" t="s">
        <v>59</v>
      </c>
      <c r="AU92" s="57" t="s">
        <v>60</v>
      </c>
      <c r="AV92" s="57" t="s">
        <v>61</v>
      </c>
      <c r="AW92" s="57" t="s">
        <v>62</v>
      </c>
      <c r="AX92" s="57" t="s">
        <v>63</v>
      </c>
      <c r="AY92" s="57" t="s">
        <v>64</v>
      </c>
      <c r="AZ92" s="57" t="s">
        <v>65</v>
      </c>
      <c r="BA92" s="57" t="s">
        <v>66</v>
      </c>
      <c r="BB92" s="57" t="s">
        <v>67</v>
      </c>
      <c r="BC92" s="57" t="s">
        <v>68</v>
      </c>
      <c r="BD92" s="58" t="s">
        <v>69</v>
      </c>
      <c r="BE92" s="26"/>
    </row>
    <row r="93" spans="1:90" s="2" customFormat="1" ht="10.9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0" s="6" customFormat="1" ht="32.450000000000003" customHeight="1">
      <c r="B94" s="62"/>
      <c r="C94" s="63" t="s">
        <v>70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72">
        <f>ROUND(AG95,2)</f>
        <v>0</v>
      </c>
      <c r="AH94" s="172"/>
      <c r="AI94" s="172"/>
      <c r="AJ94" s="172"/>
      <c r="AK94" s="172"/>
      <c r="AL94" s="172"/>
      <c r="AM94" s="172"/>
      <c r="AN94" s="173">
        <f>SUM(AG94,AT94)</f>
        <v>0</v>
      </c>
      <c r="AO94" s="173"/>
      <c r="AP94" s="173"/>
      <c r="AQ94" s="66" t="s">
        <v>1</v>
      </c>
      <c r="AR94" s="62"/>
      <c r="AS94" s="67">
        <f>ROUND(AS95,2)</f>
        <v>0</v>
      </c>
      <c r="AT94" s="68">
        <f>ROUND(SUM(AV94:AW94),2)</f>
        <v>0</v>
      </c>
      <c r="AU94" s="69">
        <f>ROUND(AU95,5)</f>
        <v>248.62388000000001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71</v>
      </c>
      <c r="BT94" s="71" t="s">
        <v>72</v>
      </c>
      <c r="BV94" s="71" t="s">
        <v>73</v>
      </c>
      <c r="BW94" s="71" t="s">
        <v>4</v>
      </c>
      <c r="BX94" s="71" t="s">
        <v>74</v>
      </c>
      <c r="CL94" s="71" t="s">
        <v>1</v>
      </c>
    </row>
    <row r="95" spans="1:90" s="7" customFormat="1" ht="24.75" customHeight="1">
      <c r="A95" s="72" t="s">
        <v>75</v>
      </c>
      <c r="B95" s="73"/>
      <c r="C95" s="74"/>
      <c r="D95" s="171" t="s">
        <v>12</v>
      </c>
      <c r="E95" s="171"/>
      <c r="F95" s="171"/>
      <c r="G95" s="171"/>
      <c r="H95" s="171"/>
      <c r="I95" s="75"/>
      <c r="J95" s="171" t="s">
        <v>14</v>
      </c>
      <c r="K95" s="171"/>
      <c r="L95" s="171"/>
      <c r="M95" s="171"/>
      <c r="N95" s="171"/>
      <c r="O95" s="171"/>
      <c r="P95" s="171"/>
      <c r="Q95" s="171"/>
      <c r="R95" s="171"/>
      <c r="S95" s="171"/>
      <c r="T95" s="171"/>
      <c r="U95" s="171"/>
      <c r="V95" s="171"/>
      <c r="W95" s="171"/>
      <c r="X95" s="171"/>
      <c r="Y95" s="171"/>
      <c r="Z95" s="171"/>
      <c r="AA95" s="171"/>
      <c r="AB95" s="171"/>
      <c r="AC95" s="171"/>
      <c r="AD95" s="171"/>
      <c r="AE95" s="171"/>
      <c r="AF95" s="171"/>
      <c r="AG95" s="169">
        <f>'MILO-07-2020 - Zariadenie...'!J28</f>
        <v>0</v>
      </c>
      <c r="AH95" s="170"/>
      <c r="AI95" s="170"/>
      <c r="AJ95" s="170"/>
      <c r="AK95" s="170"/>
      <c r="AL95" s="170"/>
      <c r="AM95" s="170"/>
      <c r="AN95" s="169">
        <f>SUM(AG95,AT95)</f>
        <v>0</v>
      </c>
      <c r="AO95" s="170"/>
      <c r="AP95" s="170"/>
      <c r="AQ95" s="76" t="s">
        <v>76</v>
      </c>
      <c r="AR95" s="73"/>
      <c r="AS95" s="77">
        <v>0</v>
      </c>
      <c r="AT95" s="78">
        <f>ROUND(SUM(AV95:AW95),2)</f>
        <v>0</v>
      </c>
      <c r="AU95" s="79">
        <f>'MILO-07-2020 - Zariadenie...'!P117</f>
        <v>248.62387999999996</v>
      </c>
      <c r="AV95" s="78">
        <f>'MILO-07-2020 - Zariadenie...'!J31</f>
        <v>0</v>
      </c>
      <c r="AW95" s="78">
        <f>'MILO-07-2020 - Zariadenie...'!J32</f>
        <v>0</v>
      </c>
      <c r="AX95" s="78">
        <f>'MILO-07-2020 - Zariadenie...'!J33</f>
        <v>0</v>
      </c>
      <c r="AY95" s="78">
        <f>'MILO-07-2020 - Zariadenie...'!J34</f>
        <v>0</v>
      </c>
      <c r="AZ95" s="78">
        <f>'MILO-07-2020 - Zariadenie...'!F31</f>
        <v>0</v>
      </c>
      <c r="BA95" s="78">
        <f>'MILO-07-2020 - Zariadenie...'!F32</f>
        <v>0</v>
      </c>
      <c r="BB95" s="78">
        <f>'MILO-07-2020 - Zariadenie...'!F33</f>
        <v>0</v>
      </c>
      <c r="BC95" s="78">
        <f>'MILO-07-2020 - Zariadenie...'!F34</f>
        <v>0</v>
      </c>
      <c r="BD95" s="80">
        <f>'MILO-07-2020 - Zariadenie...'!F35</f>
        <v>0</v>
      </c>
      <c r="BT95" s="81" t="s">
        <v>77</v>
      </c>
      <c r="BU95" s="81" t="s">
        <v>78</v>
      </c>
      <c r="BV95" s="81" t="s">
        <v>73</v>
      </c>
      <c r="BW95" s="81" t="s">
        <v>4</v>
      </c>
      <c r="BX95" s="81" t="s">
        <v>74</v>
      </c>
      <c r="CL95" s="81" t="s">
        <v>1</v>
      </c>
    </row>
    <row r="96" spans="1:90" s="2" customFormat="1" ht="30" customHeight="1">
      <c r="A96" s="26"/>
      <c r="B96" s="27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7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s="2" customFormat="1" ht="6.95" customHeight="1">
      <c r="A97" s="26"/>
      <c r="B97" s="41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27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MILO-07-2020 - Zariadenie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8"/>
  <sheetViews>
    <sheetView showGridLines="0" tabSelected="1" workbookViewId="0">
      <selection activeCell="V109" sqref="V109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1.5" style="1" customWidth="1"/>
    <col min="9" max="10" width="20.1640625" style="1" customWidth="1"/>
    <col min="11" max="11" width="20.16406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1" spans="1:46">
      <c r="A1" s="82"/>
    </row>
    <row r="2" spans="1:46" s="1" customFormat="1" ht="36.950000000000003" customHeight="1">
      <c r="L2" s="162" t="s">
        <v>5</v>
      </c>
      <c r="M2" s="163"/>
      <c r="N2" s="163"/>
      <c r="O2" s="163"/>
      <c r="P2" s="163"/>
      <c r="Q2" s="163"/>
      <c r="R2" s="163"/>
      <c r="S2" s="163"/>
      <c r="T2" s="163"/>
      <c r="U2" s="163"/>
      <c r="V2" s="163"/>
      <c r="AT2" s="14" t="s">
        <v>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72</v>
      </c>
    </row>
    <row r="4" spans="1:46" s="1" customFormat="1" ht="24.95" customHeight="1">
      <c r="B4" s="17"/>
      <c r="D4" s="18" t="s">
        <v>79</v>
      </c>
      <c r="L4" s="17"/>
      <c r="M4" s="83" t="s">
        <v>9</v>
      </c>
      <c r="AT4" s="14" t="s">
        <v>3</v>
      </c>
    </row>
    <row r="5" spans="1:46" s="1" customFormat="1" ht="6.95" customHeight="1">
      <c r="B5" s="17"/>
      <c r="L5" s="17"/>
    </row>
    <row r="6" spans="1:46" s="2" customFormat="1" ht="12" customHeight="1">
      <c r="A6" s="26"/>
      <c r="B6" s="27"/>
      <c r="C6" s="26"/>
      <c r="D6" s="23" t="s">
        <v>13</v>
      </c>
      <c r="E6" s="26"/>
      <c r="F6" s="26"/>
      <c r="G6" s="26"/>
      <c r="H6" s="26"/>
      <c r="I6" s="26"/>
      <c r="J6" s="26"/>
      <c r="K6" s="26"/>
      <c r="L6" s="3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</row>
    <row r="7" spans="1:46" s="2" customFormat="1" ht="30" customHeight="1">
      <c r="A7" s="26"/>
      <c r="B7" s="27"/>
      <c r="C7" s="26"/>
      <c r="D7" s="26"/>
      <c r="E7" s="196" t="s">
        <v>226</v>
      </c>
      <c r="F7" s="196"/>
      <c r="G7" s="196"/>
      <c r="H7" s="196"/>
      <c r="I7" s="196"/>
      <c r="J7" s="26"/>
      <c r="K7" s="26"/>
      <c r="L7" s="3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</row>
    <row r="8" spans="1:46" s="2" customFormat="1">
      <c r="A8" s="26"/>
      <c r="B8" s="27"/>
      <c r="C8" s="26"/>
      <c r="D8" s="26"/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2" customHeight="1">
      <c r="A9" s="26"/>
      <c r="B9" s="27"/>
      <c r="C9" s="26"/>
      <c r="D9" s="23" t="s">
        <v>15</v>
      </c>
      <c r="E9" s="26"/>
      <c r="F9" s="21" t="s">
        <v>1</v>
      </c>
      <c r="G9" s="26"/>
      <c r="H9" s="26"/>
      <c r="I9" s="23" t="s">
        <v>16</v>
      </c>
      <c r="J9" s="21" t="s">
        <v>1</v>
      </c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 ht="12" customHeight="1">
      <c r="A10" s="26"/>
      <c r="B10" s="27"/>
      <c r="C10" s="26"/>
      <c r="D10" s="23" t="s">
        <v>17</v>
      </c>
      <c r="E10" s="26"/>
      <c r="F10" s="21" t="s">
        <v>18</v>
      </c>
      <c r="G10" s="26"/>
      <c r="H10" s="26"/>
      <c r="I10" s="23" t="s">
        <v>19</v>
      </c>
      <c r="J10" s="49">
        <v>44039</v>
      </c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0.9" customHeight="1">
      <c r="A11" s="26"/>
      <c r="B11" s="27"/>
      <c r="C11" s="26"/>
      <c r="D11" s="26"/>
      <c r="E11" s="26"/>
      <c r="F11" s="26"/>
      <c r="G11" s="26"/>
      <c r="H11" s="26"/>
      <c r="I11" s="26"/>
      <c r="J11" s="26"/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21</v>
      </c>
      <c r="E12" s="26"/>
      <c r="F12" s="26"/>
      <c r="G12" s="26"/>
      <c r="H12" s="26"/>
      <c r="I12" s="23" t="s">
        <v>22</v>
      </c>
      <c r="J12" s="21" t="s">
        <v>1</v>
      </c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8" customHeight="1">
      <c r="A13" s="26"/>
      <c r="B13" s="27"/>
      <c r="C13" s="26"/>
      <c r="D13" s="26"/>
      <c r="E13" s="21" t="s">
        <v>23</v>
      </c>
      <c r="F13" s="26"/>
      <c r="G13" s="26"/>
      <c r="H13" s="26"/>
      <c r="I13" s="23" t="s">
        <v>24</v>
      </c>
      <c r="J13" s="21" t="s">
        <v>1</v>
      </c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6.95" customHeight="1">
      <c r="A14" s="26"/>
      <c r="B14" s="27"/>
      <c r="C14" s="26"/>
      <c r="D14" s="26"/>
      <c r="E14" s="26"/>
      <c r="F14" s="26"/>
      <c r="G14" s="26"/>
      <c r="H14" s="26"/>
      <c r="I14" s="26"/>
      <c r="J14" s="26"/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2" customHeight="1">
      <c r="A15" s="26"/>
      <c r="B15" s="27"/>
      <c r="C15" s="26"/>
      <c r="D15" s="23" t="s">
        <v>25</v>
      </c>
      <c r="E15" s="26"/>
      <c r="F15" s="26"/>
      <c r="G15" s="26"/>
      <c r="H15" s="26"/>
      <c r="I15" s="23" t="s">
        <v>22</v>
      </c>
      <c r="J15" s="21" t="str">
        <f>'Rekapitulácia stavby'!AN13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18" customHeight="1">
      <c r="A16" s="26"/>
      <c r="B16" s="27"/>
      <c r="C16" s="26"/>
      <c r="D16" s="26"/>
      <c r="E16" s="190" t="str">
        <f>'Rekapitulácia stavby'!E14</f>
        <v xml:space="preserve"> </v>
      </c>
      <c r="F16" s="190"/>
      <c r="G16" s="190"/>
      <c r="H16" s="190"/>
      <c r="I16" s="23" t="s">
        <v>24</v>
      </c>
      <c r="J16" s="21" t="str">
        <f>'Rekapitulácia stavby'!AN14</f>
        <v/>
      </c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6.95" customHeight="1">
      <c r="A17" s="26"/>
      <c r="B17" s="27"/>
      <c r="C17" s="26"/>
      <c r="D17" s="26"/>
      <c r="E17" s="26"/>
      <c r="F17" s="26"/>
      <c r="G17" s="26"/>
      <c r="H17" s="26"/>
      <c r="I17" s="26"/>
      <c r="J17" s="26"/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2" customHeight="1">
      <c r="A18" s="26"/>
      <c r="B18" s="27"/>
      <c r="C18" s="26"/>
      <c r="D18" s="23" t="s">
        <v>27</v>
      </c>
      <c r="E18" s="26"/>
      <c r="F18" s="26"/>
      <c r="G18" s="26"/>
      <c r="H18" s="26"/>
      <c r="I18" s="23" t="s">
        <v>22</v>
      </c>
      <c r="J18" s="21" t="str">
        <f>IF('Rekapitulácia stavby'!AN16="","",'Rekapitulácia stavby'!AN16)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18" customHeight="1">
      <c r="A19" s="26"/>
      <c r="B19" s="27"/>
      <c r="C19" s="26"/>
      <c r="D19" s="26"/>
      <c r="E19" s="21" t="s">
        <v>30</v>
      </c>
      <c r="F19" s="26"/>
      <c r="G19" s="26"/>
      <c r="H19" s="26"/>
      <c r="I19" s="23" t="s">
        <v>24</v>
      </c>
      <c r="J19" s="21" t="str">
        <f>IF('Rekapitulácia stavby'!AN17="","",'Rekapitulácia stavby'!AN17)</f>
        <v/>
      </c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6.95" customHeight="1">
      <c r="A20" s="26"/>
      <c r="B20" s="27"/>
      <c r="C20" s="26"/>
      <c r="D20" s="26"/>
      <c r="E20" s="26"/>
      <c r="F20" s="26"/>
      <c r="G20" s="26"/>
      <c r="H20" s="26"/>
      <c r="I20" s="26"/>
      <c r="J20" s="26"/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2" customHeight="1">
      <c r="A21" s="26"/>
      <c r="B21" s="27"/>
      <c r="C21" s="26"/>
      <c r="D21" s="23" t="s">
        <v>29</v>
      </c>
      <c r="E21" s="26"/>
      <c r="F21" s="26"/>
      <c r="G21" s="26"/>
      <c r="H21" s="26"/>
      <c r="I21" s="23" t="s">
        <v>22</v>
      </c>
      <c r="J21" s="21" t="s">
        <v>1</v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18" customHeight="1">
      <c r="A22" s="26"/>
      <c r="B22" s="27"/>
      <c r="C22" s="26"/>
      <c r="D22" s="26"/>
      <c r="F22" s="26"/>
      <c r="G22" s="26"/>
      <c r="H22" s="26"/>
      <c r="I22" s="23" t="s">
        <v>24</v>
      </c>
      <c r="J22" s="21" t="s">
        <v>1</v>
      </c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6.95" customHeight="1">
      <c r="A23" s="26"/>
      <c r="B23" s="27"/>
      <c r="C23" s="26"/>
      <c r="D23" s="26"/>
      <c r="E23" s="26"/>
      <c r="F23" s="26"/>
      <c r="G23" s="26"/>
      <c r="H23" s="26"/>
      <c r="I23" s="26"/>
      <c r="J23" s="26"/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2" customHeight="1">
      <c r="A24" s="26"/>
      <c r="B24" s="27"/>
      <c r="C24" s="26"/>
      <c r="D24" s="23" t="s">
        <v>31</v>
      </c>
      <c r="E24" s="26"/>
      <c r="F24" s="26"/>
      <c r="G24" s="26"/>
      <c r="H24" s="26"/>
      <c r="I24" s="26"/>
      <c r="J24" s="26"/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8" customFormat="1" ht="16.5" customHeight="1">
      <c r="A25" s="84"/>
      <c r="B25" s="85"/>
      <c r="C25" s="84"/>
      <c r="D25" s="84"/>
      <c r="E25" s="192" t="s">
        <v>1</v>
      </c>
      <c r="F25" s="192"/>
      <c r="G25" s="192"/>
      <c r="H25" s="192"/>
      <c r="I25" s="84"/>
      <c r="J25" s="84"/>
      <c r="K25" s="84"/>
      <c r="L25" s="86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  <c r="AD25" s="84"/>
      <c r="AE25" s="84"/>
    </row>
    <row r="26" spans="1:31" s="2" customFormat="1" ht="6.95" customHeight="1">
      <c r="A26" s="26"/>
      <c r="B26" s="27"/>
      <c r="C26" s="26"/>
      <c r="D26" s="26"/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2" customFormat="1" ht="6.95" customHeight="1">
      <c r="A27" s="26"/>
      <c r="B27" s="27"/>
      <c r="C27" s="26"/>
      <c r="D27" s="60"/>
      <c r="E27" s="60"/>
      <c r="F27" s="60"/>
      <c r="G27" s="60"/>
      <c r="H27" s="60"/>
      <c r="I27" s="60"/>
      <c r="J27" s="60"/>
      <c r="K27" s="60"/>
      <c r="L27" s="3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</row>
    <row r="28" spans="1:31" s="2" customFormat="1" ht="25.35" customHeight="1">
      <c r="A28" s="26"/>
      <c r="B28" s="27"/>
      <c r="C28" s="26"/>
      <c r="D28" s="87" t="s">
        <v>32</v>
      </c>
      <c r="E28" s="26"/>
      <c r="F28" s="26"/>
      <c r="G28" s="26"/>
      <c r="H28" s="26"/>
      <c r="I28" s="26"/>
      <c r="J28" s="65">
        <f>ROUND(J117, 2)</f>
        <v>0</v>
      </c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5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14.45" customHeight="1">
      <c r="A30" s="26"/>
      <c r="B30" s="27"/>
      <c r="C30" s="26"/>
      <c r="D30" s="26"/>
      <c r="E30" s="26"/>
      <c r="F30" s="30" t="s">
        <v>34</v>
      </c>
      <c r="G30" s="26"/>
      <c r="H30" s="26"/>
      <c r="I30" s="30" t="s">
        <v>33</v>
      </c>
      <c r="J30" s="30" t="s">
        <v>35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14.45" customHeight="1">
      <c r="A31" s="26"/>
      <c r="B31" s="27"/>
      <c r="C31" s="26"/>
      <c r="D31" s="88" t="s">
        <v>36</v>
      </c>
      <c r="E31" s="23" t="s">
        <v>37</v>
      </c>
      <c r="F31" s="89">
        <f>ROUND((SUM(BE117:BE147)),  2)</f>
        <v>0</v>
      </c>
      <c r="G31" s="26"/>
      <c r="H31" s="26"/>
      <c r="I31" s="90">
        <v>0.2</v>
      </c>
      <c r="J31" s="89">
        <f>ROUND(((SUM(BE117:BE147))*I31),  2)</f>
        <v>0</v>
      </c>
      <c r="K31" s="26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5" customHeight="1">
      <c r="A32" s="26"/>
      <c r="B32" s="27"/>
      <c r="C32" s="26"/>
      <c r="D32" s="26"/>
      <c r="E32" s="23" t="s">
        <v>38</v>
      </c>
      <c r="F32" s="89">
        <f>ROUND((SUM(BF117:BF147)),  2)</f>
        <v>0</v>
      </c>
      <c r="G32" s="26"/>
      <c r="H32" s="26"/>
      <c r="I32" s="90">
        <v>0.2</v>
      </c>
      <c r="J32" s="89">
        <f>ROUND(((SUM(BF117:BF147))*I32),  2)</f>
        <v>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5" hidden="1" customHeight="1">
      <c r="A33" s="26"/>
      <c r="B33" s="27"/>
      <c r="C33" s="26"/>
      <c r="D33" s="26"/>
      <c r="E33" s="23" t="s">
        <v>39</v>
      </c>
      <c r="F33" s="89">
        <f>ROUND((SUM(BG117:BG147)),  2)</f>
        <v>0</v>
      </c>
      <c r="G33" s="26"/>
      <c r="H33" s="26"/>
      <c r="I33" s="90">
        <v>0.2</v>
      </c>
      <c r="J33" s="89">
        <f>0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5" hidden="1" customHeight="1">
      <c r="A34" s="26"/>
      <c r="B34" s="27"/>
      <c r="C34" s="26"/>
      <c r="D34" s="26"/>
      <c r="E34" s="23" t="s">
        <v>40</v>
      </c>
      <c r="F34" s="89">
        <f>ROUND((SUM(BH117:BH147)),  2)</f>
        <v>0</v>
      </c>
      <c r="G34" s="26"/>
      <c r="H34" s="26"/>
      <c r="I34" s="90">
        <v>0.2</v>
      </c>
      <c r="J34" s="89">
        <f>0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5" hidden="1" customHeight="1">
      <c r="A35" s="26"/>
      <c r="B35" s="27"/>
      <c r="C35" s="26"/>
      <c r="D35" s="26"/>
      <c r="E35" s="23" t="s">
        <v>41</v>
      </c>
      <c r="F35" s="89">
        <f>ROUND((SUM(BI117:BI147)),  2)</f>
        <v>0</v>
      </c>
      <c r="G35" s="26"/>
      <c r="H35" s="26"/>
      <c r="I35" s="90">
        <v>0</v>
      </c>
      <c r="J35" s="89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6.95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25.35" customHeight="1">
      <c r="A37" s="26"/>
      <c r="B37" s="27"/>
      <c r="C37" s="91"/>
      <c r="D37" s="92" t="s">
        <v>42</v>
      </c>
      <c r="E37" s="54"/>
      <c r="F37" s="54"/>
      <c r="G37" s="93" t="s">
        <v>43</v>
      </c>
      <c r="H37" s="94" t="s">
        <v>44</v>
      </c>
      <c r="I37" s="54"/>
      <c r="J37" s="95">
        <f>SUM(J28:J35)</f>
        <v>0</v>
      </c>
      <c r="K37" s="9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14.45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1" customFormat="1" ht="14.45" customHeight="1">
      <c r="B39" s="17"/>
      <c r="L39" s="17"/>
    </row>
    <row r="40" spans="1:31" s="1" customFormat="1" ht="14.45" customHeight="1">
      <c r="B40" s="17"/>
      <c r="L40" s="17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36"/>
      <c r="D50" s="37" t="s">
        <v>45</v>
      </c>
      <c r="E50" s="38"/>
      <c r="F50" s="38"/>
      <c r="G50" s="37" t="s">
        <v>46</v>
      </c>
      <c r="H50" s="38"/>
      <c r="I50" s="38"/>
      <c r="J50" s="38"/>
      <c r="K50" s="38"/>
      <c r="L50" s="36"/>
    </row>
    <row r="51" spans="1:31">
      <c r="B51" s="17"/>
      <c r="L51" s="17"/>
    </row>
    <row r="52" spans="1:31" ht="101.25" customHeight="1">
      <c r="B52" s="17"/>
      <c r="E52" s="197" t="s">
        <v>225</v>
      </c>
      <c r="F52" s="19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26"/>
      <c r="B61" s="27"/>
      <c r="C61" s="26"/>
      <c r="D61" s="39" t="s">
        <v>47</v>
      </c>
      <c r="E61" s="29"/>
      <c r="F61" s="97" t="s">
        <v>48</v>
      </c>
      <c r="G61" s="39" t="s">
        <v>47</v>
      </c>
      <c r="H61" s="29"/>
      <c r="I61" s="29"/>
      <c r="J61" s="98" t="s">
        <v>48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26"/>
      <c r="B65" s="27"/>
      <c r="C65" s="26"/>
      <c r="D65" s="37" t="s">
        <v>49</v>
      </c>
      <c r="E65" s="40"/>
      <c r="F65" s="40"/>
      <c r="G65" s="37" t="s">
        <v>50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D67" s="161" t="s">
        <v>224</v>
      </c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26"/>
      <c r="B76" s="27"/>
      <c r="C76" s="26"/>
      <c r="D76" s="39" t="s">
        <v>47</v>
      </c>
      <c r="E76" s="29"/>
      <c r="F76" s="97" t="s">
        <v>48</v>
      </c>
      <c r="G76" s="39" t="s">
        <v>47</v>
      </c>
      <c r="H76" s="29"/>
      <c r="I76" s="29"/>
      <c r="J76" s="98" t="s">
        <v>48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5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5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5" customHeight="1">
      <c r="A82" s="26"/>
      <c r="B82" s="27"/>
      <c r="C82" s="18" t="s">
        <v>80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5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customHeight="1">
      <c r="A84" s="26"/>
      <c r="B84" s="27"/>
      <c r="C84" s="23" t="s">
        <v>13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32.25" customHeight="1">
      <c r="A85" s="26"/>
      <c r="B85" s="27"/>
      <c r="C85" s="26"/>
      <c r="D85" s="26"/>
      <c r="E85" s="196" t="str">
        <f>E7</f>
        <v>Výkaz výmer - verejné osvetlenie parkoviska pre Zariadenie pre seniorov                                  "Domov pri kaštieli"</v>
      </c>
      <c r="F85" s="196"/>
      <c r="G85" s="196"/>
      <c r="H85" s="196"/>
      <c r="I85" s="19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6.95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2" customHeight="1">
      <c r="A87" s="26"/>
      <c r="B87" s="27"/>
      <c r="C87" s="23" t="s">
        <v>17</v>
      </c>
      <c r="D87" s="26"/>
      <c r="E87" s="26"/>
      <c r="F87" s="21" t="str">
        <f>F10</f>
        <v>Žiar nad Hronom</v>
      </c>
      <c r="G87" s="26"/>
      <c r="H87" s="26"/>
      <c r="I87" s="23" t="s">
        <v>19</v>
      </c>
      <c r="J87" s="49">
        <f>IF(J10="","",J10)</f>
        <v>44039</v>
      </c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5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25.5" customHeight="1">
      <c r="A89" s="26"/>
      <c r="B89" s="27"/>
      <c r="C89" s="23" t="s">
        <v>21</v>
      </c>
      <c r="D89" s="26"/>
      <c r="E89" s="26"/>
      <c r="F89" s="21" t="str">
        <f>E13</f>
        <v>Mesto Žiar nad Hronom</v>
      </c>
      <c r="G89" s="26"/>
      <c r="H89" s="26"/>
      <c r="I89" s="23" t="s">
        <v>27</v>
      </c>
      <c r="J89" s="24" t="s">
        <v>30</v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25.7" customHeight="1">
      <c r="A90" s="26"/>
      <c r="B90" s="27"/>
      <c r="C90" s="23" t="s">
        <v>25</v>
      </c>
      <c r="D90" s="26"/>
      <c r="E90" s="26"/>
      <c r="F90" s="21" t="str">
        <f>IF(E16="","",E16)</f>
        <v xml:space="preserve"> </v>
      </c>
      <c r="G90" s="26"/>
      <c r="H90" s="26"/>
      <c r="I90" s="23" t="s">
        <v>29</v>
      </c>
      <c r="J90" s="24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0.3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29.25" customHeight="1">
      <c r="A92" s="26"/>
      <c r="B92" s="27"/>
      <c r="C92" s="99" t="s">
        <v>81</v>
      </c>
      <c r="D92" s="91"/>
      <c r="E92" s="91"/>
      <c r="F92" s="91"/>
      <c r="G92" s="91"/>
      <c r="H92" s="91"/>
      <c r="I92" s="91"/>
      <c r="J92" s="100" t="s">
        <v>82</v>
      </c>
      <c r="K92" s="91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2.9" customHeight="1">
      <c r="A94" s="26"/>
      <c r="B94" s="27"/>
      <c r="C94" s="101" t="s">
        <v>83</v>
      </c>
      <c r="D94" s="26"/>
      <c r="E94" s="26"/>
      <c r="F94" s="26"/>
      <c r="G94" s="26"/>
      <c r="H94" s="26"/>
      <c r="I94" s="26"/>
      <c r="J94" s="65">
        <f>J117</f>
        <v>0</v>
      </c>
      <c r="K94" s="2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U94" s="14" t="s">
        <v>84</v>
      </c>
    </row>
    <row r="95" spans="1:47" s="9" customFormat="1" ht="24.95" customHeight="1">
      <c r="B95" s="102"/>
      <c r="D95" s="103" t="s">
        <v>85</v>
      </c>
      <c r="E95" s="104"/>
      <c r="F95" s="104"/>
      <c r="G95" s="104"/>
      <c r="H95" s="104"/>
      <c r="I95" s="104"/>
      <c r="J95" s="105">
        <f>J118</f>
        <v>0</v>
      </c>
      <c r="L95" s="102"/>
    </row>
    <row r="96" spans="1:47" s="10" customFormat="1" ht="19.899999999999999" customHeight="1">
      <c r="B96" s="106"/>
      <c r="D96" s="107" t="s">
        <v>86</v>
      </c>
      <c r="E96" s="108"/>
      <c r="F96" s="108"/>
      <c r="G96" s="108"/>
      <c r="H96" s="108"/>
      <c r="I96" s="108"/>
      <c r="J96" s="109">
        <f>J119</f>
        <v>0</v>
      </c>
      <c r="L96" s="106"/>
    </row>
    <row r="97" spans="1:31" s="10" customFormat="1" ht="19.899999999999999" customHeight="1">
      <c r="B97" s="106"/>
      <c r="D97" s="107" t="s">
        <v>87</v>
      </c>
      <c r="E97" s="108"/>
      <c r="F97" s="108"/>
      <c r="G97" s="108"/>
      <c r="H97" s="108"/>
      <c r="I97" s="108"/>
      <c r="J97" s="109">
        <f>J121</f>
        <v>0</v>
      </c>
      <c r="L97" s="106"/>
    </row>
    <row r="98" spans="1:31" s="10" customFormat="1" ht="19.899999999999999" customHeight="1">
      <c r="B98" s="106"/>
      <c r="D98" s="107" t="s">
        <v>88</v>
      </c>
      <c r="E98" s="108"/>
      <c r="F98" s="108"/>
      <c r="G98" s="108"/>
      <c r="H98" s="108"/>
      <c r="I98" s="108"/>
      <c r="J98" s="109">
        <f>J142</f>
        <v>0</v>
      </c>
      <c r="L98" s="106"/>
    </row>
    <row r="99" spans="1:31" s="9" customFormat="1" ht="24.95" customHeight="1">
      <c r="B99" s="102"/>
      <c r="D99" s="103" t="s">
        <v>89</v>
      </c>
      <c r="E99" s="104"/>
      <c r="F99" s="104"/>
      <c r="G99" s="104"/>
      <c r="H99" s="104"/>
      <c r="I99" s="104"/>
      <c r="J99" s="105">
        <f>J144</f>
        <v>0</v>
      </c>
      <c r="L99" s="102"/>
    </row>
    <row r="100" spans="1:31" s="2" customFormat="1" ht="21.75" customHeight="1">
      <c r="A100" s="26"/>
      <c r="B100" s="27"/>
      <c r="C100" s="26"/>
      <c r="D100" s="26"/>
      <c r="E100" s="26"/>
      <c r="F100" s="26"/>
      <c r="G100" s="26"/>
      <c r="H100" s="26"/>
      <c r="I100" s="26"/>
      <c r="J100" s="26"/>
      <c r="K100" s="26"/>
      <c r="L100" s="3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s="2" customFormat="1" ht="6.95" customHeight="1">
      <c r="A101" s="26"/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5" spans="1:31" s="2" customFormat="1" ht="6.95" customHeight="1">
      <c r="A105" s="26"/>
      <c r="B105" s="43"/>
      <c r="C105" s="44"/>
      <c r="D105" s="44"/>
      <c r="E105" s="44"/>
      <c r="F105" s="44"/>
      <c r="G105" s="44"/>
      <c r="H105" s="44"/>
      <c r="I105" s="44"/>
      <c r="J105" s="44"/>
      <c r="K105" s="44"/>
      <c r="L105" s="3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s="2" customFormat="1" ht="24.95" customHeight="1">
      <c r="A106" s="26"/>
      <c r="B106" s="27"/>
      <c r="C106" s="18" t="s">
        <v>90</v>
      </c>
      <c r="D106" s="26"/>
      <c r="E106" s="26"/>
      <c r="F106" s="26"/>
      <c r="G106" s="26"/>
      <c r="H106" s="26"/>
      <c r="I106" s="26"/>
      <c r="J106" s="26"/>
      <c r="K106" s="26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6.95" customHeight="1">
      <c r="A107" s="26"/>
      <c r="B107" s="27"/>
      <c r="C107" s="26"/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12" customHeight="1">
      <c r="A108" s="26"/>
      <c r="B108" s="27"/>
      <c r="C108" s="23" t="s">
        <v>13</v>
      </c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34.5" customHeight="1">
      <c r="A109" s="26"/>
      <c r="B109" s="27"/>
      <c r="C109" s="26"/>
      <c r="D109" s="26"/>
      <c r="E109" s="196" t="str">
        <f>E7</f>
        <v>Výkaz výmer - verejné osvetlenie parkoviska pre Zariadenie pre seniorov                                  "Domov pri kaštieli"</v>
      </c>
      <c r="F109" s="196"/>
      <c r="G109" s="196"/>
      <c r="H109" s="196"/>
      <c r="I109" s="19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5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17</v>
      </c>
      <c r="D111" s="26"/>
      <c r="E111" s="26"/>
      <c r="F111" s="21" t="str">
        <f>F10</f>
        <v>Žiar nad Hronom</v>
      </c>
      <c r="G111" s="26"/>
      <c r="H111" s="26"/>
      <c r="I111" s="23" t="s">
        <v>19</v>
      </c>
      <c r="J111" s="49">
        <f>IF(J10="","",J10)</f>
        <v>44039</v>
      </c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6.95" customHeight="1">
      <c r="A112" s="26"/>
      <c r="B112" s="27"/>
      <c r="C112" s="26"/>
      <c r="D112" s="26"/>
      <c r="E112" s="26"/>
      <c r="F112" s="26"/>
      <c r="G112" s="26"/>
      <c r="H112" s="26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27" customHeight="1">
      <c r="A113" s="26"/>
      <c r="B113" s="27"/>
      <c r="C113" s="23" t="s">
        <v>21</v>
      </c>
      <c r="D113" s="26"/>
      <c r="E113" s="26"/>
      <c r="F113" s="21" t="str">
        <f>E13</f>
        <v>Mesto Žiar nad Hronom</v>
      </c>
      <c r="G113" s="26"/>
      <c r="H113" s="26"/>
      <c r="I113" s="23" t="s">
        <v>27</v>
      </c>
      <c r="J113" s="24" t="s">
        <v>30</v>
      </c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25.7" customHeight="1">
      <c r="A114" s="26"/>
      <c r="B114" s="27"/>
      <c r="C114" s="23" t="s">
        <v>25</v>
      </c>
      <c r="D114" s="26"/>
      <c r="E114" s="26"/>
      <c r="F114" s="21" t="str">
        <f>IF(E16="","",E16)</f>
        <v xml:space="preserve"> </v>
      </c>
      <c r="G114" s="26"/>
      <c r="H114" s="26"/>
      <c r="I114" s="23" t="s">
        <v>29</v>
      </c>
      <c r="J114" s="24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10.35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11" customFormat="1" ht="29.25" customHeight="1">
      <c r="A116" s="110"/>
      <c r="B116" s="111"/>
      <c r="C116" s="112" t="s">
        <v>91</v>
      </c>
      <c r="D116" s="113" t="s">
        <v>57</v>
      </c>
      <c r="E116" s="113" t="s">
        <v>53</v>
      </c>
      <c r="F116" s="113" t="s">
        <v>54</v>
      </c>
      <c r="G116" s="113" t="s">
        <v>92</v>
      </c>
      <c r="H116" s="113" t="s">
        <v>93</v>
      </c>
      <c r="I116" s="113" t="s">
        <v>94</v>
      </c>
      <c r="J116" s="114" t="s">
        <v>82</v>
      </c>
      <c r="K116" s="115" t="s">
        <v>95</v>
      </c>
      <c r="L116" s="116"/>
      <c r="M116" s="56" t="s">
        <v>1</v>
      </c>
      <c r="N116" s="57" t="s">
        <v>36</v>
      </c>
      <c r="O116" s="57" t="s">
        <v>96</v>
      </c>
      <c r="P116" s="57" t="s">
        <v>97</v>
      </c>
      <c r="Q116" s="57" t="s">
        <v>98</v>
      </c>
      <c r="R116" s="57" t="s">
        <v>99</v>
      </c>
      <c r="S116" s="57" t="s">
        <v>100</v>
      </c>
      <c r="T116" s="58" t="s">
        <v>101</v>
      </c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</row>
    <row r="117" spans="1:65" s="2" customFormat="1" ht="22.9" customHeight="1">
      <c r="A117" s="26"/>
      <c r="B117" s="27"/>
      <c r="C117" s="63" t="s">
        <v>83</v>
      </c>
      <c r="D117" s="26"/>
      <c r="E117" s="26"/>
      <c r="F117" s="26"/>
      <c r="G117" s="26"/>
      <c r="H117" s="26"/>
      <c r="I117" s="26"/>
      <c r="J117" s="117">
        <f>BK117</f>
        <v>0</v>
      </c>
      <c r="K117" s="26"/>
      <c r="L117" s="27"/>
      <c r="M117" s="59"/>
      <c r="N117" s="50"/>
      <c r="O117" s="60"/>
      <c r="P117" s="118">
        <f>P118+P144</f>
        <v>248.62387999999996</v>
      </c>
      <c r="Q117" s="60"/>
      <c r="R117" s="118">
        <f>R118+R144</f>
        <v>50.660700000000006</v>
      </c>
      <c r="S117" s="60"/>
      <c r="T117" s="119">
        <f>T118+T144</f>
        <v>0</v>
      </c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T117" s="14" t="s">
        <v>71</v>
      </c>
      <c r="AU117" s="14" t="s">
        <v>84</v>
      </c>
      <c r="BK117" s="120">
        <f>BK118+BK144</f>
        <v>0</v>
      </c>
    </row>
    <row r="118" spans="1:65" s="12" customFormat="1" ht="25.9" customHeight="1">
      <c r="B118" s="121"/>
      <c r="D118" s="122" t="s">
        <v>71</v>
      </c>
      <c r="E118" s="123" t="s">
        <v>102</v>
      </c>
      <c r="F118" s="123" t="s">
        <v>103</v>
      </c>
      <c r="J118" s="124">
        <f>BK118</f>
        <v>0</v>
      </c>
      <c r="L118" s="121"/>
      <c r="M118" s="125"/>
      <c r="N118" s="126"/>
      <c r="O118" s="126"/>
      <c r="P118" s="127">
        <f>P119+P121+P142</f>
        <v>248.62387999999996</v>
      </c>
      <c r="Q118" s="126"/>
      <c r="R118" s="127">
        <f>R119+R121+R142</f>
        <v>50.660700000000006</v>
      </c>
      <c r="S118" s="126"/>
      <c r="T118" s="128">
        <f>T119+T121+T142</f>
        <v>0</v>
      </c>
      <c r="AR118" s="122" t="s">
        <v>104</v>
      </c>
      <c r="AT118" s="129" t="s">
        <v>71</v>
      </c>
      <c r="AU118" s="129" t="s">
        <v>72</v>
      </c>
      <c r="AY118" s="122" t="s">
        <v>105</v>
      </c>
      <c r="BK118" s="130">
        <f>BK119+BK121+BK142</f>
        <v>0</v>
      </c>
    </row>
    <row r="119" spans="1:65" s="12" customFormat="1" ht="22.9" customHeight="1">
      <c r="B119" s="121"/>
      <c r="D119" s="122" t="s">
        <v>71</v>
      </c>
      <c r="E119" s="131" t="s">
        <v>106</v>
      </c>
      <c r="F119" s="131" t="s">
        <v>107</v>
      </c>
      <c r="J119" s="132">
        <f>BK119</f>
        <v>0</v>
      </c>
      <c r="L119" s="121"/>
      <c r="M119" s="125"/>
      <c r="N119" s="126"/>
      <c r="O119" s="126"/>
      <c r="P119" s="127">
        <f>P120</f>
        <v>0.55000000000000004</v>
      </c>
      <c r="Q119" s="126"/>
      <c r="R119" s="127">
        <f>R120</f>
        <v>0</v>
      </c>
      <c r="S119" s="126"/>
      <c r="T119" s="128">
        <f>T120</f>
        <v>0</v>
      </c>
      <c r="AR119" s="122" t="s">
        <v>104</v>
      </c>
      <c r="AT119" s="129" t="s">
        <v>71</v>
      </c>
      <c r="AU119" s="129" t="s">
        <v>77</v>
      </c>
      <c r="AY119" s="122" t="s">
        <v>105</v>
      </c>
      <c r="BK119" s="130">
        <f>BK120</f>
        <v>0</v>
      </c>
    </row>
    <row r="120" spans="1:65" s="2" customFormat="1" ht="14.45" customHeight="1">
      <c r="A120" s="26"/>
      <c r="B120" s="133"/>
      <c r="C120" s="134" t="s">
        <v>108</v>
      </c>
      <c r="D120" s="134" t="s">
        <v>109</v>
      </c>
      <c r="E120" s="135" t="s">
        <v>110</v>
      </c>
      <c r="F120" s="136" t="s">
        <v>111</v>
      </c>
      <c r="G120" s="137" t="s">
        <v>112</v>
      </c>
      <c r="H120" s="138">
        <v>1</v>
      </c>
      <c r="I120" s="139"/>
      <c r="J120" s="139">
        <f>ROUND(I120*H120,2)</f>
        <v>0</v>
      </c>
      <c r="K120" s="140"/>
      <c r="L120" s="27"/>
      <c r="M120" s="141" t="s">
        <v>1</v>
      </c>
      <c r="N120" s="142" t="s">
        <v>38</v>
      </c>
      <c r="O120" s="143">
        <v>0.55000000000000004</v>
      </c>
      <c r="P120" s="143">
        <f>O120*H120</f>
        <v>0.55000000000000004</v>
      </c>
      <c r="Q120" s="143">
        <v>0</v>
      </c>
      <c r="R120" s="143">
        <f>Q120*H120</f>
        <v>0</v>
      </c>
      <c r="S120" s="143">
        <v>0</v>
      </c>
      <c r="T120" s="144">
        <f>S120*H120</f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R120" s="145" t="s">
        <v>113</v>
      </c>
      <c r="AT120" s="145" t="s">
        <v>109</v>
      </c>
      <c r="AU120" s="145" t="s">
        <v>114</v>
      </c>
      <c r="AY120" s="14" t="s">
        <v>105</v>
      </c>
      <c r="BE120" s="146">
        <f>IF(N120="základná",J120,0)</f>
        <v>0</v>
      </c>
      <c r="BF120" s="146">
        <f>IF(N120="znížená",J120,0)</f>
        <v>0</v>
      </c>
      <c r="BG120" s="146">
        <f>IF(N120="zákl. prenesená",J120,0)</f>
        <v>0</v>
      </c>
      <c r="BH120" s="146">
        <f>IF(N120="zníž. prenesená",J120,0)</f>
        <v>0</v>
      </c>
      <c r="BI120" s="146">
        <f>IF(N120="nulová",J120,0)</f>
        <v>0</v>
      </c>
      <c r="BJ120" s="14" t="s">
        <v>114</v>
      </c>
      <c r="BK120" s="146">
        <f>ROUND(I120*H120,2)</f>
        <v>0</v>
      </c>
      <c r="BL120" s="14" t="s">
        <v>113</v>
      </c>
      <c r="BM120" s="145" t="s">
        <v>115</v>
      </c>
    </row>
    <row r="121" spans="1:65" s="12" customFormat="1" ht="22.9" customHeight="1">
      <c r="B121" s="121"/>
      <c r="D121" s="122" t="s">
        <v>71</v>
      </c>
      <c r="E121" s="131" t="s">
        <v>116</v>
      </c>
      <c r="F121" s="131" t="s">
        <v>117</v>
      </c>
      <c r="J121" s="132">
        <f>BK121</f>
        <v>0</v>
      </c>
      <c r="L121" s="121"/>
      <c r="M121" s="125"/>
      <c r="N121" s="126"/>
      <c r="O121" s="126"/>
      <c r="P121" s="127">
        <f>SUM(P122:P141)</f>
        <v>247.53287999999995</v>
      </c>
      <c r="Q121" s="126"/>
      <c r="R121" s="127">
        <f>SUM(R122:R141)</f>
        <v>50.660700000000006</v>
      </c>
      <c r="S121" s="126"/>
      <c r="T121" s="128">
        <f>SUM(T122:T141)</f>
        <v>0</v>
      </c>
      <c r="AR121" s="122" t="s">
        <v>104</v>
      </c>
      <c r="AT121" s="129" t="s">
        <v>71</v>
      </c>
      <c r="AU121" s="129" t="s">
        <v>77</v>
      </c>
      <c r="AY121" s="122" t="s">
        <v>105</v>
      </c>
      <c r="BK121" s="130">
        <f>SUM(BK122:BK141)</f>
        <v>0</v>
      </c>
    </row>
    <row r="122" spans="1:65" s="2" customFormat="1" ht="24.2" customHeight="1">
      <c r="A122" s="26"/>
      <c r="B122" s="133"/>
      <c r="C122" s="134" t="s">
        <v>77</v>
      </c>
      <c r="D122" s="134" t="s">
        <v>109</v>
      </c>
      <c r="E122" s="135" t="s">
        <v>118</v>
      </c>
      <c r="F122" s="136" t="s">
        <v>119</v>
      </c>
      <c r="G122" s="137" t="s">
        <v>120</v>
      </c>
      <c r="H122" s="138">
        <v>11</v>
      </c>
      <c r="I122" s="139"/>
      <c r="J122" s="139">
        <f t="shared" ref="J122:J141" si="0">ROUND(I122*H122,2)</f>
        <v>0</v>
      </c>
      <c r="K122" s="140"/>
      <c r="L122" s="27"/>
      <c r="M122" s="141" t="s">
        <v>1</v>
      </c>
      <c r="N122" s="142" t="s">
        <v>38</v>
      </c>
      <c r="O122" s="143">
        <v>5.0439999999999996</v>
      </c>
      <c r="P122" s="143">
        <f t="shared" ref="P122:P141" si="1">O122*H122</f>
        <v>55.483999999999995</v>
      </c>
      <c r="Q122" s="143">
        <v>0</v>
      </c>
      <c r="R122" s="143">
        <f t="shared" ref="R122:R141" si="2">Q122*H122</f>
        <v>0</v>
      </c>
      <c r="S122" s="143">
        <v>0</v>
      </c>
      <c r="T122" s="144">
        <f t="shared" ref="T122:T141" si="3">S122*H122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R122" s="145" t="s">
        <v>113</v>
      </c>
      <c r="AT122" s="145" t="s">
        <v>109</v>
      </c>
      <c r="AU122" s="145" t="s">
        <v>114</v>
      </c>
      <c r="AY122" s="14" t="s">
        <v>105</v>
      </c>
      <c r="BE122" s="146">
        <f t="shared" ref="BE122:BE141" si="4">IF(N122="základná",J122,0)</f>
        <v>0</v>
      </c>
      <c r="BF122" s="146">
        <f t="shared" ref="BF122:BF141" si="5">IF(N122="znížená",J122,0)</f>
        <v>0</v>
      </c>
      <c r="BG122" s="146">
        <f t="shared" ref="BG122:BG141" si="6">IF(N122="zákl. prenesená",J122,0)</f>
        <v>0</v>
      </c>
      <c r="BH122" s="146">
        <f t="shared" ref="BH122:BH141" si="7">IF(N122="zníž. prenesená",J122,0)</f>
        <v>0</v>
      </c>
      <c r="BI122" s="146">
        <f t="shared" ref="BI122:BI141" si="8">IF(N122="nulová",J122,0)</f>
        <v>0</v>
      </c>
      <c r="BJ122" s="14" t="s">
        <v>114</v>
      </c>
      <c r="BK122" s="146">
        <f t="shared" ref="BK122:BK141" si="9">ROUND(I122*H122,2)</f>
        <v>0</v>
      </c>
      <c r="BL122" s="14" t="s">
        <v>113</v>
      </c>
      <c r="BM122" s="145" t="s">
        <v>121</v>
      </c>
    </row>
    <row r="123" spans="1:65" s="2" customFormat="1" ht="24.2" customHeight="1">
      <c r="A123" s="26"/>
      <c r="B123" s="133"/>
      <c r="C123" s="134" t="s">
        <v>114</v>
      </c>
      <c r="D123" s="134" t="s">
        <v>109</v>
      </c>
      <c r="E123" s="135" t="s">
        <v>122</v>
      </c>
      <c r="F123" s="136" t="s">
        <v>123</v>
      </c>
      <c r="G123" s="137" t="s">
        <v>124</v>
      </c>
      <c r="H123" s="138">
        <v>250</v>
      </c>
      <c r="I123" s="139"/>
      <c r="J123" s="139">
        <f t="shared" si="0"/>
        <v>0</v>
      </c>
      <c r="K123" s="140"/>
      <c r="L123" s="27"/>
      <c r="M123" s="141" t="s">
        <v>1</v>
      </c>
      <c r="N123" s="142" t="s">
        <v>38</v>
      </c>
      <c r="O123" s="143">
        <v>0.35099999999999998</v>
      </c>
      <c r="P123" s="143">
        <f t="shared" si="1"/>
        <v>87.75</v>
      </c>
      <c r="Q123" s="143">
        <v>0</v>
      </c>
      <c r="R123" s="143">
        <f t="shared" si="2"/>
        <v>0</v>
      </c>
      <c r="S123" s="143">
        <v>0</v>
      </c>
      <c r="T123" s="144">
        <f t="shared" si="3"/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5" t="s">
        <v>113</v>
      </c>
      <c r="AT123" s="145" t="s">
        <v>109</v>
      </c>
      <c r="AU123" s="145" t="s">
        <v>114</v>
      </c>
      <c r="AY123" s="14" t="s">
        <v>105</v>
      </c>
      <c r="BE123" s="146">
        <f t="shared" si="4"/>
        <v>0</v>
      </c>
      <c r="BF123" s="146">
        <f t="shared" si="5"/>
        <v>0</v>
      </c>
      <c r="BG123" s="146">
        <f t="shared" si="6"/>
        <v>0</v>
      </c>
      <c r="BH123" s="146">
        <f t="shared" si="7"/>
        <v>0</v>
      </c>
      <c r="BI123" s="146">
        <f t="shared" si="8"/>
        <v>0</v>
      </c>
      <c r="BJ123" s="14" t="s">
        <v>114</v>
      </c>
      <c r="BK123" s="146">
        <f t="shared" si="9"/>
        <v>0</v>
      </c>
      <c r="BL123" s="14" t="s">
        <v>113</v>
      </c>
      <c r="BM123" s="145" t="s">
        <v>125</v>
      </c>
    </row>
    <row r="124" spans="1:65" s="2" customFormat="1" ht="24.2" customHeight="1">
      <c r="A124" s="26"/>
      <c r="B124" s="133"/>
      <c r="C124" s="134" t="s">
        <v>126</v>
      </c>
      <c r="D124" s="134" t="s">
        <v>109</v>
      </c>
      <c r="E124" s="135" t="s">
        <v>127</v>
      </c>
      <c r="F124" s="136" t="s">
        <v>128</v>
      </c>
      <c r="G124" s="137" t="s">
        <v>129</v>
      </c>
      <c r="H124" s="138">
        <v>29.4</v>
      </c>
      <c r="I124" s="139"/>
      <c r="J124" s="139">
        <f t="shared" si="0"/>
        <v>0</v>
      </c>
      <c r="K124" s="140"/>
      <c r="L124" s="27"/>
      <c r="M124" s="141" t="s">
        <v>1</v>
      </c>
      <c r="N124" s="142" t="s">
        <v>38</v>
      </c>
      <c r="O124" s="143">
        <v>0.1188</v>
      </c>
      <c r="P124" s="143">
        <f t="shared" si="1"/>
        <v>3.4927199999999998</v>
      </c>
      <c r="Q124" s="143">
        <v>0</v>
      </c>
      <c r="R124" s="143">
        <f t="shared" si="2"/>
        <v>0</v>
      </c>
      <c r="S124" s="143">
        <v>0</v>
      </c>
      <c r="T124" s="144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5" t="s">
        <v>113</v>
      </c>
      <c r="AT124" s="145" t="s">
        <v>109</v>
      </c>
      <c r="AU124" s="145" t="s">
        <v>114</v>
      </c>
      <c r="AY124" s="14" t="s">
        <v>105</v>
      </c>
      <c r="BE124" s="146">
        <f t="shared" si="4"/>
        <v>0</v>
      </c>
      <c r="BF124" s="146">
        <f t="shared" si="5"/>
        <v>0</v>
      </c>
      <c r="BG124" s="146">
        <f t="shared" si="6"/>
        <v>0</v>
      </c>
      <c r="BH124" s="146">
        <f t="shared" si="7"/>
        <v>0</v>
      </c>
      <c r="BI124" s="146">
        <f t="shared" si="8"/>
        <v>0</v>
      </c>
      <c r="BJ124" s="14" t="s">
        <v>114</v>
      </c>
      <c r="BK124" s="146">
        <f t="shared" si="9"/>
        <v>0</v>
      </c>
      <c r="BL124" s="14" t="s">
        <v>113</v>
      </c>
      <c r="BM124" s="145" t="s">
        <v>130</v>
      </c>
    </row>
    <row r="125" spans="1:65" s="2" customFormat="1" ht="24.2" customHeight="1">
      <c r="A125" s="26"/>
      <c r="B125" s="133"/>
      <c r="C125" s="134" t="s">
        <v>104</v>
      </c>
      <c r="D125" s="134" t="s">
        <v>109</v>
      </c>
      <c r="E125" s="135" t="s">
        <v>131</v>
      </c>
      <c r="F125" s="136" t="s">
        <v>132</v>
      </c>
      <c r="G125" s="137" t="s">
        <v>124</v>
      </c>
      <c r="H125" s="138">
        <v>250</v>
      </c>
      <c r="I125" s="139"/>
      <c r="J125" s="139">
        <f t="shared" si="0"/>
        <v>0</v>
      </c>
      <c r="K125" s="140"/>
      <c r="L125" s="27"/>
      <c r="M125" s="141" t="s">
        <v>1</v>
      </c>
      <c r="N125" s="142" t="s">
        <v>38</v>
      </c>
      <c r="O125" s="143">
        <v>0.39129999999999998</v>
      </c>
      <c r="P125" s="143">
        <f t="shared" si="1"/>
        <v>97.824999999999989</v>
      </c>
      <c r="Q125" s="143">
        <v>0</v>
      </c>
      <c r="R125" s="143">
        <f t="shared" si="2"/>
        <v>0</v>
      </c>
      <c r="S125" s="143">
        <v>0</v>
      </c>
      <c r="T125" s="144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5" t="s">
        <v>113</v>
      </c>
      <c r="AT125" s="145" t="s">
        <v>109</v>
      </c>
      <c r="AU125" s="145" t="s">
        <v>114</v>
      </c>
      <c r="AY125" s="14" t="s">
        <v>105</v>
      </c>
      <c r="BE125" s="146">
        <f t="shared" si="4"/>
        <v>0</v>
      </c>
      <c r="BF125" s="146">
        <f t="shared" si="5"/>
        <v>0</v>
      </c>
      <c r="BG125" s="146">
        <f t="shared" si="6"/>
        <v>0</v>
      </c>
      <c r="BH125" s="146">
        <f t="shared" si="7"/>
        <v>0</v>
      </c>
      <c r="BI125" s="146">
        <f t="shared" si="8"/>
        <v>0</v>
      </c>
      <c r="BJ125" s="14" t="s">
        <v>114</v>
      </c>
      <c r="BK125" s="146">
        <f t="shared" si="9"/>
        <v>0</v>
      </c>
      <c r="BL125" s="14" t="s">
        <v>113</v>
      </c>
      <c r="BM125" s="145" t="s">
        <v>133</v>
      </c>
    </row>
    <row r="126" spans="1:65" s="2" customFormat="1" ht="14.45" customHeight="1">
      <c r="A126" s="26"/>
      <c r="B126" s="133"/>
      <c r="C126" s="147" t="s">
        <v>134</v>
      </c>
      <c r="D126" s="147" t="s">
        <v>102</v>
      </c>
      <c r="E126" s="148" t="s">
        <v>135</v>
      </c>
      <c r="F126" s="149" t="s">
        <v>136</v>
      </c>
      <c r="G126" s="150" t="s">
        <v>137</v>
      </c>
      <c r="H126" s="151">
        <v>50</v>
      </c>
      <c r="I126" s="152"/>
      <c r="J126" s="152">
        <f t="shared" si="0"/>
        <v>0</v>
      </c>
      <c r="K126" s="153"/>
      <c r="L126" s="154"/>
      <c r="M126" s="155" t="s">
        <v>1</v>
      </c>
      <c r="N126" s="156" t="s">
        <v>38</v>
      </c>
      <c r="O126" s="143">
        <v>0</v>
      </c>
      <c r="P126" s="143">
        <f t="shared" si="1"/>
        <v>0</v>
      </c>
      <c r="Q126" s="143">
        <v>1</v>
      </c>
      <c r="R126" s="143">
        <f t="shared" si="2"/>
        <v>50</v>
      </c>
      <c r="S126" s="143">
        <v>0</v>
      </c>
      <c r="T126" s="144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5" t="s">
        <v>138</v>
      </c>
      <c r="AT126" s="145" t="s">
        <v>102</v>
      </c>
      <c r="AU126" s="145" t="s">
        <v>114</v>
      </c>
      <c r="AY126" s="14" t="s">
        <v>105</v>
      </c>
      <c r="BE126" s="146">
        <f t="shared" si="4"/>
        <v>0</v>
      </c>
      <c r="BF126" s="146">
        <f t="shared" si="5"/>
        <v>0</v>
      </c>
      <c r="BG126" s="146">
        <f t="shared" si="6"/>
        <v>0</v>
      </c>
      <c r="BH126" s="146">
        <f t="shared" si="7"/>
        <v>0</v>
      </c>
      <c r="BI126" s="146">
        <f t="shared" si="8"/>
        <v>0</v>
      </c>
      <c r="BJ126" s="14" t="s">
        <v>114</v>
      </c>
      <c r="BK126" s="146">
        <f t="shared" si="9"/>
        <v>0</v>
      </c>
      <c r="BL126" s="14" t="s">
        <v>138</v>
      </c>
      <c r="BM126" s="145" t="s">
        <v>139</v>
      </c>
    </row>
    <row r="127" spans="1:65" s="2" customFormat="1" ht="14.45" customHeight="1">
      <c r="A127" s="26"/>
      <c r="B127" s="133"/>
      <c r="C127" s="147" t="s">
        <v>140</v>
      </c>
      <c r="D127" s="147" t="s">
        <v>102</v>
      </c>
      <c r="E127" s="148" t="s">
        <v>141</v>
      </c>
      <c r="F127" s="149" t="s">
        <v>142</v>
      </c>
      <c r="G127" s="150" t="s">
        <v>120</v>
      </c>
      <c r="H127" s="151">
        <v>11</v>
      </c>
      <c r="I127" s="152"/>
      <c r="J127" s="152">
        <f t="shared" si="0"/>
        <v>0</v>
      </c>
      <c r="K127" s="153"/>
      <c r="L127" s="154"/>
      <c r="M127" s="155" t="s">
        <v>1</v>
      </c>
      <c r="N127" s="156" t="s">
        <v>38</v>
      </c>
      <c r="O127" s="143">
        <v>0</v>
      </c>
      <c r="P127" s="143">
        <f t="shared" si="1"/>
        <v>0</v>
      </c>
      <c r="Q127" s="143">
        <v>1E-4</v>
      </c>
      <c r="R127" s="143">
        <f t="shared" si="2"/>
        <v>1.1000000000000001E-3</v>
      </c>
      <c r="S127" s="143">
        <v>0</v>
      </c>
      <c r="T127" s="144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5" t="s">
        <v>138</v>
      </c>
      <c r="AT127" s="145" t="s">
        <v>102</v>
      </c>
      <c r="AU127" s="145" t="s">
        <v>114</v>
      </c>
      <c r="AY127" s="14" t="s">
        <v>105</v>
      </c>
      <c r="BE127" s="146">
        <f t="shared" si="4"/>
        <v>0</v>
      </c>
      <c r="BF127" s="146">
        <f t="shared" si="5"/>
        <v>0</v>
      </c>
      <c r="BG127" s="146">
        <f t="shared" si="6"/>
        <v>0</v>
      </c>
      <c r="BH127" s="146">
        <f t="shared" si="7"/>
        <v>0</v>
      </c>
      <c r="BI127" s="146">
        <f t="shared" si="8"/>
        <v>0</v>
      </c>
      <c r="BJ127" s="14" t="s">
        <v>114</v>
      </c>
      <c r="BK127" s="146">
        <f t="shared" si="9"/>
        <v>0</v>
      </c>
      <c r="BL127" s="14" t="s">
        <v>138</v>
      </c>
      <c r="BM127" s="145" t="s">
        <v>143</v>
      </c>
    </row>
    <row r="128" spans="1:65" s="2" customFormat="1" ht="14.45" customHeight="1">
      <c r="A128" s="26"/>
      <c r="B128" s="133"/>
      <c r="C128" s="147" t="s">
        <v>144</v>
      </c>
      <c r="D128" s="147" t="s">
        <v>102</v>
      </c>
      <c r="E128" s="148" t="s">
        <v>145</v>
      </c>
      <c r="F128" s="149" t="s">
        <v>146</v>
      </c>
      <c r="G128" s="150" t="s">
        <v>120</v>
      </c>
      <c r="H128" s="151">
        <v>11</v>
      </c>
      <c r="I128" s="152"/>
      <c r="J128" s="152">
        <f t="shared" si="0"/>
        <v>0</v>
      </c>
      <c r="K128" s="153"/>
      <c r="L128" s="154"/>
      <c r="M128" s="155" t="s">
        <v>1</v>
      </c>
      <c r="N128" s="156" t="s">
        <v>38</v>
      </c>
      <c r="O128" s="143">
        <v>0</v>
      </c>
      <c r="P128" s="143">
        <f t="shared" si="1"/>
        <v>0</v>
      </c>
      <c r="Q128" s="143">
        <v>1.6999999999999999E-3</v>
      </c>
      <c r="R128" s="143">
        <f t="shared" si="2"/>
        <v>1.8699999999999998E-2</v>
      </c>
      <c r="S128" s="143">
        <v>0</v>
      </c>
      <c r="T128" s="144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5" t="s">
        <v>138</v>
      </c>
      <c r="AT128" s="145" t="s">
        <v>102</v>
      </c>
      <c r="AU128" s="145" t="s">
        <v>114</v>
      </c>
      <c r="AY128" s="14" t="s">
        <v>105</v>
      </c>
      <c r="BE128" s="146">
        <f t="shared" si="4"/>
        <v>0</v>
      </c>
      <c r="BF128" s="146">
        <f t="shared" si="5"/>
        <v>0</v>
      </c>
      <c r="BG128" s="146">
        <f t="shared" si="6"/>
        <v>0</v>
      </c>
      <c r="BH128" s="146">
        <f t="shared" si="7"/>
        <v>0</v>
      </c>
      <c r="BI128" s="146">
        <f t="shared" si="8"/>
        <v>0</v>
      </c>
      <c r="BJ128" s="14" t="s">
        <v>114</v>
      </c>
      <c r="BK128" s="146">
        <f t="shared" si="9"/>
        <v>0</v>
      </c>
      <c r="BL128" s="14" t="s">
        <v>138</v>
      </c>
      <c r="BM128" s="145" t="s">
        <v>147</v>
      </c>
    </row>
    <row r="129" spans="1:65" s="2" customFormat="1" ht="14.45" customHeight="1">
      <c r="A129" s="26"/>
      <c r="B129" s="133"/>
      <c r="C129" s="147" t="s">
        <v>148</v>
      </c>
      <c r="D129" s="147" t="s">
        <v>102</v>
      </c>
      <c r="E129" s="148" t="s">
        <v>149</v>
      </c>
      <c r="F129" s="149" t="s">
        <v>150</v>
      </c>
      <c r="G129" s="150" t="s">
        <v>124</v>
      </c>
      <c r="H129" s="151">
        <v>280</v>
      </c>
      <c r="I129" s="152"/>
      <c r="J129" s="152">
        <f t="shared" si="0"/>
        <v>0</v>
      </c>
      <c r="K129" s="153"/>
      <c r="L129" s="154"/>
      <c r="M129" s="155" t="s">
        <v>1</v>
      </c>
      <c r="N129" s="156" t="s">
        <v>38</v>
      </c>
      <c r="O129" s="143">
        <v>0</v>
      </c>
      <c r="P129" s="143">
        <f t="shared" si="1"/>
        <v>0</v>
      </c>
      <c r="Q129" s="143">
        <v>6.2E-4</v>
      </c>
      <c r="R129" s="143">
        <f t="shared" si="2"/>
        <v>0.1736</v>
      </c>
      <c r="S129" s="143">
        <v>0</v>
      </c>
      <c r="T129" s="144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5" t="s">
        <v>138</v>
      </c>
      <c r="AT129" s="145" t="s">
        <v>102</v>
      </c>
      <c r="AU129" s="145" t="s">
        <v>114</v>
      </c>
      <c r="AY129" s="14" t="s">
        <v>105</v>
      </c>
      <c r="BE129" s="146">
        <f t="shared" si="4"/>
        <v>0</v>
      </c>
      <c r="BF129" s="146">
        <f t="shared" si="5"/>
        <v>0</v>
      </c>
      <c r="BG129" s="146">
        <f t="shared" si="6"/>
        <v>0</v>
      </c>
      <c r="BH129" s="146">
        <f t="shared" si="7"/>
        <v>0</v>
      </c>
      <c r="BI129" s="146">
        <f t="shared" si="8"/>
        <v>0</v>
      </c>
      <c r="BJ129" s="14" t="s">
        <v>114</v>
      </c>
      <c r="BK129" s="146">
        <f t="shared" si="9"/>
        <v>0</v>
      </c>
      <c r="BL129" s="14" t="s">
        <v>138</v>
      </c>
      <c r="BM129" s="145" t="s">
        <v>151</v>
      </c>
    </row>
    <row r="130" spans="1:65" s="2" customFormat="1" ht="14.45" customHeight="1">
      <c r="A130" s="26"/>
      <c r="B130" s="133"/>
      <c r="C130" s="147" t="s">
        <v>152</v>
      </c>
      <c r="D130" s="147" t="s">
        <v>102</v>
      </c>
      <c r="E130" s="148" t="s">
        <v>153</v>
      </c>
      <c r="F130" s="149" t="s">
        <v>154</v>
      </c>
      <c r="G130" s="150" t="s">
        <v>124</v>
      </c>
      <c r="H130" s="151">
        <v>100</v>
      </c>
      <c r="I130" s="152"/>
      <c r="J130" s="152">
        <f t="shared" si="0"/>
        <v>0</v>
      </c>
      <c r="K130" s="153"/>
      <c r="L130" s="154"/>
      <c r="M130" s="155" t="s">
        <v>1</v>
      </c>
      <c r="N130" s="156" t="s">
        <v>38</v>
      </c>
      <c r="O130" s="143">
        <v>0</v>
      </c>
      <c r="P130" s="143">
        <f t="shared" si="1"/>
        <v>0</v>
      </c>
      <c r="Q130" s="143">
        <v>1.3999999999999999E-4</v>
      </c>
      <c r="R130" s="143">
        <f t="shared" si="2"/>
        <v>1.3999999999999999E-2</v>
      </c>
      <c r="S130" s="143">
        <v>0</v>
      </c>
      <c r="T130" s="144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5" t="s">
        <v>138</v>
      </c>
      <c r="AT130" s="145" t="s">
        <v>102</v>
      </c>
      <c r="AU130" s="145" t="s">
        <v>114</v>
      </c>
      <c r="AY130" s="14" t="s">
        <v>105</v>
      </c>
      <c r="BE130" s="146">
        <f t="shared" si="4"/>
        <v>0</v>
      </c>
      <c r="BF130" s="146">
        <f t="shared" si="5"/>
        <v>0</v>
      </c>
      <c r="BG130" s="146">
        <f t="shared" si="6"/>
        <v>0</v>
      </c>
      <c r="BH130" s="146">
        <f t="shared" si="7"/>
        <v>0</v>
      </c>
      <c r="BI130" s="146">
        <f t="shared" si="8"/>
        <v>0</v>
      </c>
      <c r="BJ130" s="14" t="s">
        <v>114</v>
      </c>
      <c r="BK130" s="146">
        <f t="shared" si="9"/>
        <v>0</v>
      </c>
      <c r="BL130" s="14" t="s">
        <v>138</v>
      </c>
      <c r="BM130" s="145" t="s">
        <v>155</v>
      </c>
    </row>
    <row r="131" spans="1:65" s="2" customFormat="1" ht="14.45" customHeight="1">
      <c r="A131" s="26"/>
      <c r="B131" s="133"/>
      <c r="C131" s="147" t="s">
        <v>156</v>
      </c>
      <c r="D131" s="147" t="s">
        <v>102</v>
      </c>
      <c r="E131" s="148" t="s">
        <v>157</v>
      </c>
      <c r="F131" s="149" t="s">
        <v>158</v>
      </c>
      <c r="G131" s="150" t="s">
        <v>159</v>
      </c>
      <c r="H131" s="151">
        <v>250</v>
      </c>
      <c r="I131" s="152"/>
      <c r="J131" s="152">
        <f t="shared" si="0"/>
        <v>0</v>
      </c>
      <c r="K131" s="153"/>
      <c r="L131" s="154"/>
      <c r="M131" s="155" t="s">
        <v>1</v>
      </c>
      <c r="N131" s="156" t="s">
        <v>38</v>
      </c>
      <c r="O131" s="143">
        <v>0</v>
      </c>
      <c r="P131" s="143">
        <f t="shared" si="1"/>
        <v>0</v>
      </c>
      <c r="Q131" s="143">
        <v>1E-3</v>
      </c>
      <c r="R131" s="143">
        <f t="shared" si="2"/>
        <v>0.25</v>
      </c>
      <c r="S131" s="143">
        <v>0</v>
      </c>
      <c r="T131" s="144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5" t="s">
        <v>138</v>
      </c>
      <c r="AT131" s="145" t="s">
        <v>102</v>
      </c>
      <c r="AU131" s="145" t="s">
        <v>114</v>
      </c>
      <c r="AY131" s="14" t="s">
        <v>105</v>
      </c>
      <c r="BE131" s="146">
        <f t="shared" si="4"/>
        <v>0</v>
      </c>
      <c r="BF131" s="146">
        <f t="shared" si="5"/>
        <v>0</v>
      </c>
      <c r="BG131" s="146">
        <f t="shared" si="6"/>
        <v>0</v>
      </c>
      <c r="BH131" s="146">
        <f t="shared" si="7"/>
        <v>0</v>
      </c>
      <c r="BI131" s="146">
        <f t="shared" si="8"/>
        <v>0</v>
      </c>
      <c r="BJ131" s="14" t="s">
        <v>114</v>
      </c>
      <c r="BK131" s="146">
        <f t="shared" si="9"/>
        <v>0</v>
      </c>
      <c r="BL131" s="14" t="s">
        <v>138</v>
      </c>
      <c r="BM131" s="145" t="s">
        <v>160</v>
      </c>
    </row>
    <row r="132" spans="1:65" s="2" customFormat="1" ht="14.45" customHeight="1">
      <c r="A132" s="26"/>
      <c r="B132" s="133"/>
      <c r="C132" s="147" t="s">
        <v>161</v>
      </c>
      <c r="D132" s="147" t="s">
        <v>102</v>
      </c>
      <c r="E132" s="148" t="s">
        <v>162</v>
      </c>
      <c r="F132" s="149" t="s">
        <v>163</v>
      </c>
      <c r="G132" s="150" t="s">
        <v>159</v>
      </c>
      <c r="H132" s="151">
        <v>35</v>
      </c>
      <c r="I132" s="152"/>
      <c r="J132" s="152">
        <f t="shared" si="0"/>
        <v>0</v>
      </c>
      <c r="K132" s="153"/>
      <c r="L132" s="154"/>
      <c r="M132" s="155" t="s">
        <v>1</v>
      </c>
      <c r="N132" s="156" t="s">
        <v>38</v>
      </c>
      <c r="O132" s="143">
        <v>0</v>
      </c>
      <c r="P132" s="143">
        <f t="shared" si="1"/>
        <v>0</v>
      </c>
      <c r="Q132" s="143">
        <v>1E-3</v>
      </c>
      <c r="R132" s="143">
        <f t="shared" si="2"/>
        <v>3.5000000000000003E-2</v>
      </c>
      <c r="S132" s="143">
        <v>0</v>
      </c>
      <c r="T132" s="144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5" t="s">
        <v>138</v>
      </c>
      <c r="AT132" s="145" t="s">
        <v>102</v>
      </c>
      <c r="AU132" s="145" t="s">
        <v>114</v>
      </c>
      <c r="AY132" s="14" t="s">
        <v>105</v>
      </c>
      <c r="BE132" s="146">
        <f t="shared" si="4"/>
        <v>0</v>
      </c>
      <c r="BF132" s="146">
        <f t="shared" si="5"/>
        <v>0</v>
      </c>
      <c r="BG132" s="146">
        <f t="shared" si="6"/>
        <v>0</v>
      </c>
      <c r="BH132" s="146">
        <f t="shared" si="7"/>
        <v>0</v>
      </c>
      <c r="BI132" s="146">
        <f t="shared" si="8"/>
        <v>0</v>
      </c>
      <c r="BJ132" s="14" t="s">
        <v>114</v>
      </c>
      <c r="BK132" s="146">
        <f t="shared" si="9"/>
        <v>0</v>
      </c>
      <c r="BL132" s="14" t="s">
        <v>138</v>
      </c>
      <c r="BM132" s="145" t="s">
        <v>164</v>
      </c>
    </row>
    <row r="133" spans="1:65" s="2" customFormat="1" ht="24.2" customHeight="1">
      <c r="A133" s="26"/>
      <c r="B133" s="133"/>
      <c r="C133" s="147" t="s">
        <v>165</v>
      </c>
      <c r="D133" s="147" t="s">
        <v>102</v>
      </c>
      <c r="E133" s="148" t="s">
        <v>166</v>
      </c>
      <c r="F133" s="149" t="s">
        <v>167</v>
      </c>
      <c r="G133" s="150" t="s">
        <v>120</v>
      </c>
      <c r="H133" s="151">
        <v>26</v>
      </c>
      <c r="I133" s="152"/>
      <c r="J133" s="152">
        <f t="shared" si="0"/>
        <v>0</v>
      </c>
      <c r="K133" s="153"/>
      <c r="L133" s="154"/>
      <c r="M133" s="155" t="s">
        <v>1</v>
      </c>
      <c r="N133" s="156" t="s">
        <v>38</v>
      </c>
      <c r="O133" s="143">
        <v>0</v>
      </c>
      <c r="P133" s="143">
        <f t="shared" si="1"/>
        <v>0</v>
      </c>
      <c r="Q133" s="143">
        <v>2.2000000000000001E-4</v>
      </c>
      <c r="R133" s="143">
        <f t="shared" si="2"/>
        <v>5.7200000000000003E-3</v>
      </c>
      <c r="S133" s="143">
        <v>0</v>
      </c>
      <c r="T133" s="144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5" t="s">
        <v>138</v>
      </c>
      <c r="AT133" s="145" t="s">
        <v>102</v>
      </c>
      <c r="AU133" s="145" t="s">
        <v>114</v>
      </c>
      <c r="AY133" s="14" t="s">
        <v>105</v>
      </c>
      <c r="BE133" s="146">
        <f t="shared" si="4"/>
        <v>0</v>
      </c>
      <c r="BF133" s="146">
        <f t="shared" si="5"/>
        <v>0</v>
      </c>
      <c r="BG133" s="146">
        <f t="shared" si="6"/>
        <v>0</v>
      </c>
      <c r="BH133" s="146">
        <f t="shared" si="7"/>
        <v>0</v>
      </c>
      <c r="BI133" s="146">
        <f t="shared" si="8"/>
        <v>0</v>
      </c>
      <c r="BJ133" s="14" t="s">
        <v>114</v>
      </c>
      <c r="BK133" s="146">
        <f t="shared" si="9"/>
        <v>0</v>
      </c>
      <c r="BL133" s="14" t="s">
        <v>138</v>
      </c>
      <c r="BM133" s="145" t="s">
        <v>168</v>
      </c>
    </row>
    <row r="134" spans="1:65" s="2" customFormat="1" ht="14.45" customHeight="1">
      <c r="A134" s="26"/>
      <c r="B134" s="133"/>
      <c r="C134" s="147" t="s">
        <v>169</v>
      </c>
      <c r="D134" s="147" t="s">
        <v>102</v>
      </c>
      <c r="E134" s="148" t="s">
        <v>170</v>
      </c>
      <c r="F134" s="149" t="s">
        <v>171</v>
      </c>
      <c r="G134" s="150" t="s">
        <v>120</v>
      </c>
      <c r="H134" s="151">
        <v>24</v>
      </c>
      <c r="I134" s="152"/>
      <c r="J134" s="152">
        <f t="shared" si="0"/>
        <v>0</v>
      </c>
      <c r="K134" s="153"/>
      <c r="L134" s="154"/>
      <c r="M134" s="155" t="s">
        <v>1</v>
      </c>
      <c r="N134" s="156" t="s">
        <v>38</v>
      </c>
      <c r="O134" s="143">
        <v>0</v>
      </c>
      <c r="P134" s="143">
        <f t="shared" si="1"/>
        <v>0</v>
      </c>
      <c r="Q134" s="143">
        <v>2.1000000000000001E-4</v>
      </c>
      <c r="R134" s="143">
        <f t="shared" si="2"/>
        <v>5.0400000000000002E-3</v>
      </c>
      <c r="S134" s="143">
        <v>0</v>
      </c>
      <c r="T134" s="144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5" t="s">
        <v>138</v>
      </c>
      <c r="AT134" s="145" t="s">
        <v>102</v>
      </c>
      <c r="AU134" s="145" t="s">
        <v>114</v>
      </c>
      <c r="AY134" s="14" t="s">
        <v>105</v>
      </c>
      <c r="BE134" s="146">
        <f t="shared" si="4"/>
        <v>0</v>
      </c>
      <c r="BF134" s="146">
        <f t="shared" si="5"/>
        <v>0</v>
      </c>
      <c r="BG134" s="146">
        <f t="shared" si="6"/>
        <v>0</v>
      </c>
      <c r="BH134" s="146">
        <f t="shared" si="7"/>
        <v>0</v>
      </c>
      <c r="BI134" s="146">
        <f t="shared" si="8"/>
        <v>0</v>
      </c>
      <c r="BJ134" s="14" t="s">
        <v>114</v>
      </c>
      <c r="BK134" s="146">
        <f t="shared" si="9"/>
        <v>0</v>
      </c>
      <c r="BL134" s="14" t="s">
        <v>138</v>
      </c>
      <c r="BM134" s="145" t="s">
        <v>172</v>
      </c>
    </row>
    <row r="135" spans="1:65" s="2" customFormat="1" ht="14.45" customHeight="1">
      <c r="A135" s="26"/>
      <c r="B135" s="133"/>
      <c r="C135" s="147" t="s">
        <v>173</v>
      </c>
      <c r="D135" s="147" t="s">
        <v>102</v>
      </c>
      <c r="E135" s="148" t="s">
        <v>174</v>
      </c>
      <c r="F135" s="149" t="s">
        <v>175</v>
      </c>
      <c r="G135" s="150" t="s">
        <v>120</v>
      </c>
      <c r="H135" s="151">
        <v>11</v>
      </c>
      <c r="I135" s="152"/>
      <c r="J135" s="152">
        <f t="shared" si="0"/>
        <v>0</v>
      </c>
      <c r="K135" s="153"/>
      <c r="L135" s="154"/>
      <c r="M135" s="155" t="s">
        <v>1</v>
      </c>
      <c r="N135" s="156" t="s">
        <v>38</v>
      </c>
      <c r="O135" s="143">
        <v>0</v>
      </c>
      <c r="P135" s="143">
        <f t="shared" si="1"/>
        <v>0</v>
      </c>
      <c r="Q135" s="143">
        <v>1.3999999999999999E-4</v>
      </c>
      <c r="R135" s="143">
        <f t="shared" si="2"/>
        <v>1.5399999999999999E-3</v>
      </c>
      <c r="S135" s="143">
        <v>0</v>
      </c>
      <c r="T135" s="144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5" t="s">
        <v>138</v>
      </c>
      <c r="AT135" s="145" t="s">
        <v>102</v>
      </c>
      <c r="AU135" s="145" t="s">
        <v>114</v>
      </c>
      <c r="AY135" s="14" t="s">
        <v>105</v>
      </c>
      <c r="BE135" s="146">
        <f t="shared" si="4"/>
        <v>0</v>
      </c>
      <c r="BF135" s="146">
        <f t="shared" si="5"/>
        <v>0</v>
      </c>
      <c r="BG135" s="146">
        <f t="shared" si="6"/>
        <v>0</v>
      </c>
      <c r="BH135" s="146">
        <f t="shared" si="7"/>
        <v>0</v>
      </c>
      <c r="BI135" s="146">
        <f t="shared" si="8"/>
        <v>0</v>
      </c>
      <c r="BJ135" s="14" t="s">
        <v>114</v>
      </c>
      <c r="BK135" s="146">
        <f t="shared" si="9"/>
        <v>0</v>
      </c>
      <c r="BL135" s="14" t="s">
        <v>138</v>
      </c>
      <c r="BM135" s="145" t="s">
        <v>176</v>
      </c>
    </row>
    <row r="136" spans="1:65" s="2" customFormat="1" ht="14.45" customHeight="1">
      <c r="A136" s="26"/>
      <c r="B136" s="133"/>
      <c r="C136" s="147" t="s">
        <v>177</v>
      </c>
      <c r="D136" s="147" t="s">
        <v>102</v>
      </c>
      <c r="E136" s="148" t="s">
        <v>178</v>
      </c>
      <c r="F136" s="149" t="s">
        <v>179</v>
      </c>
      <c r="G136" s="150" t="s">
        <v>120</v>
      </c>
      <c r="H136" s="151">
        <v>11</v>
      </c>
      <c r="I136" s="152"/>
      <c r="J136" s="152">
        <f t="shared" si="0"/>
        <v>0</v>
      </c>
      <c r="K136" s="153"/>
      <c r="L136" s="154"/>
      <c r="M136" s="155" t="s">
        <v>1</v>
      </c>
      <c r="N136" s="156" t="s">
        <v>38</v>
      </c>
      <c r="O136" s="143">
        <v>0</v>
      </c>
      <c r="P136" s="143">
        <f t="shared" si="1"/>
        <v>0</v>
      </c>
      <c r="Q136" s="143">
        <v>5.1999999999999998E-3</v>
      </c>
      <c r="R136" s="143">
        <f t="shared" si="2"/>
        <v>5.7200000000000001E-2</v>
      </c>
      <c r="S136" s="143">
        <v>0</v>
      </c>
      <c r="T136" s="144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5" t="s">
        <v>138</v>
      </c>
      <c r="AT136" s="145" t="s">
        <v>102</v>
      </c>
      <c r="AU136" s="145" t="s">
        <v>114</v>
      </c>
      <c r="AY136" s="14" t="s">
        <v>105</v>
      </c>
      <c r="BE136" s="146">
        <f t="shared" si="4"/>
        <v>0</v>
      </c>
      <c r="BF136" s="146">
        <f t="shared" si="5"/>
        <v>0</v>
      </c>
      <c r="BG136" s="146">
        <f t="shared" si="6"/>
        <v>0</v>
      </c>
      <c r="BH136" s="146">
        <f t="shared" si="7"/>
        <v>0</v>
      </c>
      <c r="BI136" s="146">
        <f t="shared" si="8"/>
        <v>0</v>
      </c>
      <c r="BJ136" s="14" t="s">
        <v>114</v>
      </c>
      <c r="BK136" s="146">
        <f t="shared" si="9"/>
        <v>0</v>
      </c>
      <c r="BL136" s="14" t="s">
        <v>138</v>
      </c>
      <c r="BM136" s="145" t="s">
        <v>180</v>
      </c>
    </row>
    <row r="137" spans="1:65" s="2" customFormat="1" ht="24.2" customHeight="1">
      <c r="A137" s="26"/>
      <c r="B137" s="133"/>
      <c r="C137" s="147" t="s">
        <v>181</v>
      </c>
      <c r="D137" s="147" t="s">
        <v>102</v>
      </c>
      <c r="E137" s="148" t="s">
        <v>182</v>
      </c>
      <c r="F137" s="149" t="s">
        <v>183</v>
      </c>
      <c r="G137" s="150" t="s">
        <v>124</v>
      </c>
      <c r="H137" s="151">
        <v>250</v>
      </c>
      <c r="I137" s="152"/>
      <c r="J137" s="152">
        <f t="shared" si="0"/>
        <v>0</v>
      </c>
      <c r="K137" s="153"/>
      <c r="L137" s="154"/>
      <c r="M137" s="155" t="s">
        <v>1</v>
      </c>
      <c r="N137" s="156" t="s">
        <v>38</v>
      </c>
      <c r="O137" s="143">
        <v>0</v>
      </c>
      <c r="P137" s="143">
        <f t="shared" si="1"/>
        <v>0</v>
      </c>
      <c r="Q137" s="143">
        <v>1.1E-4</v>
      </c>
      <c r="R137" s="143">
        <f t="shared" si="2"/>
        <v>2.75E-2</v>
      </c>
      <c r="S137" s="143">
        <v>0</v>
      </c>
      <c r="T137" s="144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5" t="s">
        <v>138</v>
      </c>
      <c r="AT137" s="145" t="s">
        <v>102</v>
      </c>
      <c r="AU137" s="145" t="s">
        <v>114</v>
      </c>
      <c r="AY137" s="14" t="s">
        <v>105</v>
      </c>
      <c r="BE137" s="146">
        <f t="shared" si="4"/>
        <v>0</v>
      </c>
      <c r="BF137" s="146">
        <f t="shared" si="5"/>
        <v>0</v>
      </c>
      <c r="BG137" s="146">
        <f t="shared" si="6"/>
        <v>0</v>
      </c>
      <c r="BH137" s="146">
        <f t="shared" si="7"/>
        <v>0</v>
      </c>
      <c r="BI137" s="146">
        <f t="shared" si="8"/>
        <v>0</v>
      </c>
      <c r="BJ137" s="14" t="s">
        <v>114</v>
      </c>
      <c r="BK137" s="146">
        <f t="shared" si="9"/>
        <v>0</v>
      </c>
      <c r="BL137" s="14" t="s">
        <v>138</v>
      </c>
      <c r="BM137" s="145" t="s">
        <v>184</v>
      </c>
    </row>
    <row r="138" spans="1:65" s="2" customFormat="1" ht="37.9" customHeight="1">
      <c r="A138" s="26"/>
      <c r="B138" s="133"/>
      <c r="C138" s="147" t="s">
        <v>185</v>
      </c>
      <c r="D138" s="147" t="s">
        <v>102</v>
      </c>
      <c r="E138" s="148" t="s">
        <v>186</v>
      </c>
      <c r="F138" s="149" t="s">
        <v>187</v>
      </c>
      <c r="G138" s="150" t="s">
        <v>120</v>
      </c>
      <c r="H138" s="151">
        <v>1</v>
      </c>
      <c r="I138" s="152"/>
      <c r="J138" s="152">
        <f t="shared" si="0"/>
        <v>0</v>
      </c>
      <c r="K138" s="153"/>
      <c r="L138" s="154"/>
      <c r="M138" s="155" t="s">
        <v>1</v>
      </c>
      <c r="N138" s="156" t="s">
        <v>38</v>
      </c>
      <c r="O138" s="143">
        <v>0</v>
      </c>
      <c r="P138" s="143">
        <f t="shared" si="1"/>
        <v>0</v>
      </c>
      <c r="Q138" s="143">
        <v>5.0000000000000001E-3</v>
      </c>
      <c r="R138" s="143">
        <f t="shared" si="2"/>
        <v>5.0000000000000001E-3</v>
      </c>
      <c r="S138" s="143">
        <v>0</v>
      </c>
      <c r="T138" s="144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5" t="s">
        <v>138</v>
      </c>
      <c r="AT138" s="145" t="s">
        <v>102</v>
      </c>
      <c r="AU138" s="145" t="s">
        <v>114</v>
      </c>
      <c r="AY138" s="14" t="s">
        <v>105</v>
      </c>
      <c r="BE138" s="146">
        <f t="shared" si="4"/>
        <v>0</v>
      </c>
      <c r="BF138" s="146">
        <f t="shared" si="5"/>
        <v>0</v>
      </c>
      <c r="BG138" s="146">
        <f t="shared" si="6"/>
        <v>0</v>
      </c>
      <c r="BH138" s="146">
        <f t="shared" si="7"/>
        <v>0</v>
      </c>
      <c r="BI138" s="146">
        <f t="shared" si="8"/>
        <v>0</v>
      </c>
      <c r="BJ138" s="14" t="s">
        <v>114</v>
      </c>
      <c r="BK138" s="146">
        <f t="shared" si="9"/>
        <v>0</v>
      </c>
      <c r="BL138" s="14" t="s">
        <v>138</v>
      </c>
      <c r="BM138" s="145" t="s">
        <v>188</v>
      </c>
    </row>
    <row r="139" spans="1:65" s="2" customFormat="1" ht="14.45" customHeight="1">
      <c r="A139" s="26"/>
      <c r="B139" s="133"/>
      <c r="C139" s="147" t="s">
        <v>189</v>
      </c>
      <c r="D139" s="147" t="s">
        <v>102</v>
      </c>
      <c r="E139" s="148" t="s">
        <v>190</v>
      </c>
      <c r="F139" s="149" t="s">
        <v>191</v>
      </c>
      <c r="G139" s="150" t="s">
        <v>120</v>
      </c>
      <c r="H139" s="151">
        <v>3</v>
      </c>
      <c r="I139" s="152"/>
      <c r="J139" s="152">
        <f t="shared" si="0"/>
        <v>0</v>
      </c>
      <c r="K139" s="153"/>
      <c r="L139" s="154"/>
      <c r="M139" s="155" t="s">
        <v>1</v>
      </c>
      <c r="N139" s="156" t="s">
        <v>38</v>
      </c>
      <c r="O139" s="143">
        <v>0</v>
      </c>
      <c r="P139" s="143">
        <f t="shared" si="1"/>
        <v>0</v>
      </c>
      <c r="Q139" s="143">
        <v>2.5000000000000001E-3</v>
      </c>
      <c r="R139" s="143">
        <f t="shared" si="2"/>
        <v>7.4999999999999997E-3</v>
      </c>
      <c r="S139" s="143">
        <v>0</v>
      </c>
      <c r="T139" s="144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5" t="s">
        <v>138</v>
      </c>
      <c r="AT139" s="145" t="s">
        <v>102</v>
      </c>
      <c r="AU139" s="145" t="s">
        <v>114</v>
      </c>
      <c r="AY139" s="14" t="s">
        <v>105</v>
      </c>
      <c r="BE139" s="146">
        <f t="shared" si="4"/>
        <v>0</v>
      </c>
      <c r="BF139" s="146">
        <f t="shared" si="5"/>
        <v>0</v>
      </c>
      <c r="BG139" s="146">
        <f t="shared" si="6"/>
        <v>0</v>
      </c>
      <c r="BH139" s="146">
        <f t="shared" si="7"/>
        <v>0</v>
      </c>
      <c r="BI139" s="146">
        <f t="shared" si="8"/>
        <v>0</v>
      </c>
      <c r="BJ139" s="14" t="s">
        <v>114</v>
      </c>
      <c r="BK139" s="146">
        <f t="shared" si="9"/>
        <v>0</v>
      </c>
      <c r="BL139" s="14" t="s">
        <v>138</v>
      </c>
      <c r="BM139" s="145" t="s">
        <v>192</v>
      </c>
    </row>
    <row r="140" spans="1:65" s="2" customFormat="1" ht="24.2" customHeight="1">
      <c r="A140" s="26"/>
      <c r="B140" s="133"/>
      <c r="C140" s="134" t="s">
        <v>193</v>
      </c>
      <c r="D140" s="134" t="s">
        <v>109</v>
      </c>
      <c r="E140" s="135" t="s">
        <v>194</v>
      </c>
      <c r="F140" s="136" t="s">
        <v>195</v>
      </c>
      <c r="G140" s="137" t="s">
        <v>124</v>
      </c>
      <c r="H140" s="138">
        <v>29.4</v>
      </c>
      <c r="I140" s="139"/>
      <c r="J140" s="139">
        <f t="shared" si="0"/>
        <v>0</v>
      </c>
      <c r="K140" s="140"/>
      <c r="L140" s="27"/>
      <c r="M140" s="141" t="s">
        <v>1</v>
      </c>
      <c r="N140" s="142" t="s">
        <v>38</v>
      </c>
      <c r="O140" s="143">
        <v>0.1014</v>
      </c>
      <c r="P140" s="143">
        <f t="shared" si="1"/>
        <v>2.98116</v>
      </c>
      <c r="Q140" s="143">
        <v>0</v>
      </c>
      <c r="R140" s="143">
        <f t="shared" si="2"/>
        <v>0</v>
      </c>
      <c r="S140" s="143">
        <v>0</v>
      </c>
      <c r="T140" s="144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5" t="s">
        <v>113</v>
      </c>
      <c r="AT140" s="145" t="s">
        <v>109</v>
      </c>
      <c r="AU140" s="145" t="s">
        <v>114</v>
      </c>
      <c r="AY140" s="14" t="s">
        <v>105</v>
      </c>
      <c r="BE140" s="146">
        <f t="shared" si="4"/>
        <v>0</v>
      </c>
      <c r="BF140" s="146">
        <f t="shared" si="5"/>
        <v>0</v>
      </c>
      <c r="BG140" s="146">
        <f t="shared" si="6"/>
        <v>0</v>
      </c>
      <c r="BH140" s="146">
        <f t="shared" si="7"/>
        <v>0</v>
      </c>
      <c r="BI140" s="146">
        <f t="shared" si="8"/>
        <v>0</v>
      </c>
      <c r="BJ140" s="14" t="s">
        <v>114</v>
      </c>
      <c r="BK140" s="146">
        <f t="shared" si="9"/>
        <v>0</v>
      </c>
      <c r="BL140" s="14" t="s">
        <v>113</v>
      </c>
      <c r="BM140" s="145" t="s">
        <v>196</v>
      </c>
    </row>
    <row r="141" spans="1:65" s="2" customFormat="1" ht="14.45" customHeight="1">
      <c r="A141" s="26"/>
      <c r="B141" s="133"/>
      <c r="C141" s="147" t="s">
        <v>197</v>
      </c>
      <c r="D141" s="147" t="s">
        <v>102</v>
      </c>
      <c r="E141" s="148" t="s">
        <v>198</v>
      </c>
      <c r="F141" s="149" t="s">
        <v>199</v>
      </c>
      <c r="G141" s="150" t="s">
        <v>124</v>
      </c>
      <c r="H141" s="151">
        <v>280</v>
      </c>
      <c r="I141" s="152"/>
      <c r="J141" s="152">
        <f t="shared" si="0"/>
        <v>0</v>
      </c>
      <c r="K141" s="153"/>
      <c r="L141" s="154"/>
      <c r="M141" s="155" t="s">
        <v>1</v>
      </c>
      <c r="N141" s="156" t="s">
        <v>38</v>
      </c>
      <c r="O141" s="143">
        <v>0</v>
      </c>
      <c r="P141" s="143">
        <f t="shared" si="1"/>
        <v>0</v>
      </c>
      <c r="Q141" s="143">
        <v>2.1000000000000001E-4</v>
      </c>
      <c r="R141" s="143">
        <f t="shared" si="2"/>
        <v>5.8800000000000005E-2</v>
      </c>
      <c r="S141" s="143">
        <v>0</v>
      </c>
      <c r="T141" s="144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5" t="s">
        <v>138</v>
      </c>
      <c r="AT141" s="145" t="s">
        <v>102</v>
      </c>
      <c r="AU141" s="145" t="s">
        <v>114</v>
      </c>
      <c r="AY141" s="14" t="s">
        <v>105</v>
      </c>
      <c r="BE141" s="146">
        <f t="shared" si="4"/>
        <v>0</v>
      </c>
      <c r="BF141" s="146">
        <f t="shared" si="5"/>
        <v>0</v>
      </c>
      <c r="BG141" s="146">
        <f t="shared" si="6"/>
        <v>0</v>
      </c>
      <c r="BH141" s="146">
        <f t="shared" si="7"/>
        <v>0</v>
      </c>
      <c r="BI141" s="146">
        <f t="shared" si="8"/>
        <v>0</v>
      </c>
      <c r="BJ141" s="14" t="s">
        <v>114</v>
      </c>
      <c r="BK141" s="146">
        <f t="shared" si="9"/>
        <v>0</v>
      </c>
      <c r="BL141" s="14" t="s">
        <v>138</v>
      </c>
      <c r="BM141" s="145" t="s">
        <v>200</v>
      </c>
    </row>
    <row r="142" spans="1:65" s="12" customFormat="1" ht="22.9" customHeight="1">
      <c r="B142" s="121"/>
      <c r="D142" s="122" t="s">
        <v>71</v>
      </c>
      <c r="E142" s="131" t="s">
        <v>201</v>
      </c>
      <c r="F142" s="131" t="s">
        <v>202</v>
      </c>
      <c r="J142" s="132">
        <f>BK142</f>
        <v>0</v>
      </c>
      <c r="L142" s="121"/>
      <c r="M142" s="125"/>
      <c r="N142" s="126"/>
      <c r="O142" s="126"/>
      <c r="P142" s="127">
        <f>P143</f>
        <v>0.54100000000000004</v>
      </c>
      <c r="Q142" s="126"/>
      <c r="R142" s="127">
        <f>R143</f>
        <v>0</v>
      </c>
      <c r="S142" s="126"/>
      <c r="T142" s="128">
        <f>T143</f>
        <v>0</v>
      </c>
      <c r="AR142" s="122" t="s">
        <v>104</v>
      </c>
      <c r="AT142" s="129" t="s">
        <v>71</v>
      </c>
      <c r="AU142" s="129" t="s">
        <v>77</v>
      </c>
      <c r="AY142" s="122" t="s">
        <v>105</v>
      </c>
      <c r="BK142" s="130">
        <f>BK143</f>
        <v>0</v>
      </c>
    </row>
    <row r="143" spans="1:65" s="2" customFormat="1" ht="37.9" customHeight="1">
      <c r="A143" s="26"/>
      <c r="B143" s="133"/>
      <c r="C143" s="134" t="s">
        <v>203</v>
      </c>
      <c r="D143" s="134" t="s">
        <v>109</v>
      </c>
      <c r="E143" s="135" t="s">
        <v>204</v>
      </c>
      <c r="F143" s="136" t="s">
        <v>205</v>
      </c>
      <c r="G143" s="137" t="s">
        <v>206</v>
      </c>
      <c r="H143" s="138">
        <v>1</v>
      </c>
      <c r="I143" s="139"/>
      <c r="J143" s="139">
        <f>ROUND(I143*H143,2)</f>
        <v>0</v>
      </c>
      <c r="K143" s="140"/>
      <c r="L143" s="27"/>
      <c r="M143" s="141" t="s">
        <v>1</v>
      </c>
      <c r="N143" s="142" t="s">
        <v>38</v>
      </c>
      <c r="O143" s="143">
        <v>0.54100000000000004</v>
      </c>
      <c r="P143" s="143">
        <f>O143*H143</f>
        <v>0.54100000000000004</v>
      </c>
      <c r="Q143" s="143">
        <v>0</v>
      </c>
      <c r="R143" s="143">
        <f>Q143*H143</f>
        <v>0</v>
      </c>
      <c r="S143" s="143">
        <v>0</v>
      </c>
      <c r="T143" s="144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5" t="s">
        <v>113</v>
      </c>
      <c r="AT143" s="145" t="s">
        <v>109</v>
      </c>
      <c r="AU143" s="145" t="s">
        <v>114</v>
      </c>
      <c r="AY143" s="14" t="s">
        <v>105</v>
      </c>
      <c r="BE143" s="146">
        <f>IF(N143="základná",J143,0)</f>
        <v>0</v>
      </c>
      <c r="BF143" s="146">
        <f>IF(N143="znížená",J143,0)</f>
        <v>0</v>
      </c>
      <c r="BG143" s="146">
        <f>IF(N143="zákl. prenesená",J143,0)</f>
        <v>0</v>
      </c>
      <c r="BH143" s="146">
        <f>IF(N143="zníž. prenesená",J143,0)</f>
        <v>0</v>
      </c>
      <c r="BI143" s="146">
        <f>IF(N143="nulová",J143,0)</f>
        <v>0</v>
      </c>
      <c r="BJ143" s="14" t="s">
        <v>114</v>
      </c>
      <c r="BK143" s="146">
        <f>ROUND(I143*H143,2)</f>
        <v>0</v>
      </c>
      <c r="BL143" s="14" t="s">
        <v>113</v>
      </c>
      <c r="BM143" s="145" t="s">
        <v>207</v>
      </c>
    </row>
    <row r="144" spans="1:65" s="12" customFormat="1" ht="25.9" customHeight="1">
      <c r="B144" s="121"/>
      <c r="D144" s="122" t="s">
        <v>71</v>
      </c>
      <c r="E144" s="123" t="s">
        <v>208</v>
      </c>
      <c r="F144" s="123" t="s">
        <v>209</v>
      </c>
      <c r="J144" s="124">
        <f>BK144</f>
        <v>0</v>
      </c>
      <c r="L144" s="121"/>
      <c r="M144" s="125"/>
      <c r="N144" s="126"/>
      <c r="O144" s="126"/>
      <c r="P144" s="127">
        <f>SUM(P145:P147)</f>
        <v>0</v>
      </c>
      <c r="Q144" s="126"/>
      <c r="R144" s="127">
        <f>SUM(R145:R147)</f>
        <v>0</v>
      </c>
      <c r="S144" s="126"/>
      <c r="T144" s="128">
        <f>SUM(T145:T147)</f>
        <v>0</v>
      </c>
      <c r="AR144" s="122" t="s">
        <v>140</v>
      </c>
      <c r="AT144" s="129" t="s">
        <v>71</v>
      </c>
      <c r="AU144" s="129" t="s">
        <v>72</v>
      </c>
      <c r="AY144" s="122" t="s">
        <v>105</v>
      </c>
      <c r="BK144" s="130">
        <f>SUM(BK145:BK147)</f>
        <v>0</v>
      </c>
    </row>
    <row r="145" spans="1:65" s="2" customFormat="1" ht="24.2" customHeight="1">
      <c r="A145" s="26"/>
      <c r="B145" s="133"/>
      <c r="C145" s="134" t="s">
        <v>210</v>
      </c>
      <c r="D145" s="134" t="s">
        <v>109</v>
      </c>
      <c r="E145" s="135" t="s">
        <v>211</v>
      </c>
      <c r="F145" s="136" t="s">
        <v>212</v>
      </c>
      <c r="G145" s="137" t="s">
        <v>213</v>
      </c>
      <c r="H145" s="138">
        <v>1</v>
      </c>
      <c r="I145" s="139"/>
      <c r="J145" s="139">
        <f>ROUND(I145*H145,2)</f>
        <v>0</v>
      </c>
      <c r="K145" s="140"/>
      <c r="L145" s="27"/>
      <c r="M145" s="141" t="s">
        <v>1</v>
      </c>
      <c r="N145" s="142" t="s">
        <v>38</v>
      </c>
      <c r="O145" s="143">
        <v>0</v>
      </c>
      <c r="P145" s="143">
        <f>O145*H145</f>
        <v>0</v>
      </c>
      <c r="Q145" s="143">
        <v>0</v>
      </c>
      <c r="R145" s="143">
        <f>Q145*H145</f>
        <v>0</v>
      </c>
      <c r="S145" s="143">
        <v>0</v>
      </c>
      <c r="T145" s="144">
        <f>S145*H145</f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5" t="s">
        <v>214</v>
      </c>
      <c r="AT145" s="145" t="s">
        <v>109</v>
      </c>
      <c r="AU145" s="145" t="s">
        <v>77</v>
      </c>
      <c r="AY145" s="14" t="s">
        <v>105</v>
      </c>
      <c r="BE145" s="146">
        <f>IF(N145="základná",J145,0)</f>
        <v>0</v>
      </c>
      <c r="BF145" s="146">
        <f>IF(N145="znížená",J145,0)</f>
        <v>0</v>
      </c>
      <c r="BG145" s="146">
        <f>IF(N145="zákl. prenesená",J145,0)</f>
        <v>0</v>
      </c>
      <c r="BH145" s="146">
        <f>IF(N145="zníž. prenesená",J145,0)</f>
        <v>0</v>
      </c>
      <c r="BI145" s="146">
        <f>IF(N145="nulová",J145,0)</f>
        <v>0</v>
      </c>
      <c r="BJ145" s="14" t="s">
        <v>114</v>
      </c>
      <c r="BK145" s="146">
        <f>ROUND(I145*H145,2)</f>
        <v>0</v>
      </c>
      <c r="BL145" s="14" t="s">
        <v>214</v>
      </c>
      <c r="BM145" s="145" t="s">
        <v>215</v>
      </c>
    </row>
    <row r="146" spans="1:65" s="2" customFormat="1" ht="14.45" customHeight="1">
      <c r="A146" s="26"/>
      <c r="B146" s="133"/>
      <c r="C146" s="134" t="s">
        <v>216</v>
      </c>
      <c r="D146" s="134" t="s">
        <v>109</v>
      </c>
      <c r="E146" s="135" t="s">
        <v>217</v>
      </c>
      <c r="F146" s="136" t="s">
        <v>218</v>
      </c>
      <c r="G146" s="137" t="s">
        <v>219</v>
      </c>
      <c r="H146" s="138">
        <v>16</v>
      </c>
      <c r="I146" s="139"/>
      <c r="J146" s="139">
        <f>ROUND(I146*H146,2)</f>
        <v>0</v>
      </c>
      <c r="K146" s="140"/>
      <c r="L146" s="27"/>
      <c r="M146" s="141" t="s">
        <v>1</v>
      </c>
      <c r="N146" s="142" t="s">
        <v>38</v>
      </c>
      <c r="O146" s="143">
        <v>0</v>
      </c>
      <c r="P146" s="143">
        <f>O146*H146</f>
        <v>0</v>
      </c>
      <c r="Q146" s="143">
        <v>0</v>
      </c>
      <c r="R146" s="143">
        <f>Q146*H146</f>
        <v>0</v>
      </c>
      <c r="S146" s="143">
        <v>0</v>
      </c>
      <c r="T146" s="144">
        <f>S146*H146</f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5" t="s">
        <v>214</v>
      </c>
      <c r="AT146" s="145" t="s">
        <v>109</v>
      </c>
      <c r="AU146" s="145" t="s">
        <v>77</v>
      </c>
      <c r="AY146" s="14" t="s">
        <v>105</v>
      </c>
      <c r="BE146" s="146">
        <f>IF(N146="základná",J146,0)</f>
        <v>0</v>
      </c>
      <c r="BF146" s="146">
        <f>IF(N146="znížená",J146,0)</f>
        <v>0</v>
      </c>
      <c r="BG146" s="146">
        <f>IF(N146="zákl. prenesená",J146,0)</f>
        <v>0</v>
      </c>
      <c r="BH146" s="146">
        <f>IF(N146="zníž. prenesená",J146,0)</f>
        <v>0</v>
      </c>
      <c r="BI146" s="146">
        <f>IF(N146="nulová",J146,0)</f>
        <v>0</v>
      </c>
      <c r="BJ146" s="14" t="s">
        <v>114</v>
      </c>
      <c r="BK146" s="146">
        <f>ROUND(I146*H146,2)</f>
        <v>0</v>
      </c>
      <c r="BL146" s="14" t="s">
        <v>214</v>
      </c>
      <c r="BM146" s="145" t="s">
        <v>220</v>
      </c>
    </row>
    <row r="147" spans="1:65" s="2" customFormat="1" ht="14.45" customHeight="1">
      <c r="A147" s="26"/>
      <c r="B147" s="133"/>
      <c r="C147" s="134" t="s">
        <v>7</v>
      </c>
      <c r="D147" s="134" t="s">
        <v>109</v>
      </c>
      <c r="E147" s="135" t="s">
        <v>221</v>
      </c>
      <c r="F147" s="136" t="s">
        <v>222</v>
      </c>
      <c r="G147" s="137" t="s">
        <v>120</v>
      </c>
      <c r="H147" s="138">
        <v>6</v>
      </c>
      <c r="I147" s="139"/>
      <c r="J147" s="139">
        <f>ROUND(I147*H147,2)</f>
        <v>0</v>
      </c>
      <c r="K147" s="140"/>
      <c r="L147" s="27"/>
      <c r="M147" s="157" t="s">
        <v>1</v>
      </c>
      <c r="N147" s="158" t="s">
        <v>38</v>
      </c>
      <c r="O147" s="159">
        <v>0</v>
      </c>
      <c r="P147" s="159">
        <f>O147*H147</f>
        <v>0</v>
      </c>
      <c r="Q147" s="159">
        <v>0</v>
      </c>
      <c r="R147" s="159">
        <f>Q147*H147</f>
        <v>0</v>
      </c>
      <c r="S147" s="159">
        <v>0</v>
      </c>
      <c r="T147" s="160">
        <f>S147*H147</f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5" t="s">
        <v>214</v>
      </c>
      <c r="AT147" s="145" t="s">
        <v>109</v>
      </c>
      <c r="AU147" s="145" t="s">
        <v>77</v>
      </c>
      <c r="AY147" s="14" t="s">
        <v>105</v>
      </c>
      <c r="BE147" s="146">
        <f>IF(N147="základná",J147,0)</f>
        <v>0</v>
      </c>
      <c r="BF147" s="146">
        <f>IF(N147="znížená",J147,0)</f>
        <v>0</v>
      </c>
      <c r="BG147" s="146">
        <f>IF(N147="zákl. prenesená",J147,0)</f>
        <v>0</v>
      </c>
      <c r="BH147" s="146">
        <f>IF(N147="zníž. prenesená",J147,0)</f>
        <v>0</v>
      </c>
      <c r="BI147" s="146">
        <f>IF(N147="nulová",J147,0)</f>
        <v>0</v>
      </c>
      <c r="BJ147" s="14" t="s">
        <v>114</v>
      </c>
      <c r="BK147" s="146">
        <f>ROUND(I147*H147,2)</f>
        <v>0</v>
      </c>
      <c r="BL147" s="14" t="s">
        <v>214</v>
      </c>
      <c r="BM147" s="145" t="s">
        <v>223</v>
      </c>
    </row>
    <row r="148" spans="1:65" s="2" customFormat="1" ht="6.95" customHeight="1">
      <c r="A148" s="26"/>
      <c r="B148" s="41"/>
      <c r="C148" s="42"/>
      <c r="D148" s="42"/>
      <c r="E148" s="42"/>
      <c r="F148" s="42"/>
      <c r="G148" s="42"/>
      <c r="H148" s="42"/>
      <c r="I148" s="42"/>
      <c r="J148" s="42"/>
      <c r="K148" s="42"/>
      <c r="L148" s="27"/>
      <c r="M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</row>
  </sheetData>
  <autoFilter ref="C116:K147"/>
  <mergeCells count="7">
    <mergeCell ref="E7:I7"/>
    <mergeCell ref="E52:F52"/>
    <mergeCell ref="E85:I85"/>
    <mergeCell ref="E109:I109"/>
    <mergeCell ref="L2:V2"/>
    <mergeCell ref="E16:H16"/>
    <mergeCell ref="E25:H25"/>
  </mergeCells>
  <pageMargins left="0.39374999999999999" right="0.39374999999999999" top="0.39374999999999999" bottom="0.39374999999999999" header="0" footer="0"/>
  <pageSetup paperSize="9" scale="8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MILO-07-2020 - Zariadenie...</vt:lpstr>
      <vt:lpstr>'MILO-07-2020 - Zariadenie...'!Názvy_tlače</vt:lpstr>
      <vt:lpstr>'Rekapitulácia stavby'!Názvy_tlače</vt:lpstr>
      <vt:lpstr>'MILO-07-2020 - Zariadenie...'!Oblasť_tlače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OFFICE-06\holic</dc:creator>
  <cp:lastModifiedBy>Miloslav Baranec</cp:lastModifiedBy>
  <cp:lastPrinted>2020-07-23T08:51:26Z</cp:lastPrinted>
  <dcterms:created xsi:type="dcterms:W3CDTF">2020-07-23T08:35:45Z</dcterms:created>
  <dcterms:modified xsi:type="dcterms:W3CDTF">2020-07-24T06:52:16Z</dcterms:modified>
</cp:coreProperties>
</file>