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nový Rotax Energo  NLadičkovce kompl\"/>
    </mc:Choice>
  </mc:AlternateContent>
  <xr:revisionPtr revIDLastSave="0" documentId="13_ncr:1_{AFCC4F94-2314-4D27-943B-3864AEBF49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ácia stavby" sheetId="1" r:id="rId1"/>
    <sheet name="01o - Stavebné úpravy maš..." sheetId="2" r:id="rId2"/>
  </sheets>
  <definedNames>
    <definedName name="_xlnm._FilterDatabase" localSheetId="1" hidden="1">'01o - Stavebné úpravy maš...'!$C$135:$K$361</definedName>
    <definedName name="_xlnm.Print_Titles" localSheetId="1">'01o - Stavebné úpravy maš...'!$135:$135</definedName>
    <definedName name="_xlnm.Print_Titles" localSheetId="0">'Rekapitulácia stavby'!$92:$92</definedName>
    <definedName name="_xlnm.Print_Area" localSheetId="1">'01o - Stavebné úpravy maš...'!$C$4:$J$76,'01o - Stavebné úpravy maš...'!$C$82:$J$117,'01o - Stavebné úpravy maš...'!$C$123:$J$361</definedName>
    <definedName name="_xlnm.Print_Area" localSheetId="0">'Rekapitulácia stavby'!$D$4:$AO$76,'Rekapitulácia stavby'!$C$82:$AQ$99</definedName>
  </definedNames>
  <calcPr calcId="191029"/>
</workbook>
</file>

<file path=xl/calcChain.xml><?xml version="1.0" encoding="utf-8"?>
<calcChain xmlns="http://schemas.openxmlformats.org/spreadsheetml/2006/main">
  <c r="J39" i="2" l="1"/>
  <c r="J38" i="2"/>
  <c r="AY95" i="1"/>
  <c r="J37" i="2"/>
  <c r="AX95" i="1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7" i="2"/>
  <c r="BH357" i="2"/>
  <c r="BG357" i="2"/>
  <c r="BE357" i="2"/>
  <c r="T357" i="2"/>
  <c r="R357" i="2"/>
  <c r="P357" i="2"/>
  <c r="BI356" i="2"/>
  <c r="BH356" i="2"/>
  <c r="BG356" i="2"/>
  <c r="BE356" i="2"/>
  <c r="T356" i="2"/>
  <c r="R356" i="2"/>
  <c r="P356" i="2"/>
  <c r="BI355" i="2"/>
  <c r="BH355" i="2"/>
  <c r="BG355" i="2"/>
  <c r="BE355" i="2"/>
  <c r="T355" i="2"/>
  <c r="R355" i="2"/>
  <c r="P355" i="2"/>
  <c r="BI354" i="2"/>
  <c r="BH354" i="2"/>
  <c r="BG354" i="2"/>
  <c r="BE354" i="2"/>
  <c r="T354" i="2"/>
  <c r="R354" i="2"/>
  <c r="P354" i="2"/>
  <c r="BI353" i="2"/>
  <c r="BH353" i="2"/>
  <c r="BG353" i="2"/>
  <c r="BE353" i="2"/>
  <c r="T353" i="2"/>
  <c r="R353" i="2"/>
  <c r="P353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47" i="2"/>
  <c r="BH347" i="2"/>
  <c r="BG347" i="2"/>
  <c r="BE347" i="2"/>
  <c r="T347" i="2"/>
  <c r="R347" i="2"/>
  <c r="P347" i="2"/>
  <c r="BI344" i="2"/>
  <c r="BH344" i="2"/>
  <c r="BG344" i="2"/>
  <c r="BE344" i="2"/>
  <c r="T344" i="2"/>
  <c r="R344" i="2"/>
  <c r="P344" i="2"/>
  <c r="BI341" i="2"/>
  <c r="BH341" i="2"/>
  <c r="BG341" i="2"/>
  <c r="BE341" i="2"/>
  <c r="T341" i="2"/>
  <c r="R341" i="2"/>
  <c r="P341" i="2"/>
  <c r="BI338" i="2"/>
  <c r="BH338" i="2"/>
  <c r="BG338" i="2"/>
  <c r="BE338" i="2"/>
  <c r="T338" i="2"/>
  <c r="R338" i="2"/>
  <c r="P338" i="2"/>
  <c r="BI335" i="2"/>
  <c r="BH335" i="2"/>
  <c r="BG335" i="2"/>
  <c r="BE335" i="2"/>
  <c r="T335" i="2"/>
  <c r="R335" i="2"/>
  <c r="P335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1" i="2"/>
  <c r="BH311" i="2"/>
  <c r="BG311" i="2"/>
  <c r="BE311" i="2"/>
  <c r="T311" i="2"/>
  <c r="R311" i="2"/>
  <c r="P311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6" i="2"/>
  <c r="BH306" i="2"/>
  <c r="BG306" i="2"/>
  <c r="BE306" i="2"/>
  <c r="T306" i="2"/>
  <c r="R306" i="2"/>
  <c r="P306" i="2"/>
  <c r="BI303" i="2"/>
  <c r="BH303" i="2"/>
  <c r="BG303" i="2"/>
  <c r="BE303" i="2"/>
  <c r="T303" i="2"/>
  <c r="R303" i="2"/>
  <c r="P303" i="2"/>
  <c r="BI301" i="2"/>
  <c r="BH301" i="2"/>
  <c r="BG301" i="2"/>
  <c r="BE301" i="2"/>
  <c r="T301" i="2"/>
  <c r="R301" i="2"/>
  <c r="P301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4" i="2"/>
  <c r="BH294" i="2"/>
  <c r="BG294" i="2"/>
  <c r="BE294" i="2"/>
  <c r="T294" i="2"/>
  <c r="R294" i="2"/>
  <c r="P294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7" i="2"/>
  <c r="BH277" i="2"/>
  <c r="BG277" i="2"/>
  <c r="BE277" i="2"/>
  <c r="T277" i="2"/>
  <c r="R277" i="2"/>
  <c r="P277" i="2"/>
  <c r="BI274" i="2"/>
  <c r="BH274" i="2"/>
  <c r="BG274" i="2"/>
  <c r="BE274" i="2"/>
  <c r="T274" i="2"/>
  <c r="R274" i="2"/>
  <c r="P274" i="2"/>
  <c r="BI271" i="2"/>
  <c r="BH271" i="2"/>
  <c r="BG271" i="2"/>
  <c r="BE271" i="2"/>
  <c r="T271" i="2"/>
  <c r="R271" i="2"/>
  <c r="P271" i="2"/>
  <c r="BI268" i="2"/>
  <c r="BH268" i="2"/>
  <c r="BG268" i="2"/>
  <c r="BE268" i="2"/>
  <c r="T268" i="2"/>
  <c r="R268" i="2"/>
  <c r="P268" i="2"/>
  <c r="BI265" i="2"/>
  <c r="BH265" i="2"/>
  <c r="BG265" i="2"/>
  <c r="BE265" i="2"/>
  <c r="T265" i="2"/>
  <c r="R265" i="2"/>
  <c r="P265" i="2"/>
  <c r="BI260" i="2"/>
  <c r="BH260" i="2"/>
  <c r="BG260" i="2"/>
  <c r="BE260" i="2"/>
  <c r="T260" i="2"/>
  <c r="R260" i="2"/>
  <c r="P260" i="2"/>
  <c r="BI257" i="2"/>
  <c r="BH257" i="2"/>
  <c r="BG257" i="2"/>
  <c r="BE257" i="2"/>
  <c r="T257" i="2"/>
  <c r="R257" i="2"/>
  <c r="P257" i="2"/>
  <c r="BI254" i="2"/>
  <c r="BH254" i="2"/>
  <c r="BG254" i="2"/>
  <c r="BE254" i="2"/>
  <c r="T254" i="2"/>
  <c r="R254" i="2"/>
  <c r="P254" i="2"/>
  <c r="BI251" i="2"/>
  <c r="BH251" i="2"/>
  <c r="BG251" i="2"/>
  <c r="BE251" i="2"/>
  <c r="T251" i="2"/>
  <c r="R251" i="2"/>
  <c r="P251" i="2"/>
  <c r="BI248" i="2"/>
  <c r="BH248" i="2"/>
  <c r="BG248" i="2"/>
  <c r="BE248" i="2"/>
  <c r="T248" i="2"/>
  <c r="R248" i="2"/>
  <c r="P248" i="2"/>
  <c r="BI246" i="2"/>
  <c r="BH246" i="2"/>
  <c r="BG246" i="2"/>
  <c r="BE246" i="2"/>
  <c r="T246" i="2"/>
  <c r="R246" i="2"/>
  <c r="P246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39" i="2"/>
  <c r="BH239" i="2"/>
  <c r="BG239" i="2"/>
  <c r="BE239" i="2"/>
  <c r="T239" i="2"/>
  <c r="R239" i="2"/>
  <c r="P239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3" i="2"/>
  <c r="BH233" i="2"/>
  <c r="BG233" i="2"/>
  <c r="BE233" i="2"/>
  <c r="T233" i="2"/>
  <c r="R233" i="2"/>
  <c r="P233" i="2"/>
  <c r="BI230" i="2"/>
  <c r="BH230" i="2"/>
  <c r="BG230" i="2"/>
  <c r="BE230" i="2"/>
  <c r="T230" i="2"/>
  <c r="R230" i="2"/>
  <c r="P230" i="2"/>
  <c r="BI227" i="2"/>
  <c r="BH227" i="2"/>
  <c r="BG227" i="2"/>
  <c r="BE227" i="2"/>
  <c r="T227" i="2"/>
  <c r="T226" i="2" s="1"/>
  <c r="R227" i="2"/>
  <c r="R226" i="2"/>
  <c r="P227" i="2"/>
  <c r="P226" i="2"/>
  <c r="BI223" i="2"/>
  <c r="BH223" i="2"/>
  <c r="BG223" i="2"/>
  <c r="BE223" i="2"/>
  <c r="T223" i="2"/>
  <c r="T222" i="2"/>
  <c r="R223" i="2"/>
  <c r="R222" i="2" s="1"/>
  <c r="P223" i="2"/>
  <c r="P222" i="2"/>
  <c r="BI219" i="2"/>
  <c r="BH219" i="2"/>
  <c r="BG219" i="2"/>
  <c r="BE219" i="2"/>
  <c r="T219" i="2"/>
  <c r="R219" i="2"/>
  <c r="P219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06" i="2"/>
  <c r="BH206" i="2"/>
  <c r="BG206" i="2"/>
  <c r="BE206" i="2"/>
  <c r="T206" i="2"/>
  <c r="R206" i="2"/>
  <c r="P206" i="2"/>
  <c r="BI199" i="2"/>
  <c r="BH199" i="2"/>
  <c r="BG199" i="2"/>
  <c r="BE199" i="2"/>
  <c r="T199" i="2"/>
  <c r="R199" i="2"/>
  <c r="P199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86" i="2"/>
  <c r="BH186" i="2"/>
  <c r="BG186" i="2"/>
  <c r="BE186" i="2"/>
  <c r="T186" i="2"/>
  <c r="R186" i="2"/>
  <c r="P186" i="2"/>
  <c r="BI178" i="2"/>
  <c r="BH178" i="2"/>
  <c r="BG178" i="2"/>
  <c r="BE178" i="2"/>
  <c r="T178" i="2"/>
  <c r="R178" i="2"/>
  <c r="P178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69" i="2"/>
  <c r="BH169" i="2"/>
  <c r="BG169" i="2"/>
  <c r="BE169" i="2"/>
  <c r="T169" i="2"/>
  <c r="R169" i="2"/>
  <c r="P169" i="2"/>
  <c r="BI165" i="2"/>
  <c r="BH165" i="2"/>
  <c r="BG165" i="2"/>
  <c r="BE165" i="2"/>
  <c r="T165" i="2"/>
  <c r="R165" i="2"/>
  <c r="P165" i="2"/>
  <c r="BI158" i="2"/>
  <c r="BH158" i="2"/>
  <c r="BG158" i="2"/>
  <c r="BE158" i="2"/>
  <c r="T158" i="2"/>
  <c r="R158" i="2"/>
  <c r="P158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2" i="2"/>
  <c r="BH152" i="2"/>
  <c r="BG152" i="2"/>
  <c r="BE152" i="2"/>
  <c r="T152" i="2"/>
  <c r="R152" i="2"/>
  <c r="P152" i="2"/>
  <c r="BI149" i="2"/>
  <c r="BH149" i="2"/>
  <c r="BG149" i="2"/>
  <c r="BE149" i="2"/>
  <c r="T149" i="2"/>
  <c r="R149" i="2"/>
  <c r="P149" i="2"/>
  <c r="BI145" i="2"/>
  <c r="BH145" i="2"/>
  <c r="BG145" i="2"/>
  <c r="BE145" i="2"/>
  <c r="T145" i="2"/>
  <c r="R145" i="2"/>
  <c r="P145" i="2"/>
  <c r="BI142" i="2"/>
  <c r="BH142" i="2"/>
  <c r="BG142" i="2"/>
  <c r="BE142" i="2"/>
  <c r="T142" i="2"/>
  <c r="R142" i="2"/>
  <c r="P142" i="2"/>
  <c r="BI139" i="2"/>
  <c r="BH139" i="2"/>
  <c r="BG139" i="2"/>
  <c r="BE139" i="2"/>
  <c r="T139" i="2"/>
  <c r="R139" i="2"/>
  <c r="P139" i="2"/>
  <c r="J133" i="2"/>
  <c r="J132" i="2"/>
  <c r="F130" i="2"/>
  <c r="E128" i="2"/>
  <c r="J31" i="2"/>
  <c r="J92" i="2"/>
  <c r="J91" i="2"/>
  <c r="F89" i="2"/>
  <c r="E87" i="2"/>
  <c r="J18" i="2"/>
  <c r="E18" i="2"/>
  <c r="F92" i="2" s="1"/>
  <c r="J17" i="2"/>
  <c r="J15" i="2"/>
  <c r="E15" i="2"/>
  <c r="F132" i="2" s="1"/>
  <c r="J14" i="2"/>
  <c r="J12" i="2"/>
  <c r="J130" i="2" s="1"/>
  <c r="E7" i="2"/>
  <c r="E126" i="2"/>
  <c r="L90" i="1"/>
  <c r="AM90" i="1"/>
  <c r="AM89" i="1"/>
  <c r="L89" i="1"/>
  <c r="AM87" i="1"/>
  <c r="L87" i="1"/>
  <c r="L85" i="1"/>
  <c r="L84" i="1"/>
  <c r="J360" i="2"/>
  <c r="BK352" i="2"/>
  <c r="BK332" i="2"/>
  <c r="J328" i="2"/>
  <c r="J323" i="2"/>
  <c r="J318" i="2"/>
  <c r="BK313" i="2"/>
  <c r="BK294" i="2"/>
  <c r="J285" i="2"/>
  <c r="BK277" i="2"/>
  <c r="J251" i="2"/>
  <c r="J242" i="2"/>
  <c r="J227" i="2"/>
  <c r="J194" i="2"/>
  <c r="J155" i="2"/>
  <c r="J354" i="2"/>
  <c r="J331" i="2"/>
  <c r="J322" i="2"/>
  <c r="BK301" i="2"/>
  <c r="BK286" i="2"/>
  <c r="J268" i="2"/>
  <c r="BK243" i="2"/>
  <c r="BK236" i="2"/>
  <c r="BK227" i="2"/>
  <c r="J195" i="2"/>
  <c r="J145" i="2"/>
  <c r="J352" i="2"/>
  <c r="J333" i="2"/>
  <c r="BK328" i="2"/>
  <c r="J313" i="2"/>
  <c r="BK309" i="2"/>
  <c r="J294" i="2"/>
  <c r="J286" i="2"/>
  <c r="BK268" i="2"/>
  <c r="BK237" i="2"/>
  <c r="J212" i="2"/>
  <c r="BK173" i="2"/>
  <c r="J149" i="2"/>
  <c r="J353" i="2"/>
  <c r="BK324" i="2"/>
  <c r="J317" i="2"/>
  <c r="BK312" i="2"/>
  <c r="J301" i="2"/>
  <c r="BK284" i="2"/>
  <c r="BK271" i="2"/>
  <c r="J199" i="2"/>
  <c r="J169" i="2"/>
  <c r="BK149" i="2"/>
  <c r="BK360" i="2"/>
  <c r="J356" i="2"/>
  <c r="J344" i="2"/>
  <c r="BK330" i="2"/>
  <c r="BK326" i="2"/>
  <c r="BK320" i="2"/>
  <c r="J315" i="2"/>
  <c r="J298" i="2"/>
  <c r="J287" i="2"/>
  <c r="J282" i="2"/>
  <c r="BK254" i="2"/>
  <c r="J243" i="2"/>
  <c r="J223" i="2"/>
  <c r="J206" i="2"/>
  <c r="J173" i="2"/>
  <c r="BK145" i="2"/>
  <c r="BK351" i="2"/>
  <c r="BK327" i="2"/>
  <c r="BK311" i="2"/>
  <c r="J289" i="2"/>
  <c r="J265" i="2"/>
  <c r="BK242" i="2"/>
  <c r="BK233" i="2"/>
  <c r="BK199" i="2"/>
  <c r="BK155" i="2"/>
  <c r="BK356" i="2"/>
  <c r="J351" i="2"/>
  <c r="J341" i="2"/>
  <c r="J332" i="2"/>
  <c r="BK318" i="2"/>
  <c r="BK298" i="2"/>
  <c r="BK287" i="2"/>
  <c r="J271" i="2"/>
  <c r="J246" i="2"/>
  <c r="BK223" i="2"/>
  <c r="J178" i="2"/>
  <c r="J158" i="2"/>
  <c r="BK142" i="2"/>
  <c r="BK338" i="2"/>
  <c r="BK323" i="2"/>
  <c r="BK319" i="2"/>
  <c r="J311" i="2"/>
  <c r="J291" i="2"/>
  <c r="J283" i="2"/>
  <c r="BK274" i="2"/>
  <c r="J257" i="2"/>
  <c r="BK174" i="2"/>
  <c r="J139" i="2"/>
  <c r="J361" i="2"/>
  <c r="BK357" i="2"/>
  <c r="BK347" i="2"/>
  <c r="BK331" i="2"/>
  <c r="J327" i="2"/>
  <c r="BK321" i="2"/>
  <c r="BK317" i="2"/>
  <c r="BK306" i="2"/>
  <c r="BK291" i="2"/>
  <c r="J284" i="2"/>
  <c r="BK281" i="2"/>
  <c r="BK248" i="2"/>
  <c r="J230" i="2"/>
  <c r="BK211" i="2"/>
  <c r="BK186" i="2"/>
  <c r="BK158" i="2"/>
  <c r="J338" i="2"/>
  <c r="J325" i="2"/>
  <c r="BK316" i="2"/>
  <c r="BK290" i="2"/>
  <c r="BK285" i="2"/>
  <c r="BK257" i="2"/>
  <c r="J237" i="2"/>
  <c r="BK219" i="2"/>
  <c r="BK178" i="2"/>
  <c r="AK27" i="1"/>
  <c r="BK353" i="2"/>
  <c r="J347" i="2"/>
  <c r="J335" i="2"/>
  <c r="J324" i="2"/>
  <c r="J312" i="2"/>
  <c r="J306" i="2"/>
  <c r="J290" i="2"/>
  <c r="BK282" i="2"/>
  <c r="J248" i="2"/>
  <c r="J233" i="2"/>
  <c r="BK206" i="2"/>
  <c r="BK169" i="2"/>
  <c r="J152" i="2"/>
  <c r="BK355" i="2"/>
  <c r="J326" i="2"/>
  <c r="J320" i="2"/>
  <c r="BK315" i="2"/>
  <c r="J309" i="2"/>
  <c r="BK297" i="2"/>
  <c r="J277" i="2"/>
  <c r="BK265" i="2"/>
  <c r="J254" i="2"/>
  <c r="J186" i="2"/>
  <c r="BK152" i="2"/>
  <c r="BK361" i="2"/>
  <c r="BK354" i="2"/>
  <c r="BK335" i="2"/>
  <c r="J329" i="2"/>
  <c r="BK325" i="2"/>
  <c r="J319" i="2"/>
  <c r="BK310" i="2"/>
  <c r="BK289" i="2"/>
  <c r="BK283" i="2"/>
  <c r="J274" i="2"/>
  <c r="BK246" i="2"/>
  <c r="BK239" i="2"/>
  <c r="J219" i="2"/>
  <c r="BK195" i="2"/>
  <c r="BK165" i="2"/>
  <c r="BK139" i="2"/>
  <c r="BK341" i="2"/>
  <c r="BK329" i="2"/>
  <c r="J321" i="2"/>
  <c r="J297" i="2"/>
  <c r="BK280" i="2"/>
  <c r="BK251" i="2"/>
  <c r="J239" i="2"/>
  <c r="BK230" i="2"/>
  <c r="BK212" i="2"/>
  <c r="BK156" i="2"/>
  <c r="AS94" i="1"/>
  <c r="J355" i="2"/>
  <c r="BK344" i="2"/>
  <c r="J330" i="2"/>
  <c r="BK314" i="2"/>
  <c r="J310" i="2"/>
  <c r="BK303" i="2"/>
  <c r="J288" i="2"/>
  <c r="J281" i="2"/>
  <c r="J260" i="2"/>
  <c r="J236" i="2"/>
  <c r="J211" i="2"/>
  <c r="J174" i="2"/>
  <c r="J156" i="2"/>
  <c r="J357" i="2"/>
  <c r="BK333" i="2"/>
  <c r="BK322" i="2"/>
  <c r="J316" i="2"/>
  <c r="J314" i="2"/>
  <c r="J303" i="2"/>
  <c r="BK288" i="2"/>
  <c r="J280" i="2"/>
  <c r="BK260" i="2"/>
  <c r="BK194" i="2"/>
  <c r="J165" i="2"/>
  <c r="J142" i="2"/>
  <c r="BK138" i="2" l="1"/>
  <c r="T138" i="2"/>
  <c r="T157" i="2"/>
  <c r="T177" i="2"/>
  <c r="R198" i="2"/>
  <c r="BK229" i="2"/>
  <c r="J229" i="2" s="1"/>
  <c r="J105" i="2" s="1"/>
  <c r="T229" i="2"/>
  <c r="P238" i="2"/>
  <c r="R247" i="2"/>
  <c r="P302" i="2"/>
  <c r="P308" i="2"/>
  <c r="P334" i="2"/>
  <c r="BK157" i="2"/>
  <c r="J157" i="2" s="1"/>
  <c r="J99" i="2" s="1"/>
  <c r="BK177" i="2"/>
  <c r="J177" i="2" s="1"/>
  <c r="J100" i="2" s="1"/>
  <c r="BK198" i="2"/>
  <c r="J198" i="2" s="1"/>
  <c r="J101" i="2" s="1"/>
  <c r="R229" i="2"/>
  <c r="T238" i="2"/>
  <c r="P247" i="2"/>
  <c r="T302" i="2"/>
  <c r="R308" i="2"/>
  <c r="T334" i="2"/>
  <c r="P350" i="2"/>
  <c r="P138" i="2"/>
  <c r="P157" i="2"/>
  <c r="P177" i="2"/>
  <c r="P198" i="2"/>
  <c r="P229" i="2"/>
  <c r="P228" i="2"/>
  <c r="R238" i="2"/>
  <c r="T247" i="2"/>
  <c r="R302" i="2"/>
  <c r="T308" i="2"/>
  <c r="BK350" i="2"/>
  <c r="J350" i="2"/>
  <c r="J112" i="2" s="1"/>
  <c r="R350" i="2"/>
  <c r="R138" i="2"/>
  <c r="R157" i="2"/>
  <c r="R177" i="2"/>
  <c r="T198" i="2"/>
  <c r="BK238" i="2"/>
  <c r="J238" i="2"/>
  <c r="J106" i="2"/>
  <c r="BK247" i="2"/>
  <c r="J247" i="2"/>
  <c r="J107" i="2"/>
  <c r="BK302" i="2"/>
  <c r="J302" i="2"/>
  <c r="J108" i="2"/>
  <c r="BK308" i="2"/>
  <c r="J308" i="2"/>
  <c r="J110" i="2"/>
  <c r="BK334" i="2"/>
  <c r="J334" i="2"/>
  <c r="J111" i="2"/>
  <c r="R334" i="2"/>
  <c r="T350" i="2"/>
  <c r="BK222" i="2"/>
  <c r="J222" i="2" s="1"/>
  <c r="J102" i="2" s="1"/>
  <c r="BK226" i="2"/>
  <c r="J226" i="2" s="1"/>
  <c r="J103" i="2" s="1"/>
  <c r="F133" i="2"/>
  <c r="BF139" i="2"/>
  <c r="BF152" i="2"/>
  <c r="BF155" i="2"/>
  <c r="BF165" i="2"/>
  <c r="BF178" i="2"/>
  <c r="BF199" i="2"/>
  <c r="BF233" i="2"/>
  <c r="BF254" i="2"/>
  <c r="BF260" i="2"/>
  <c r="BF277" i="2"/>
  <c r="BF280" i="2"/>
  <c r="BF283" i="2"/>
  <c r="BF287" i="2"/>
  <c r="BF289" i="2"/>
  <c r="BF294" i="2"/>
  <c r="BF306" i="2"/>
  <c r="BF310" i="2"/>
  <c r="BF321" i="2"/>
  <c r="BF322" i="2"/>
  <c r="BF325" i="2"/>
  <c r="BF335" i="2"/>
  <c r="BF352" i="2"/>
  <c r="E85" i="2"/>
  <c r="F91" i="2"/>
  <c r="BF145" i="2"/>
  <c r="BF149" i="2"/>
  <c r="BF156" i="2"/>
  <c r="BF158" i="2"/>
  <c r="BF174" i="2"/>
  <c r="BF206" i="2"/>
  <c r="BF230" i="2"/>
  <c r="BF243" i="2"/>
  <c r="BF257" i="2"/>
  <c r="BF268" i="2"/>
  <c r="BF281" i="2"/>
  <c r="BF284" i="2"/>
  <c r="BF285" i="2"/>
  <c r="BF301" i="2"/>
  <c r="BF309" i="2"/>
  <c r="BF311" i="2"/>
  <c r="BF313" i="2"/>
  <c r="BF314" i="2"/>
  <c r="BF315" i="2"/>
  <c r="BF316" i="2"/>
  <c r="BF318" i="2"/>
  <c r="BF323" i="2"/>
  <c r="BF329" i="2"/>
  <c r="BF332" i="2"/>
  <c r="BF333" i="2"/>
  <c r="BF344" i="2"/>
  <c r="BF351" i="2"/>
  <c r="BF355" i="2"/>
  <c r="BF356" i="2"/>
  <c r="J89" i="2"/>
  <c r="BF142" i="2"/>
  <c r="BF195" i="2"/>
  <c r="BF212" i="2"/>
  <c r="BF236" i="2"/>
  <c r="BF237" i="2"/>
  <c r="BF251" i="2"/>
  <c r="BF265" i="2"/>
  <c r="BF274" i="2"/>
  <c r="BF282" i="2"/>
  <c r="BF288" i="2"/>
  <c r="BF290" i="2"/>
  <c r="BF291" i="2"/>
  <c r="BF298" i="2"/>
  <c r="BF303" i="2"/>
  <c r="BF312" i="2"/>
  <c r="BF320" i="2"/>
  <c r="BF324" i="2"/>
  <c r="BF326" i="2"/>
  <c r="BF328" i="2"/>
  <c r="BF330" i="2"/>
  <c r="BF338" i="2"/>
  <c r="BF347" i="2"/>
  <c r="BF354" i="2"/>
  <c r="BF169" i="2"/>
  <c r="BF173" i="2"/>
  <c r="BF186" i="2"/>
  <c r="BF194" i="2"/>
  <c r="BF211" i="2"/>
  <c r="BF219" i="2"/>
  <c r="BF223" i="2"/>
  <c r="BF227" i="2"/>
  <c r="BF239" i="2"/>
  <c r="BF242" i="2"/>
  <c r="BF246" i="2"/>
  <c r="BF248" i="2"/>
  <c r="BF271" i="2"/>
  <c r="BF286" i="2"/>
  <c r="BF297" i="2"/>
  <c r="BF317" i="2"/>
  <c r="BF319" i="2"/>
  <c r="BF327" i="2"/>
  <c r="BF331" i="2"/>
  <c r="BF341" i="2"/>
  <c r="BF353" i="2"/>
  <c r="BF357" i="2"/>
  <c r="BF360" i="2"/>
  <c r="BF361" i="2"/>
  <c r="J35" i="2"/>
  <c r="AV95" i="1" s="1"/>
  <c r="F38" i="2"/>
  <c r="BC95" i="1" s="1"/>
  <c r="BC94" i="1" s="1"/>
  <c r="AY94" i="1" s="1"/>
  <c r="F37" i="2"/>
  <c r="BB95" i="1" s="1"/>
  <c r="BB94" i="1" s="1"/>
  <c r="W34" i="1" s="1"/>
  <c r="F39" i="2"/>
  <c r="BD95" i="1" s="1"/>
  <c r="BD94" i="1" s="1"/>
  <c r="W36" i="1" s="1"/>
  <c r="F35" i="2"/>
  <c r="AZ95" i="1" s="1"/>
  <c r="AZ94" i="1" s="1"/>
  <c r="W32" i="1" s="1"/>
  <c r="P137" i="2" l="1"/>
  <c r="R228" i="2"/>
  <c r="P307" i="2"/>
  <c r="T228" i="2"/>
  <c r="R137" i="2"/>
  <c r="T307" i="2"/>
  <c r="T137" i="2"/>
  <c r="T136" i="2" s="1"/>
  <c r="R307" i="2"/>
  <c r="BK137" i="2"/>
  <c r="J137" i="2"/>
  <c r="J97" i="2" s="1"/>
  <c r="BK307" i="2"/>
  <c r="J307" i="2"/>
  <c r="J109" i="2" s="1"/>
  <c r="J138" i="2"/>
  <c r="J98" i="2"/>
  <c r="BK228" i="2"/>
  <c r="J228" i="2"/>
  <c r="J104" i="2"/>
  <c r="AX94" i="1"/>
  <c r="J36" i="2"/>
  <c r="AW95" i="1" s="1"/>
  <c r="AT95" i="1" s="1"/>
  <c r="F36" i="2"/>
  <c r="BA95" i="1"/>
  <c r="BA94" i="1" s="1"/>
  <c r="AW94" i="1" s="1"/>
  <c r="AK33" i="1" s="1"/>
  <c r="W35" i="1"/>
  <c r="AV94" i="1"/>
  <c r="AK32" i="1" s="1"/>
  <c r="R136" i="2" l="1"/>
  <c r="P136" i="2"/>
  <c r="AU95" i="1"/>
  <c r="BK136" i="2"/>
  <c r="J136" i="2" s="1"/>
  <c r="J96" i="2" s="1"/>
  <c r="J117" i="2" s="1"/>
  <c r="AT94" i="1"/>
  <c r="W33" i="1"/>
  <c r="AU94" i="1"/>
  <c r="J30" i="2" l="1"/>
  <c r="J32" i="2"/>
  <c r="AG95" i="1"/>
  <c r="AG94" i="1"/>
  <c r="AG99" i="1"/>
  <c r="AN94" i="1" l="1"/>
  <c r="J41" i="2"/>
  <c r="AN95" i="1"/>
  <c r="AN99" i="1"/>
  <c r="AK26" i="1"/>
  <c r="AK29" i="1"/>
  <c r="AK38" i="1"/>
</calcChain>
</file>

<file path=xl/sharedStrings.xml><?xml version="1.0" encoding="utf-8"?>
<sst xmlns="http://schemas.openxmlformats.org/spreadsheetml/2006/main" count="2755" uniqueCount="578">
  <si>
    <t>Export Komplet</t>
  </si>
  <si>
    <t/>
  </si>
  <si>
    <t>2.0</t>
  </si>
  <si>
    <t>False</t>
  </si>
  <si>
    <t>{afbadde8-eebc-408b-970b-bdbe244e94bf}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</si>
  <si>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</si>
  <si>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</si>
  <si>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</si>
  <si>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</si>
  <si>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</si>
  <si>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</si>
  <si>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</si>
  <si>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000-107-NVO</t>
  </si>
  <si>
    <t>Stavba:</t>
  </si>
  <si>
    <t>Stavebné úpravy maštale pre voľné ustajnenie HD p.č. 95, N. Ladičkovce</t>
  </si>
  <si>
    <t>JKSO:</t>
  </si>
  <si>
    <t>ČS:</t>
  </si>
  <si>
    <t>Miesto:</t>
  </si>
  <si>
    <t xml:space="preserve"> </t>
  </si>
  <si>
    <t>Dátum:</t>
  </si>
  <si>
    <t>8. 10. 2026</t>
  </si>
  <si>
    <t>Objednávateľ:</t>
  </si>
  <si>
    <t>IČO:</t>
  </si>
  <si>
    <t>IČ DPH:</t>
  </si>
  <si>
    <t>Zhotoviteľ: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</si>
  <si>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</si>
  <si>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</si>
  <si>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</si>
  <si>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</si>
  <si>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</si>
  <si>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</si>
  <si>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</si>
  <si>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</si>
  <si>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</si>
  <si>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</si>
  <si>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</si>
  <si>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</si>
  <si>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</si>
  <si>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</si>
  <si>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</si>
  <si>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</si>
  <si>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</si>
  <si>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</si>
  <si>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</si>
  <si>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</si>
  <si>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</si>
  <si>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</si>
  <si>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</si>
  <si>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</si>
  <si>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</si>
  <si>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</si>
  <si>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</si>
  <si>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</si>
  <si>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</si>
  <si>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</si>
  <si>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</si>
  <si>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</si>
  <si>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</si>
  <si>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</si>
  <si>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</si>
  <si>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</si>
  <si>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</si>
  <si>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</si>
  <si>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</si>
  <si>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</si>
  <si>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</si>
  <si>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</si>
  <si>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</si>
  <si>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</si>
  <si>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</si>
  <si>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</si>
  <si>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</si>
  <si>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</si>
  <si>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</si>
  <si>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</si>
  <si>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</si>
  <si>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</si>
  <si>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</si>
  <si>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</si>
  <si>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 xml:space="preserve">Stavebné úpravy maštale pre voľné ustajnenie HD </t>
  </si>
  <si>
    <t>STA</t>
  </si>
  <si>
    <t>1</t>
  </si>
  <si>
    <t>{876eb09e-912a-4caf-847c-91a4c23782a3}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</si>
  <si>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</si>
  <si>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</si>
  <si>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</si>
  <si>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</si>
  <si>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</si>
  <si>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</si>
  <si>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 xml:space="preserve">01o - Stavebné úpravy maštale pre voľné ustajnenie HD 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</si>
  <si>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</si>
  <si>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</si>
  <si>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</si>
  <si>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</si>
  <si>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</si>
  <si>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</si>
  <si>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</si>
  <si>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</si>
  <si>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</si>
  <si>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</si>
  <si>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</si>
  <si>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</si>
  <si>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</si>
  <si>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</si>
  <si>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</si>
  <si>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</si>
  <si>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</si>
  <si>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</si>
  <si>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</si>
  <si>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</si>
  <si>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</si>
  <si>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 xml:space="preserve">    OST - Kanalizácia</t>
  </si>
  <si>
    <t xml:space="preserve">    8 - Rúrové vedenie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</si>
  <si>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</si>
  <si>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</si>
  <si>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</si>
  <si>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</si>
  <si>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</si>
  <si>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</si>
  <si>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</si>
  <si>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</si>
  <si>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</si>
  <si>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</si>
  <si>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</si>
  <si>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</si>
  <si>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</si>
  <si>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</si>
  <si>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</si>
  <si>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</si>
  <si>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</si>
  <si>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</si>
  <si>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</si>
  <si>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</si>
  <si>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</si>
  <si>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</si>
  <si>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</si>
  <si>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VV</t>
  </si>
  <si>
    <t>80*(7+1)+12*(5+10)</t>
  </si>
  <si>
    <t>Súčet</t>
  </si>
  <si>
    <t>121101112.S</t>
  </si>
  <si>
    <t>Odstránenie ornice s premiestn. na hromady, so zložením na vzdialenosť do 100 m a do 1000 m3</t>
  </si>
  <si>
    <t>m3</t>
  </si>
  <si>
    <t>820*0,4</t>
  </si>
  <si>
    <t>3</t>
  </si>
  <si>
    <t>132201102.S</t>
  </si>
  <si>
    <t>Výkop ryhy do šírky 600 mm v horn.3 nad 100 m3</t>
  </si>
  <si>
    <t>6</t>
  </si>
  <si>
    <t>65,6*2*0,5*1,1</t>
  </si>
  <si>
    <t>(10,08+2,5)*0,5*1,1</t>
  </si>
  <si>
    <t>132201109.S</t>
  </si>
  <si>
    <t>Príplatok k cene za lepivosť pri hĺbení rýh šírky do 600 mm zapažených i nezapažených s urovnaním dna v hornine 3</t>
  </si>
  <si>
    <t>8</t>
  </si>
  <si>
    <t>79,079*0,3</t>
  </si>
  <si>
    <t>5</t>
  </si>
  <si>
    <t>162201102.S</t>
  </si>
  <si>
    <t>Vodorovné premiestnenie výkopku z horniny 1-4 nad 20-50m</t>
  </si>
  <si>
    <t>10</t>
  </si>
  <si>
    <t>328+79,079</t>
  </si>
  <si>
    <t>171201202.S</t>
  </si>
  <si>
    <t>Uloženie sypaniny na skládky nad 100 do 1000 m3</t>
  </si>
  <si>
    <t>12</t>
  </si>
  <si>
    <t>7</t>
  </si>
  <si>
    <t>181201101.S</t>
  </si>
  <si>
    <t>Úprava pláne v násypoch v hornine 1-4 bez zhutnenia</t>
  </si>
  <si>
    <t>14</t>
  </si>
  <si>
    <t>Zakladanie</t>
  </si>
  <si>
    <t>271573001.S</t>
  </si>
  <si>
    <t>Násyp pod základové konštrukcie so zhutnením zo štrkopiesku fr.0-32 mm</t>
  </si>
  <si>
    <t>16</t>
  </si>
  <si>
    <t>65,6*2*0,5*0,1</t>
  </si>
  <si>
    <t>(10,08+2,5)*0,5*0,15</t>
  </si>
  <si>
    <t>65,6*7*0,20</t>
  </si>
  <si>
    <t>65,6*1*0,20</t>
  </si>
  <si>
    <t>(5+10,08)*19,38*0,20</t>
  </si>
  <si>
    <t>9</t>
  </si>
  <si>
    <t>274321312.S</t>
  </si>
  <si>
    <t>Betón základových pásov, železový (bez výstuže), tr. C 20/25</t>
  </si>
  <si>
    <t>18</t>
  </si>
  <si>
    <t>65,6*2*0,5*0,85</t>
  </si>
  <si>
    <t>(1,08+2,5)*0,5*0,85</t>
  </si>
  <si>
    <t>274351215.S</t>
  </si>
  <si>
    <t>Debnenie stien základových pásov, zhotovenie-dielce</t>
  </si>
  <si>
    <t>20</t>
  </si>
  <si>
    <t>65,6*2*0,5</t>
  </si>
  <si>
    <t>(10,08+2,5)*2*0,5</t>
  </si>
  <si>
    <t>11</t>
  </si>
  <si>
    <t>274351216.S</t>
  </si>
  <si>
    <t>Debnenie stien základových pásov, odstránenie-dielce</t>
  </si>
  <si>
    <t>22</t>
  </si>
  <si>
    <t>274361821.S</t>
  </si>
  <si>
    <t>Výstuž základových pásov z ocele B500 (10505)</t>
  </si>
  <si>
    <t>t</t>
  </si>
  <si>
    <t>24</t>
  </si>
  <si>
    <t>57,282*0,035</t>
  </si>
  <si>
    <t>Zvislé a kompletné konštrukcie</t>
  </si>
  <si>
    <t>13</t>
  </si>
  <si>
    <t>341321410.S</t>
  </si>
  <si>
    <t>Betón stien a priečok, železový (bez výstuže) tr. C 25/30</t>
  </si>
  <si>
    <t>26</t>
  </si>
  <si>
    <t>65,6*2*2*0,25</t>
  </si>
  <si>
    <t>-1,8*2*0,25*8</t>
  </si>
  <si>
    <t>65,6*0,4*0,25</t>
  </si>
  <si>
    <t>11,28*2*2*0,25</t>
  </si>
  <si>
    <t>-4*2*2*0,25</t>
  </si>
  <si>
    <t>(10,08+2,5)*1,2*0,2</t>
  </si>
  <si>
    <t>341351105.S</t>
  </si>
  <si>
    <t>Debnenie stien a priečok obojstranné zhotovenie-dielce</t>
  </si>
  <si>
    <t>28</t>
  </si>
  <si>
    <t>65,6*2*2*2</t>
  </si>
  <si>
    <t>-1,8*2*2*8</t>
  </si>
  <si>
    <t>65,6*0,4*2</t>
  </si>
  <si>
    <t>11,28*2*2*2</t>
  </si>
  <si>
    <t>-4*2*2*2</t>
  </si>
  <si>
    <t>(10,08+2,5)*1,2*2</t>
  </si>
  <si>
    <t>15</t>
  </si>
  <si>
    <t>341351106.S</t>
  </si>
  <si>
    <t>Debnenie stien a priečok obojstranné odstránenie-dielce</t>
  </si>
  <si>
    <t>30</t>
  </si>
  <si>
    <t>341362422.S</t>
  </si>
  <si>
    <t>Výstuž  stien a priečok rovných alebo oblých zo zváraných sietí KARI, priemer drôtu 6/6 mm, veľkosť oka 150x150 mm</t>
  </si>
  <si>
    <t>32</t>
  </si>
  <si>
    <t>608,12/2</t>
  </si>
  <si>
    <t>Úpravy povrchov, podlahy, osadenie</t>
  </si>
  <si>
    <t>17</t>
  </si>
  <si>
    <t>631315611.S</t>
  </si>
  <si>
    <t>Mazanina z betónu prostého (m3) tr. C 20/25 hr.nad 120 do 240 mm</t>
  </si>
  <si>
    <t>36</t>
  </si>
  <si>
    <t>64,75*10,78*0,15</t>
  </si>
  <si>
    <t>65,6*1*0,15</t>
  </si>
  <si>
    <t>65,6*3,5*0,15</t>
  </si>
  <si>
    <t>(5+10,08)*19,38*0,15</t>
  </si>
  <si>
    <t>65,6*3,5*0,15   " krmna cesta</t>
  </si>
  <si>
    <t>631351101.S</t>
  </si>
  <si>
    <t>Debnenie stien, rýh a otvorov v podlahách zhotovenie</t>
  </si>
  <si>
    <t>38</t>
  </si>
  <si>
    <t>(65,6+3,5+3,5)*0,15  " krmna cesta</t>
  </si>
  <si>
    <t>(65,6+1+1)*0,15</t>
  </si>
  <si>
    <t>(5+10,08+5+10,08+19,38+19,38)*0,15</t>
  </si>
  <si>
    <t>19</t>
  </si>
  <si>
    <t>631351102.S</t>
  </si>
  <si>
    <t>Debnenie stien, rýh a otvorov v podlahách odstránenie</t>
  </si>
  <si>
    <t>40</t>
  </si>
  <si>
    <t>631362422.S</t>
  </si>
  <si>
    <t>Výstuž mazanín z betónov (z kameniva) a z ľahkých betónov zo sietí KARI, priemer drôtu 6/6 mm, veľkosť oka 150x150 mm</t>
  </si>
  <si>
    <t>42</t>
  </si>
  <si>
    <t>64,75*10,78</t>
  </si>
  <si>
    <t>65,6*1</t>
  </si>
  <si>
    <t>65,6*3,5</t>
  </si>
  <si>
    <t>(5+10,08)*19,38</t>
  </si>
  <si>
    <t>65,6*3,5   " krmna cesta</t>
  </si>
  <si>
    <t>21</t>
  </si>
  <si>
    <t>634920033.S</t>
  </si>
  <si>
    <t>Rezanie dilatačných škár v čiastočne zatvrdnutej betónovej mazanine alebo poteru hĺbky nad 50 do 80 mm, šírky nad 10 do 20 mm</t>
  </si>
  <si>
    <t>m</t>
  </si>
  <si>
    <t>44</t>
  </si>
  <si>
    <t>65,6+10,78*8+5*4+10,08*4+1*2+3,5*4</t>
  </si>
  <si>
    <t>Ostatné konštrukcie a práce</t>
  </si>
  <si>
    <t>952901311.S</t>
  </si>
  <si>
    <t>Vyčistenie budov poľnohospodárskych objektov akejkoľvek výšky</t>
  </si>
  <si>
    <t>46</t>
  </si>
  <si>
    <t>65,6*10,78</t>
  </si>
  <si>
    <t>99</t>
  </si>
  <si>
    <t>Presun hmôt HSV</t>
  </si>
  <si>
    <t>998012022.S</t>
  </si>
  <si>
    <t>Presun hmôt pre budovy (801, 803, 812), zvislá konštr. monolit. betónová výšky do 12 m</t>
  </si>
  <si>
    <t>48</t>
  </si>
  <si>
    <t>PSV</t>
  </si>
  <si>
    <t>Práce a dodávky PSV</t>
  </si>
  <si>
    <t>762</t>
  </si>
  <si>
    <t>Konštrukcie tesárske</t>
  </si>
  <si>
    <t>762332110.S</t>
  </si>
  <si>
    <t>Montáž viazaných konštrukcií krovov striech z reziva priemernej plochy do 140 cm2</t>
  </si>
  <si>
    <t>50</t>
  </si>
  <si>
    <t>65,6*21</t>
  </si>
  <si>
    <t>25</t>
  </si>
  <si>
    <t>M</t>
  </si>
  <si>
    <t>605120006900.S</t>
  </si>
  <si>
    <t>Drevené hranoly 80 mm x 120 mm</t>
  </si>
  <si>
    <t>52</t>
  </si>
  <si>
    <t>1377,6*0,08*0,12*1,05   " Prepočítané koeficientom množstva "</t>
  </si>
  <si>
    <t>762395000.S</t>
  </si>
  <si>
    <t>Spojovacie prostriedky pre viazané konštrukcie krovov, debnenie a laťovanie, nadstrešné konštr., spádové kliny - svorky, dosky, klince, pásová oceľ, vruty</t>
  </si>
  <si>
    <t>54</t>
  </si>
  <si>
    <t>27</t>
  </si>
  <si>
    <t>998762202.S</t>
  </si>
  <si>
    <t>Presun hmôt pre konštrukcie tesárske v objektoch výšky do 12 m</t>
  </si>
  <si>
    <t>%</t>
  </si>
  <si>
    <t>56</t>
  </si>
  <si>
    <t>764</t>
  </si>
  <si>
    <t>Konštrukcie klampiarske</t>
  </si>
  <si>
    <t>764352221.S</t>
  </si>
  <si>
    <t>Žľaby z pozinkovaného PZ plechu, pododkvapové polkruhové r.š. 200 mm</t>
  </si>
  <si>
    <t>58</t>
  </si>
  <si>
    <t>65,6*3</t>
  </si>
  <si>
    <t>29</t>
  </si>
  <si>
    <t>764359212.S</t>
  </si>
  <si>
    <t>Kotlík kónický z pozinkovaného PZ plechu, pre rúry s priemerom od 100 do 150 mm</t>
  </si>
  <si>
    <t>ks</t>
  </si>
  <si>
    <t>60</t>
  </si>
  <si>
    <t>764454255.S</t>
  </si>
  <si>
    <t>Zvodové rúry z pozinkovaného PZ plechu, kruhové priemer 150 mm</t>
  </si>
  <si>
    <t>62</t>
  </si>
  <si>
    <t>2,41*2+4,72*4</t>
  </si>
  <si>
    <t>31</t>
  </si>
  <si>
    <t>998764201.S</t>
  </si>
  <si>
    <t>Presun hmôt pre konštrukcie klampiarske v objektoch výšky do 6 m</t>
  </si>
  <si>
    <t>64</t>
  </si>
  <si>
    <t>767</t>
  </si>
  <si>
    <t>Konštrukcie doplnkové kovové</t>
  </si>
  <si>
    <t>767137113.S</t>
  </si>
  <si>
    <t>Montáž roštu z oceľových profilov pre steny a priečky výšky nad 3300 mm, rozpätie nad 900 do 1200 mm</t>
  </si>
  <si>
    <t>66</t>
  </si>
  <si>
    <t>59,04+189,856</t>
  </si>
  <si>
    <t>33</t>
  </si>
  <si>
    <t>145520000300.S</t>
  </si>
  <si>
    <t>Profil oceľový zváraný tenkostenný uzavretý obdĺžnikový</t>
  </si>
  <si>
    <t>68</t>
  </si>
  <si>
    <t>248,896*0,008</t>
  </si>
  <si>
    <t>34</t>
  </si>
  <si>
    <t>767137511.S</t>
  </si>
  <si>
    <t>Obloženie Lexanom</t>
  </si>
  <si>
    <t>70</t>
  </si>
  <si>
    <t>65,6*0,9</t>
  </si>
  <si>
    <t>35</t>
  </si>
  <si>
    <t>283170000100</t>
  </si>
  <si>
    <t>Doska komôrková z polykarbonátu LEXAN</t>
  </si>
  <si>
    <t>72</t>
  </si>
  <si>
    <t>57,96*1,05 "Prepočítané koeficientom množstva</t>
  </si>
  <si>
    <t>767137512.S</t>
  </si>
  <si>
    <t>Obloženie plechom oceľovým, tvarovaným, lakovaným</t>
  </si>
  <si>
    <t>74</t>
  </si>
  <si>
    <t>11,28*1,6/2*2</t>
  </si>
  <si>
    <t>(11,28*2,8-4*2)*2</t>
  </si>
  <si>
    <t>65,6*(2,8-0,9)</t>
  </si>
  <si>
    <t>37</t>
  </si>
  <si>
    <t>138310001300.S1</t>
  </si>
  <si>
    <t>Plech trapézový na opláštenie</t>
  </si>
  <si>
    <t>76</t>
  </si>
  <si>
    <t>189,856*1,05 "Prepočítané koeficientom množstva</t>
  </si>
  <si>
    <t>767161210.S</t>
  </si>
  <si>
    <t>Montáž zábradlia rovného z rúrok na oceľovú konštrukciu, s hmotnosťou 1 m zábradlia do 20 kg</t>
  </si>
  <si>
    <t>78</t>
  </si>
  <si>
    <t>65,6*2</t>
  </si>
  <si>
    <t>39</t>
  </si>
  <si>
    <t>553520003100.S</t>
  </si>
  <si>
    <t>Zábradlie rovné plochy  výška do 1200 mm,  do  exteriéru</t>
  </si>
  <si>
    <t>80</t>
  </si>
  <si>
    <t>131,2</t>
  </si>
  <si>
    <t>767392112.S</t>
  </si>
  <si>
    <t>Montáž krytiny striech plechom tvarovaným skrutkovaním</t>
  </si>
  <si>
    <t>82</t>
  </si>
  <si>
    <t>65,6*12,1+65,6*6,2+65,6*1,3</t>
  </si>
  <si>
    <t>41</t>
  </si>
  <si>
    <t>138310001300.S</t>
  </si>
  <si>
    <t>Plech trapézový tvarovaný</t>
  </si>
  <si>
    <t>84</t>
  </si>
  <si>
    <t>1285,76*1,05 "Prepočítané koeficientom množstva</t>
  </si>
  <si>
    <t>767920110.S</t>
  </si>
  <si>
    <t>Montáž vrát a vrátok  osadzovaných na stĺpiky murované alebo betónované, do 2 m2</t>
  </si>
  <si>
    <t>86</t>
  </si>
  <si>
    <t>43</t>
  </si>
  <si>
    <t>553510010500.S1</t>
  </si>
  <si>
    <t>Vrátka oceľové 0,8 m x1,6 m, exterier</t>
  </si>
  <si>
    <t>88</t>
  </si>
  <si>
    <t>767920120.S2</t>
  </si>
  <si>
    <t>Montáž vrát a vrátok osadzovaných na stĺpiky murované alebo betónované, 2-4 m2</t>
  </si>
  <si>
    <t>90</t>
  </si>
  <si>
    <t>45</t>
  </si>
  <si>
    <t>553510009900.S</t>
  </si>
  <si>
    <t>Vrátka oceľové s povrchovou úpravou - náterom 1,8 m x 1,6 m</t>
  </si>
  <si>
    <t>92</t>
  </si>
  <si>
    <t>767920130.S</t>
  </si>
  <si>
    <t>Montáž vrát a vrátok osadzovaných na stĺpiky murované alebo betónované, 4-6 m2</t>
  </si>
  <si>
    <t>94</t>
  </si>
  <si>
    <t>47</t>
  </si>
  <si>
    <t>553410058800.S</t>
  </si>
  <si>
    <t>Vráta oceľové s povrchovou úpravou - náterom 3,5 m x 1,6 m</t>
  </si>
  <si>
    <t>96</t>
  </si>
  <si>
    <t>767920140.S</t>
  </si>
  <si>
    <t>Montáž vrát a vrátok k oploteniu osadzovaných na stĺpiky murované alebo betónované, 6-8 m2</t>
  </si>
  <si>
    <t>98</t>
  </si>
  <si>
    <t>49</t>
  </si>
  <si>
    <t>553410058000.S1</t>
  </si>
  <si>
    <t>Vráta oceľové s povrchovou úpravou - náterom 4,0 x 1,60 m</t>
  </si>
  <si>
    <t>100</t>
  </si>
  <si>
    <t>553410059300.S</t>
  </si>
  <si>
    <t>Vráta oceľové posúvne 4 x1,6 m s náterom</t>
  </si>
  <si>
    <t>1010453643</t>
  </si>
  <si>
    <t>51</t>
  </si>
  <si>
    <t>767920170.S</t>
  </si>
  <si>
    <t>Montáž vrát a vrátok osadzovaných na stĺpiky murované alebo betónované nad 15 m2</t>
  </si>
  <si>
    <t>102</t>
  </si>
  <si>
    <t>553410057800.S</t>
  </si>
  <si>
    <t>Vráta oceľové dvojkrídlové s povrchovou úpravou - náterom 10,78 m x 1,6 m</t>
  </si>
  <si>
    <t>104</t>
  </si>
  <si>
    <t>53</t>
  </si>
  <si>
    <t>767995105.S</t>
  </si>
  <si>
    <t>Montáž ostatných atypických kovových stavebných doplnkových konštrukcií nad 50 do 100 kg</t>
  </si>
  <si>
    <t>kg</t>
  </si>
  <si>
    <t>106</t>
  </si>
  <si>
    <t>(14*4+14*2,4)*12,3</t>
  </si>
  <si>
    <t>134830000100.S</t>
  </si>
  <si>
    <t>Prvky pre oceľovú nosnú konštrukciu - stĺpy, väzniky prierez do 100-300 mm</t>
  </si>
  <si>
    <t>108</t>
  </si>
  <si>
    <t>1102,08*0,001 "Prepočítané koeficientom množstva</t>
  </si>
  <si>
    <t>55</t>
  </si>
  <si>
    <t>767995106.S</t>
  </si>
  <si>
    <t>Montáž ostatných atypických kovových stavebných doplnkových konštrukcií nad 100 do 250 kg</t>
  </si>
  <si>
    <t>110</t>
  </si>
  <si>
    <t>134830000100.S1</t>
  </si>
  <si>
    <t>Prvky pre oceľovú nosnú konštrukciu - stĺpy, väzniky prierez do 100-500 mm</t>
  </si>
  <si>
    <t>112</t>
  </si>
  <si>
    <t>15125*0,001 "Prepočítané koeficientom množstva</t>
  </si>
  <si>
    <t>57</t>
  </si>
  <si>
    <t>998767201.S</t>
  </si>
  <si>
    <t>Presun hmôt pre kovové stavebné doplnkové konštrukcie v objektoch výšky do 6 m</t>
  </si>
  <si>
    <t>114</t>
  </si>
  <si>
    <t>783</t>
  </si>
  <si>
    <t>Nátery</t>
  </si>
  <si>
    <t>783222100.S</t>
  </si>
  <si>
    <t>Nátery kov.stav.doplnk.konštr. syntetické  na vzduchu schnúce dvojnásobné</t>
  </si>
  <si>
    <t>116</t>
  </si>
  <si>
    <t>(15125,65+1102,08)*13/1000</t>
  </si>
  <si>
    <t>59</t>
  </si>
  <si>
    <t>783226100.S</t>
  </si>
  <si>
    <t xml:space="preserve">Nátery kov.stav.doplnk.konštr. syntetické na vzduchu schnúce základný </t>
  </si>
  <si>
    <t>118</t>
  </si>
  <si>
    <t>Práce a dodávky M</t>
  </si>
  <si>
    <t>21-M</t>
  </si>
  <si>
    <t>Elektromontáže</t>
  </si>
  <si>
    <t>210010041.S</t>
  </si>
  <si>
    <t>Rúrka elektroinštalačná ohybná kovová typ 3313, uložená pevne</t>
  </si>
  <si>
    <t>120</t>
  </si>
  <si>
    <t>61</t>
  </si>
  <si>
    <t>345710008305.S</t>
  </si>
  <si>
    <t>Rúrka ohybná 3313 kovová z vrchnej pozink. oceľovej pásky a vnútornej izolačnej vrstvy, D 18,9 mm</t>
  </si>
  <si>
    <t>256</t>
  </si>
  <si>
    <t>122</t>
  </si>
  <si>
    <t>345710036510.S</t>
  </si>
  <si>
    <t>Príchytka obojstranná 3613 z pozinkovanej ocele pre ohybné kovové elektroinštal. rúrky D 13 mm</t>
  </si>
  <si>
    <t>124</t>
  </si>
  <si>
    <t>63</t>
  </si>
  <si>
    <t>210010301</t>
  </si>
  <si>
    <t>Krabica prístrojová bez zapojenia (1901, KP 68, KZ 3)</t>
  </si>
  <si>
    <t>126</t>
  </si>
  <si>
    <t>3450906510</t>
  </si>
  <si>
    <t>Krabica</t>
  </si>
  <si>
    <t>128</t>
  </si>
  <si>
    <t>65</t>
  </si>
  <si>
    <t>210100002</t>
  </si>
  <si>
    <t>Ukončenie vodičov v rozvádzač. vč. zapojenia a vodičovej koncovky do 6 mm2</t>
  </si>
  <si>
    <t>KUS</t>
  </si>
  <si>
    <t>130</t>
  </si>
  <si>
    <t>210110001.S</t>
  </si>
  <si>
    <t>Jednopólový spínač, nástenný , vrátane zapojenia</t>
  </si>
  <si>
    <t>132</t>
  </si>
  <si>
    <t>67</t>
  </si>
  <si>
    <t>345340003000.S</t>
  </si>
  <si>
    <t>Spínač jednopólový nástenný</t>
  </si>
  <si>
    <t>134</t>
  </si>
  <si>
    <t>210111011.S</t>
  </si>
  <si>
    <t>Domová zásuvka polozapustená alebo zapustená 250 V  vrátane zapojenia</t>
  </si>
  <si>
    <t>136</t>
  </si>
  <si>
    <t>69</t>
  </si>
  <si>
    <t>345350004320.S</t>
  </si>
  <si>
    <t>Rámik jednoduchý pre spínače a zásuvky</t>
  </si>
  <si>
    <t>138</t>
  </si>
  <si>
    <t>345520000430.S</t>
  </si>
  <si>
    <t>Zásuvka jednonásobná polozapustená,  komplet</t>
  </si>
  <si>
    <t>140</t>
  </si>
  <si>
    <t>71</t>
  </si>
  <si>
    <t>210111102.S</t>
  </si>
  <si>
    <t>Priemyslová zásuvka nástenná  vrátane zapojenia,</t>
  </si>
  <si>
    <t>142</t>
  </si>
  <si>
    <t>345540004210.S</t>
  </si>
  <si>
    <t>Zásuvka nástenná priemyslová</t>
  </si>
  <si>
    <t>144</t>
  </si>
  <si>
    <t>73</t>
  </si>
  <si>
    <t>210191561.S</t>
  </si>
  <si>
    <t>Osadenie skrine rozvádzača  bez murárskych prác a zapojenia vodičov</t>
  </si>
  <si>
    <t>146</t>
  </si>
  <si>
    <t>357120011900.S</t>
  </si>
  <si>
    <t>Skriňa elektromerová , bez ističa,  možnosť doplnenia</t>
  </si>
  <si>
    <t>148</t>
  </si>
  <si>
    <t>75</t>
  </si>
  <si>
    <t>210203040.S</t>
  </si>
  <si>
    <t>Montáž a zapojenie stropného LED svietidla 3-18 W</t>
  </si>
  <si>
    <t>150</t>
  </si>
  <si>
    <t>348110001604.S</t>
  </si>
  <si>
    <t>LED svietidlo závesné  pre LED trubice ,</t>
  </si>
  <si>
    <t>152</t>
  </si>
  <si>
    <t>77</t>
  </si>
  <si>
    <t>210800046.S</t>
  </si>
  <si>
    <t xml:space="preserve">Kábel medený uložený v rúrke </t>
  </si>
  <si>
    <t>419952917</t>
  </si>
  <si>
    <t>341110025900.S</t>
  </si>
  <si>
    <t xml:space="preserve">Kábel medený plochý </t>
  </si>
  <si>
    <t>1907590931</t>
  </si>
  <si>
    <t>79</t>
  </si>
  <si>
    <t>210901058.S</t>
  </si>
  <si>
    <t>Kábel silový, uložený voľne</t>
  </si>
  <si>
    <t>154</t>
  </si>
  <si>
    <t>341110028900.S</t>
  </si>
  <si>
    <t>Kábel silový</t>
  </si>
  <si>
    <t>156</t>
  </si>
  <si>
    <t>81</t>
  </si>
  <si>
    <t>HZS-001</t>
  </si>
  <si>
    <t>Revízie</t>
  </si>
  <si>
    <t>hod</t>
  </si>
  <si>
    <t>162</t>
  </si>
  <si>
    <t>MV</t>
  </si>
  <si>
    <t>Murárske výpomoci</t>
  </si>
  <si>
    <t>164</t>
  </si>
  <si>
    <t>83</t>
  </si>
  <si>
    <t>PM</t>
  </si>
  <si>
    <t>Podružný materiál</t>
  </si>
  <si>
    <t>166</t>
  </si>
  <si>
    <t>PPV</t>
  </si>
  <si>
    <t>Podiel pridružených výkonov</t>
  </si>
  <si>
    <t>168</t>
  </si>
  <si>
    <t>OST</t>
  </si>
  <si>
    <t>Kanalizácia</t>
  </si>
  <si>
    <t>85</t>
  </si>
  <si>
    <t>132201101.S</t>
  </si>
  <si>
    <t>Výkop ryhy do šírky 600 mm v horn.3 do 100 m3</t>
  </si>
  <si>
    <t>262144</t>
  </si>
  <si>
    <t>170</t>
  </si>
  <si>
    <t>85*0,5*0,5</t>
  </si>
  <si>
    <t>172</t>
  </si>
  <si>
    <t>21,25*0,3</t>
  </si>
  <si>
    <t>87</t>
  </si>
  <si>
    <t>175101102</t>
  </si>
  <si>
    <t>Obsyp potrubia sypaninou z vhodných hornín 1 až 4 s prehodením sypaniny</t>
  </si>
  <si>
    <t>174</t>
  </si>
  <si>
    <t>21,25-4,25-(3,14*0,1*0,1*85)</t>
  </si>
  <si>
    <t>103640000200.S</t>
  </si>
  <si>
    <t>Zemina pre terénne úpravy - zásypová</t>
  </si>
  <si>
    <t>176</t>
  </si>
  <si>
    <t>14,331*1,8</t>
  </si>
  <si>
    <t>89</t>
  </si>
  <si>
    <t>451572111</t>
  </si>
  <si>
    <t>Lôžko pod potrubie, stoky a drobné objekty, v otvorenom výkope z kameniva drobného ťaženého 0-4 mm</t>
  </si>
  <si>
    <t>178</t>
  </si>
  <si>
    <t>85*0,5*0,1</t>
  </si>
  <si>
    <t>Rúrové vedenie</t>
  </si>
  <si>
    <t>871356006.S</t>
  </si>
  <si>
    <t>Montáž kanalizačného PVC-U potrubia hladkého viacvrstvového DN 200</t>
  </si>
  <si>
    <t>180</t>
  </si>
  <si>
    <t>91</t>
  </si>
  <si>
    <t>286110000200.S</t>
  </si>
  <si>
    <t xml:space="preserve">Rúra PVC-U hladký, kanalizačný, gravitačný systém , dĺ. 5m, </t>
  </si>
  <si>
    <t>182</t>
  </si>
  <si>
    <t>877356006.S</t>
  </si>
  <si>
    <t>Montáž kanalizačného PVC-U kolena DN 200</t>
  </si>
  <si>
    <t>184</t>
  </si>
  <si>
    <t>93</t>
  </si>
  <si>
    <t>286510004800.S</t>
  </si>
  <si>
    <t>Koleno PVC-U, DN 200x15°, 30°, 45° pre hladký, kanalizačný, gravitačný systém</t>
  </si>
  <si>
    <t>186</t>
  </si>
  <si>
    <t>877356209.S</t>
  </si>
  <si>
    <t>Montáž kanalizačného PVC-U čistiaceho kusu DN 200</t>
  </si>
  <si>
    <t>188</t>
  </si>
  <si>
    <t>95</t>
  </si>
  <si>
    <t>286520042600.S</t>
  </si>
  <si>
    <t>Čistiaci kus PVC, DN 200 pre hladký, kanalizačný, gravitačný systém</t>
  </si>
  <si>
    <t>190</t>
  </si>
  <si>
    <t>831429011</t>
  </si>
  <si>
    <t>Zásyp rigolu</t>
  </si>
  <si>
    <t>192</t>
  </si>
  <si>
    <t>97</t>
  </si>
  <si>
    <t>892351000.S</t>
  </si>
  <si>
    <t>Skúška tesnosti kanalizácie D 200 mm</t>
  </si>
  <si>
    <t>194</t>
  </si>
  <si>
    <t>998274101.S</t>
  </si>
  <si>
    <t>Presun hmôt pre rúrové vedenie hĺbené z rúr v otvorenom výkope</t>
  </si>
  <si>
    <t>196</t>
  </si>
  <si>
    <t>Rotax Energo s.r.o., Humenné</t>
  </si>
  <si>
    <t>Ing. Lukáš Pida - Projektovanie 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</si>
</sst>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topLeftCell="A10" workbookViewId="0">
      <selection activeCell="W20" sqref="W20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214" t="s">
        <v>5</v>
      </c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76" t="s">
        <v>12</v>
      </c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R5" s="18"/>
      <c r="BS5" s="15" t="s">
        <v>6</v>
      </c>
    </row>
    <row r="6" spans="1:74" ht="36.9" customHeight="1">
      <c r="B6" s="18"/>
      <c r="D6" s="23" t="s">
        <v>13</v>
      </c>
      <c r="K6" s="178" t="s">
        <v>14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22" t="s">
        <v>20</v>
      </c>
      <c r="AR8" s="18"/>
      <c r="BS8" s="15" t="s">
        <v>6</v>
      </c>
    </row>
    <row r="9" spans="1:74" ht="14.4" customHeight="1">
      <c r="B9" s="18"/>
      <c r="AR9" s="18"/>
      <c r="BS9" s="15" t="s">
        <v>6</v>
      </c>
    </row>
    <row r="10" spans="1:74" ht="12" customHeight="1">
      <c r="B10" s="18"/>
      <c r="D10" s="24" t="s">
        <v>21</v>
      </c>
      <c r="AK10" s="24" t="s">
        <v>22</v>
      </c>
      <c r="AN10" s="22" t="s">
        <v>1</v>
      </c>
      <c r="AR10" s="18"/>
      <c r="BS10" s="15" t="s">
        <v>6</v>
      </c>
    </row>
    <row r="11" spans="1:74" ht="18.45" customHeight="1">
      <c r="B11" s="18"/>
      <c r="E11" s="22" t="s">
        <v>576</v>
      </c>
      <c r="AK11" s="24" t="s">
        <v>23</v>
      </c>
      <c r="AN11" s="22" t="s">
        <v>1</v>
      </c>
      <c r="AR11" s="18"/>
      <c r="BS11" s="15" t="s">
        <v>6</v>
      </c>
    </row>
    <row r="12" spans="1:74" ht="6.9" customHeight="1">
      <c r="B12" s="18"/>
      <c r="AR12" s="18"/>
      <c r="BS12" s="15" t="s">
        <v>6</v>
      </c>
    </row>
    <row r="13" spans="1:74" ht="12" customHeight="1">
      <c r="B13" s="18"/>
      <c r="D13" s="24" t="s">
        <v>24</v>
      </c>
      <c r="AK13" s="24" t="s">
        <v>22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" customHeight="1">
      <c r="B15" s="18"/>
      <c r="AR15" s="18"/>
      <c r="BS15" s="15" t="s">
        <v>3</v>
      </c>
    </row>
    <row r="16" spans="1:74" ht="12" customHeight="1">
      <c r="B16" s="18"/>
      <c r="D16" s="24" t="s">
        <v>25</v>
      </c>
      <c r="AK16" s="24" t="s">
        <v>22</v>
      </c>
      <c r="AN16" s="22" t="s">
        <v>26</v>
      </c>
      <c r="AR16" s="18"/>
      <c r="BS16" s="15" t="s">
        <v>3</v>
      </c>
    </row>
    <row r="17" spans="2:71" ht="18.45" customHeight="1">
      <c r="B17" s="18"/>
      <c r="E17" s="22" t="s">
        <v>577</v>
      </c>
      <c r="AK17" s="24" t="s">
        <v>23</v>
      </c>
      <c r="AN17" s="22" t="s">
        <v>1</v>
      </c>
      <c r="AR17" s="18"/>
      <c r="BS17" s="15" t="s">
        <v>27</v>
      </c>
    </row>
    <row r="18" spans="2:71" ht="6.9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22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29</v>
      </c>
      <c r="AK20" s="24" t="s">
        <v>23</v>
      </c>
      <c r="AN20" s="22" t="s">
        <v>1</v>
      </c>
      <c r="AR20" s="18"/>
      <c r="BS20" s="15" t="s">
        <v>27</v>
      </c>
    </row>
    <row r="21" spans="2:71" ht="6.9" customHeight="1">
      <c r="B21" s="18"/>
      <c r="AR21" s="18"/>
    </row>
    <row r="22" spans="2:71" ht="12" customHeight="1">
      <c r="B22" s="18"/>
      <c r="D22" s="24" t="s">
        <v>30</v>
      </c>
      <c r="AR22" s="18"/>
    </row>
    <row r="23" spans="2:71" ht="16.5" customHeight="1">
      <c r="B23" s="18"/>
      <c r="E23" s="179" t="s">
        <v>1</v>
      </c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R23" s="18"/>
    </row>
    <row r="24" spans="2:71" ht="6.9" customHeight="1">
      <c r="B24" s="18"/>
      <c r="AR24" s="18"/>
    </row>
    <row r="25" spans="2:7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ht="14.4" customHeight="1">
      <c r="B26" s="18"/>
      <c r="D26" s="27" t="s">
        <v>31</v>
      </c>
      <c r="AK26" s="180">
        <f>ROUND(AG94,2)</f>
        <v>185620.6</v>
      </c>
      <c r="AL26" s="177"/>
      <c r="AM26" s="177"/>
      <c r="AN26" s="177"/>
      <c r="AO26" s="177"/>
      <c r="AR26" s="18"/>
    </row>
    <row r="27" spans="2:71" ht="14.4" customHeight="1">
      <c r="B27" s="18"/>
      <c r="D27" s="27" t="s">
        <v>32</v>
      </c>
      <c r="AK27" s="180">
        <f>ROUND(AG97, 2)</f>
        <v>0</v>
      </c>
      <c r="AL27" s="180"/>
      <c r="AM27" s="180"/>
      <c r="AN27" s="180"/>
      <c r="AO27" s="180"/>
      <c r="AR27" s="18"/>
    </row>
    <row r="28" spans="2:71" s="1" customFormat="1" ht="6.9" customHeight="1">
      <c r="B28" s="29"/>
      <c r="AR28" s="29"/>
    </row>
    <row r="29" spans="2:71" s="1" customFormat="1" ht="25.95" customHeight="1">
      <c r="B29" s="29"/>
      <c r="D29" s="30" t="s">
        <v>33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181">
        <f>ROUND(AK26 + AK27, 2)</f>
        <v>185620.6</v>
      </c>
      <c r="AL29" s="182"/>
      <c r="AM29" s="182"/>
      <c r="AN29" s="182"/>
      <c r="AO29" s="182"/>
      <c r="AR29" s="29"/>
    </row>
    <row r="30" spans="2:71" s="1" customFormat="1" ht="6.9" customHeight="1">
      <c r="B30" s="29"/>
      <c r="AR30" s="29"/>
    </row>
    <row r="31" spans="2:71" s="1" customFormat="1" ht="13.2">
      <c r="B31" s="29"/>
      <c r="L31" s="183" t="s">
        <v>34</v>
      </c>
      <c r="M31" s="183"/>
      <c r="N31" s="183"/>
      <c r="O31" s="183"/>
      <c r="P31" s="183"/>
      <c r="W31" s="183" t="s">
        <v>35</v>
      </c>
      <c r="X31" s="183"/>
      <c r="Y31" s="183"/>
      <c r="Z31" s="183"/>
      <c r="AA31" s="183"/>
      <c r="AB31" s="183"/>
      <c r="AC31" s="183"/>
      <c r="AD31" s="183"/>
      <c r="AE31" s="183"/>
      <c r="AK31" s="183" t="s">
        <v>36</v>
      </c>
      <c r="AL31" s="183"/>
      <c r="AM31" s="183"/>
      <c r="AN31" s="183"/>
      <c r="AO31" s="183"/>
      <c r="AR31" s="29"/>
    </row>
    <row r="32" spans="2:71" s="2" customFormat="1" ht="14.4" customHeight="1">
      <c r="B32" s="33"/>
      <c r="D32" s="24" t="s">
        <v>37</v>
      </c>
      <c r="F32" s="34" t="s">
        <v>38</v>
      </c>
      <c r="L32" s="186">
        <v>0.23</v>
      </c>
      <c r="M32" s="185"/>
      <c r="N32" s="185"/>
      <c r="O32" s="185"/>
      <c r="P32" s="185"/>
      <c r="Q32" s="35"/>
      <c r="R32" s="35"/>
      <c r="S32" s="35"/>
      <c r="T32" s="35"/>
      <c r="U32" s="35"/>
      <c r="V32" s="35"/>
      <c r="W32" s="184">
        <f>ROUND(AZ94 + SUM(CD97), 2)</f>
        <v>0</v>
      </c>
      <c r="X32" s="185"/>
      <c r="Y32" s="185"/>
      <c r="Z32" s="185"/>
      <c r="AA32" s="185"/>
      <c r="AB32" s="185"/>
      <c r="AC32" s="185"/>
      <c r="AD32" s="185"/>
      <c r="AE32" s="185"/>
      <c r="AF32" s="35"/>
      <c r="AG32" s="35"/>
      <c r="AH32" s="35"/>
      <c r="AI32" s="35"/>
      <c r="AJ32" s="35"/>
      <c r="AK32" s="184">
        <f>ROUND(AV94 + SUM(BY97), 2)</f>
        <v>0</v>
      </c>
      <c r="AL32" s="185"/>
      <c r="AM32" s="185"/>
      <c r="AN32" s="185"/>
      <c r="AO32" s="185"/>
      <c r="AP32" s="35"/>
      <c r="AQ32" s="35"/>
      <c r="AR32" s="36"/>
      <c r="AS32" s="35"/>
      <c r="AT32" s="35"/>
      <c r="AU32" s="35"/>
      <c r="AV32" s="35"/>
      <c r="AW32" s="35"/>
      <c r="AX32" s="35"/>
      <c r="AY32" s="35"/>
      <c r="AZ32" s="35"/>
    </row>
    <row r="33" spans="2:52" s="2" customFormat="1" ht="14.4" customHeight="1">
      <c r="B33" s="33"/>
      <c r="F33" s="34" t="s">
        <v>39</v>
      </c>
      <c r="L33" s="189">
        <v>0.23</v>
      </c>
      <c r="M33" s="188"/>
      <c r="N33" s="188"/>
      <c r="O33" s="188"/>
      <c r="P33" s="188"/>
      <c r="W33" s="187">
        <f>ROUND(BA94 + SUM(CE97), 2)</f>
        <v>185620.6</v>
      </c>
      <c r="X33" s="188"/>
      <c r="Y33" s="188"/>
      <c r="Z33" s="188"/>
      <c r="AA33" s="188"/>
      <c r="AB33" s="188"/>
      <c r="AC33" s="188"/>
      <c r="AD33" s="188"/>
      <c r="AE33" s="188"/>
      <c r="AK33" s="187">
        <f>ROUND(AW94 + SUM(BZ97), 2)</f>
        <v>42692.74</v>
      </c>
      <c r="AL33" s="188"/>
      <c r="AM33" s="188"/>
      <c r="AN33" s="188"/>
      <c r="AO33" s="188"/>
      <c r="AR33" s="33"/>
    </row>
    <row r="34" spans="2:52" s="2" customFormat="1" ht="14.4" hidden="1" customHeight="1">
      <c r="B34" s="33"/>
      <c r="F34" s="24" t="s">
        <v>40</v>
      </c>
      <c r="L34" s="189">
        <v>0.23</v>
      </c>
      <c r="M34" s="188"/>
      <c r="N34" s="188"/>
      <c r="O34" s="188"/>
      <c r="P34" s="188"/>
      <c r="W34" s="187">
        <f>ROUND(BB94 + SUM(CF97), 2)</f>
        <v>0</v>
      </c>
      <c r="X34" s="188"/>
      <c r="Y34" s="188"/>
      <c r="Z34" s="188"/>
      <c r="AA34" s="188"/>
      <c r="AB34" s="188"/>
      <c r="AC34" s="188"/>
      <c r="AD34" s="188"/>
      <c r="AE34" s="188"/>
      <c r="AK34" s="187">
        <v>0</v>
      </c>
      <c r="AL34" s="188"/>
      <c r="AM34" s="188"/>
      <c r="AN34" s="188"/>
      <c r="AO34" s="188"/>
      <c r="AR34" s="33"/>
    </row>
    <row r="35" spans="2:52" s="2" customFormat="1" ht="14.4" hidden="1" customHeight="1">
      <c r="B35" s="33"/>
      <c r="F35" s="24" t="s">
        <v>41</v>
      </c>
      <c r="L35" s="189">
        <v>0.23</v>
      </c>
      <c r="M35" s="188"/>
      <c r="N35" s="188"/>
      <c r="O35" s="188"/>
      <c r="P35" s="188"/>
      <c r="W35" s="187">
        <f>ROUND(BC94 + SUM(CG97), 2)</f>
        <v>0</v>
      </c>
      <c r="X35" s="188"/>
      <c r="Y35" s="188"/>
      <c r="Z35" s="188"/>
      <c r="AA35" s="188"/>
      <c r="AB35" s="188"/>
      <c r="AC35" s="188"/>
      <c r="AD35" s="188"/>
      <c r="AE35" s="188"/>
      <c r="AK35" s="187">
        <v>0</v>
      </c>
      <c r="AL35" s="188"/>
      <c r="AM35" s="188"/>
      <c r="AN35" s="188"/>
      <c r="AO35" s="188"/>
      <c r="AR35" s="33"/>
    </row>
    <row r="36" spans="2:52" s="2" customFormat="1" ht="14.4" hidden="1" customHeight="1">
      <c r="B36" s="33"/>
      <c r="F36" s="34" t="s">
        <v>42</v>
      </c>
      <c r="L36" s="186">
        <v>0</v>
      </c>
      <c r="M36" s="185"/>
      <c r="N36" s="185"/>
      <c r="O36" s="185"/>
      <c r="P36" s="185"/>
      <c r="Q36" s="35"/>
      <c r="R36" s="35"/>
      <c r="S36" s="35"/>
      <c r="T36" s="35"/>
      <c r="U36" s="35"/>
      <c r="V36" s="35"/>
      <c r="W36" s="184">
        <f>ROUND(BD94 + SUM(CH97), 2)</f>
        <v>0</v>
      </c>
      <c r="X36" s="185"/>
      <c r="Y36" s="185"/>
      <c r="Z36" s="185"/>
      <c r="AA36" s="185"/>
      <c r="AB36" s="185"/>
      <c r="AC36" s="185"/>
      <c r="AD36" s="185"/>
      <c r="AE36" s="185"/>
      <c r="AF36" s="35"/>
      <c r="AG36" s="35"/>
      <c r="AH36" s="35"/>
      <c r="AI36" s="35"/>
      <c r="AJ36" s="35"/>
      <c r="AK36" s="184">
        <v>0</v>
      </c>
      <c r="AL36" s="185"/>
      <c r="AM36" s="185"/>
      <c r="AN36" s="185"/>
      <c r="AO36" s="185"/>
      <c r="AP36" s="35"/>
      <c r="AQ36" s="35"/>
      <c r="AR36" s="36"/>
      <c r="AS36" s="35"/>
      <c r="AT36" s="35"/>
      <c r="AU36" s="35"/>
      <c r="AV36" s="35"/>
      <c r="AW36" s="35"/>
      <c r="AX36" s="35"/>
      <c r="AY36" s="35"/>
      <c r="AZ36" s="35"/>
    </row>
    <row r="37" spans="2:52" s="1" customFormat="1" ht="6.9" customHeight="1">
      <c r="B37" s="29"/>
      <c r="AR37" s="29"/>
    </row>
    <row r="38" spans="2:52" s="1" customFormat="1" ht="25.95" customHeight="1">
      <c r="B38" s="29"/>
      <c r="C38" s="37"/>
      <c r="D38" s="38" t="s">
        <v>43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44</v>
      </c>
      <c r="U38" s="39"/>
      <c r="V38" s="39"/>
      <c r="W38" s="39"/>
      <c r="X38" s="190" t="s">
        <v>45</v>
      </c>
      <c r="Y38" s="191"/>
      <c r="Z38" s="191"/>
      <c r="AA38" s="191"/>
      <c r="AB38" s="191"/>
      <c r="AC38" s="39"/>
      <c r="AD38" s="39"/>
      <c r="AE38" s="39"/>
      <c r="AF38" s="39"/>
      <c r="AG38" s="39"/>
      <c r="AH38" s="39"/>
      <c r="AI38" s="39"/>
      <c r="AJ38" s="39"/>
      <c r="AK38" s="192">
        <f>SUM(AK29:AK36)</f>
        <v>228313.34</v>
      </c>
      <c r="AL38" s="191"/>
      <c r="AM38" s="191"/>
      <c r="AN38" s="191"/>
      <c r="AO38" s="193"/>
      <c r="AP38" s="37"/>
      <c r="AQ38" s="37"/>
      <c r="AR38" s="29"/>
    </row>
    <row r="39" spans="2:52" s="1" customFormat="1" ht="6.9" customHeight="1">
      <c r="B39" s="29"/>
      <c r="AR39" s="29"/>
    </row>
    <row r="40" spans="2:52" s="1" customFormat="1" ht="14.4" customHeight="1">
      <c r="B40" s="29"/>
      <c r="AR40" s="29"/>
    </row>
    <row r="41" spans="2:52" ht="14.4" customHeight="1">
      <c r="B41" s="18"/>
      <c r="AR41" s="18"/>
    </row>
    <row r="42" spans="2:52" ht="14.4" customHeight="1">
      <c r="B42" s="18"/>
      <c r="AR42" s="18"/>
    </row>
    <row r="43" spans="2:52" ht="14.4" customHeight="1">
      <c r="B43" s="18"/>
      <c r="AR43" s="18"/>
    </row>
    <row r="44" spans="2:52" ht="14.4" customHeight="1">
      <c r="B44" s="18"/>
      <c r="AR44" s="18"/>
    </row>
    <row r="45" spans="2:52" ht="14.4" customHeight="1">
      <c r="B45" s="18"/>
      <c r="AR45" s="18"/>
    </row>
    <row r="46" spans="2:52" ht="14.4" customHeight="1">
      <c r="B46" s="18"/>
      <c r="AR46" s="18"/>
    </row>
    <row r="47" spans="2:52" ht="14.4" customHeight="1">
      <c r="B47" s="18"/>
      <c r="AR47" s="18"/>
    </row>
    <row r="48" spans="2:52" ht="14.4" customHeight="1">
      <c r="B48" s="18"/>
      <c r="AR48" s="18"/>
    </row>
    <row r="49" spans="2:44" s="1" customFormat="1" ht="14.4" customHeight="1">
      <c r="B49" s="29"/>
      <c r="D49" s="41" t="s">
        <v>46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47</v>
      </c>
      <c r="AI49" s="42"/>
      <c r="AJ49" s="42"/>
      <c r="AK49" s="42"/>
      <c r="AL49" s="42"/>
      <c r="AM49" s="42"/>
      <c r="AN49" s="42"/>
      <c r="AO49" s="42"/>
      <c r="AR49" s="29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29"/>
      <c r="D60" s="43" t="s">
        <v>48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3" t="s">
        <v>49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3" t="s">
        <v>48</v>
      </c>
      <c r="AI60" s="31"/>
      <c r="AJ60" s="31"/>
      <c r="AK60" s="31"/>
      <c r="AL60" s="31"/>
      <c r="AM60" s="43" t="s">
        <v>49</v>
      </c>
      <c r="AN60" s="31"/>
      <c r="AO60" s="31"/>
      <c r="AR60" s="29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29"/>
      <c r="D64" s="41" t="s">
        <v>50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51</v>
      </c>
      <c r="AI64" s="42"/>
      <c r="AJ64" s="42"/>
      <c r="AK64" s="42"/>
      <c r="AL64" s="42"/>
      <c r="AM64" s="42"/>
      <c r="AN64" s="42"/>
      <c r="AO64" s="42"/>
      <c r="AR64" s="29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29"/>
      <c r="D75" s="43" t="s">
        <v>48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3" t="s">
        <v>49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3" t="s">
        <v>48</v>
      </c>
      <c r="AI75" s="31"/>
      <c r="AJ75" s="31"/>
      <c r="AK75" s="31"/>
      <c r="AL75" s="31"/>
      <c r="AM75" s="43" t="s">
        <v>49</v>
      </c>
      <c r="AN75" s="31"/>
      <c r="AO75" s="31"/>
      <c r="AR75" s="29"/>
    </row>
    <row r="76" spans="2:44" s="1" customFormat="1" ht="10.199999999999999">
      <c r="B76" s="29"/>
      <c r="AR76" s="29"/>
    </row>
    <row r="77" spans="2:44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</row>
    <row r="81" spans="1:91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</row>
    <row r="82" spans="1:91" s="1" customFormat="1" ht="24.9" customHeight="1">
      <c r="B82" s="29"/>
      <c r="C82" s="19" t="s">
        <v>52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8"/>
      <c r="C84" s="24" t="s">
        <v>11</v>
      </c>
      <c r="L84" s="3" t="str">
        <f>K5</f>
        <v>000-107-NVO</v>
      </c>
      <c r="AR84" s="48"/>
    </row>
    <row r="85" spans="1:91" s="4" customFormat="1" ht="36.9" customHeight="1">
      <c r="B85" s="49"/>
      <c r="C85" s="50" t="s">
        <v>13</v>
      </c>
      <c r="L85" s="194" t="str">
        <f>K6</f>
        <v>Stavebné úpravy maštale pre voľné ustajnenie HD p.č. 95, N. Ladičkovce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R85" s="49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4" t="s">
        <v>17</v>
      </c>
      <c r="L87" s="51" t="str">
        <f>IF(K8="","",K8)</f>
        <v xml:space="preserve"> </v>
      </c>
      <c r="AI87" s="24" t="s">
        <v>19</v>
      </c>
      <c r="AM87" s="196" t="str">
        <f>IF(AN8= "","",AN8)</f>
        <v>8. 10. 2026</v>
      </c>
      <c r="AN87" s="196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4" t="s">
        <v>21</v>
      </c>
      <c r="L89" s="3" t="str">
        <f>IF(E11= "","",E11)</f>
        <v>Rotax Energo s.r.o., Humenné</v>
      </c>
      <c r="AI89" s="24" t="s">
        <v>25</v>
      </c>
      <c r="AM89" s="197" t="str">
        <f>IF(E17="","",E17)</f>
        <v>Ing. Lukáš Pida - Projektovanie stavieb</v>
      </c>
      <c r="AN89" s="198"/>
      <c r="AO89" s="198"/>
      <c r="AP89" s="198"/>
      <c r="AR89" s="29"/>
      <c r="AS89" s="199" t="s">
        <v>53</v>
      </c>
      <c r="AT89" s="200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>
      <c r="B90" s="29"/>
      <c r="C90" s="24" t="s">
        <v>24</v>
      </c>
      <c r="L90" s="3" t="str">
        <f>IF(E14="","",E14)</f>
        <v xml:space="preserve"> </v>
      </c>
      <c r="AI90" s="24" t="s">
        <v>28</v>
      </c>
      <c r="AM90" s="197" t="str">
        <f>IF(E20="","",E20)</f>
        <v>Ing. Karol Závodský</v>
      </c>
      <c r="AN90" s="198"/>
      <c r="AO90" s="198"/>
      <c r="AP90" s="198"/>
      <c r="AR90" s="29"/>
      <c r="AS90" s="201"/>
      <c r="AT90" s="202"/>
      <c r="BD90" s="56"/>
    </row>
    <row r="91" spans="1:91" s="1" customFormat="1" ht="10.8" customHeight="1">
      <c r="B91" s="29"/>
      <c r="AR91" s="29"/>
      <c r="AS91" s="201"/>
      <c r="AT91" s="202"/>
      <c r="BD91" s="56"/>
    </row>
    <row r="92" spans="1:91" s="1" customFormat="1" ht="29.25" customHeight="1">
      <c r="B92" s="29"/>
      <c r="C92" s="203" t="s">
        <v>54</v>
      </c>
      <c r="D92" s="204"/>
      <c r="E92" s="204"/>
      <c r="F92" s="204"/>
      <c r="G92" s="204"/>
      <c r="H92" s="57"/>
      <c r="I92" s="205" t="s">
        <v>55</v>
      </c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6" t="s">
        <v>56</v>
      </c>
      <c r="AH92" s="204"/>
      <c r="AI92" s="204"/>
      <c r="AJ92" s="204"/>
      <c r="AK92" s="204"/>
      <c r="AL92" s="204"/>
      <c r="AM92" s="204"/>
      <c r="AN92" s="205" t="s">
        <v>57</v>
      </c>
      <c r="AO92" s="204"/>
      <c r="AP92" s="207"/>
      <c r="AQ92" s="58" t="s">
        <v>58</v>
      </c>
      <c r="AR92" s="29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1" customFormat="1" ht="10.8" customHeight="1">
      <c r="B93" s="29"/>
      <c r="AR93" s="29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>
      <c r="B94" s="63"/>
      <c r="C94" s="64" t="s">
        <v>71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1">
        <f>ROUND(AG95,2)</f>
        <v>185620.6</v>
      </c>
      <c r="AH94" s="211"/>
      <c r="AI94" s="211"/>
      <c r="AJ94" s="211"/>
      <c r="AK94" s="211"/>
      <c r="AL94" s="211"/>
      <c r="AM94" s="211"/>
      <c r="AN94" s="212">
        <f>SUM(AG94,AT94)</f>
        <v>228313.34</v>
      </c>
      <c r="AO94" s="212"/>
      <c r="AP94" s="212"/>
      <c r="AQ94" s="67" t="s">
        <v>1</v>
      </c>
      <c r="AR94" s="63"/>
      <c r="AS94" s="68">
        <f>ROUND(AS95,2)</f>
        <v>0</v>
      </c>
      <c r="AT94" s="69">
        <f>ROUND(SUM(AV94:AW94),2)</f>
        <v>42692.74</v>
      </c>
      <c r="AU94" s="70">
        <f>ROUND(AU95,5)</f>
        <v>2.5760000000000001</v>
      </c>
      <c r="AV94" s="69">
        <f>ROUND(AZ94*L32,2)</f>
        <v>0</v>
      </c>
      <c r="AW94" s="69">
        <f>ROUND(BA94*L33,2)</f>
        <v>42692.74</v>
      </c>
      <c r="AX94" s="69">
        <f>ROUND(BB94*L32,2)</f>
        <v>0</v>
      </c>
      <c r="AY94" s="69">
        <f>ROUND(BC94*L33,2)</f>
        <v>0</v>
      </c>
      <c r="AZ94" s="69">
        <f>ROUND(AZ95,2)</f>
        <v>0</v>
      </c>
      <c r="BA94" s="69">
        <f>ROUND(BA95,2)</f>
        <v>185620.6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72</v>
      </c>
      <c r="BT94" s="72" t="s">
        <v>73</v>
      </c>
      <c r="BU94" s="73" t="s">
        <v>74</v>
      </c>
      <c r="BV94" s="72" t="s">
        <v>75</v>
      </c>
      <c r="BW94" s="72" t="s">
        <v>4</v>
      </c>
      <c r="BX94" s="72" t="s">
        <v>76</v>
      </c>
      <c r="CL94" s="72" t="s">
        <v>1</v>
      </c>
    </row>
    <row r="95" spans="1:91" s="6" customFormat="1" ht="24.75" customHeight="1">
      <c r="A95" s="74" t="s">
        <v>77</v>
      </c>
      <c r="B95" s="75"/>
      <c r="C95" s="76"/>
      <c r="D95" s="210" t="s">
        <v>78</v>
      </c>
      <c r="E95" s="210"/>
      <c r="F95" s="210"/>
      <c r="G95" s="210"/>
      <c r="H95" s="210"/>
      <c r="I95" s="77"/>
      <c r="J95" s="210" t="s">
        <v>79</v>
      </c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08">
        <f>'01o - Stavebné úpravy maš...'!J32</f>
        <v>185620.6</v>
      </c>
      <c r="AH95" s="209"/>
      <c r="AI95" s="209"/>
      <c r="AJ95" s="209"/>
      <c r="AK95" s="209"/>
      <c r="AL95" s="209"/>
      <c r="AM95" s="209"/>
      <c r="AN95" s="208">
        <f>SUM(AG95,AT95)</f>
        <v>228313.34</v>
      </c>
      <c r="AO95" s="209"/>
      <c r="AP95" s="209"/>
      <c r="AQ95" s="78" t="s">
        <v>80</v>
      </c>
      <c r="AR95" s="75"/>
      <c r="AS95" s="79">
        <v>0</v>
      </c>
      <c r="AT95" s="80">
        <f>ROUND(SUM(AV95:AW95),2)</f>
        <v>42692.74</v>
      </c>
      <c r="AU95" s="81">
        <f>'01o - Stavebné úpravy maš...'!P136</f>
        <v>2.5760000000000001</v>
      </c>
      <c r="AV95" s="80">
        <f>'01o - Stavebné úpravy maš...'!J35</f>
        <v>0</v>
      </c>
      <c r="AW95" s="80">
        <f>'01o - Stavebné úpravy maš...'!J36</f>
        <v>42692.74</v>
      </c>
      <c r="AX95" s="80">
        <f>'01o - Stavebné úpravy maš...'!J37</f>
        <v>0</v>
      </c>
      <c r="AY95" s="80">
        <f>'01o - Stavebné úpravy maš...'!J38</f>
        <v>0</v>
      </c>
      <c r="AZ95" s="80">
        <f>'01o - Stavebné úpravy maš...'!F35</f>
        <v>0</v>
      </c>
      <c r="BA95" s="80">
        <f>'01o - Stavebné úpravy maš...'!F36</f>
        <v>185620.6</v>
      </c>
      <c r="BB95" s="80">
        <f>'01o - Stavebné úpravy maš...'!F37</f>
        <v>0</v>
      </c>
      <c r="BC95" s="80">
        <f>'01o - Stavebné úpravy maš...'!F38</f>
        <v>0</v>
      </c>
      <c r="BD95" s="82">
        <f>'01o - Stavebné úpravy maš...'!F39</f>
        <v>0</v>
      </c>
      <c r="BT95" s="83" t="s">
        <v>81</v>
      </c>
      <c r="BV95" s="83" t="s">
        <v>75</v>
      </c>
      <c r="BW95" s="83" t="s">
        <v>82</v>
      </c>
      <c r="BX95" s="83" t="s">
        <v>4</v>
      </c>
      <c r="CL95" s="83" t="s">
        <v>1</v>
      </c>
      <c r="CM95" s="83" t="s">
        <v>73</v>
      </c>
    </row>
    <row r="96" spans="1:91" ht="10.199999999999999">
      <c r="B96" s="18"/>
      <c r="AR96" s="18"/>
    </row>
    <row r="97" spans="2:48" s="1" customFormat="1" ht="30" customHeight="1">
      <c r="B97" s="29"/>
      <c r="C97" s="64" t="s">
        <v>83</v>
      </c>
      <c r="AG97" s="212">
        <v>0</v>
      </c>
      <c r="AH97" s="212"/>
      <c r="AI97" s="212"/>
      <c r="AJ97" s="212"/>
      <c r="AK97" s="212"/>
      <c r="AL97" s="212"/>
      <c r="AM97" s="212"/>
      <c r="AN97" s="212">
        <v>0</v>
      </c>
      <c r="AO97" s="212"/>
      <c r="AP97" s="212"/>
      <c r="AQ97" s="84"/>
      <c r="AR97" s="29"/>
      <c r="AS97" s="59" t="s">
        <v>84</v>
      </c>
      <c r="AT97" s="60" t="s">
        <v>85</v>
      </c>
      <c r="AU97" s="60" t="s">
        <v>37</v>
      </c>
      <c r="AV97" s="61" t="s">
        <v>60</v>
      </c>
    </row>
    <row r="98" spans="2:48" s="1" customFormat="1" ht="10.8" customHeight="1">
      <c r="B98" s="29"/>
      <c r="AR98" s="29"/>
    </row>
    <row r="99" spans="2:48" s="1" customFormat="1" ht="30" customHeight="1">
      <c r="B99" s="29"/>
      <c r="C99" s="85" t="s">
        <v>86</v>
      </c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213">
        <f>ROUND(AG94 + AG97, 2)</f>
        <v>185620.6</v>
      </c>
      <c r="AH99" s="213"/>
      <c r="AI99" s="213"/>
      <c r="AJ99" s="213"/>
      <c r="AK99" s="213"/>
      <c r="AL99" s="213"/>
      <c r="AM99" s="213"/>
      <c r="AN99" s="213">
        <f>ROUND(AN94 + AN97, 2)</f>
        <v>228313.34</v>
      </c>
      <c r="AO99" s="213"/>
      <c r="AP99" s="213"/>
      <c r="AQ99" s="86"/>
      <c r="AR99" s="29"/>
    </row>
    <row r="100" spans="2:48" s="1" customFormat="1" ht="6.9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29"/>
    </row>
  </sheetData>
  <mergeCells count="46">
    <mergeCell ref="AG97:AM97"/>
    <mergeCell ref="AN97:AP97"/>
    <mergeCell ref="AG99:AM99"/>
    <mergeCell ref="AN99:AP99"/>
    <mergeCell ref="AR2:BE2"/>
    <mergeCell ref="AN95:AP95"/>
    <mergeCell ref="AG95:AM95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X38:AB38"/>
    <mergeCell ref="AK38:AO38"/>
    <mergeCell ref="L85:AO85"/>
    <mergeCell ref="AM87:AN87"/>
    <mergeCell ref="AM89:AP89"/>
    <mergeCell ref="W35:AE35"/>
    <mergeCell ref="AK35:AO35"/>
    <mergeCell ref="L35:P35"/>
    <mergeCell ref="W36:AE36"/>
    <mergeCell ref="AK36:AO36"/>
    <mergeCell ref="L36:P36"/>
    <mergeCell ref="W33:AE33"/>
    <mergeCell ref="AK33:AO33"/>
    <mergeCell ref="L33:P33"/>
    <mergeCell ref="W34:AE34"/>
    <mergeCell ref="AK34:AO34"/>
    <mergeCell ref="L34:P34"/>
    <mergeCell ref="AK29:AO29"/>
    <mergeCell ref="L31:P31"/>
    <mergeCell ref="W31:AE31"/>
    <mergeCell ref="AK31:AO31"/>
    <mergeCell ref="W32:AE32"/>
    <mergeCell ref="AK32:AO32"/>
    <mergeCell ref="L32:P32"/>
    <mergeCell ref="K5:AO5"/>
    <mergeCell ref="K6:AO6"/>
    <mergeCell ref="E23:AN23"/>
    <mergeCell ref="AK26:AO26"/>
    <mergeCell ref="AK27:AO27"/>
  </mergeCells>
  <hyperlinks>
    <hyperlink ref="A95" location="'01o - Stavebné úpravy maš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362"/>
  <sheetViews>
    <sheetView showGridLines="0" workbookViewId="0">
      <selection activeCell="F26" sqref="F26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2:46" ht="10.199999999999999"/>
    <row r="2" spans="2:46" ht="36.9" customHeight="1">
      <c r="L2" s="214" t="s">
        <v>5</v>
      </c>
      <c r="M2" s="177"/>
      <c r="N2" s="177"/>
      <c r="O2" s="177"/>
      <c r="P2" s="177"/>
      <c r="Q2" s="177"/>
      <c r="R2" s="177"/>
      <c r="S2" s="177"/>
      <c r="T2" s="177"/>
      <c r="U2" s="177"/>
      <c r="V2" s="177"/>
      <c r="AT2" s="15" t="s">
        <v>82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73</v>
      </c>
    </row>
    <row r="4" spans="2:46" ht="24.9" customHeight="1">
      <c r="B4" s="18"/>
      <c r="D4" s="19" t="s">
        <v>87</v>
      </c>
      <c r="L4" s="18"/>
      <c r="M4" s="88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5" t="str">
        <f>'Rekapitulácia stavby'!K6</f>
        <v>Stavebné úpravy maštale pre voľné ustajnenie HD p.č. 95, N. Ladičkovce</v>
      </c>
      <c r="F7" s="216"/>
      <c r="G7" s="216"/>
      <c r="H7" s="216"/>
      <c r="L7" s="18"/>
    </row>
    <row r="8" spans="2:46" s="1" customFormat="1" ht="12" customHeight="1">
      <c r="B8" s="29"/>
      <c r="D8" s="24" t="s">
        <v>88</v>
      </c>
      <c r="L8" s="29"/>
    </row>
    <row r="9" spans="2:46" s="1" customFormat="1" ht="16.5" customHeight="1">
      <c r="B9" s="29"/>
      <c r="E9" s="194" t="s">
        <v>89</v>
      </c>
      <c r="F9" s="217"/>
      <c r="G9" s="217"/>
      <c r="H9" s="217"/>
      <c r="L9" s="29"/>
    </row>
    <row r="10" spans="2:46" s="1" customFormat="1" ht="10.199999999999999">
      <c r="B10" s="29"/>
      <c r="L10" s="29"/>
    </row>
    <row r="11" spans="2:46" s="1" customFormat="1" ht="12" customHeight="1">
      <c r="B11" s="29"/>
      <c r="D11" s="24" t="s">
        <v>15</v>
      </c>
      <c r="F11" s="22" t="s">
        <v>1</v>
      </c>
      <c r="I11" s="24" t="s">
        <v>16</v>
      </c>
      <c r="J11" s="22" t="s">
        <v>1</v>
      </c>
      <c r="L11" s="29"/>
    </row>
    <row r="12" spans="2:46" s="1" customFormat="1" ht="12" customHeight="1">
      <c r="B12" s="29"/>
      <c r="D12" s="24" t="s">
        <v>17</v>
      </c>
      <c r="F12" s="22" t="s">
        <v>18</v>
      </c>
      <c r="I12" s="24" t="s">
        <v>19</v>
      </c>
      <c r="J12" s="52" t="str">
        <f>'Rekapitulácia stavby'!AN8</f>
        <v>8. 10. 2026</v>
      </c>
      <c r="L12" s="29"/>
    </row>
    <row r="13" spans="2:46" s="1" customFormat="1" ht="10.8" customHeight="1">
      <c r="B13" s="29"/>
      <c r="L13" s="29"/>
    </row>
    <row r="14" spans="2:46" s="1" customFormat="1" ht="12" customHeight="1">
      <c r="B14" s="29"/>
      <c r="D14" s="24" t="s">
        <v>21</v>
      </c>
      <c r="I14" s="24" t="s">
        <v>22</v>
      </c>
      <c r="J14" s="22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2" t="str">
        <f>IF('Rekapitulácia stavby'!E11="","",'Rekapitulácia stavby'!E11)</f>
        <v>Rotax Energo s.r.o., Humenné</v>
      </c>
      <c r="I15" s="24" t="s">
        <v>23</v>
      </c>
      <c r="J15" s="22" t="str">
        <f>IF('Rekapitulácia stavby'!AN11="","",'Rekapitulácia stavby'!AN11)</f>
        <v/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4" t="s">
        <v>24</v>
      </c>
      <c r="I17" s="24" t="s">
        <v>22</v>
      </c>
      <c r="J17" s="22" t="str">
        <f>'Rekapitulácia stavby'!AN13</f>
        <v/>
      </c>
      <c r="L17" s="29"/>
    </row>
    <row r="18" spans="2:12" s="1" customFormat="1" ht="18" customHeight="1">
      <c r="B18" s="29"/>
      <c r="E18" s="176" t="str">
        <f>'Rekapitulácia stavby'!E14</f>
        <v xml:space="preserve"> </v>
      </c>
      <c r="F18" s="176"/>
      <c r="G18" s="176"/>
      <c r="H18" s="176"/>
      <c r="I18" s="24" t="s">
        <v>23</v>
      </c>
      <c r="J18" s="22" t="str">
        <f>'Rekapitulácia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4" t="s">
        <v>25</v>
      </c>
      <c r="I20" s="24" t="s">
        <v>22</v>
      </c>
      <c r="J20" s="22" t="s">
        <v>26</v>
      </c>
      <c r="L20" s="29"/>
    </row>
    <row r="21" spans="2:12" s="1" customFormat="1" ht="18" customHeight="1">
      <c r="B21" s="29"/>
      <c r="E21" s="22" t="s">
        <v>577</v>
      </c>
      <c r="I21" s="24" t="s">
        <v>23</v>
      </c>
      <c r="J21" s="22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4" t="s">
        <v>28</v>
      </c>
      <c r="I23" s="24" t="s">
        <v>22</v>
      </c>
      <c r="J23" s="22" t="s">
        <v>1</v>
      </c>
      <c r="L23" s="29"/>
    </row>
    <row r="24" spans="2:12" s="1" customFormat="1" ht="18" customHeight="1">
      <c r="B24" s="29"/>
      <c r="E24" s="22" t="s">
        <v>29</v>
      </c>
      <c r="I24" s="24" t="s">
        <v>23</v>
      </c>
      <c r="J24" s="22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4" t="s">
        <v>30</v>
      </c>
      <c r="L26" s="29"/>
    </row>
    <row r="27" spans="2:12" s="7" customFormat="1" ht="16.5" customHeight="1">
      <c r="B27" s="89"/>
      <c r="E27" s="179" t="s">
        <v>1</v>
      </c>
      <c r="F27" s="179"/>
      <c r="G27" s="179"/>
      <c r="H27" s="179"/>
      <c r="L27" s="89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14.4" customHeight="1">
      <c r="B30" s="29"/>
      <c r="D30" s="22" t="s">
        <v>90</v>
      </c>
      <c r="J30" s="28">
        <f>J96</f>
        <v>185620.6</v>
      </c>
      <c r="L30" s="29"/>
    </row>
    <row r="31" spans="2:12" s="1" customFormat="1" ht="14.4" customHeight="1">
      <c r="B31" s="29"/>
      <c r="D31" s="27" t="s">
        <v>91</v>
      </c>
      <c r="J31" s="28">
        <f>J115</f>
        <v>0</v>
      </c>
      <c r="L31" s="29"/>
    </row>
    <row r="32" spans="2:12" s="1" customFormat="1" ht="25.35" customHeight="1">
      <c r="B32" s="29"/>
      <c r="D32" s="90" t="s">
        <v>33</v>
      </c>
      <c r="J32" s="66">
        <f>ROUND(J30 + J31, 2)</f>
        <v>185620.6</v>
      </c>
      <c r="L32" s="29"/>
    </row>
    <row r="33" spans="2:12" s="1" customFormat="1" ht="6.9" customHeight="1">
      <c r="B33" s="29"/>
      <c r="D33" s="53"/>
      <c r="E33" s="53"/>
      <c r="F33" s="53"/>
      <c r="G33" s="53"/>
      <c r="H33" s="53"/>
      <c r="I33" s="53"/>
      <c r="J33" s="53"/>
      <c r="K33" s="53"/>
      <c r="L33" s="29"/>
    </row>
    <row r="34" spans="2:12" s="1" customFormat="1" ht="14.4" customHeight="1">
      <c r="B34" s="29"/>
      <c r="F34" s="32" t="s">
        <v>35</v>
      </c>
      <c r="I34" s="32" t="s">
        <v>34</v>
      </c>
      <c r="J34" s="32" t="s">
        <v>36</v>
      </c>
      <c r="L34" s="29"/>
    </row>
    <row r="35" spans="2:12" s="1" customFormat="1" ht="14.4" customHeight="1">
      <c r="B35" s="29"/>
      <c r="D35" s="55" t="s">
        <v>37</v>
      </c>
      <c r="E35" s="34" t="s">
        <v>38</v>
      </c>
      <c r="F35" s="91">
        <f>ROUND((SUM(BE115:BE116) + SUM(BE136:BE361)),  2)</f>
        <v>0</v>
      </c>
      <c r="G35" s="92"/>
      <c r="H35" s="92"/>
      <c r="I35" s="93">
        <v>0.23</v>
      </c>
      <c r="J35" s="91">
        <f>ROUND(((SUM(BE115:BE116) + SUM(BE136:BE361))*I35),  2)</f>
        <v>0</v>
      </c>
      <c r="L35" s="29"/>
    </row>
    <row r="36" spans="2:12" s="1" customFormat="1" ht="14.4" customHeight="1">
      <c r="B36" s="29"/>
      <c r="E36" s="34" t="s">
        <v>39</v>
      </c>
      <c r="F36" s="94">
        <f>ROUND((SUM(BF115:BF116) + SUM(BF136:BF361)),  2)</f>
        <v>185620.6</v>
      </c>
      <c r="I36" s="95">
        <v>0.23</v>
      </c>
      <c r="J36" s="94">
        <f>ROUND(((SUM(BF115:BF116) + SUM(BF136:BF361))*I36),  2)</f>
        <v>42692.74</v>
      </c>
      <c r="L36" s="29"/>
    </row>
    <row r="37" spans="2:12" s="1" customFormat="1" ht="14.4" hidden="1" customHeight="1">
      <c r="B37" s="29"/>
      <c r="E37" s="24" t="s">
        <v>40</v>
      </c>
      <c r="F37" s="94">
        <f>ROUND((SUM(BG115:BG116) + SUM(BG136:BG361)),  2)</f>
        <v>0</v>
      </c>
      <c r="I37" s="95">
        <v>0.23</v>
      </c>
      <c r="J37" s="94">
        <f>0</f>
        <v>0</v>
      </c>
      <c r="L37" s="29"/>
    </row>
    <row r="38" spans="2:12" s="1" customFormat="1" ht="14.4" hidden="1" customHeight="1">
      <c r="B38" s="29"/>
      <c r="E38" s="24" t="s">
        <v>41</v>
      </c>
      <c r="F38" s="94">
        <f>ROUND((SUM(BH115:BH116) + SUM(BH136:BH361)),  2)</f>
        <v>0</v>
      </c>
      <c r="I38" s="95">
        <v>0.23</v>
      </c>
      <c r="J38" s="94">
        <f>0</f>
        <v>0</v>
      </c>
      <c r="L38" s="29"/>
    </row>
    <row r="39" spans="2:12" s="1" customFormat="1" ht="14.4" hidden="1" customHeight="1">
      <c r="B39" s="29"/>
      <c r="E39" s="34" t="s">
        <v>42</v>
      </c>
      <c r="F39" s="91">
        <f>ROUND((SUM(BI115:BI116) + SUM(BI136:BI361)),  2)</f>
        <v>0</v>
      </c>
      <c r="G39" s="92"/>
      <c r="H39" s="92"/>
      <c r="I39" s="93">
        <v>0</v>
      </c>
      <c r="J39" s="91">
        <f>0</f>
        <v>0</v>
      </c>
      <c r="L39" s="29"/>
    </row>
    <row r="40" spans="2:12" s="1" customFormat="1" ht="6.9" customHeight="1">
      <c r="B40" s="29"/>
      <c r="L40" s="29"/>
    </row>
    <row r="41" spans="2:12" s="1" customFormat="1" ht="25.35" customHeight="1">
      <c r="B41" s="29"/>
      <c r="C41" s="86"/>
      <c r="D41" s="96" t="s">
        <v>43</v>
      </c>
      <c r="E41" s="57"/>
      <c r="F41" s="57"/>
      <c r="G41" s="97" t="s">
        <v>44</v>
      </c>
      <c r="H41" s="98" t="s">
        <v>45</v>
      </c>
      <c r="I41" s="57"/>
      <c r="J41" s="99">
        <f>SUM(J32:J39)</f>
        <v>228313.34</v>
      </c>
      <c r="K41" s="100"/>
      <c r="L41" s="29"/>
    </row>
    <row r="42" spans="2:12" s="1" customFormat="1" ht="14.4" customHeight="1">
      <c r="B42" s="29"/>
      <c r="L42" s="29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9"/>
      <c r="D50" s="41" t="s">
        <v>46</v>
      </c>
      <c r="E50" s="42"/>
      <c r="F50" s="42"/>
      <c r="G50" s="41" t="s">
        <v>47</v>
      </c>
      <c r="H50" s="42"/>
      <c r="I50" s="42"/>
      <c r="J50" s="42"/>
      <c r="K50" s="42"/>
      <c r="L50" s="29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29"/>
      <c r="D61" s="43" t="s">
        <v>48</v>
      </c>
      <c r="E61" s="31"/>
      <c r="F61" s="101" t="s">
        <v>49</v>
      </c>
      <c r="G61" s="43" t="s">
        <v>48</v>
      </c>
      <c r="H61" s="31"/>
      <c r="I61" s="31"/>
      <c r="J61" s="102" t="s">
        <v>49</v>
      </c>
      <c r="K61" s="31"/>
      <c r="L61" s="29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29"/>
      <c r="D65" s="41" t="s">
        <v>50</v>
      </c>
      <c r="E65" s="42"/>
      <c r="F65" s="42"/>
      <c r="G65" s="41" t="s">
        <v>51</v>
      </c>
      <c r="H65" s="42"/>
      <c r="I65" s="42"/>
      <c r="J65" s="42"/>
      <c r="K65" s="42"/>
      <c r="L65" s="29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29"/>
      <c r="D76" s="43" t="s">
        <v>48</v>
      </c>
      <c r="E76" s="31"/>
      <c r="F76" s="101" t="s">
        <v>49</v>
      </c>
      <c r="G76" s="43" t="s">
        <v>48</v>
      </c>
      <c r="H76" s="31"/>
      <c r="I76" s="31"/>
      <c r="J76" s="102" t="s">
        <v>49</v>
      </c>
      <c r="K76" s="31"/>
      <c r="L76" s="29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" customHeight="1">
      <c r="B82" s="29"/>
      <c r="C82" s="19" t="s">
        <v>92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4" t="s">
        <v>13</v>
      </c>
      <c r="L84" s="29"/>
    </row>
    <row r="85" spans="2:47" s="1" customFormat="1" ht="26.25" customHeight="1">
      <c r="B85" s="29"/>
      <c r="E85" s="215" t="str">
        <f>E7</f>
        <v>Stavebné úpravy maštale pre voľné ustajnenie HD p.č. 95, N. Ladičkovce</v>
      </c>
      <c r="F85" s="216"/>
      <c r="G85" s="216"/>
      <c r="H85" s="216"/>
      <c r="L85" s="29"/>
    </row>
    <row r="86" spans="2:47" s="1" customFormat="1" ht="12" customHeight="1">
      <c r="B86" s="29"/>
      <c r="C86" s="24" t="s">
        <v>88</v>
      </c>
      <c r="L86" s="29"/>
    </row>
    <row r="87" spans="2:47" s="1" customFormat="1" ht="16.5" customHeight="1">
      <c r="B87" s="29"/>
      <c r="E87" s="194" t="str">
        <f>E9</f>
        <v xml:space="preserve">01o - Stavebné úpravy maštale pre voľné ustajnenie HD </v>
      </c>
      <c r="F87" s="217"/>
      <c r="G87" s="217"/>
      <c r="H87" s="217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4" t="s">
        <v>17</v>
      </c>
      <c r="F89" s="22" t="str">
        <f>F12</f>
        <v xml:space="preserve"> </v>
      </c>
      <c r="I89" s="24" t="s">
        <v>19</v>
      </c>
      <c r="J89" s="52" t="str">
        <f>IF(J12="","",J12)</f>
        <v>8. 10. 2026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4" t="s">
        <v>21</v>
      </c>
      <c r="F91" s="22" t="str">
        <f>E15</f>
        <v>Rotax Energo s.r.o., Humenné</v>
      </c>
      <c r="I91" s="24" t="s">
        <v>25</v>
      </c>
      <c r="J91" s="25" t="str">
        <f>E21</f>
        <v>Ing. Lukáš Pida - Projektovanie stavieb</v>
      </c>
      <c r="L91" s="29"/>
    </row>
    <row r="92" spans="2:47" s="1" customFormat="1" ht="15.15" customHeight="1">
      <c r="B92" s="29"/>
      <c r="C92" s="24" t="s">
        <v>24</v>
      </c>
      <c r="F92" s="22" t="str">
        <f>IF(E18="","",E18)</f>
        <v xml:space="preserve"> </v>
      </c>
      <c r="I92" s="24" t="s">
        <v>28</v>
      </c>
      <c r="J92" s="25" t="str">
        <f>E24</f>
        <v>Ing. Karol Závodský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3" t="s">
        <v>93</v>
      </c>
      <c r="D94" s="86"/>
      <c r="E94" s="86"/>
      <c r="F94" s="86"/>
      <c r="G94" s="86"/>
      <c r="H94" s="86"/>
      <c r="I94" s="86"/>
      <c r="J94" s="104" t="s">
        <v>94</v>
      </c>
      <c r="K94" s="86"/>
      <c r="L94" s="29"/>
    </row>
    <row r="95" spans="2:47" s="1" customFormat="1" ht="10.35" customHeight="1">
      <c r="B95" s="29"/>
      <c r="L95" s="29"/>
    </row>
    <row r="96" spans="2:47" s="1" customFormat="1" ht="22.8" customHeight="1">
      <c r="B96" s="29"/>
      <c r="C96" s="105" t="s">
        <v>95</v>
      </c>
      <c r="J96" s="66">
        <f>J136</f>
        <v>185620.6</v>
      </c>
      <c r="L96" s="29"/>
      <c r="AU96" s="15" t="s">
        <v>96</v>
      </c>
    </row>
    <row r="97" spans="2:12" s="8" customFormat="1" ht="24.9" customHeight="1">
      <c r="B97" s="106"/>
      <c r="D97" s="107" t="s">
        <v>97</v>
      </c>
      <c r="E97" s="108"/>
      <c r="F97" s="108"/>
      <c r="G97" s="108"/>
      <c r="H97" s="108"/>
      <c r="I97" s="108"/>
      <c r="J97" s="109">
        <f>J137</f>
        <v>69909.73</v>
      </c>
      <c r="L97" s="106"/>
    </row>
    <row r="98" spans="2:12" s="9" customFormat="1" ht="19.95" customHeight="1">
      <c r="B98" s="110"/>
      <c r="D98" s="111" t="s">
        <v>98</v>
      </c>
      <c r="E98" s="112"/>
      <c r="F98" s="112"/>
      <c r="G98" s="112"/>
      <c r="H98" s="112"/>
      <c r="I98" s="112"/>
      <c r="J98" s="113">
        <f>J138</f>
        <v>3308.15</v>
      </c>
      <c r="L98" s="110"/>
    </row>
    <row r="99" spans="2:12" s="9" customFormat="1" ht="19.95" customHeight="1">
      <c r="B99" s="110"/>
      <c r="D99" s="111" t="s">
        <v>99</v>
      </c>
      <c r="E99" s="112"/>
      <c r="F99" s="112"/>
      <c r="G99" s="112"/>
      <c r="H99" s="112"/>
      <c r="I99" s="112"/>
      <c r="J99" s="113">
        <f>J157</f>
        <v>13677.15</v>
      </c>
      <c r="L99" s="110"/>
    </row>
    <row r="100" spans="2:12" s="9" customFormat="1" ht="19.95" customHeight="1">
      <c r="B100" s="110"/>
      <c r="D100" s="111" t="s">
        <v>100</v>
      </c>
      <c r="E100" s="112"/>
      <c r="F100" s="112"/>
      <c r="G100" s="112"/>
      <c r="H100" s="112"/>
      <c r="I100" s="112"/>
      <c r="J100" s="113">
        <f>J177</f>
        <v>16050.76</v>
      </c>
      <c r="L100" s="110"/>
    </row>
    <row r="101" spans="2:12" s="9" customFormat="1" ht="19.95" customHeight="1">
      <c r="B101" s="110"/>
      <c r="D101" s="111" t="s">
        <v>101</v>
      </c>
      <c r="E101" s="112"/>
      <c r="F101" s="112"/>
      <c r="G101" s="112"/>
      <c r="H101" s="112"/>
      <c r="I101" s="112"/>
      <c r="J101" s="113">
        <f>J198</f>
        <v>32898.01</v>
      </c>
      <c r="L101" s="110"/>
    </row>
    <row r="102" spans="2:12" s="9" customFormat="1" ht="19.95" customHeight="1">
      <c r="B102" s="110"/>
      <c r="D102" s="111" t="s">
        <v>102</v>
      </c>
      <c r="E102" s="112"/>
      <c r="F102" s="112"/>
      <c r="G102" s="112"/>
      <c r="H102" s="112"/>
      <c r="I102" s="112"/>
      <c r="J102" s="113">
        <f>J222</f>
        <v>1477.98</v>
      </c>
      <c r="L102" s="110"/>
    </row>
    <row r="103" spans="2:12" s="9" customFormat="1" ht="19.95" customHeight="1">
      <c r="B103" s="110"/>
      <c r="D103" s="111" t="s">
        <v>103</v>
      </c>
      <c r="E103" s="112"/>
      <c r="F103" s="112"/>
      <c r="G103" s="112"/>
      <c r="H103" s="112"/>
      <c r="I103" s="112"/>
      <c r="J103" s="113">
        <f>J226</f>
        <v>2497.6799999999998</v>
      </c>
      <c r="L103" s="110"/>
    </row>
    <row r="104" spans="2:12" s="8" customFormat="1" ht="24.9" customHeight="1">
      <c r="B104" s="106"/>
      <c r="D104" s="107" t="s">
        <v>104</v>
      </c>
      <c r="E104" s="108"/>
      <c r="F104" s="108"/>
      <c r="G104" s="108"/>
      <c r="H104" s="108"/>
      <c r="I104" s="108"/>
      <c r="J104" s="109">
        <f>J228</f>
        <v>110518.67</v>
      </c>
      <c r="L104" s="106"/>
    </row>
    <row r="105" spans="2:12" s="9" customFormat="1" ht="19.95" customHeight="1">
      <c r="B105" s="110"/>
      <c r="D105" s="111" t="s">
        <v>105</v>
      </c>
      <c r="E105" s="112"/>
      <c r="F105" s="112"/>
      <c r="G105" s="112"/>
      <c r="H105" s="112"/>
      <c r="I105" s="112"/>
      <c r="J105" s="113">
        <f>J229</f>
        <v>10618.480000000001</v>
      </c>
      <c r="L105" s="110"/>
    </row>
    <row r="106" spans="2:12" s="9" customFormat="1" ht="19.95" customHeight="1">
      <c r="B106" s="110"/>
      <c r="D106" s="111" t="s">
        <v>106</v>
      </c>
      <c r="E106" s="112"/>
      <c r="F106" s="112"/>
      <c r="G106" s="112"/>
      <c r="H106" s="112"/>
      <c r="I106" s="112"/>
      <c r="J106" s="113">
        <f>J238</f>
        <v>6040.7999999999993</v>
      </c>
      <c r="L106" s="110"/>
    </row>
    <row r="107" spans="2:12" s="9" customFormat="1" ht="19.95" customHeight="1">
      <c r="B107" s="110"/>
      <c r="D107" s="111" t="s">
        <v>107</v>
      </c>
      <c r="E107" s="112"/>
      <c r="F107" s="112"/>
      <c r="G107" s="112"/>
      <c r="H107" s="112"/>
      <c r="I107" s="112"/>
      <c r="J107" s="113">
        <f>J247</f>
        <v>91570.47</v>
      </c>
      <c r="L107" s="110"/>
    </row>
    <row r="108" spans="2:12" s="9" customFormat="1" ht="19.95" customHeight="1">
      <c r="B108" s="110"/>
      <c r="D108" s="111" t="s">
        <v>108</v>
      </c>
      <c r="E108" s="112"/>
      <c r="F108" s="112"/>
      <c r="G108" s="112"/>
      <c r="H108" s="112"/>
      <c r="I108" s="112"/>
      <c r="J108" s="113">
        <f>J302</f>
        <v>2288.92</v>
      </c>
      <c r="L108" s="110"/>
    </row>
    <row r="109" spans="2:12" s="8" customFormat="1" ht="24.9" customHeight="1">
      <c r="B109" s="106"/>
      <c r="D109" s="107" t="s">
        <v>109</v>
      </c>
      <c r="E109" s="108"/>
      <c r="F109" s="108"/>
      <c r="G109" s="108"/>
      <c r="H109" s="108"/>
      <c r="I109" s="108"/>
      <c r="J109" s="109">
        <f>J307</f>
        <v>5192.2000000000007</v>
      </c>
      <c r="L109" s="106"/>
    </row>
    <row r="110" spans="2:12" s="9" customFormat="1" ht="19.95" customHeight="1">
      <c r="B110" s="110"/>
      <c r="D110" s="111" t="s">
        <v>110</v>
      </c>
      <c r="E110" s="112"/>
      <c r="F110" s="112"/>
      <c r="G110" s="112"/>
      <c r="H110" s="112"/>
      <c r="I110" s="112"/>
      <c r="J110" s="113">
        <f>J308</f>
        <v>1509.2900000000002</v>
      </c>
      <c r="L110" s="110"/>
    </row>
    <row r="111" spans="2:12" s="9" customFormat="1" ht="19.95" customHeight="1">
      <c r="B111" s="110"/>
      <c r="D111" s="111" t="s">
        <v>111</v>
      </c>
      <c r="E111" s="112"/>
      <c r="F111" s="112"/>
      <c r="G111" s="112"/>
      <c r="H111" s="112"/>
      <c r="I111" s="112"/>
      <c r="J111" s="113">
        <f>J334</f>
        <v>1770.49</v>
      </c>
      <c r="L111" s="110"/>
    </row>
    <row r="112" spans="2:12" s="9" customFormat="1" ht="19.95" customHeight="1">
      <c r="B112" s="110"/>
      <c r="D112" s="111" t="s">
        <v>112</v>
      </c>
      <c r="E112" s="112"/>
      <c r="F112" s="112"/>
      <c r="G112" s="112"/>
      <c r="H112" s="112"/>
      <c r="I112" s="112"/>
      <c r="J112" s="113">
        <f>J350</f>
        <v>1912.42</v>
      </c>
      <c r="L112" s="110"/>
    </row>
    <row r="113" spans="2:14" s="1" customFormat="1" ht="21.75" customHeight="1">
      <c r="B113" s="29"/>
      <c r="L113" s="29"/>
    </row>
    <row r="114" spans="2:14" s="1" customFormat="1" ht="6.9" customHeight="1">
      <c r="B114" s="29"/>
      <c r="L114" s="29"/>
    </row>
    <row r="115" spans="2:14" s="1" customFormat="1" ht="29.25" customHeight="1">
      <c r="B115" s="29"/>
      <c r="C115" s="105" t="s">
        <v>113</v>
      </c>
      <c r="J115" s="114">
        <v>0</v>
      </c>
      <c r="L115" s="29"/>
      <c r="N115" s="115" t="s">
        <v>37</v>
      </c>
    </row>
    <row r="116" spans="2:14" s="1" customFormat="1" ht="18" customHeight="1">
      <c r="B116" s="29"/>
      <c r="L116" s="29"/>
    </row>
    <row r="117" spans="2:14" s="1" customFormat="1" ht="29.25" customHeight="1">
      <c r="B117" s="29"/>
      <c r="C117" s="85" t="s">
        <v>86</v>
      </c>
      <c r="D117" s="86"/>
      <c r="E117" s="86"/>
      <c r="F117" s="86"/>
      <c r="G117" s="86"/>
      <c r="H117" s="86"/>
      <c r="I117" s="86"/>
      <c r="J117" s="87">
        <f>ROUND(J96+J115,2)</f>
        <v>185620.6</v>
      </c>
      <c r="K117" s="86"/>
      <c r="L117" s="29"/>
    </row>
    <row r="118" spans="2:14" s="1" customFormat="1" ht="6.9" customHeight="1"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29"/>
    </row>
    <row r="122" spans="2:14" s="1" customFormat="1" ht="6.9" customHeight="1">
      <c r="B122" s="46"/>
      <c r="C122" s="47"/>
      <c r="D122" s="47"/>
      <c r="E122" s="47"/>
      <c r="F122" s="47"/>
      <c r="G122" s="47"/>
      <c r="H122" s="47"/>
      <c r="I122" s="47"/>
      <c r="J122" s="47"/>
      <c r="K122" s="47"/>
      <c r="L122" s="29"/>
    </row>
    <row r="123" spans="2:14" s="1" customFormat="1" ht="24.9" customHeight="1">
      <c r="B123" s="29"/>
      <c r="C123" s="19" t="s">
        <v>114</v>
      </c>
      <c r="L123" s="29"/>
    </row>
    <row r="124" spans="2:14" s="1" customFormat="1" ht="6.9" customHeight="1">
      <c r="B124" s="29"/>
      <c r="L124" s="29"/>
    </row>
    <row r="125" spans="2:14" s="1" customFormat="1" ht="12" customHeight="1">
      <c r="B125" s="29"/>
      <c r="C125" s="24" t="s">
        <v>13</v>
      </c>
      <c r="L125" s="29"/>
    </row>
    <row r="126" spans="2:14" s="1" customFormat="1" ht="26.25" customHeight="1">
      <c r="B126" s="29"/>
      <c r="E126" s="215" t="str">
        <f>E7</f>
        <v>Stavebné úpravy maštale pre voľné ustajnenie HD p.č. 95, N. Ladičkovce</v>
      </c>
      <c r="F126" s="216"/>
      <c r="G126" s="216"/>
      <c r="H126" s="216"/>
      <c r="L126" s="29"/>
    </row>
    <row r="127" spans="2:14" s="1" customFormat="1" ht="12" customHeight="1">
      <c r="B127" s="29"/>
      <c r="C127" s="24" t="s">
        <v>88</v>
      </c>
      <c r="L127" s="29"/>
    </row>
    <row r="128" spans="2:14" s="1" customFormat="1" ht="16.5" customHeight="1">
      <c r="B128" s="29"/>
      <c r="E128" s="194" t="str">
        <f>E9</f>
        <v xml:space="preserve">01o - Stavebné úpravy maštale pre voľné ustajnenie HD </v>
      </c>
      <c r="F128" s="217"/>
      <c r="G128" s="217"/>
      <c r="H128" s="217"/>
      <c r="L128" s="29"/>
    </row>
    <row r="129" spans="2:65" s="1" customFormat="1" ht="6.9" customHeight="1">
      <c r="B129" s="29"/>
      <c r="L129" s="29"/>
    </row>
    <row r="130" spans="2:65" s="1" customFormat="1" ht="12" customHeight="1">
      <c r="B130" s="29"/>
      <c r="C130" s="24" t="s">
        <v>17</v>
      </c>
      <c r="F130" s="22" t="str">
        <f>F12</f>
        <v xml:space="preserve"> </v>
      </c>
      <c r="I130" s="24" t="s">
        <v>19</v>
      </c>
      <c r="J130" s="52" t="str">
        <f>IF(J12="","",J12)</f>
        <v>8. 10. 2026</v>
      </c>
      <c r="L130" s="29"/>
    </row>
    <row r="131" spans="2:65" s="1" customFormat="1" ht="6.9" customHeight="1">
      <c r="B131" s="29"/>
      <c r="L131" s="29"/>
    </row>
    <row r="132" spans="2:65" s="1" customFormat="1" ht="25.65" customHeight="1">
      <c r="B132" s="29"/>
      <c r="C132" s="24" t="s">
        <v>21</v>
      </c>
      <c r="F132" s="22" t="str">
        <f>E15</f>
        <v>Rotax Energo s.r.o., Humenné</v>
      </c>
      <c r="I132" s="24" t="s">
        <v>25</v>
      </c>
      <c r="J132" s="25" t="str">
        <f>E21</f>
        <v>Ing. Lukáš Pida - Projektovanie stavieb</v>
      </c>
      <c r="L132" s="29"/>
    </row>
    <row r="133" spans="2:65" s="1" customFormat="1" ht="15.15" customHeight="1">
      <c r="B133" s="29"/>
      <c r="C133" s="24" t="s">
        <v>24</v>
      </c>
      <c r="F133" s="22" t="str">
        <f>IF(E18="","",E18)</f>
        <v xml:space="preserve"> </v>
      </c>
      <c r="I133" s="24" t="s">
        <v>28</v>
      </c>
      <c r="J133" s="25" t="str">
        <f>E24</f>
        <v>Ing. Karol Závodský</v>
      </c>
      <c r="L133" s="29"/>
    </row>
    <row r="134" spans="2:65" s="1" customFormat="1" ht="10.35" customHeight="1">
      <c r="B134" s="29"/>
      <c r="L134" s="29"/>
    </row>
    <row r="135" spans="2:65" s="10" customFormat="1" ht="29.25" customHeight="1">
      <c r="B135" s="116"/>
      <c r="C135" s="117" t="s">
        <v>115</v>
      </c>
      <c r="D135" s="118" t="s">
        <v>58</v>
      </c>
      <c r="E135" s="118" t="s">
        <v>54</v>
      </c>
      <c r="F135" s="118" t="s">
        <v>55</v>
      </c>
      <c r="G135" s="118" t="s">
        <v>116</v>
      </c>
      <c r="H135" s="118" t="s">
        <v>117</v>
      </c>
      <c r="I135" s="118" t="s">
        <v>118</v>
      </c>
      <c r="J135" s="119" t="s">
        <v>94</v>
      </c>
      <c r="K135" s="120" t="s">
        <v>119</v>
      </c>
      <c r="L135" s="116"/>
      <c r="M135" s="59" t="s">
        <v>1</v>
      </c>
      <c r="N135" s="60" t="s">
        <v>37</v>
      </c>
      <c r="O135" s="60" t="s">
        <v>120</v>
      </c>
      <c r="P135" s="60" t="s">
        <v>121</v>
      </c>
      <c r="Q135" s="60" t="s">
        <v>122</v>
      </c>
      <c r="R135" s="60" t="s">
        <v>123</v>
      </c>
      <c r="S135" s="60" t="s">
        <v>124</v>
      </c>
      <c r="T135" s="61" t="s">
        <v>125</v>
      </c>
    </row>
    <row r="136" spans="2:65" s="1" customFormat="1" ht="22.8" customHeight="1">
      <c r="B136" s="29"/>
      <c r="C136" s="64" t="s">
        <v>90</v>
      </c>
      <c r="J136" s="121">
        <f>BK136</f>
        <v>185620.6</v>
      </c>
      <c r="L136" s="29"/>
      <c r="M136" s="62"/>
      <c r="N136" s="53"/>
      <c r="O136" s="53"/>
      <c r="P136" s="122">
        <f>P137+P228+P307</f>
        <v>2.5760000000000001</v>
      </c>
      <c r="Q136" s="53"/>
      <c r="R136" s="122">
        <f>R137+R228+R307</f>
        <v>1252.9997134235498</v>
      </c>
      <c r="S136" s="53"/>
      <c r="T136" s="123">
        <f>T137+T228+T307</f>
        <v>26.009999999999998</v>
      </c>
      <c r="AT136" s="15" t="s">
        <v>72</v>
      </c>
      <c r="AU136" s="15" t="s">
        <v>96</v>
      </c>
      <c r="BK136" s="124">
        <f>BK137+BK228+BK307</f>
        <v>185620.6</v>
      </c>
    </row>
    <row r="137" spans="2:65" s="11" customFormat="1" ht="25.95" customHeight="1">
      <c r="B137" s="125"/>
      <c r="D137" s="126" t="s">
        <v>72</v>
      </c>
      <c r="E137" s="127" t="s">
        <v>126</v>
      </c>
      <c r="F137" s="127" t="s">
        <v>127</v>
      </c>
      <c r="J137" s="128">
        <f>BK137</f>
        <v>69909.73</v>
      </c>
      <c r="L137" s="125"/>
      <c r="M137" s="129"/>
      <c r="P137" s="130">
        <f>P138+P157+P177+P198+P222+P226</f>
        <v>0</v>
      </c>
      <c r="R137" s="130">
        <f>R138+R157+R177+R198+R222+R226</f>
        <v>1189.3734725392699</v>
      </c>
      <c r="T137" s="131">
        <f>T138+T157+T177+T198+T222+T226</f>
        <v>0</v>
      </c>
      <c r="AR137" s="126" t="s">
        <v>81</v>
      </c>
      <c r="AT137" s="132" t="s">
        <v>72</v>
      </c>
      <c r="AU137" s="132" t="s">
        <v>73</v>
      </c>
      <c r="AY137" s="126" t="s">
        <v>128</v>
      </c>
      <c r="BK137" s="133">
        <f>BK138+BK157+BK177+BK198+BK222+BK226</f>
        <v>69909.73</v>
      </c>
    </row>
    <row r="138" spans="2:65" s="11" customFormat="1" ht="22.8" customHeight="1">
      <c r="B138" s="125"/>
      <c r="D138" s="126" t="s">
        <v>72</v>
      </c>
      <c r="E138" s="134" t="s">
        <v>81</v>
      </c>
      <c r="F138" s="134" t="s">
        <v>129</v>
      </c>
      <c r="J138" s="135">
        <f>BK138</f>
        <v>3308.15</v>
      </c>
      <c r="L138" s="125"/>
      <c r="M138" s="129"/>
      <c r="P138" s="130">
        <f>SUM(P139:P156)</f>
        <v>0</v>
      </c>
      <c r="R138" s="130">
        <f>SUM(R139:R156)</f>
        <v>0</v>
      </c>
      <c r="T138" s="131">
        <f>SUM(T139:T156)</f>
        <v>0</v>
      </c>
      <c r="AR138" s="126" t="s">
        <v>81</v>
      </c>
      <c r="AT138" s="132" t="s">
        <v>72</v>
      </c>
      <c r="AU138" s="132" t="s">
        <v>81</v>
      </c>
      <c r="AY138" s="126" t="s">
        <v>128</v>
      </c>
      <c r="BK138" s="133">
        <f>SUM(BK139:BK156)</f>
        <v>3308.15</v>
      </c>
    </row>
    <row r="139" spans="2:65" s="1" customFormat="1" ht="37.799999999999997" customHeight="1">
      <c r="B139" s="136"/>
      <c r="C139" s="137" t="s">
        <v>81</v>
      </c>
      <c r="D139" s="137" t="s">
        <v>130</v>
      </c>
      <c r="E139" s="138" t="s">
        <v>131</v>
      </c>
      <c r="F139" s="139" t="s">
        <v>132</v>
      </c>
      <c r="G139" s="140" t="s">
        <v>133</v>
      </c>
      <c r="H139" s="141">
        <v>820</v>
      </c>
      <c r="I139" s="142">
        <v>0.2</v>
      </c>
      <c r="J139" s="142">
        <f>ROUND(I139*H139,2)</f>
        <v>164</v>
      </c>
      <c r="K139" s="143"/>
      <c r="L139" s="29"/>
      <c r="M139" s="144" t="s">
        <v>1</v>
      </c>
      <c r="N139" s="115" t="s">
        <v>39</v>
      </c>
      <c r="O139" s="145">
        <v>0</v>
      </c>
      <c r="P139" s="145">
        <f>O139*H139</f>
        <v>0</v>
      </c>
      <c r="Q139" s="145">
        <v>0</v>
      </c>
      <c r="R139" s="145">
        <f>Q139*H139</f>
        <v>0</v>
      </c>
      <c r="S139" s="145">
        <v>0</v>
      </c>
      <c r="T139" s="146">
        <f>S139*H139</f>
        <v>0</v>
      </c>
      <c r="AR139" s="147" t="s">
        <v>134</v>
      </c>
      <c r="AT139" s="147" t="s">
        <v>130</v>
      </c>
      <c r="AU139" s="147" t="s">
        <v>135</v>
      </c>
      <c r="AY139" s="15" t="s">
        <v>128</v>
      </c>
      <c r="BE139" s="148">
        <f>IF(N139="základná",J139,0)</f>
        <v>0</v>
      </c>
      <c r="BF139" s="148">
        <f>IF(N139="znížená",J139,0)</f>
        <v>164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5" t="s">
        <v>135</v>
      </c>
      <c r="BK139" s="148">
        <f>ROUND(I139*H139,2)</f>
        <v>164</v>
      </c>
      <c r="BL139" s="15" t="s">
        <v>134</v>
      </c>
      <c r="BM139" s="147" t="s">
        <v>135</v>
      </c>
    </row>
    <row r="140" spans="2:65" s="12" customFormat="1" ht="10.199999999999999">
      <c r="B140" s="149"/>
      <c r="D140" s="150" t="s">
        <v>136</v>
      </c>
      <c r="E140" s="151" t="s">
        <v>1</v>
      </c>
      <c r="F140" s="152" t="s">
        <v>137</v>
      </c>
      <c r="H140" s="153">
        <v>820</v>
      </c>
      <c r="L140" s="149"/>
      <c r="M140" s="154"/>
      <c r="T140" s="155"/>
      <c r="AT140" s="151" t="s">
        <v>136</v>
      </c>
      <c r="AU140" s="151" t="s">
        <v>135</v>
      </c>
      <c r="AV140" s="12" t="s">
        <v>135</v>
      </c>
      <c r="AW140" s="12" t="s">
        <v>27</v>
      </c>
      <c r="AX140" s="12" t="s">
        <v>73</v>
      </c>
      <c r="AY140" s="151" t="s">
        <v>128</v>
      </c>
    </row>
    <row r="141" spans="2:65" s="13" customFormat="1" ht="10.199999999999999">
      <c r="B141" s="156"/>
      <c r="D141" s="150" t="s">
        <v>136</v>
      </c>
      <c r="E141" s="157" t="s">
        <v>1</v>
      </c>
      <c r="F141" s="158" t="s">
        <v>138</v>
      </c>
      <c r="H141" s="159">
        <v>820</v>
      </c>
      <c r="L141" s="156"/>
      <c r="M141" s="160"/>
      <c r="T141" s="161"/>
      <c r="AT141" s="157" t="s">
        <v>136</v>
      </c>
      <c r="AU141" s="157" t="s">
        <v>135</v>
      </c>
      <c r="AV141" s="13" t="s">
        <v>134</v>
      </c>
      <c r="AW141" s="13" t="s">
        <v>27</v>
      </c>
      <c r="AX141" s="13" t="s">
        <v>81</v>
      </c>
      <c r="AY141" s="157" t="s">
        <v>128</v>
      </c>
    </row>
    <row r="142" spans="2:65" s="1" customFormat="1" ht="33" customHeight="1">
      <c r="B142" s="136"/>
      <c r="C142" s="137" t="s">
        <v>135</v>
      </c>
      <c r="D142" s="137" t="s">
        <v>130</v>
      </c>
      <c r="E142" s="138" t="s">
        <v>139</v>
      </c>
      <c r="F142" s="139" t="s">
        <v>140</v>
      </c>
      <c r="G142" s="140" t="s">
        <v>141</v>
      </c>
      <c r="H142" s="141">
        <v>328</v>
      </c>
      <c r="I142" s="142">
        <v>1.1299999999999999</v>
      </c>
      <c r="J142" s="142">
        <f>ROUND(I142*H142,2)</f>
        <v>370.64</v>
      </c>
      <c r="K142" s="143"/>
      <c r="L142" s="29"/>
      <c r="M142" s="144" t="s">
        <v>1</v>
      </c>
      <c r="N142" s="115" t="s">
        <v>39</v>
      </c>
      <c r="O142" s="145">
        <v>0</v>
      </c>
      <c r="P142" s="145">
        <f>O142*H142</f>
        <v>0</v>
      </c>
      <c r="Q142" s="145">
        <v>0</v>
      </c>
      <c r="R142" s="145">
        <f>Q142*H142</f>
        <v>0</v>
      </c>
      <c r="S142" s="145">
        <v>0</v>
      </c>
      <c r="T142" s="146">
        <f>S142*H142</f>
        <v>0</v>
      </c>
      <c r="AR142" s="147" t="s">
        <v>134</v>
      </c>
      <c r="AT142" s="147" t="s">
        <v>130</v>
      </c>
      <c r="AU142" s="147" t="s">
        <v>135</v>
      </c>
      <c r="AY142" s="15" t="s">
        <v>128</v>
      </c>
      <c r="BE142" s="148">
        <f>IF(N142="základná",J142,0)</f>
        <v>0</v>
      </c>
      <c r="BF142" s="148">
        <f>IF(N142="znížená",J142,0)</f>
        <v>370.64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5" t="s">
        <v>135</v>
      </c>
      <c r="BK142" s="148">
        <f>ROUND(I142*H142,2)</f>
        <v>370.64</v>
      </c>
      <c r="BL142" s="15" t="s">
        <v>134</v>
      </c>
      <c r="BM142" s="147" t="s">
        <v>134</v>
      </c>
    </row>
    <row r="143" spans="2:65" s="12" customFormat="1" ht="10.199999999999999">
      <c r="B143" s="149"/>
      <c r="D143" s="150" t="s">
        <v>136</v>
      </c>
      <c r="E143" s="151" t="s">
        <v>1</v>
      </c>
      <c r="F143" s="152" t="s">
        <v>142</v>
      </c>
      <c r="H143" s="153">
        <v>328</v>
      </c>
      <c r="L143" s="149"/>
      <c r="M143" s="154"/>
      <c r="T143" s="155"/>
      <c r="AT143" s="151" t="s">
        <v>136</v>
      </c>
      <c r="AU143" s="151" t="s">
        <v>135</v>
      </c>
      <c r="AV143" s="12" t="s">
        <v>135</v>
      </c>
      <c r="AW143" s="12" t="s">
        <v>27</v>
      </c>
      <c r="AX143" s="12" t="s">
        <v>73</v>
      </c>
      <c r="AY143" s="151" t="s">
        <v>128</v>
      </c>
    </row>
    <row r="144" spans="2:65" s="13" customFormat="1" ht="10.199999999999999">
      <c r="B144" s="156"/>
      <c r="D144" s="150" t="s">
        <v>136</v>
      </c>
      <c r="E144" s="157" t="s">
        <v>1</v>
      </c>
      <c r="F144" s="158" t="s">
        <v>138</v>
      </c>
      <c r="H144" s="159">
        <v>328</v>
      </c>
      <c r="L144" s="156"/>
      <c r="M144" s="160"/>
      <c r="T144" s="161"/>
      <c r="AT144" s="157" t="s">
        <v>136</v>
      </c>
      <c r="AU144" s="157" t="s">
        <v>135</v>
      </c>
      <c r="AV144" s="13" t="s">
        <v>134</v>
      </c>
      <c r="AW144" s="13" t="s">
        <v>27</v>
      </c>
      <c r="AX144" s="13" t="s">
        <v>81</v>
      </c>
      <c r="AY144" s="157" t="s">
        <v>128</v>
      </c>
    </row>
    <row r="145" spans="2:65" s="1" customFormat="1" ht="21.75" customHeight="1">
      <c r="B145" s="136"/>
      <c r="C145" s="137" t="s">
        <v>143</v>
      </c>
      <c r="D145" s="137" t="s">
        <v>130</v>
      </c>
      <c r="E145" s="138" t="s">
        <v>144</v>
      </c>
      <c r="F145" s="139" t="s">
        <v>145</v>
      </c>
      <c r="G145" s="140" t="s">
        <v>141</v>
      </c>
      <c r="H145" s="141">
        <v>79.078999999999994</v>
      </c>
      <c r="I145" s="142">
        <v>18.600000000000001</v>
      </c>
      <c r="J145" s="142">
        <f>ROUND(I145*H145,2)</f>
        <v>1470.87</v>
      </c>
      <c r="K145" s="143"/>
      <c r="L145" s="29"/>
      <c r="M145" s="144" t="s">
        <v>1</v>
      </c>
      <c r="N145" s="115" t="s">
        <v>39</v>
      </c>
      <c r="O145" s="145">
        <v>0</v>
      </c>
      <c r="P145" s="145">
        <f>O145*H145</f>
        <v>0</v>
      </c>
      <c r="Q145" s="145">
        <v>0</v>
      </c>
      <c r="R145" s="145">
        <f>Q145*H145</f>
        <v>0</v>
      </c>
      <c r="S145" s="145">
        <v>0</v>
      </c>
      <c r="T145" s="146">
        <f>S145*H145</f>
        <v>0</v>
      </c>
      <c r="AR145" s="147" t="s">
        <v>134</v>
      </c>
      <c r="AT145" s="147" t="s">
        <v>130</v>
      </c>
      <c r="AU145" s="147" t="s">
        <v>135</v>
      </c>
      <c r="AY145" s="15" t="s">
        <v>128</v>
      </c>
      <c r="BE145" s="148">
        <f>IF(N145="základná",J145,0)</f>
        <v>0</v>
      </c>
      <c r="BF145" s="148">
        <f>IF(N145="znížená",J145,0)</f>
        <v>1470.87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5" t="s">
        <v>135</v>
      </c>
      <c r="BK145" s="148">
        <f>ROUND(I145*H145,2)</f>
        <v>1470.87</v>
      </c>
      <c r="BL145" s="15" t="s">
        <v>134</v>
      </c>
      <c r="BM145" s="147" t="s">
        <v>146</v>
      </c>
    </row>
    <row r="146" spans="2:65" s="12" customFormat="1" ht="10.199999999999999">
      <c r="B146" s="149"/>
      <c r="D146" s="150" t="s">
        <v>136</v>
      </c>
      <c r="E146" s="151" t="s">
        <v>1</v>
      </c>
      <c r="F146" s="152" t="s">
        <v>147</v>
      </c>
      <c r="H146" s="153">
        <v>72.16</v>
      </c>
      <c r="L146" s="149"/>
      <c r="M146" s="154"/>
      <c r="T146" s="155"/>
      <c r="AT146" s="151" t="s">
        <v>136</v>
      </c>
      <c r="AU146" s="151" t="s">
        <v>135</v>
      </c>
      <c r="AV146" s="12" t="s">
        <v>135</v>
      </c>
      <c r="AW146" s="12" t="s">
        <v>27</v>
      </c>
      <c r="AX146" s="12" t="s">
        <v>73</v>
      </c>
      <c r="AY146" s="151" t="s">
        <v>128</v>
      </c>
    </row>
    <row r="147" spans="2:65" s="12" customFormat="1" ht="10.199999999999999">
      <c r="B147" s="149"/>
      <c r="D147" s="150" t="s">
        <v>136</v>
      </c>
      <c r="E147" s="151" t="s">
        <v>1</v>
      </c>
      <c r="F147" s="152" t="s">
        <v>148</v>
      </c>
      <c r="H147" s="153">
        <v>6.9189999999999996</v>
      </c>
      <c r="L147" s="149"/>
      <c r="M147" s="154"/>
      <c r="T147" s="155"/>
      <c r="AT147" s="151" t="s">
        <v>136</v>
      </c>
      <c r="AU147" s="151" t="s">
        <v>135</v>
      </c>
      <c r="AV147" s="12" t="s">
        <v>135</v>
      </c>
      <c r="AW147" s="12" t="s">
        <v>27</v>
      </c>
      <c r="AX147" s="12" t="s">
        <v>73</v>
      </c>
      <c r="AY147" s="151" t="s">
        <v>128</v>
      </c>
    </row>
    <row r="148" spans="2:65" s="13" customFormat="1" ht="10.199999999999999">
      <c r="B148" s="156"/>
      <c r="D148" s="150" t="s">
        <v>136</v>
      </c>
      <c r="E148" s="157" t="s">
        <v>1</v>
      </c>
      <c r="F148" s="158" t="s">
        <v>138</v>
      </c>
      <c r="H148" s="159">
        <v>79.078999999999994</v>
      </c>
      <c r="L148" s="156"/>
      <c r="M148" s="160"/>
      <c r="T148" s="161"/>
      <c r="AT148" s="157" t="s">
        <v>136</v>
      </c>
      <c r="AU148" s="157" t="s">
        <v>135</v>
      </c>
      <c r="AV148" s="13" t="s">
        <v>134</v>
      </c>
      <c r="AW148" s="13" t="s">
        <v>27</v>
      </c>
      <c r="AX148" s="13" t="s">
        <v>81</v>
      </c>
      <c r="AY148" s="157" t="s">
        <v>128</v>
      </c>
    </row>
    <row r="149" spans="2:65" s="1" customFormat="1" ht="37.799999999999997" customHeight="1">
      <c r="B149" s="136"/>
      <c r="C149" s="137" t="s">
        <v>134</v>
      </c>
      <c r="D149" s="137" t="s">
        <v>130</v>
      </c>
      <c r="E149" s="138" t="s">
        <v>149</v>
      </c>
      <c r="F149" s="139" t="s">
        <v>150</v>
      </c>
      <c r="G149" s="140" t="s">
        <v>141</v>
      </c>
      <c r="H149" s="141">
        <v>23.724</v>
      </c>
      <c r="I149" s="142">
        <v>8.6</v>
      </c>
      <c r="J149" s="142">
        <f>ROUND(I149*H149,2)</f>
        <v>204.03</v>
      </c>
      <c r="K149" s="143"/>
      <c r="L149" s="29"/>
      <c r="M149" s="144" t="s">
        <v>1</v>
      </c>
      <c r="N149" s="115" t="s">
        <v>39</v>
      </c>
      <c r="O149" s="145">
        <v>0</v>
      </c>
      <c r="P149" s="145">
        <f>O149*H149</f>
        <v>0</v>
      </c>
      <c r="Q149" s="145">
        <v>0</v>
      </c>
      <c r="R149" s="145">
        <f>Q149*H149</f>
        <v>0</v>
      </c>
      <c r="S149" s="145">
        <v>0</v>
      </c>
      <c r="T149" s="146">
        <f>S149*H149</f>
        <v>0</v>
      </c>
      <c r="AR149" s="147" t="s">
        <v>134</v>
      </c>
      <c r="AT149" s="147" t="s">
        <v>130</v>
      </c>
      <c r="AU149" s="147" t="s">
        <v>135</v>
      </c>
      <c r="AY149" s="15" t="s">
        <v>128</v>
      </c>
      <c r="BE149" s="148">
        <f>IF(N149="základná",J149,0)</f>
        <v>0</v>
      </c>
      <c r="BF149" s="148">
        <f>IF(N149="znížená",J149,0)</f>
        <v>204.03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5" t="s">
        <v>135</v>
      </c>
      <c r="BK149" s="148">
        <f>ROUND(I149*H149,2)</f>
        <v>204.03</v>
      </c>
      <c r="BL149" s="15" t="s">
        <v>134</v>
      </c>
      <c r="BM149" s="147" t="s">
        <v>151</v>
      </c>
    </row>
    <row r="150" spans="2:65" s="12" customFormat="1" ht="10.199999999999999">
      <c r="B150" s="149"/>
      <c r="D150" s="150" t="s">
        <v>136</v>
      </c>
      <c r="E150" s="151" t="s">
        <v>1</v>
      </c>
      <c r="F150" s="152" t="s">
        <v>152</v>
      </c>
      <c r="H150" s="153">
        <v>23.724</v>
      </c>
      <c r="L150" s="149"/>
      <c r="M150" s="154"/>
      <c r="T150" s="155"/>
      <c r="AT150" s="151" t="s">
        <v>136</v>
      </c>
      <c r="AU150" s="151" t="s">
        <v>135</v>
      </c>
      <c r="AV150" s="12" t="s">
        <v>135</v>
      </c>
      <c r="AW150" s="12" t="s">
        <v>27</v>
      </c>
      <c r="AX150" s="12" t="s">
        <v>73</v>
      </c>
      <c r="AY150" s="151" t="s">
        <v>128</v>
      </c>
    </row>
    <row r="151" spans="2:65" s="13" customFormat="1" ht="10.199999999999999">
      <c r="B151" s="156"/>
      <c r="D151" s="150" t="s">
        <v>136</v>
      </c>
      <c r="E151" s="157" t="s">
        <v>1</v>
      </c>
      <c r="F151" s="158" t="s">
        <v>138</v>
      </c>
      <c r="H151" s="159">
        <v>23.724</v>
      </c>
      <c r="L151" s="156"/>
      <c r="M151" s="160"/>
      <c r="T151" s="161"/>
      <c r="AT151" s="157" t="s">
        <v>136</v>
      </c>
      <c r="AU151" s="157" t="s">
        <v>135</v>
      </c>
      <c r="AV151" s="13" t="s">
        <v>134</v>
      </c>
      <c r="AW151" s="13" t="s">
        <v>27</v>
      </c>
      <c r="AX151" s="13" t="s">
        <v>81</v>
      </c>
      <c r="AY151" s="157" t="s">
        <v>128</v>
      </c>
    </row>
    <row r="152" spans="2:65" s="1" customFormat="1" ht="24.15" customHeight="1">
      <c r="B152" s="136"/>
      <c r="C152" s="137" t="s">
        <v>153</v>
      </c>
      <c r="D152" s="137" t="s">
        <v>130</v>
      </c>
      <c r="E152" s="138" t="s">
        <v>154</v>
      </c>
      <c r="F152" s="139" t="s">
        <v>155</v>
      </c>
      <c r="G152" s="140" t="s">
        <v>141</v>
      </c>
      <c r="H152" s="141">
        <v>407.07900000000001</v>
      </c>
      <c r="I152" s="142">
        <v>1.5</v>
      </c>
      <c r="J152" s="142">
        <f>ROUND(I152*H152,2)</f>
        <v>610.62</v>
      </c>
      <c r="K152" s="143"/>
      <c r="L152" s="29"/>
      <c r="M152" s="144" t="s">
        <v>1</v>
      </c>
      <c r="N152" s="115" t="s">
        <v>39</v>
      </c>
      <c r="O152" s="145">
        <v>0</v>
      </c>
      <c r="P152" s="145">
        <f>O152*H152</f>
        <v>0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134</v>
      </c>
      <c r="AT152" s="147" t="s">
        <v>130</v>
      </c>
      <c r="AU152" s="147" t="s">
        <v>135</v>
      </c>
      <c r="AY152" s="15" t="s">
        <v>128</v>
      </c>
      <c r="BE152" s="148">
        <f>IF(N152="základná",J152,0)</f>
        <v>0</v>
      </c>
      <c r="BF152" s="148">
        <f>IF(N152="znížená",J152,0)</f>
        <v>610.62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5" t="s">
        <v>135</v>
      </c>
      <c r="BK152" s="148">
        <f>ROUND(I152*H152,2)</f>
        <v>610.62</v>
      </c>
      <c r="BL152" s="15" t="s">
        <v>134</v>
      </c>
      <c r="BM152" s="147" t="s">
        <v>156</v>
      </c>
    </row>
    <row r="153" spans="2:65" s="12" customFormat="1" ht="10.199999999999999">
      <c r="B153" s="149"/>
      <c r="D153" s="150" t="s">
        <v>136</v>
      </c>
      <c r="E153" s="151" t="s">
        <v>1</v>
      </c>
      <c r="F153" s="152" t="s">
        <v>157</v>
      </c>
      <c r="H153" s="153">
        <v>407.07900000000001</v>
      </c>
      <c r="L153" s="149"/>
      <c r="M153" s="154"/>
      <c r="T153" s="155"/>
      <c r="AT153" s="151" t="s">
        <v>136</v>
      </c>
      <c r="AU153" s="151" t="s">
        <v>135</v>
      </c>
      <c r="AV153" s="12" t="s">
        <v>135</v>
      </c>
      <c r="AW153" s="12" t="s">
        <v>27</v>
      </c>
      <c r="AX153" s="12" t="s">
        <v>73</v>
      </c>
      <c r="AY153" s="151" t="s">
        <v>128</v>
      </c>
    </row>
    <row r="154" spans="2:65" s="13" customFormat="1" ht="10.199999999999999">
      <c r="B154" s="156"/>
      <c r="D154" s="150" t="s">
        <v>136</v>
      </c>
      <c r="E154" s="157" t="s">
        <v>1</v>
      </c>
      <c r="F154" s="158" t="s">
        <v>138</v>
      </c>
      <c r="H154" s="159">
        <v>407.07900000000001</v>
      </c>
      <c r="L154" s="156"/>
      <c r="M154" s="160"/>
      <c r="T154" s="161"/>
      <c r="AT154" s="157" t="s">
        <v>136</v>
      </c>
      <c r="AU154" s="157" t="s">
        <v>135</v>
      </c>
      <c r="AV154" s="13" t="s">
        <v>134</v>
      </c>
      <c r="AW154" s="13" t="s">
        <v>27</v>
      </c>
      <c r="AX154" s="13" t="s">
        <v>81</v>
      </c>
      <c r="AY154" s="157" t="s">
        <v>128</v>
      </c>
    </row>
    <row r="155" spans="2:65" s="1" customFormat="1" ht="21.75" customHeight="1">
      <c r="B155" s="136"/>
      <c r="C155" s="137" t="s">
        <v>146</v>
      </c>
      <c r="D155" s="137" t="s">
        <v>130</v>
      </c>
      <c r="E155" s="138" t="s">
        <v>158</v>
      </c>
      <c r="F155" s="139" t="s">
        <v>159</v>
      </c>
      <c r="G155" s="140" t="s">
        <v>141</v>
      </c>
      <c r="H155" s="141">
        <v>407.07900000000001</v>
      </c>
      <c r="I155" s="142">
        <v>0.79</v>
      </c>
      <c r="J155" s="142">
        <f>ROUND(I155*H155,2)</f>
        <v>321.58999999999997</v>
      </c>
      <c r="K155" s="143"/>
      <c r="L155" s="29"/>
      <c r="M155" s="144" t="s">
        <v>1</v>
      </c>
      <c r="N155" s="115" t="s">
        <v>39</v>
      </c>
      <c r="O155" s="145">
        <v>0</v>
      </c>
      <c r="P155" s="145">
        <f>O155*H155</f>
        <v>0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134</v>
      </c>
      <c r="AT155" s="147" t="s">
        <v>130</v>
      </c>
      <c r="AU155" s="147" t="s">
        <v>135</v>
      </c>
      <c r="AY155" s="15" t="s">
        <v>128</v>
      </c>
      <c r="BE155" s="148">
        <f>IF(N155="základná",J155,0)</f>
        <v>0</v>
      </c>
      <c r="BF155" s="148">
        <f>IF(N155="znížená",J155,0)</f>
        <v>321.58999999999997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5" t="s">
        <v>135</v>
      </c>
      <c r="BK155" s="148">
        <f>ROUND(I155*H155,2)</f>
        <v>321.58999999999997</v>
      </c>
      <c r="BL155" s="15" t="s">
        <v>134</v>
      </c>
      <c r="BM155" s="147" t="s">
        <v>160</v>
      </c>
    </row>
    <row r="156" spans="2:65" s="1" customFormat="1" ht="21.75" customHeight="1">
      <c r="B156" s="136"/>
      <c r="C156" s="137" t="s">
        <v>161</v>
      </c>
      <c r="D156" s="137" t="s">
        <v>130</v>
      </c>
      <c r="E156" s="138" t="s">
        <v>162</v>
      </c>
      <c r="F156" s="139" t="s">
        <v>163</v>
      </c>
      <c r="G156" s="140" t="s">
        <v>133</v>
      </c>
      <c r="H156" s="141">
        <v>520</v>
      </c>
      <c r="I156" s="142">
        <v>0.32</v>
      </c>
      <c r="J156" s="142">
        <f>ROUND(I156*H156,2)</f>
        <v>166.4</v>
      </c>
      <c r="K156" s="143"/>
      <c r="L156" s="29"/>
      <c r="M156" s="144" t="s">
        <v>1</v>
      </c>
      <c r="N156" s="115" t="s">
        <v>39</v>
      </c>
      <c r="O156" s="145">
        <v>0</v>
      </c>
      <c r="P156" s="145">
        <f>O156*H156</f>
        <v>0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134</v>
      </c>
      <c r="AT156" s="147" t="s">
        <v>130</v>
      </c>
      <c r="AU156" s="147" t="s">
        <v>135</v>
      </c>
      <c r="AY156" s="15" t="s">
        <v>128</v>
      </c>
      <c r="BE156" s="148">
        <f>IF(N156="základná",J156,0)</f>
        <v>0</v>
      </c>
      <c r="BF156" s="148">
        <f>IF(N156="znížená",J156,0)</f>
        <v>166.4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5" t="s">
        <v>135</v>
      </c>
      <c r="BK156" s="148">
        <f>ROUND(I156*H156,2)</f>
        <v>166.4</v>
      </c>
      <c r="BL156" s="15" t="s">
        <v>134</v>
      </c>
      <c r="BM156" s="147" t="s">
        <v>164</v>
      </c>
    </row>
    <row r="157" spans="2:65" s="11" customFormat="1" ht="22.8" customHeight="1">
      <c r="B157" s="125"/>
      <c r="D157" s="126" t="s">
        <v>72</v>
      </c>
      <c r="E157" s="134" t="s">
        <v>135</v>
      </c>
      <c r="F157" s="134" t="s">
        <v>165</v>
      </c>
      <c r="J157" s="135">
        <f>BK157</f>
        <v>13677.15</v>
      </c>
      <c r="L157" s="125"/>
      <c r="M157" s="129"/>
      <c r="P157" s="130">
        <f>SUM(P158:P176)</f>
        <v>0</v>
      </c>
      <c r="R157" s="130">
        <f>SUM(R158:R176)</f>
        <v>485.69893827549998</v>
      </c>
      <c r="T157" s="131">
        <f>SUM(T158:T176)</f>
        <v>0</v>
      </c>
      <c r="AR157" s="126" t="s">
        <v>81</v>
      </c>
      <c r="AT157" s="132" t="s">
        <v>72</v>
      </c>
      <c r="AU157" s="132" t="s">
        <v>81</v>
      </c>
      <c r="AY157" s="126" t="s">
        <v>128</v>
      </c>
      <c r="BK157" s="133">
        <f>SUM(BK158:BK176)</f>
        <v>13677.15</v>
      </c>
    </row>
    <row r="158" spans="2:65" s="1" customFormat="1" ht="24.15" customHeight="1">
      <c r="B158" s="136"/>
      <c r="C158" s="137" t="s">
        <v>151</v>
      </c>
      <c r="D158" s="137" t="s">
        <v>130</v>
      </c>
      <c r="E158" s="138" t="s">
        <v>166</v>
      </c>
      <c r="F158" s="139" t="s">
        <v>167</v>
      </c>
      <c r="G158" s="140" t="s">
        <v>141</v>
      </c>
      <c r="H158" s="141">
        <v>170.91399999999999</v>
      </c>
      <c r="I158" s="142">
        <v>28.45</v>
      </c>
      <c r="J158" s="142">
        <f>ROUND(I158*H158,2)</f>
        <v>4862.5</v>
      </c>
      <c r="K158" s="143"/>
      <c r="L158" s="29"/>
      <c r="M158" s="144" t="s">
        <v>1</v>
      </c>
      <c r="N158" s="115" t="s">
        <v>39</v>
      </c>
      <c r="O158" s="145">
        <v>0</v>
      </c>
      <c r="P158" s="145">
        <f>O158*H158</f>
        <v>0</v>
      </c>
      <c r="Q158" s="145">
        <v>2.0699999999999998</v>
      </c>
      <c r="R158" s="145">
        <f>Q158*H158</f>
        <v>353.79197999999997</v>
      </c>
      <c r="S158" s="145">
        <v>0</v>
      </c>
      <c r="T158" s="146">
        <f>S158*H158</f>
        <v>0</v>
      </c>
      <c r="AR158" s="147" t="s">
        <v>134</v>
      </c>
      <c r="AT158" s="147" t="s">
        <v>130</v>
      </c>
      <c r="AU158" s="147" t="s">
        <v>135</v>
      </c>
      <c r="AY158" s="15" t="s">
        <v>128</v>
      </c>
      <c r="BE158" s="148">
        <f>IF(N158="základná",J158,0)</f>
        <v>0</v>
      </c>
      <c r="BF158" s="148">
        <f>IF(N158="znížená",J158,0)</f>
        <v>4862.5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5" t="s">
        <v>135</v>
      </c>
      <c r="BK158" s="148">
        <f>ROUND(I158*H158,2)</f>
        <v>4862.5</v>
      </c>
      <c r="BL158" s="15" t="s">
        <v>134</v>
      </c>
      <c r="BM158" s="147" t="s">
        <v>168</v>
      </c>
    </row>
    <row r="159" spans="2:65" s="12" customFormat="1" ht="10.199999999999999">
      <c r="B159" s="149"/>
      <c r="D159" s="150" t="s">
        <v>136</v>
      </c>
      <c r="E159" s="151" t="s">
        <v>1</v>
      </c>
      <c r="F159" s="152" t="s">
        <v>169</v>
      </c>
      <c r="H159" s="153">
        <v>6.56</v>
      </c>
      <c r="L159" s="149"/>
      <c r="M159" s="154"/>
      <c r="T159" s="155"/>
      <c r="AT159" s="151" t="s">
        <v>136</v>
      </c>
      <c r="AU159" s="151" t="s">
        <v>135</v>
      </c>
      <c r="AV159" s="12" t="s">
        <v>135</v>
      </c>
      <c r="AW159" s="12" t="s">
        <v>27</v>
      </c>
      <c r="AX159" s="12" t="s">
        <v>73</v>
      </c>
      <c r="AY159" s="151" t="s">
        <v>128</v>
      </c>
    </row>
    <row r="160" spans="2:65" s="12" customFormat="1" ht="10.199999999999999">
      <c r="B160" s="149"/>
      <c r="D160" s="150" t="s">
        <v>136</v>
      </c>
      <c r="E160" s="151" t="s">
        <v>1</v>
      </c>
      <c r="F160" s="152" t="s">
        <v>170</v>
      </c>
      <c r="H160" s="153">
        <v>0.94399999999999995</v>
      </c>
      <c r="L160" s="149"/>
      <c r="M160" s="154"/>
      <c r="T160" s="155"/>
      <c r="AT160" s="151" t="s">
        <v>136</v>
      </c>
      <c r="AU160" s="151" t="s">
        <v>135</v>
      </c>
      <c r="AV160" s="12" t="s">
        <v>135</v>
      </c>
      <c r="AW160" s="12" t="s">
        <v>27</v>
      </c>
      <c r="AX160" s="12" t="s">
        <v>73</v>
      </c>
      <c r="AY160" s="151" t="s">
        <v>128</v>
      </c>
    </row>
    <row r="161" spans="2:65" s="12" customFormat="1" ht="10.199999999999999">
      <c r="B161" s="149"/>
      <c r="D161" s="150" t="s">
        <v>136</v>
      </c>
      <c r="E161" s="151" t="s">
        <v>1</v>
      </c>
      <c r="F161" s="152" t="s">
        <v>171</v>
      </c>
      <c r="H161" s="153">
        <v>91.84</v>
      </c>
      <c r="L161" s="149"/>
      <c r="M161" s="154"/>
      <c r="T161" s="155"/>
      <c r="AT161" s="151" t="s">
        <v>136</v>
      </c>
      <c r="AU161" s="151" t="s">
        <v>135</v>
      </c>
      <c r="AV161" s="12" t="s">
        <v>135</v>
      </c>
      <c r="AW161" s="12" t="s">
        <v>27</v>
      </c>
      <c r="AX161" s="12" t="s">
        <v>73</v>
      </c>
      <c r="AY161" s="151" t="s">
        <v>128</v>
      </c>
    </row>
    <row r="162" spans="2:65" s="12" customFormat="1" ht="10.199999999999999">
      <c r="B162" s="149"/>
      <c r="D162" s="150" t="s">
        <v>136</v>
      </c>
      <c r="E162" s="151" t="s">
        <v>1</v>
      </c>
      <c r="F162" s="152" t="s">
        <v>172</v>
      </c>
      <c r="H162" s="153">
        <v>13.12</v>
      </c>
      <c r="L162" s="149"/>
      <c r="M162" s="154"/>
      <c r="T162" s="155"/>
      <c r="AT162" s="151" t="s">
        <v>136</v>
      </c>
      <c r="AU162" s="151" t="s">
        <v>135</v>
      </c>
      <c r="AV162" s="12" t="s">
        <v>135</v>
      </c>
      <c r="AW162" s="12" t="s">
        <v>27</v>
      </c>
      <c r="AX162" s="12" t="s">
        <v>73</v>
      </c>
      <c r="AY162" s="151" t="s">
        <v>128</v>
      </c>
    </row>
    <row r="163" spans="2:65" s="12" customFormat="1" ht="10.199999999999999">
      <c r="B163" s="149"/>
      <c r="D163" s="150" t="s">
        <v>136</v>
      </c>
      <c r="E163" s="151" t="s">
        <v>1</v>
      </c>
      <c r="F163" s="152" t="s">
        <v>173</v>
      </c>
      <c r="H163" s="153">
        <v>58.45</v>
      </c>
      <c r="L163" s="149"/>
      <c r="M163" s="154"/>
      <c r="T163" s="155"/>
      <c r="AT163" s="151" t="s">
        <v>136</v>
      </c>
      <c r="AU163" s="151" t="s">
        <v>135</v>
      </c>
      <c r="AV163" s="12" t="s">
        <v>135</v>
      </c>
      <c r="AW163" s="12" t="s">
        <v>27</v>
      </c>
      <c r="AX163" s="12" t="s">
        <v>73</v>
      </c>
      <c r="AY163" s="151" t="s">
        <v>128</v>
      </c>
    </row>
    <row r="164" spans="2:65" s="13" customFormat="1" ht="10.199999999999999">
      <c r="B164" s="156"/>
      <c r="D164" s="150" t="s">
        <v>136</v>
      </c>
      <c r="E164" s="157" t="s">
        <v>1</v>
      </c>
      <c r="F164" s="158" t="s">
        <v>138</v>
      </c>
      <c r="H164" s="159">
        <v>170.91400000000002</v>
      </c>
      <c r="L164" s="156"/>
      <c r="M164" s="160"/>
      <c r="T164" s="161"/>
      <c r="AT164" s="157" t="s">
        <v>136</v>
      </c>
      <c r="AU164" s="157" t="s">
        <v>135</v>
      </c>
      <c r="AV164" s="13" t="s">
        <v>134</v>
      </c>
      <c r="AW164" s="13" t="s">
        <v>27</v>
      </c>
      <c r="AX164" s="13" t="s">
        <v>81</v>
      </c>
      <c r="AY164" s="157" t="s">
        <v>128</v>
      </c>
    </row>
    <row r="165" spans="2:65" s="1" customFormat="1" ht="24.15" customHeight="1">
      <c r="B165" s="136"/>
      <c r="C165" s="137" t="s">
        <v>174</v>
      </c>
      <c r="D165" s="137" t="s">
        <v>130</v>
      </c>
      <c r="E165" s="138" t="s">
        <v>175</v>
      </c>
      <c r="F165" s="139" t="s">
        <v>176</v>
      </c>
      <c r="G165" s="140" t="s">
        <v>141</v>
      </c>
      <c r="H165" s="141">
        <v>57.281999999999996</v>
      </c>
      <c r="I165" s="142">
        <v>105.2</v>
      </c>
      <c r="J165" s="142">
        <f>ROUND(I165*H165,2)</f>
        <v>6026.07</v>
      </c>
      <c r="K165" s="143"/>
      <c r="L165" s="29"/>
      <c r="M165" s="144" t="s">
        <v>1</v>
      </c>
      <c r="N165" s="115" t="s">
        <v>39</v>
      </c>
      <c r="O165" s="145">
        <v>0</v>
      </c>
      <c r="P165" s="145">
        <f>O165*H165</f>
        <v>0</v>
      </c>
      <c r="Q165" s="145">
        <v>2.2589982000000002</v>
      </c>
      <c r="R165" s="145">
        <f>Q165*H165</f>
        <v>129.39993489240001</v>
      </c>
      <c r="S165" s="145">
        <v>0</v>
      </c>
      <c r="T165" s="146">
        <f>S165*H165</f>
        <v>0</v>
      </c>
      <c r="AR165" s="147" t="s">
        <v>134</v>
      </c>
      <c r="AT165" s="147" t="s">
        <v>130</v>
      </c>
      <c r="AU165" s="147" t="s">
        <v>135</v>
      </c>
      <c r="AY165" s="15" t="s">
        <v>128</v>
      </c>
      <c r="BE165" s="148">
        <f>IF(N165="základná",J165,0)</f>
        <v>0</v>
      </c>
      <c r="BF165" s="148">
        <f>IF(N165="znížená",J165,0)</f>
        <v>6026.07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5" t="s">
        <v>135</v>
      </c>
      <c r="BK165" s="148">
        <f>ROUND(I165*H165,2)</f>
        <v>6026.07</v>
      </c>
      <c r="BL165" s="15" t="s">
        <v>134</v>
      </c>
      <c r="BM165" s="147" t="s">
        <v>177</v>
      </c>
    </row>
    <row r="166" spans="2:65" s="12" customFormat="1" ht="10.199999999999999">
      <c r="B166" s="149"/>
      <c r="D166" s="150" t="s">
        <v>136</v>
      </c>
      <c r="E166" s="151" t="s">
        <v>1</v>
      </c>
      <c r="F166" s="152" t="s">
        <v>178</v>
      </c>
      <c r="H166" s="153">
        <v>55.76</v>
      </c>
      <c r="L166" s="149"/>
      <c r="M166" s="154"/>
      <c r="T166" s="155"/>
      <c r="AT166" s="151" t="s">
        <v>136</v>
      </c>
      <c r="AU166" s="151" t="s">
        <v>135</v>
      </c>
      <c r="AV166" s="12" t="s">
        <v>135</v>
      </c>
      <c r="AW166" s="12" t="s">
        <v>27</v>
      </c>
      <c r="AX166" s="12" t="s">
        <v>73</v>
      </c>
      <c r="AY166" s="151" t="s">
        <v>128</v>
      </c>
    </row>
    <row r="167" spans="2:65" s="12" customFormat="1" ht="10.199999999999999">
      <c r="B167" s="149"/>
      <c r="D167" s="150" t="s">
        <v>136</v>
      </c>
      <c r="E167" s="151" t="s">
        <v>1</v>
      </c>
      <c r="F167" s="152" t="s">
        <v>179</v>
      </c>
      <c r="H167" s="153">
        <v>1.522</v>
      </c>
      <c r="L167" s="149"/>
      <c r="M167" s="154"/>
      <c r="T167" s="155"/>
      <c r="AT167" s="151" t="s">
        <v>136</v>
      </c>
      <c r="AU167" s="151" t="s">
        <v>135</v>
      </c>
      <c r="AV167" s="12" t="s">
        <v>135</v>
      </c>
      <c r="AW167" s="12" t="s">
        <v>27</v>
      </c>
      <c r="AX167" s="12" t="s">
        <v>73</v>
      </c>
      <c r="AY167" s="151" t="s">
        <v>128</v>
      </c>
    </row>
    <row r="168" spans="2:65" s="13" customFormat="1" ht="10.199999999999999">
      <c r="B168" s="156"/>
      <c r="D168" s="150" t="s">
        <v>136</v>
      </c>
      <c r="E168" s="157" t="s">
        <v>1</v>
      </c>
      <c r="F168" s="158" t="s">
        <v>138</v>
      </c>
      <c r="H168" s="159">
        <v>57.281999999999996</v>
      </c>
      <c r="L168" s="156"/>
      <c r="M168" s="160"/>
      <c r="T168" s="161"/>
      <c r="AT168" s="157" t="s">
        <v>136</v>
      </c>
      <c r="AU168" s="157" t="s">
        <v>135</v>
      </c>
      <c r="AV168" s="13" t="s">
        <v>134</v>
      </c>
      <c r="AW168" s="13" t="s">
        <v>27</v>
      </c>
      <c r="AX168" s="13" t="s">
        <v>81</v>
      </c>
      <c r="AY168" s="157" t="s">
        <v>128</v>
      </c>
    </row>
    <row r="169" spans="2:65" s="1" customFormat="1" ht="21.75" customHeight="1">
      <c r="B169" s="136"/>
      <c r="C169" s="137" t="s">
        <v>156</v>
      </c>
      <c r="D169" s="137" t="s">
        <v>130</v>
      </c>
      <c r="E169" s="138" t="s">
        <v>180</v>
      </c>
      <c r="F169" s="139" t="s">
        <v>181</v>
      </c>
      <c r="G169" s="140" t="s">
        <v>133</v>
      </c>
      <c r="H169" s="141">
        <v>78.180000000000007</v>
      </c>
      <c r="I169" s="142">
        <v>8.5</v>
      </c>
      <c r="J169" s="142">
        <f>ROUND(I169*H169,2)</f>
        <v>664.53</v>
      </c>
      <c r="K169" s="143"/>
      <c r="L169" s="29"/>
      <c r="M169" s="144" t="s">
        <v>1</v>
      </c>
      <c r="N169" s="115" t="s">
        <v>39</v>
      </c>
      <c r="O169" s="145">
        <v>0</v>
      </c>
      <c r="P169" s="145">
        <f>O169*H169</f>
        <v>0</v>
      </c>
      <c r="Q169" s="145">
        <v>5.93517E-3</v>
      </c>
      <c r="R169" s="145">
        <f>Q169*H169</f>
        <v>0.46401159060000002</v>
      </c>
      <c r="S169" s="145">
        <v>0</v>
      </c>
      <c r="T169" s="146">
        <f>S169*H169</f>
        <v>0</v>
      </c>
      <c r="AR169" s="147" t="s">
        <v>134</v>
      </c>
      <c r="AT169" s="147" t="s">
        <v>130</v>
      </c>
      <c r="AU169" s="147" t="s">
        <v>135</v>
      </c>
      <c r="AY169" s="15" t="s">
        <v>128</v>
      </c>
      <c r="BE169" s="148">
        <f>IF(N169="základná",J169,0)</f>
        <v>0</v>
      </c>
      <c r="BF169" s="148">
        <f>IF(N169="znížená",J169,0)</f>
        <v>664.53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5" t="s">
        <v>135</v>
      </c>
      <c r="BK169" s="148">
        <f>ROUND(I169*H169,2)</f>
        <v>664.53</v>
      </c>
      <c r="BL169" s="15" t="s">
        <v>134</v>
      </c>
      <c r="BM169" s="147" t="s">
        <v>182</v>
      </c>
    </row>
    <row r="170" spans="2:65" s="12" customFormat="1" ht="10.199999999999999">
      <c r="B170" s="149"/>
      <c r="D170" s="150" t="s">
        <v>136</v>
      </c>
      <c r="E170" s="151" t="s">
        <v>1</v>
      </c>
      <c r="F170" s="152" t="s">
        <v>183</v>
      </c>
      <c r="H170" s="153">
        <v>65.599999999999994</v>
      </c>
      <c r="L170" s="149"/>
      <c r="M170" s="154"/>
      <c r="T170" s="155"/>
      <c r="AT170" s="151" t="s">
        <v>136</v>
      </c>
      <c r="AU170" s="151" t="s">
        <v>135</v>
      </c>
      <c r="AV170" s="12" t="s">
        <v>135</v>
      </c>
      <c r="AW170" s="12" t="s">
        <v>27</v>
      </c>
      <c r="AX170" s="12" t="s">
        <v>73</v>
      </c>
      <c r="AY170" s="151" t="s">
        <v>128</v>
      </c>
    </row>
    <row r="171" spans="2:65" s="12" customFormat="1" ht="10.199999999999999">
      <c r="B171" s="149"/>
      <c r="D171" s="150" t="s">
        <v>136</v>
      </c>
      <c r="E171" s="151" t="s">
        <v>1</v>
      </c>
      <c r="F171" s="152" t="s">
        <v>184</v>
      </c>
      <c r="H171" s="153">
        <v>12.58</v>
      </c>
      <c r="L171" s="149"/>
      <c r="M171" s="154"/>
      <c r="T171" s="155"/>
      <c r="AT171" s="151" t="s">
        <v>136</v>
      </c>
      <c r="AU171" s="151" t="s">
        <v>135</v>
      </c>
      <c r="AV171" s="12" t="s">
        <v>135</v>
      </c>
      <c r="AW171" s="12" t="s">
        <v>27</v>
      </c>
      <c r="AX171" s="12" t="s">
        <v>73</v>
      </c>
      <c r="AY171" s="151" t="s">
        <v>128</v>
      </c>
    </row>
    <row r="172" spans="2:65" s="13" customFormat="1" ht="10.199999999999999">
      <c r="B172" s="156"/>
      <c r="D172" s="150" t="s">
        <v>136</v>
      </c>
      <c r="E172" s="157" t="s">
        <v>1</v>
      </c>
      <c r="F172" s="158" t="s">
        <v>138</v>
      </c>
      <c r="H172" s="159">
        <v>78.179999999999993</v>
      </c>
      <c r="L172" s="156"/>
      <c r="M172" s="160"/>
      <c r="T172" s="161"/>
      <c r="AT172" s="157" t="s">
        <v>136</v>
      </c>
      <c r="AU172" s="157" t="s">
        <v>135</v>
      </c>
      <c r="AV172" s="13" t="s">
        <v>134</v>
      </c>
      <c r="AW172" s="13" t="s">
        <v>27</v>
      </c>
      <c r="AX172" s="13" t="s">
        <v>81</v>
      </c>
      <c r="AY172" s="157" t="s">
        <v>128</v>
      </c>
    </row>
    <row r="173" spans="2:65" s="1" customFormat="1" ht="21.75" customHeight="1">
      <c r="B173" s="136"/>
      <c r="C173" s="137" t="s">
        <v>185</v>
      </c>
      <c r="D173" s="137" t="s">
        <v>130</v>
      </c>
      <c r="E173" s="138" t="s">
        <v>186</v>
      </c>
      <c r="F173" s="139" t="s">
        <v>187</v>
      </c>
      <c r="G173" s="140" t="s">
        <v>133</v>
      </c>
      <c r="H173" s="141">
        <v>78.180000000000007</v>
      </c>
      <c r="I173" s="142">
        <v>2.8</v>
      </c>
      <c r="J173" s="142">
        <f>ROUND(I173*H173,2)</f>
        <v>218.9</v>
      </c>
      <c r="K173" s="143"/>
      <c r="L173" s="29"/>
      <c r="M173" s="144" t="s">
        <v>1</v>
      </c>
      <c r="N173" s="115" t="s">
        <v>39</v>
      </c>
      <c r="O173" s="145">
        <v>0</v>
      </c>
      <c r="P173" s="145">
        <f>O173*H173</f>
        <v>0</v>
      </c>
      <c r="Q173" s="145">
        <v>0</v>
      </c>
      <c r="R173" s="145">
        <f>Q173*H173</f>
        <v>0</v>
      </c>
      <c r="S173" s="145">
        <v>0</v>
      </c>
      <c r="T173" s="146">
        <f>S173*H173</f>
        <v>0</v>
      </c>
      <c r="AR173" s="147" t="s">
        <v>134</v>
      </c>
      <c r="AT173" s="147" t="s">
        <v>130</v>
      </c>
      <c r="AU173" s="147" t="s">
        <v>135</v>
      </c>
      <c r="AY173" s="15" t="s">
        <v>128</v>
      </c>
      <c r="BE173" s="148">
        <f>IF(N173="základná",J173,0)</f>
        <v>0</v>
      </c>
      <c r="BF173" s="148">
        <f>IF(N173="znížená",J173,0)</f>
        <v>218.9</v>
      </c>
      <c r="BG173" s="148">
        <f>IF(N173="zákl. prenesená",J173,0)</f>
        <v>0</v>
      </c>
      <c r="BH173" s="148">
        <f>IF(N173="zníž. prenesená",J173,0)</f>
        <v>0</v>
      </c>
      <c r="BI173" s="148">
        <f>IF(N173="nulová",J173,0)</f>
        <v>0</v>
      </c>
      <c r="BJ173" s="15" t="s">
        <v>135</v>
      </c>
      <c r="BK173" s="148">
        <f>ROUND(I173*H173,2)</f>
        <v>218.9</v>
      </c>
      <c r="BL173" s="15" t="s">
        <v>134</v>
      </c>
      <c r="BM173" s="147" t="s">
        <v>188</v>
      </c>
    </row>
    <row r="174" spans="2:65" s="1" customFormat="1" ht="16.5" customHeight="1">
      <c r="B174" s="136"/>
      <c r="C174" s="137" t="s">
        <v>160</v>
      </c>
      <c r="D174" s="137" t="s">
        <v>130</v>
      </c>
      <c r="E174" s="138" t="s">
        <v>189</v>
      </c>
      <c r="F174" s="139" t="s">
        <v>190</v>
      </c>
      <c r="G174" s="140" t="s">
        <v>191</v>
      </c>
      <c r="H174" s="141">
        <v>2.0049999999999999</v>
      </c>
      <c r="I174" s="142">
        <v>950.2</v>
      </c>
      <c r="J174" s="142">
        <f>ROUND(I174*H174,2)</f>
        <v>1905.15</v>
      </c>
      <c r="K174" s="143"/>
      <c r="L174" s="29"/>
      <c r="M174" s="144" t="s">
        <v>1</v>
      </c>
      <c r="N174" s="115" t="s">
        <v>39</v>
      </c>
      <c r="O174" s="145">
        <v>0</v>
      </c>
      <c r="P174" s="145">
        <f>O174*H174</f>
        <v>0</v>
      </c>
      <c r="Q174" s="145">
        <v>1.0189585000000001</v>
      </c>
      <c r="R174" s="145">
        <f>Q174*H174</f>
        <v>2.0430117925000002</v>
      </c>
      <c r="S174" s="145">
        <v>0</v>
      </c>
      <c r="T174" s="146">
        <f>S174*H174</f>
        <v>0</v>
      </c>
      <c r="AR174" s="147" t="s">
        <v>134</v>
      </c>
      <c r="AT174" s="147" t="s">
        <v>130</v>
      </c>
      <c r="AU174" s="147" t="s">
        <v>135</v>
      </c>
      <c r="AY174" s="15" t="s">
        <v>128</v>
      </c>
      <c r="BE174" s="148">
        <f>IF(N174="základná",J174,0)</f>
        <v>0</v>
      </c>
      <c r="BF174" s="148">
        <f>IF(N174="znížená",J174,0)</f>
        <v>1905.15</v>
      </c>
      <c r="BG174" s="148">
        <f>IF(N174="zákl. prenesená",J174,0)</f>
        <v>0</v>
      </c>
      <c r="BH174" s="148">
        <f>IF(N174="zníž. prenesená",J174,0)</f>
        <v>0</v>
      </c>
      <c r="BI174" s="148">
        <f>IF(N174="nulová",J174,0)</f>
        <v>0</v>
      </c>
      <c r="BJ174" s="15" t="s">
        <v>135</v>
      </c>
      <c r="BK174" s="148">
        <f>ROUND(I174*H174,2)</f>
        <v>1905.15</v>
      </c>
      <c r="BL174" s="15" t="s">
        <v>134</v>
      </c>
      <c r="BM174" s="147" t="s">
        <v>192</v>
      </c>
    </row>
    <row r="175" spans="2:65" s="12" customFormat="1" ht="10.199999999999999">
      <c r="B175" s="149"/>
      <c r="D175" s="150" t="s">
        <v>136</v>
      </c>
      <c r="E175" s="151" t="s">
        <v>1</v>
      </c>
      <c r="F175" s="152" t="s">
        <v>193</v>
      </c>
      <c r="H175" s="153">
        <v>2.0049999999999999</v>
      </c>
      <c r="L175" s="149"/>
      <c r="M175" s="154"/>
      <c r="T175" s="155"/>
      <c r="AT175" s="151" t="s">
        <v>136</v>
      </c>
      <c r="AU175" s="151" t="s">
        <v>135</v>
      </c>
      <c r="AV175" s="12" t="s">
        <v>135</v>
      </c>
      <c r="AW175" s="12" t="s">
        <v>27</v>
      </c>
      <c r="AX175" s="12" t="s">
        <v>73</v>
      </c>
      <c r="AY175" s="151" t="s">
        <v>128</v>
      </c>
    </row>
    <row r="176" spans="2:65" s="13" customFormat="1" ht="10.199999999999999">
      <c r="B176" s="156"/>
      <c r="D176" s="150" t="s">
        <v>136</v>
      </c>
      <c r="E176" s="157" t="s">
        <v>1</v>
      </c>
      <c r="F176" s="158" t="s">
        <v>138</v>
      </c>
      <c r="H176" s="159">
        <v>2.0049999999999999</v>
      </c>
      <c r="L176" s="156"/>
      <c r="M176" s="160"/>
      <c r="T176" s="161"/>
      <c r="AT176" s="157" t="s">
        <v>136</v>
      </c>
      <c r="AU176" s="157" t="s">
        <v>135</v>
      </c>
      <c r="AV176" s="13" t="s">
        <v>134</v>
      </c>
      <c r="AW176" s="13" t="s">
        <v>27</v>
      </c>
      <c r="AX176" s="13" t="s">
        <v>81</v>
      </c>
      <c r="AY176" s="157" t="s">
        <v>128</v>
      </c>
    </row>
    <row r="177" spans="2:65" s="11" customFormat="1" ht="22.8" customHeight="1">
      <c r="B177" s="125"/>
      <c r="D177" s="126" t="s">
        <v>72</v>
      </c>
      <c r="E177" s="134" t="s">
        <v>143</v>
      </c>
      <c r="F177" s="134" t="s">
        <v>194</v>
      </c>
      <c r="J177" s="135">
        <f>BK177</f>
        <v>16050.76</v>
      </c>
      <c r="L177" s="125"/>
      <c r="M177" s="129"/>
      <c r="P177" s="130">
        <f>SUM(P178:P197)</f>
        <v>0</v>
      </c>
      <c r="R177" s="130">
        <f>SUM(R178:R197)</f>
        <v>189.36412040971999</v>
      </c>
      <c r="T177" s="131">
        <f>SUM(T178:T197)</f>
        <v>0</v>
      </c>
      <c r="AR177" s="126" t="s">
        <v>81</v>
      </c>
      <c r="AT177" s="132" t="s">
        <v>72</v>
      </c>
      <c r="AU177" s="132" t="s">
        <v>81</v>
      </c>
      <c r="AY177" s="126" t="s">
        <v>128</v>
      </c>
      <c r="BK177" s="133">
        <f>SUM(BK178:BK197)</f>
        <v>16050.76</v>
      </c>
    </row>
    <row r="178" spans="2:65" s="1" customFormat="1" ht="21.75" customHeight="1">
      <c r="B178" s="136"/>
      <c r="C178" s="137" t="s">
        <v>195</v>
      </c>
      <c r="D178" s="137" t="s">
        <v>130</v>
      </c>
      <c r="E178" s="138" t="s">
        <v>196</v>
      </c>
      <c r="F178" s="139" t="s">
        <v>197</v>
      </c>
      <c r="G178" s="140" t="s">
        <v>141</v>
      </c>
      <c r="H178" s="141">
        <v>75.259</v>
      </c>
      <c r="I178" s="142">
        <v>105.2</v>
      </c>
      <c r="J178" s="142">
        <f>ROUND(I178*H178,2)</f>
        <v>7917.25</v>
      </c>
      <c r="K178" s="143"/>
      <c r="L178" s="29"/>
      <c r="M178" s="144" t="s">
        <v>1</v>
      </c>
      <c r="N178" s="115" t="s">
        <v>39</v>
      </c>
      <c r="O178" s="145">
        <v>0</v>
      </c>
      <c r="P178" s="145">
        <f>O178*H178</f>
        <v>0</v>
      </c>
      <c r="Q178" s="145">
        <v>2.4493263999999999</v>
      </c>
      <c r="R178" s="145">
        <f>Q178*H178</f>
        <v>184.33385553759999</v>
      </c>
      <c r="S178" s="145">
        <v>0</v>
      </c>
      <c r="T178" s="146">
        <f>S178*H178</f>
        <v>0</v>
      </c>
      <c r="AR178" s="147" t="s">
        <v>134</v>
      </c>
      <c r="AT178" s="147" t="s">
        <v>130</v>
      </c>
      <c r="AU178" s="147" t="s">
        <v>135</v>
      </c>
      <c r="AY178" s="15" t="s">
        <v>128</v>
      </c>
      <c r="BE178" s="148">
        <f>IF(N178="základná",J178,0)</f>
        <v>0</v>
      </c>
      <c r="BF178" s="148">
        <f>IF(N178="znížená",J178,0)</f>
        <v>7917.25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5" t="s">
        <v>135</v>
      </c>
      <c r="BK178" s="148">
        <f>ROUND(I178*H178,2)</f>
        <v>7917.25</v>
      </c>
      <c r="BL178" s="15" t="s">
        <v>134</v>
      </c>
      <c r="BM178" s="147" t="s">
        <v>198</v>
      </c>
    </row>
    <row r="179" spans="2:65" s="12" customFormat="1" ht="10.199999999999999">
      <c r="B179" s="149"/>
      <c r="D179" s="150" t="s">
        <v>136</v>
      </c>
      <c r="E179" s="151" t="s">
        <v>1</v>
      </c>
      <c r="F179" s="152" t="s">
        <v>199</v>
      </c>
      <c r="H179" s="153">
        <v>65.599999999999994</v>
      </c>
      <c r="L179" s="149"/>
      <c r="M179" s="154"/>
      <c r="T179" s="155"/>
      <c r="AT179" s="151" t="s">
        <v>136</v>
      </c>
      <c r="AU179" s="151" t="s">
        <v>135</v>
      </c>
      <c r="AV179" s="12" t="s">
        <v>135</v>
      </c>
      <c r="AW179" s="12" t="s">
        <v>27</v>
      </c>
      <c r="AX179" s="12" t="s">
        <v>73</v>
      </c>
      <c r="AY179" s="151" t="s">
        <v>128</v>
      </c>
    </row>
    <row r="180" spans="2:65" s="12" customFormat="1" ht="10.199999999999999">
      <c r="B180" s="149"/>
      <c r="D180" s="150" t="s">
        <v>136</v>
      </c>
      <c r="E180" s="151" t="s">
        <v>1</v>
      </c>
      <c r="F180" s="152" t="s">
        <v>200</v>
      </c>
      <c r="H180" s="153">
        <v>-7.2</v>
      </c>
      <c r="L180" s="149"/>
      <c r="M180" s="154"/>
      <c r="T180" s="155"/>
      <c r="AT180" s="151" t="s">
        <v>136</v>
      </c>
      <c r="AU180" s="151" t="s">
        <v>135</v>
      </c>
      <c r="AV180" s="12" t="s">
        <v>135</v>
      </c>
      <c r="AW180" s="12" t="s">
        <v>27</v>
      </c>
      <c r="AX180" s="12" t="s">
        <v>73</v>
      </c>
      <c r="AY180" s="151" t="s">
        <v>128</v>
      </c>
    </row>
    <row r="181" spans="2:65" s="12" customFormat="1" ht="10.199999999999999">
      <c r="B181" s="149"/>
      <c r="D181" s="150" t="s">
        <v>136</v>
      </c>
      <c r="E181" s="151" t="s">
        <v>1</v>
      </c>
      <c r="F181" s="152" t="s">
        <v>201</v>
      </c>
      <c r="H181" s="153">
        <v>6.56</v>
      </c>
      <c r="L181" s="149"/>
      <c r="M181" s="154"/>
      <c r="T181" s="155"/>
      <c r="AT181" s="151" t="s">
        <v>136</v>
      </c>
      <c r="AU181" s="151" t="s">
        <v>135</v>
      </c>
      <c r="AV181" s="12" t="s">
        <v>135</v>
      </c>
      <c r="AW181" s="12" t="s">
        <v>27</v>
      </c>
      <c r="AX181" s="12" t="s">
        <v>73</v>
      </c>
      <c r="AY181" s="151" t="s">
        <v>128</v>
      </c>
    </row>
    <row r="182" spans="2:65" s="12" customFormat="1" ht="10.199999999999999">
      <c r="B182" s="149"/>
      <c r="D182" s="150" t="s">
        <v>136</v>
      </c>
      <c r="E182" s="151" t="s">
        <v>1</v>
      </c>
      <c r="F182" s="152" t="s">
        <v>202</v>
      </c>
      <c r="H182" s="153">
        <v>11.28</v>
      </c>
      <c r="L182" s="149"/>
      <c r="M182" s="154"/>
      <c r="T182" s="155"/>
      <c r="AT182" s="151" t="s">
        <v>136</v>
      </c>
      <c r="AU182" s="151" t="s">
        <v>135</v>
      </c>
      <c r="AV182" s="12" t="s">
        <v>135</v>
      </c>
      <c r="AW182" s="12" t="s">
        <v>27</v>
      </c>
      <c r="AX182" s="12" t="s">
        <v>73</v>
      </c>
      <c r="AY182" s="151" t="s">
        <v>128</v>
      </c>
    </row>
    <row r="183" spans="2:65" s="12" customFormat="1" ht="10.199999999999999">
      <c r="B183" s="149"/>
      <c r="D183" s="150" t="s">
        <v>136</v>
      </c>
      <c r="E183" s="151" t="s">
        <v>1</v>
      </c>
      <c r="F183" s="152" t="s">
        <v>203</v>
      </c>
      <c r="H183" s="153">
        <v>-4</v>
      </c>
      <c r="L183" s="149"/>
      <c r="M183" s="154"/>
      <c r="T183" s="155"/>
      <c r="AT183" s="151" t="s">
        <v>136</v>
      </c>
      <c r="AU183" s="151" t="s">
        <v>135</v>
      </c>
      <c r="AV183" s="12" t="s">
        <v>135</v>
      </c>
      <c r="AW183" s="12" t="s">
        <v>27</v>
      </c>
      <c r="AX183" s="12" t="s">
        <v>73</v>
      </c>
      <c r="AY183" s="151" t="s">
        <v>128</v>
      </c>
    </row>
    <row r="184" spans="2:65" s="12" customFormat="1" ht="10.199999999999999">
      <c r="B184" s="149"/>
      <c r="D184" s="150" t="s">
        <v>136</v>
      </c>
      <c r="E184" s="151" t="s">
        <v>1</v>
      </c>
      <c r="F184" s="152" t="s">
        <v>204</v>
      </c>
      <c r="H184" s="153">
        <v>3.0190000000000001</v>
      </c>
      <c r="L184" s="149"/>
      <c r="M184" s="154"/>
      <c r="T184" s="155"/>
      <c r="AT184" s="151" t="s">
        <v>136</v>
      </c>
      <c r="AU184" s="151" t="s">
        <v>135</v>
      </c>
      <c r="AV184" s="12" t="s">
        <v>135</v>
      </c>
      <c r="AW184" s="12" t="s">
        <v>27</v>
      </c>
      <c r="AX184" s="12" t="s">
        <v>73</v>
      </c>
      <c r="AY184" s="151" t="s">
        <v>128</v>
      </c>
    </row>
    <row r="185" spans="2:65" s="13" customFormat="1" ht="10.199999999999999">
      <c r="B185" s="156"/>
      <c r="D185" s="150" t="s">
        <v>136</v>
      </c>
      <c r="E185" s="157" t="s">
        <v>1</v>
      </c>
      <c r="F185" s="158" t="s">
        <v>138</v>
      </c>
      <c r="H185" s="159">
        <v>75.259</v>
      </c>
      <c r="L185" s="156"/>
      <c r="M185" s="160"/>
      <c r="T185" s="161"/>
      <c r="AT185" s="157" t="s">
        <v>136</v>
      </c>
      <c r="AU185" s="157" t="s">
        <v>135</v>
      </c>
      <c r="AV185" s="13" t="s">
        <v>134</v>
      </c>
      <c r="AW185" s="13" t="s">
        <v>27</v>
      </c>
      <c r="AX185" s="13" t="s">
        <v>81</v>
      </c>
      <c r="AY185" s="157" t="s">
        <v>128</v>
      </c>
    </row>
    <row r="186" spans="2:65" s="1" customFormat="1" ht="24.15" customHeight="1">
      <c r="B186" s="136"/>
      <c r="C186" s="137" t="s">
        <v>164</v>
      </c>
      <c r="D186" s="137" t="s">
        <v>130</v>
      </c>
      <c r="E186" s="138" t="s">
        <v>205</v>
      </c>
      <c r="F186" s="139" t="s">
        <v>206</v>
      </c>
      <c r="G186" s="140" t="s">
        <v>133</v>
      </c>
      <c r="H186" s="141">
        <v>608.11199999999997</v>
      </c>
      <c r="I186" s="142">
        <v>8.5</v>
      </c>
      <c r="J186" s="142">
        <f>ROUND(I186*H186,2)</f>
        <v>5168.95</v>
      </c>
      <c r="K186" s="143"/>
      <c r="L186" s="29"/>
      <c r="M186" s="144" t="s">
        <v>1</v>
      </c>
      <c r="N186" s="115" t="s">
        <v>39</v>
      </c>
      <c r="O186" s="145">
        <v>0</v>
      </c>
      <c r="P186" s="145">
        <f>O186*H186</f>
        <v>0</v>
      </c>
      <c r="Q186" s="145">
        <v>6.5097100000000001E-3</v>
      </c>
      <c r="R186" s="145">
        <f>Q186*H186</f>
        <v>3.9586327675199997</v>
      </c>
      <c r="S186" s="145">
        <v>0</v>
      </c>
      <c r="T186" s="146">
        <f>S186*H186</f>
        <v>0</v>
      </c>
      <c r="AR186" s="147" t="s">
        <v>134</v>
      </c>
      <c r="AT186" s="147" t="s">
        <v>130</v>
      </c>
      <c r="AU186" s="147" t="s">
        <v>135</v>
      </c>
      <c r="AY186" s="15" t="s">
        <v>128</v>
      </c>
      <c r="BE186" s="148">
        <f>IF(N186="základná",J186,0)</f>
        <v>0</v>
      </c>
      <c r="BF186" s="148">
        <f>IF(N186="znížená",J186,0)</f>
        <v>5168.95</v>
      </c>
      <c r="BG186" s="148">
        <f>IF(N186="zákl. prenesená",J186,0)</f>
        <v>0</v>
      </c>
      <c r="BH186" s="148">
        <f>IF(N186="zníž. prenesená",J186,0)</f>
        <v>0</v>
      </c>
      <c r="BI186" s="148">
        <f>IF(N186="nulová",J186,0)</f>
        <v>0</v>
      </c>
      <c r="BJ186" s="15" t="s">
        <v>135</v>
      </c>
      <c r="BK186" s="148">
        <f>ROUND(I186*H186,2)</f>
        <v>5168.95</v>
      </c>
      <c r="BL186" s="15" t="s">
        <v>134</v>
      </c>
      <c r="BM186" s="147" t="s">
        <v>207</v>
      </c>
    </row>
    <row r="187" spans="2:65" s="12" customFormat="1" ht="10.199999999999999">
      <c r="B187" s="149"/>
      <c r="D187" s="150" t="s">
        <v>136</v>
      </c>
      <c r="E187" s="151" t="s">
        <v>1</v>
      </c>
      <c r="F187" s="152" t="s">
        <v>208</v>
      </c>
      <c r="H187" s="153">
        <v>524.79999999999995</v>
      </c>
      <c r="L187" s="149"/>
      <c r="M187" s="154"/>
      <c r="T187" s="155"/>
      <c r="AT187" s="151" t="s">
        <v>136</v>
      </c>
      <c r="AU187" s="151" t="s">
        <v>135</v>
      </c>
      <c r="AV187" s="12" t="s">
        <v>135</v>
      </c>
      <c r="AW187" s="12" t="s">
        <v>27</v>
      </c>
      <c r="AX187" s="12" t="s">
        <v>73</v>
      </c>
      <c r="AY187" s="151" t="s">
        <v>128</v>
      </c>
    </row>
    <row r="188" spans="2:65" s="12" customFormat="1" ht="10.199999999999999">
      <c r="B188" s="149"/>
      <c r="D188" s="150" t="s">
        <v>136</v>
      </c>
      <c r="E188" s="151" t="s">
        <v>1</v>
      </c>
      <c r="F188" s="152" t="s">
        <v>209</v>
      </c>
      <c r="H188" s="153">
        <v>-57.6</v>
      </c>
      <c r="L188" s="149"/>
      <c r="M188" s="154"/>
      <c r="T188" s="155"/>
      <c r="AT188" s="151" t="s">
        <v>136</v>
      </c>
      <c r="AU188" s="151" t="s">
        <v>135</v>
      </c>
      <c r="AV188" s="12" t="s">
        <v>135</v>
      </c>
      <c r="AW188" s="12" t="s">
        <v>27</v>
      </c>
      <c r="AX188" s="12" t="s">
        <v>73</v>
      </c>
      <c r="AY188" s="151" t="s">
        <v>128</v>
      </c>
    </row>
    <row r="189" spans="2:65" s="12" customFormat="1" ht="10.199999999999999">
      <c r="B189" s="149"/>
      <c r="D189" s="150" t="s">
        <v>136</v>
      </c>
      <c r="E189" s="151" t="s">
        <v>1</v>
      </c>
      <c r="F189" s="152" t="s">
        <v>210</v>
      </c>
      <c r="H189" s="153">
        <v>52.48</v>
      </c>
      <c r="L189" s="149"/>
      <c r="M189" s="154"/>
      <c r="T189" s="155"/>
      <c r="AT189" s="151" t="s">
        <v>136</v>
      </c>
      <c r="AU189" s="151" t="s">
        <v>135</v>
      </c>
      <c r="AV189" s="12" t="s">
        <v>135</v>
      </c>
      <c r="AW189" s="12" t="s">
        <v>27</v>
      </c>
      <c r="AX189" s="12" t="s">
        <v>73</v>
      </c>
      <c r="AY189" s="151" t="s">
        <v>128</v>
      </c>
    </row>
    <row r="190" spans="2:65" s="12" customFormat="1" ht="10.199999999999999">
      <c r="B190" s="149"/>
      <c r="D190" s="150" t="s">
        <v>136</v>
      </c>
      <c r="E190" s="151" t="s">
        <v>1</v>
      </c>
      <c r="F190" s="152" t="s">
        <v>211</v>
      </c>
      <c r="H190" s="153">
        <v>90.24</v>
      </c>
      <c r="L190" s="149"/>
      <c r="M190" s="154"/>
      <c r="T190" s="155"/>
      <c r="AT190" s="151" t="s">
        <v>136</v>
      </c>
      <c r="AU190" s="151" t="s">
        <v>135</v>
      </c>
      <c r="AV190" s="12" t="s">
        <v>135</v>
      </c>
      <c r="AW190" s="12" t="s">
        <v>27</v>
      </c>
      <c r="AX190" s="12" t="s">
        <v>73</v>
      </c>
      <c r="AY190" s="151" t="s">
        <v>128</v>
      </c>
    </row>
    <row r="191" spans="2:65" s="12" customFormat="1" ht="10.199999999999999">
      <c r="B191" s="149"/>
      <c r="D191" s="150" t="s">
        <v>136</v>
      </c>
      <c r="E191" s="151" t="s">
        <v>1</v>
      </c>
      <c r="F191" s="152" t="s">
        <v>212</v>
      </c>
      <c r="H191" s="153">
        <v>-32</v>
      </c>
      <c r="L191" s="149"/>
      <c r="M191" s="154"/>
      <c r="T191" s="155"/>
      <c r="AT191" s="151" t="s">
        <v>136</v>
      </c>
      <c r="AU191" s="151" t="s">
        <v>135</v>
      </c>
      <c r="AV191" s="12" t="s">
        <v>135</v>
      </c>
      <c r="AW191" s="12" t="s">
        <v>27</v>
      </c>
      <c r="AX191" s="12" t="s">
        <v>73</v>
      </c>
      <c r="AY191" s="151" t="s">
        <v>128</v>
      </c>
    </row>
    <row r="192" spans="2:65" s="12" customFormat="1" ht="10.199999999999999">
      <c r="B192" s="149"/>
      <c r="D192" s="150" t="s">
        <v>136</v>
      </c>
      <c r="E192" s="151" t="s">
        <v>1</v>
      </c>
      <c r="F192" s="152" t="s">
        <v>213</v>
      </c>
      <c r="H192" s="153">
        <v>30.192</v>
      </c>
      <c r="L192" s="149"/>
      <c r="M192" s="154"/>
      <c r="T192" s="155"/>
      <c r="AT192" s="151" t="s">
        <v>136</v>
      </c>
      <c r="AU192" s="151" t="s">
        <v>135</v>
      </c>
      <c r="AV192" s="12" t="s">
        <v>135</v>
      </c>
      <c r="AW192" s="12" t="s">
        <v>27</v>
      </c>
      <c r="AX192" s="12" t="s">
        <v>73</v>
      </c>
      <c r="AY192" s="151" t="s">
        <v>128</v>
      </c>
    </row>
    <row r="193" spans="2:65" s="13" customFormat="1" ht="10.199999999999999">
      <c r="B193" s="156"/>
      <c r="D193" s="150" t="s">
        <v>136</v>
      </c>
      <c r="E193" s="157" t="s">
        <v>1</v>
      </c>
      <c r="F193" s="158" t="s">
        <v>138</v>
      </c>
      <c r="H193" s="159">
        <v>608.11199999999997</v>
      </c>
      <c r="L193" s="156"/>
      <c r="M193" s="160"/>
      <c r="T193" s="161"/>
      <c r="AT193" s="157" t="s">
        <v>136</v>
      </c>
      <c r="AU193" s="157" t="s">
        <v>135</v>
      </c>
      <c r="AV193" s="13" t="s">
        <v>134</v>
      </c>
      <c r="AW193" s="13" t="s">
        <v>27</v>
      </c>
      <c r="AX193" s="13" t="s">
        <v>81</v>
      </c>
      <c r="AY193" s="157" t="s">
        <v>128</v>
      </c>
    </row>
    <row r="194" spans="2:65" s="1" customFormat="1" ht="24.15" customHeight="1">
      <c r="B194" s="136"/>
      <c r="C194" s="137" t="s">
        <v>214</v>
      </c>
      <c r="D194" s="137" t="s">
        <v>130</v>
      </c>
      <c r="E194" s="138" t="s">
        <v>215</v>
      </c>
      <c r="F194" s="139" t="s">
        <v>216</v>
      </c>
      <c r="G194" s="140" t="s">
        <v>133</v>
      </c>
      <c r="H194" s="141">
        <v>608.11199999999997</v>
      </c>
      <c r="I194" s="142">
        <v>2.8</v>
      </c>
      <c r="J194" s="142">
        <f>ROUND(I194*H194,2)</f>
        <v>1702.71</v>
      </c>
      <c r="K194" s="143"/>
      <c r="L194" s="29"/>
      <c r="M194" s="144" t="s">
        <v>1</v>
      </c>
      <c r="N194" s="115" t="s">
        <v>39</v>
      </c>
      <c r="O194" s="145">
        <v>0</v>
      </c>
      <c r="P194" s="145">
        <f>O194*H194</f>
        <v>0</v>
      </c>
      <c r="Q194" s="145">
        <v>0</v>
      </c>
      <c r="R194" s="145">
        <f>Q194*H194</f>
        <v>0</v>
      </c>
      <c r="S194" s="145">
        <v>0</v>
      </c>
      <c r="T194" s="146">
        <f>S194*H194</f>
        <v>0</v>
      </c>
      <c r="AR194" s="147" t="s">
        <v>134</v>
      </c>
      <c r="AT194" s="147" t="s">
        <v>130</v>
      </c>
      <c r="AU194" s="147" t="s">
        <v>135</v>
      </c>
      <c r="AY194" s="15" t="s">
        <v>128</v>
      </c>
      <c r="BE194" s="148">
        <f>IF(N194="základná",J194,0)</f>
        <v>0</v>
      </c>
      <c r="BF194" s="148">
        <f>IF(N194="znížená",J194,0)</f>
        <v>1702.71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5" t="s">
        <v>135</v>
      </c>
      <c r="BK194" s="148">
        <f>ROUND(I194*H194,2)</f>
        <v>1702.71</v>
      </c>
      <c r="BL194" s="15" t="s">
        <v>134</v>
      </c>
      <c r="BM194" s="147" t="s">
        <v>217</v>
      </c>
    </row>
    <row r="195" spans="2:65" s="1" customFormat="1" ht="37.799999999999997" customHeight="1">
      <c r="B195" s="136"/>
      <c r="C195" s="137" t="s">
        <v>168</v>
      </c>
      <c r="D195" s="137" t="s">
        <v>130</v>
      </c>
      <c r="E195" s="138" t="s">
        <v>218</v>
      </c>
      <c r="F195" s="139" t="s">
        <v>219</v>
      </c>
      <c r="G195" s="140" t="s">
        <v>133</v>
      </c>
      <c r="H195" s="141">
        <v>304.06</v>
      </c>
      <c r="I195" s="142">
        <v>4.1500000000000004</v>
      </c>
      <c r="J195" s="142">
        <f>ROUND(I195*H195,2)</f>
        <v>1261.8499999999999</v>
      </c>
      <c r="K195" s="143"/>
      <c r="L195" s="29"/>
      <c r="M195" s="144" t="s">
        <v>1</v>
      </c>
      <c r="N195" s="115" t="s">
        <v>39</v>
      </c>
      <c r="O195" s="145">
        <v>0</v>
      </c>
      <c r="P195" s="145">
        <f>O195*H195</f>
        <v>0</v>
      </c>
      <c r="Q195" s="145">
        <v>3.52441E-3</v>
      </c>
      <c r="R195" s="145">
        <f>Q195*H195</f>
        <v>1.0716321045999999</v>
      </c>
      <c r="S195" s="145">
        <v>0</v>
      </c>
      <c r="T195" s="146">
        <f>S195*H195</f>
        <v>0</v>
      </c>
      <c r="AR195" s="147" t="s">
        <v>134</v>
      </c>
      <c r="AT195" s="147" t="s">
        <v>130</v>
      </c>
      <c r="AU195" s="147" t="s">
        <v>135</v>
      </c>
      <c r="AY195" s="15" t="s">
        <v>128</v>
      </c>
      <c r="BE195" s="148">
        <f>IF(N195="základná",J195,0)</f>
        <v>0</v>
      </c>
      <c r="BF195" s="148">
        <f>IF(N195="znížená",J195,0)</f>
        <v>1261.8499999999999</v>
      </c>
      <c r="BG195" s="148">
        <f>IF(N195="zákl. prenesená",J195,0)</f>
        <v>0</v>
      </c>
      <c r="BH195" s="148">
        <f>IF(N195="zníž. prenesená",J195,0)</f>
        <v>0</v>
      </c>
      <c r="BI195" s="148">
        <f>IF(N195="nulová",J195,0)</f>
        <v>0</v>
      </c>
      <c r="BJ195" s="15" t="s">
        <v>135</v>
      </c>
      <c r="BK195" s="148">
        <f>ROUND(I195*H195,2)</f>
        <v>1261.8499999999999</v>
      </c>
      <c r="BL195" s="15" t="s">
        <v>134</v>
      </c>
      <c r="BM195" s="147" t="s">
        <v>220</v>
      </c>
    </row>
    <row r="196" spans="2:65" s="12" customFormat="1" ht="10.199999999999999">
      <c r="B196" s="149"/>
      <c r="D196" s="150" t="s">
        <v>136</v>
      </c>
      <c r="E196" s="151" t="s">
        <v>1</v>
      </c>
      <c r="F196" s="152" t="s">
        <v>221</v>
      </c>
      <c r="H196" s="153">
        <v>304.06</v>
      </c>
      <c r="L196" s="149"/>
      <c r="M196" s="154"/>
      <c r="T196" s="155"/>
      <c r="AT196" s="151" t="s">
        <v>136</v>
      </c>
      <c r="AU196" s="151" t="s">
        <v>135</v>
      </c>
      <c r="AV196" s="12" t="s">
        <v>135</v>
      </c>
      <c r="AW196" s="12" t="s">
        <v>27</v>
      </c>
      <c r="AX196" s="12" t="s">
        <v>73</v>
      </c>
      <c r="AY196" s="151" t="s">
        <v>128</v>
      </c>
    </row>
    <row r="197" spans="2:65" s="13" customFormat="1" ht="10.199999999999999">
      <c r="B197" s="156"/>
      <c r="D197" s="150" t="s">
        <v>136</v>
      </c>
      <c r="E197" s="157" t="s">
        <v>1</v>
      </c>
      <c r="F197" s="158" t="s">
        <v>138</v>
      </c>
      <c r="H197" s="159">
        <v>304.06</v>
      </c>
      <c r="L197" s="156"/>
      <c r="M197" s="160"/>
      <c r="T197" s="161"/>
      <c r="AT197" s="157" t="s">
        <v>136</v>
      </c>
      <c r="AU197" s="157" t="s">
        <v>135</v>
      </c>
      <c r="AV197" s="13" t="s">
        <v>134</v>
      </c>
      <c r="AW197" s="13" t="s">
        <v>27</v>
      </c>
      <c r="AX197" s="13" t="s">
        <v>81</v>
      </c>
      <c r="AY197" s="157" t="s">
        <v>128</v>
      </c>
    </row>
    <row r="198" spans="2:65" s="11" customFormat="1" ht="22.8" customHeight="1">
      <c r="B198" s="125"/>
      <c r="D198" s="126" t="s">
        <v>72</v>
      </c>
      <c r="E198" s="134" t="s">
        <v>146</v>
      </c>
      <c r="F198" s="134" t="s">
        <v>222</v>
      </c>
      <c r="J198" s="135">
        <f>BK198</f>
        <v>32898.01</v>
      </c>
      <c r="L198" s="125"/>
      <c r="M198" s="129"/>
      <c r="P198" s="130">
        <f>SUM(P199:P221)</f>
        <v>0</v>
      </c>
      <c r="R198" s="130">
        <f>SUM(R199:R221)</f>
        <v>514.28212713404992</v>
      </c>
      <c r="T198" s="131">
        <f>SUM(T199:T221)</f>
        <v>0</v>
      </c>
      <c r="AR198" s="126" t="s">
        <v>81</v>
      </c>
      <c r="AT198" s="132" t="s">
        <v>72</v>
      </c>
      <c r="AU198" s="132" t="s">
        <v>81</v>
      </c>
      <c r="AY198" s="126" t="s">
        <v>128</v>
      </c>
      <c r="BK198" s="133">
        <f>SUM(BK199:BK221)</f>
        <v>32898.01</v>
      </c>
    </row>
    <row r="199" spans="2:65" s="1" customFormat="1" ht="24.15" customHeight="1">
      <c r="B199" s="136"/>
      <c r="C199" s="137" t="s">
        <v>223</v>
      </c>
      <c r="D199" s="137" t="s">
        <v>130</v>
      </c>
      <c r="E199" s="138" t="s">
        <v>224</v>
      </c>
      <c r="F199" s="139" t="s">
        <v>225</v>
      </c>
      <c r="G199" s="140" t="s">
        <v>141</v>
      </c>
      <c r="H199" s="141">
        <v>227.25899999999999</v>
      </c>
      <c r="I199" s="142">
        <v>105.2</v>
      </c>
      <c r="J199" s="142">
        <f>ROUND(I199*H199,2)</f>
        <v>23907.65</v>
      </c>
      <c r="K199" s="143"/>
      <c r="L199" s="29"/>
      <c r="M199" s="144" t="s">
        <v>1</v>
      </c>
      <c r="N199" s="115" t="s">
        <v>39</v>
      </c>
      <c r="O199" s="145">
        <v>0</v>
      </c>
      <c r="P199" s="145">
        <f>O199*H199</f>
        <v>0</v>
      </c>
      <c r="Q199" s="145">
        <v>2.2375205</v>
      </c>
      <c r="R199" s="145">
        <f>Q199*H199</f>
        <v>508.49667130949996</v>
      </c>
      <c r="S199" s="145">
        <v>0</v>
      </c>
      <c r="T199" s="146">
        <f>S199*H199</f>
        <v>0</v>
      </c>
      <c r="AR199" s="147" t="s">
        <v>134</v>
      </c>
      <c r="AT199" s="147" t="s">
        <v>130</v>
      </c>
      <c r="AU199" s="147" t="s">
        <v>135</v>
      </c>
      <c r="AY199" s="15" t="s">
        <v>128</v>
      </c>
      <c r="BE199" s="148">
        <f>IF(N199="základná",J199,0)</f>
        <v>0</v>
      </c>
      <c r="BF199" s="148">
        <f>IF(N199="znížená",J199,0)</f>
        <v>23907.65</v>
      </c>
      <c r="BG199" s="148">
        <f>IF(N199="zákl. prenesená",J199,0)</f>
        <v>0</v>
      </c>
      <c r="BH199" s="148">
        <f>IF(N199="zníž. prenesená",J199,0)</f>
        <v>0</v>
      </c>
      <c r="BI199" s="148">
        <f>IF(N199="nulová",J199,0)</f>
        <v>0</v>
      </c>
      <c r="BJ199" s="15" t="s">
        <v>135</v>
      </c>
      <c r="BK199" s="148">
        <f>ROUND(I199*H199,2)</f>
        <v>23907.65</v>
      </c>
      <c r="BL199" s="15" t="s">
        <v>134</v>
      </c>
      <c r="BM199" s="147" t="s">
        <v>226</v>
      </c>
    </row>
    <row r="200" spans="2:65" s="12" customFormat="1" ht="10.199999999999999">
      <c r="B200" s="149"/>
      <c r="D200" s="150" t="s">
        <v>136</v>
      </c>
      <c r="E200" s="151" t="s">
        <v>1</v>
      </c>
      <c r="F200" s="152" t="s">
        <v>227</v>
      </c>
      <c r="H200" s="153">
        <v>104.70099999999999</v>
      </c>
      <c r="L200" s="149"/>
      <c r="M200" s="154"/>
      <c r="T200" s="155"/>
      <c r="AT200" s="151" t="s">
        <v>136</v>
      </c>
      <c r="AU200" s="151" t="s">
        <v>135</v>
      </c>
      <c r="AV200" s="12" t="s">
        <v>135</v>
      </c>
      <c r="AW200" s="12" t="s">
        <v>27</v>
      </c>
      <c r="AX200" s="12" t="s">
        <v>73</v>
      </c>
      <c r="AY200" s="151" t="s">
        <v>128</v>
      </c>
    </row>
    <row r="201" spans="2:65" s="12" customFormat="1" ht="10.199999999999999">
      <c r="B201" s="149"/>
      <c r="D201" s="150" t="s">
        <v>136</v>
      </c>
      <c r="E201" s="151" t="s">
        <v>1</v>
      </c>
      <c r="F201" s="152" t="s">
        <v>228</v>
      </c>
      <c r="H201" s="153">
        <v>9.84</v>
      </c>
      <c r="L201" s="149"/>
      <c r="M201" s="154"/>
      <c r="T201" s="155"/>
      <c r="AT201" s="151" t="s">
        <v>136</v>
      </c>
      <c r="AU201" s="151" t="s">
        <v>135</v>
      </c>
      <c r="AV201" s="12" t="s">
        <v>135</v>
      </c>
      <c r="AW201" s="12" t="s">
        <v>27</v>
      </c>
      <c r="AX201" s="12" t="s">
        <v>73</v>
      </c>
      <c r="AY201" s="151" t="s">
        <v>128</v>
      </c>
    </row>
    <row r="202" spans="2:65" s="12" customFormat="1" ht="10.199999999999999">
      <c r="B202" s="149"/>
      <c r="D202" s="150" t="s">
        <v>136</v>
      </c>
      <c r="E202" s="151" t="s">
        <v>1</v>
      </c>
      <c r="F202" s="152" t="s">
        <v>229</v>
      </c>
      <c r="H202" s="153">
        <v>34.44</v>
      </c>
      <c r="L202" s="149"/>
      <c r="M202" s="154"/>
      <c r="T202" s="155"/>
      <c r="AT202" s="151" t="s">
        <v>136</v>
      </c>
      <c r="AU202" s="151" t="s">
        <v>135</v>
      </c>
      <c r="AV202" s="12" t="s">
        <v>135</v>
      </c>
      <c r="AW202" s="12" t="s">
        <v>27</v>
      </c>
      <c r="AX202" s="12" t="s">
        <v>73</v>
      </c>
      <c r="AY202" s="151" t="s">
        <v>128</v>
      </c>
    </row>
    <row r="203" spans="2:65" s="12" customFormat="1" ht="10.199999999999999">
      <c r="B203" s="149"/>
      <c r="D203" s="150" t="s">
        <v>136</v>
      </c>
      <c r="E203" s="151" t="s">
        <v>1</v>
      </c>
      <c r="F203" s="152" t="s">
        <v>230</v>
      </c>
      <c r="H203" s="153">
        <v>43.838000000000001</v>
      </c>
      <c r="L203" s="149"/>
      <c r="M203" s="154"/>
      <c r="T203" s="155"/>
      <c r="AT203" s="151" t="s">
        <v>136</v>
      </c>
      <c r="AU203" s="151" t="s">
        <v>135</v>
      </c>
      <c r="AV203" s="12" t="s">
        <v>135</v>
      </c>
      <c r="AW203" s="12" t="s">
        <v>27</v>
      </c>
      <c r="AX203" s="12" t="s">
        <v>73</v>
      </c>
      <c r="AY203" s="151" t="s">
        <v>128</v>
      </c>
    </row>
    <row r="204" spans="2:65" s="12" customFormat="1" ht="10.199999999999999">
      <c r="B204" s="149"/>
      <c r="D204" s="150" t="s">
        <v>136</v>
      </c>
      <c r="E204" s="151" t="s">
        <v>1</v>
      </c>
      <c r="F204" s="152" t="s">
        <v>231</v>
      </c>
      <c r="H204" s="153">
        <v>34.44</v>
      </c>
      <c r="L204" s="149"/>
      <c r="M204" s="154"/>
      <c r="T204" s="155"/>
      <c r="AT204" s="151" t="s">
        <v>136</v>
      </c>
      <c r="AU204" s="151" t="s">
        <v>135</v>
      </c>
      <c r="AV204" s="12" t="s">
        <v>135</v>
      </c>
      <c r="AW204" s="12" t="s">
        <v>27</v>
      </c>
      <c r="AX204" s="12" t="s">
        <v>73</v>
      </c>
      <c r="AY204" s="151" t="s">
        <v>128</v>
      </c>
    </row>
    <row r="205" spans="2:65" s="13" customFormat="1" ht="10.199999999999999">
      <c r="B205" s="156"/>
      <c r="D205" s="150" t="s">
        <v>136</v>
      </c>
      <c r="E205" s="157" t="s">
        <v>1</v>
      </c>
      <c r="F205" s="158" t="s">
        <v>138</v>
      </c>
      <c r="H205" s="159">
        <v>227.25899999999999</v>
      </c>
      <c r="L205" s="156"/>
      <c r="M205" s="160"/>
      <c r="T205" s="161"/>
      <c r="AT205" s="157" t="s">
        <v>136</v>
      </c>
      <c r="AU205" s="157" t="s">
        <v>135</v>
      </c>
      <c r="AV205" s="13" t="s">
        <v>134</v>
      </c>
      <c r="AW205" s="13" t="s">
        <v>27</v>
      </c>
      <c r="AX205" s="13" t="s">
        <v>81</v>
      </c>
      <c r="AY205" s="157" t="s">
        <v>128</v>
      </c>
    </row>
    <row r="206" spans="2:65" s="1" customFormat="1" ht="21.75" customHeight="1">
      <c r="B206" s="136"/>
      <c r="C206" s="137" t="s">
        <v>177</v>
      </c>
      <c r="D206" s="137" t="s">
        <v>130</v>
      </c>
      <c r="E206" s="138" t="s">
        <v>232</v>
      </c>
      <c r="F206" s="139" t="s">
        <v>233</v>
      </c>
      <c r="G206" s="140" t="s">
        <v>133</v>
      </c>
      <c r="H206" s="141">
        <v>31.367999999999999</v>
      </c>
      <c r="I206" s="142">
        <v>8.5</v>
      </c>
      <c r="J206" s="142">
        <f>ROUND(I206*H206,2)</f>
        <v>266.63</v>
      </c>
      <c r="K206" s="143"/>
      <c r="L206" s="29"/>
      <c r="M206" s="144" t="s">
        <v>1</v>
      </c>
      <c r="N206" s="115" t="s">
        <v>39</v>
      </c>
      <c r="O206" s="145">
        <v>0</v>
      </c>
      <c r="P206" s="145">
        <f>O206*H206</f>
        <v>0</v>
      </c>
      <c r="Q206" s="145">
        <v>1.3804E-2</v>
      </c>
      <c r="R206" s="145">
        <f>Q206*H206</f>
        <v>0.43300387200000001</v>
      </c>
      <c r="S206" s="145">
        <v>0</v>
      </c>
      <c r="T206" s="146">
        <f>S206*H206</f>
        <v>0</v>
      </c>
      <c r="AR206" s="147" t="s">
        <v>134</v>
      </c>
      <c r="AT206" s="147" t="s">
        <v>130</v>
      </c>
      <c r="AU206" s="147" t="s">
        <v>135</v>
      </c>
      <c r="AY206" s="15" t="s">
        <v>128</v>
      </c>
      <c r="BE206" s="148">
        <f>IF(N206="základná",J206,0)</f>
        <v>0</v>
      </c>
      <c r="BF206" s="148">
        <f>IF(N206="znížená",J206,0)</f>
        <v>266.63</v>
      </c>
      <c r="BG206" s="148">
        <f>IF(N206="zákl. prenesená",J206,0)</f>
        <v>0</v>
      </c>
      <c r="BH206" s="148">
        <f>IF(N206="zníž. prenesená",J206,0)</f>
        <v>0</v>
      </c>
      <c r="BI206" s="148">
        <f>IF(N206="nulová",J206,0)</f>
        <v>0</v>
      </c>
      <c r="BJ206" s="15" t="s">
        <v>135</v>
      </c>
      <c r="BK206" s="148">
        <f>ROUND(I206*H206,2)</f>
        <v>266.63</v>
      </c>
      <c r="BL206" s="15" t="s">
        <v>134</v>
      </c>
      <c r="BM206" s="147" t="s">
        <v>234</v>
      </c>
    </row>
    <row r="207" spans="2:65" s="12" customFormat="1" ht="10.199999999999999">
      <c r="B207" s="149"/>
      <c r="D207" s="150" t="s">
        <v>136</v>
      </c>
      <c r="E207" s="151" t="s">
        <v>1</v>
      </c>
      <c r="F207" s="152" t="s">
        <v>235</v>
      </c>
      <c r="H207" s="153">
        <v>10.89</v>
      </c>
      <c r="L207" s="149"/>
      <c r="M207" s="154"/>
      <c r="T207" s="155"/>
      <c r="AT207" s="151" t="s">
        <v>136</v>
      </c>
      <c r="AU207" s="151" t="s">
        <v>135</v>
      </c>
      <c r="AV207" s="12" t="s">
        <v>135</v>
      </c>
      <c r="AW207" s="12" t="s">
        <v>27</v>
      </c>
      <c r="AX207" s="12" t="s">
        <v>73</v>
      </c>
      <c r="AY207" s="151" t="s">
        <v>128</v>
      </c>
    </row>
    <row r="208" spans="2:65" s="12" customFormat="1" ht="10.199999999999999">
      <c r="B208" s="149"/>
      <c r="D208" s="150" t="s">
        <v>136</v>
      </c>
      <c r="E208" s="151" t="s">
        <v>1</v>
      </c>
      <c r="F208" s="152" t="s">
        <v>236</v>
      </c>
      <c r="H208" s="153">
        <v>10.14</v>
      </c>
      <c r="L208" s="149"/>
      <c r="M208" s="154"/>
      <c r="T208" s="155"/>
      <c r="AT208" s="151" t="s">
        <v>136</v>
      </c>
      <c r="AU208" s="151" t="s">
        <v>135</v>
      </c>
      <c r="AV208" s="12" t="s">
        <v>135</v>
      </c>
      <c r="AW208" s="12" t="s">
        <v>27</v>
      </c>
      <c r="AX208" s="12" t="s">
        <v>73</v>
      </c>
      <c r="AY208" s="151" t="s">
        <v>128</v>
      </c>
    </row>
    <row r="209" spans="2:65" s="12" customFormat="1" ht="10.199999999999999">
      <c r="B209" s="149"/>
      <c r="D209" s="150" t="s">
        <v>136</v>
      </c>
      <c r="E209" s="151" t="s">
        <v>1</v>
      </c>
      <c r="F209" s="152" t="s">
        <v>237</v>
      </c>
      <c r="H209" s="153">
        <v>10.337999999999999</v>
      </c>
      <c r="L209" s="149"/>
      <c r="M209" s="154"/>
      <c r="T209" s="155"/>
      <c r="AT209" s="151" t="s">
        <v>136</v>
      </c>
      <c r="AU209" s="151" t="s">
        <v>135</v>
      </c>
      <c r="AV209" s="12" t="s">
        <v>135</v>
      </c>
      <c r="AW209" s="12" t="s">
        <v>27</v>
      </c>
      <c r="AX209" s="12" t="s">
        <v>73</v>
      </c>
      <c r="AY209" s="151" t="s">
        <v>128</v>
      </c>
    </row>
    <row r="210" spans="2:65" s="13" customFormat="1" ht="10.199999999999999">
      <c r="B210" s="156"/>
      <c r="D210" s="150" t="s">
        <v>136</v>
      </c>
      <c r="E210" s="157" t="s">
        <v>1</v>
      </c>
      <c r="F210" s="158" t="s">
        <v>138</v>
      </c>
      <c r="H210" s="159">
        <v>31.368000000000002</v>
      </c>
      <c r="L210" s="156"/>
      <c r="M210" s="160"/>
      <c r="T210" s="161"/>
      <c r="AT210" s="157" t="s">
        <v>136</v>
      </c>
      <c r="AU210" s="157" t="s">
        <v>135</v>
      </c>
      <c r="AV210" s="13" t="s">
        <v>134</v>
      </c>
      <c r="AW210" s="13" t="s">
        <v>27</v>
      </c>
      <c r="AX210" s="13" t="s">
        <v>81</v>
      </c>
      <c r="AY210" s="157" t="s">
        <v>128</v>
      </c>
    </row>
    <row r="211" spans="2:65" s="1" customFormat="1" ht="21.75" customHeight="1">
      <c r="B211" s="136"/>
      <c r="C211" s="137" t="s">
        <v>238</v>
      </c>
      <c r="D211" s="137" t="s">
        <v>130</v>
      </c>
      <c r="E211" s="138" t="s">
        <v>239</v>
      </c>
      <c r="F211" s="139" t="s">
        <v>240</v>
      </c>
      <c r="G211" s="140" t="s">
        <v>133</v>
      </c>
      <c r="H211" s="141">
        <v>31.367999999999999</v>
      </c>
      <c r="I211" s="142">
        <v>2.8</v>
      </c>
      <c r="J211" s="142">
        <f>ROUND(I211*H211,2)</f>
        <v>87.83</v>
      </c>
      <c r="K211" s="143"/>
      <c r="L211" s="29"/>
      <c r="M211" s="144" t="s">
        <v>1</v>
      </c>
      <c r="N211" s="115" t="s">
        <v>39</v>
      </c>
      <c r="O211" s="145">
        <v>0</v>
      </c>
      <c r="P211" s="145">
        <f>O211*H211</f>
        <v>0</v>
      </c>
      <c r="Q211" s="145">
        <v>0</v>
      </c>
      <c r="R211" s="145">
        <f>Q211*H211</f>
        <v>0</v>
      </c>
      <c r="S211" s="145">
        <v>0</v>
      </c>
      <c r="T211" s="146">
        <f>S211*H211</f>
        <v>0</v>
      </c>
      <c r="AR211" s="147" t="s">
        <v>134</v>
      </c>
      <c r="AT211" s="147" t="s">
        <v>130</v>
      </c>
      <c r="AU211" s="147" t="s">
        <v>135</v>
      </c>
      <c r="AY211" s="15" t="s">
        <v>128</v>
      </c>
      <c r="BE211" s="148">
        <f>IF(N211="základná",J211,0)</f>
        <v>0</v>
      </c>
      <c r="BF211" s="148">
        <f>IF(N211="znížená",J211,0)</f>
        <v>87.83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5" t="s">
        <v>135</v>
      </c>
      <c r="BK211" s="148">
        <f>ROUND(I211*H211,2)</f>
        <v>87.83</v>
      </c>
      <c r="BL211" s="15" t="s">
        <v>134</v>
      </c>
      <c r="BM211" s="147" t="s">
        <v>241</v>
      </c>
    </row>
    <row r="212" spans="2:65" s="1" customFormat="1" ht="37.799999999999997" customHeight="1">
      <c r="B212" s="136"/>
      <c r="C212" s="137" t="s">
        <v>182</v>
      </c>
      <c r="D212" s="137" t="s">
        <v>130</v>
      </c>
      <c r="E212" s="138" t="s">
        <v>242</v>
      </c>
      <c r="F212" s="139" t="s">
        <v>243</v>
      </c>
      <c r="G212" s="140" t="s">
        <v>133</v>
      </c>
      <c r="H212" s="141">
        <v>1515.0550000000001</v>
      </c>
      <c r="I212" s="142">
        <v>4.42</v>
      </c>
      <c r="J212" s="142">
        <f>ROUND(I212*H212,2)</f>
        <v>6696.54</v>
      </c>
      <c r="K212" s="143"/>
      <c r="L212" s="29"/>
      <c r="M212" s="144" t="s">
        <v>1</v>
      </c>
      <c r="N212" s="115" t="s">
        <v>39</v>
      </c>
      <c r="O212" s="145">
        <v>0</v>
      </c>
      <c r="P212" s="145">
        <f>O212*H212</f>
        <v>0</v>
      </c>
      <c r="Q212" s="145">
        <v>3.52441E-3</v>
      </c>
      <c r="R212" s="145">
        <f>Q212*H212</f>
        <v>5.33967499255</v>
      </c>
      <c r="S212" s="145">
        <v>0</v>
      </c>
      <c r="T212" s="146">
        <f>S212*H212</f>
        <v>0</v>
      </c>
      <c r="AR212" s="147" t="s">
        <v>134</v>
      </c>
      <c r="AT212" s="147" t="s">
        <v>130</v>
      </c>
      <c r="AU212" s="147" t="s">
        <v>135</v>
      </c>
      <c r="AY212" s="15" t="s">
        <v>128</v>
      </c>
      <c r="BE212" s="148">
        <f>IF(N212="základná",J212,0)</f>
        <v>0</v>
      </c>
      <c r="BF212" s="148">
        <f>IF(N212="znížená",J212,0)</f>
        <v>6696.54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5" t="s">
        <v>135</v>
      </c>
      <c r="BK212" s="148">
        <f>ROUND(I212*H212,2)</f>
        <v>6696.54</v>
      </c>
      <c r="BL212" s="15" t="s">
        <v>134</v>
      </c>
      <c r="BM212" s="147" t="s">
        <v>244</v>
      </c>
    </row>
    <row r="213" spans="2:65" s="12" customFormat="1" ht="10.199999999999999">
      <c r="B213" s="149"/>
      <c r="D213" s="150" t="s">
        <v>136</v>
      </c>
      <c r="E213" s="151" t="s">
        <v>1</v>
      </c>
      <c r="F213" s="152" t="s">
        <v>245</v>
      </c>
      <c r="H213" s="153">
        <v>698.005</v>
      </c>
      <c r="L213" s="149"/>
      <c r="M213" s="154"/>
      <c r="T213" s="155"/>
      <c r="AT213" s="151" t="s">
        <v>136</v>
      </c>
      <c r="AU213" s="151" t="s">
        <v>135</v>
      </c>
      <c r="AV213" s="12" t="s">
        <v>135</v>
      </c>
      <c r="AW213" s="12" t="s">
        <v>27</v>
      </c>
      <c r="AX213" s="12" t="s">
        <v>73</v>
      </c>
      <c r="AY213" s="151" t="s">
        <v>128</v>
      </c>
    </row>
    <row r="214" spans="2:65" s="12" customFormat="1" ht="10.199999999999999">
      <c r="B214" s="149"/>
      <c r="D214" s="150" t="s">
        <v>136</v>
      </c>
      <c r="E214" s="151" t="s">
        <v>1</v>
      </c>
      <c r="F214" s="152" t="s">
        <v>246</v>
      </c>
      <c r="H214" s="153">
        <v>65.599999999999994</v>
      </c>
      <c r="L214" s="149"/>
      <c r="M214" s="154"/>
      <c r="T214" s="155"/>
      <c r="AT214" s="151" t="s">
        <v>136</v>
      </c>
      <c r="AU214" s="151" t="s">
        <v>135</v>
      </c>
      <c r="AV214" s="12" t="s">
        <v>135</v>
      </c>
      <c r="AW214" s="12" t="s">
        <v>27</v>
      </c>
      <c r="AX214" s="12" t="s">
        <v>73</v>
      </c>
      <c r="AY214" s="151" t="s">
        <v>128</v>
      </c>
    </row>
    <row r="215" spans="2:65" s="12" customFormat="1" ht="10.199999999999999">
      <c r="B215" s="149"/>
      <c r="D215" s="150" t="s">
        <v>136</v>
      </c>
      <c r="E215" s="151" t="s">
        <v>1</v>
      </c>
      <c r="F215" s="152" t="s">
        <v>247</v>
      </c>
      <c r="H215" s="153">
        <v>229.6</v>
      </c>
      <c r="L215" s="149"/>
      <c r="M215" s="154"/>
      <c r="T215" s="155"/>
      <c r="AT215" s="151" t="s">
        <v>136</v>
      </c>
      <c r="AU215" s="151" t="s">
        <v>135</v>
      </c>
      <c r="AV215" s="12" t="s">
        <v>135</v>
      </c>
      <c r="AW215" s="12" t="s">
        <v>27</v>
      </c>
      <c r="AX215" s="12" t="s">
        <v>73</v>
      </c>
      <c r="AY215" s="151" t="s">
        <v>128</v>
      </c>
    </row>
    <row r="216" spans="2:65" s="12" customFormat="1" ht="10.199999999999999">
      <c r="B216" s="149"/>
      <c r="D216" s="150" t="s">
        <v>136</v>
      </c>
      <c r="E216" s="151" t="s">
        <v>1</v>
      </c>
      <c r="F216" s="152" t="s">
        <v>248</v>
      </c>
      <c r="H216" s="153">
        <v>292.25</v>
      </c>
      <c r="L216" s="149"/>
      <c r="M216" s="154"/>
      <c r="T216" s="155"/>
      <c r="AT216" s="151" t="s">
        <v>136</v>
      </c>
      <c r="AU216" s="151" t="s">
        <v>135</v>
      </c>
      <c r="AV216" s="12" t="s">
        <v>135</v>
      </c>
      <c r="AW216" s="12" t="s">
        <v>27</v>
      </c>
      <c r="AX216" s="12" t="s">
        <v>73</v>
      </c>
      <c r="AY216" s="151" t="s">
        <v>128</v>
      </c>
    </row>
    <row r="217" spans="2:65" s="12" customFormat="1" ht="10.199999999999999">
      <c r="B217" s="149"/>
      <c r="D217" s="150" t="s">
        <v>136</v>
      </c>
      <c r="E217" s="151" t="s">
        <v>1</v>
      </c>
      <c r="F217" s="152" t="s">
        <v>249</v>
      </c>
      <c r="H217" s="153">
        <v>229.6</v>
      </c>
      <c r="L217" s="149"/>
      <c r="M217" s="154"/>
      <c r="T217" s="155"/>
      <c r="AT217" s="151" t="s">
        <v>136</v>
      </c>
      <c r="AU217" s="151" t="s">
        <v>135</v>
      </c>
      <c r="AV217" s="12" t="s">
        <v>135</v>
      </c>
      <c r="AW217" s="12" t="s">
        <v>27</v>
      </c>
      <c r="AX217" s="12" t="s">
        <v>73</v>
      </c>
      <c r="AY217" s="151" t="s">
        <v>128</v>
      </c>
    </row>
    <row r="218" spans="2:65" s="13" customFormat="1" ht="10.199999999999999">
      <c r="B218" s="156"/>
      <c r="D218" s="150" t="s">
        <v>136</v>
      </c>
      <c r="E218" s="157" t="s">
        <v>1</v>
      </c>
      <c r="F218" s="158" t="s">
        <v>138</v>
      </c>
      <c r="H218" s="159">
        <v>1515.0549999999998</v>
      </c>
      <c r="L218" s="156"/>
      <c r="M218" s="160"/>
      <c r="T218" s="161"/>
      <c r="AT218" s="157" t="s">
        <v>136</v>
      </c>
      <c r="AU218" s="157" t="s">
        <v>135</v>
      </c>
      <c r="AV218" s="13" t="s">
        <v>134</v>
      </c>
      <c r="AW218" s="13" t="s">
        <v>27</v>
      </c>
      <c r="AX218" s="13" t="s">
        <v>81</v>
      </c>
      <c r="AY218" s="157" t="s">
        <v>128</v>
      </c>
    </row>
    <row r="219" spans="2:65" s="1" customFormat="1" ht="37.799999999999997" customHeight="1">
      <c r="B219" s="136"/>
      <c r="C219" s="137" t="s">
        <v>250</v>
      </c>
      <c r="D219" s="137" t="s">
        <v>130</v>
      </c>
      <c r="E219" s="138" t="s">
        <v>251</v>
      </c>
      <c r="F219" s="139" t="s">
        <v>252</v>
      </c>
      <c r="G219" s="140" t="s">
        <v>253</v>
      </c>
      <c r="H219" s="141">
        <v>228.16</v>
      </c>
      <c r="I219" s="142">
        <v>8.5</v>
      </c>
      <c r="J219" s="142">
        <f>ROUND(I219*H219,2)</f>
        <v>1939.36</v>
      </c>
      <c r="K219" s="143"/>
      <c r="L219" s="29"/>
      <c r="M219" s="144" t="s">
        <v>1</v>
      </c>
      <c r="N219" s="115" t="s">
        <v>39</v>
      </c>
      <c r="O219" s="145">
        <v>0</v>
      </c>
      <c r="P219" s="145">
        <f>O219*H219</f>
        <v>0</v>
      </c>
      <c r="Q219" s="145">
        <v>5.5999999999999999E-5</v>
      </c>
      <c r="R219" s="145">
        <f>Q219*H219</f>
        <v>1.277696E-2</v>
      </c>
      <c r="S219" s="145">
        <v>0</v>
      </c>
      <c r="T219" s="146">
        <f>S219*H219</f>
        <v>0</v>
      </c>
      <c r="AR219" s="147" t="s">
        <v>134</v>
      </c>
      <c r="AT219" s="147" t="s">
        <v>130</v>
      </c>
      <c r="AU219" s="147" t="s">
        <v>135</v>
      </c>
      <c r="AY219" s="15" t="s">
        <v>128</v>
      </c>
      <c r="BE219" s="148">
        <f>IF(N219="základná",J219,0)</f>
        <v>0</v>
      </c>
      <c r="BF219" s="148">
        <f>IF(N219="znížená",J219,0)</f>
        <v>1939.36</v>
      </c>
      <c r="BG219" s="148">
        <f>IF(N219="zákl. prenesená",J219,0)</f>
        <v>0</v>
      </c>
      <c r="BH219" s="148">
        <f>IF(N219="zníž. prenesená",J219,0)</f>
        <v>0</v>
      </c>
      <c r="BI219" s="148">
        <f>IF(N219="nulová",J219,0)</f>
        <v>0</v>
      </c>
      <c r="BJ219" s="15" t="s">
        <v>135</v>
      </c>
      <c r="BK219" s="148">
        <f>ROUND(I219*H219,2)</f>
        <v>1939.36</v>
      </c>
      <c r="BL219" s="15" t="s">
        <v>134</v>
      </c>
      <c r="BM219" s="147" t="s">
        <v>254</v>
      </c>
    </row>
    <row r="220" spans="2:65" s="12" customFormat="1" ht="10.199999999999999">
      <c r="B220" s="149"/>
      <c r="D220" s="150" t="s">
        <v>136</v>
      </c>
      <c r="E220" s="151" t="s">
        <v>1</v>
      </c>
      <c r="F220" s="152" t="s">
        <v>255</v>
      </c>
      <c r="H220" s="153">
        <v>228.16</v>
      </c>
      <c r="L220" s="149"/>
      <c r="M220" s="154"/>
      <c r="T220" s="155"/>
      <c r="AT220" s="151" t="s">
        <v>136</v>
      </c>
      <c r="AU220" s="151" t="s">
        <v>135</v>
      </c>
      <c r="AV220" s="12" t="s">
        <v>135</v>
      </c>
      <c r="AW220" s="12" t="s">
        <v>27</v>
      </c>
      <c r="AX220" s="12" t="s">
        <v>73</v>
      </c>
      <c r="AY220" s="151" t="s">
        <v>128</v>
      </c>
    </row>
    <row r="221" spans="2:65" s="13" customFormat="1" ht="10.199999999999999">
      <c r="B221" s="156"/>
      <c r="D221" s="150" t="s">
        <v>136</v>
      </c>
      <c r="E221" s="157" t="s">
        <v>1</v>
      </c>
      <c r="F221" s="158" t="s">
        <v>138</v>
      </c>
      <c r="H221" s="159">
        <v>228.16</v>
      </c>
      <c r="L221" s="156"/>
      <c r="M221" s="160"/>
      <c r="T221" s="161"/>
      <c r="AT221" s="157" t="s">
        <v>136</v>
      </c>
      <c r="AU221" s="157" t="s">
        <v>135</v>
      </c>
      <c r="AV221" s="13" t="s">
        <v>134</v>
      </c>
      <c r="AW221" s="13" t="s">
        <v>27</v>
      </c>
      <c r="AX221" s="13" t="s">
        <v>81</v>
      </c>
      <c r="AY221" s="157" t="s">
        <v>128</v>
      </c>
    </row>
    <row r="222" spans="2:65" s="11" customFormat="1" ht="22.8" customHeight="1">
      <c r="B222" s="125"/>
      <c r="D222" s="126" t="s">
        <v>72</v>
      </c>
      <c r="E222" s="134" t="s">
        <v>174</v>
      </c>
      <c r="F222" s="134" t="s">
        <v>256</v>
      </c>
      <c r="J222" s="135">
        <f>BK222</f>
        <v>1477.98</v>
      </c>
      <c r="L222" s="125"/>
      <c r="M222" s="129"/>
      <c r="P222" s="130">
        <f>SUM(P223:P225)</f>
        <v>0</v>
      </c>
      <c r="R222" s="130">
        <f>SUM(R223:R225)</f>
        <v>2.8286720000000001E-2</v>
      </c>
      <c r="T222" s="131">
        <f>SUM(T223:T225)</f>
        <v>0</v>
      </c>
      <c r="AR222" s="126" t="s">
        <v>81</v>
      </c>
      <c r="AT222" s="132" t="s">
        <v>72</v>
      </c>
      <c r="AU222" s="132" t="s">
        <v>81</v>
      </c>
      <c r="AY222" s="126" t="s">
        <v>128</v>
      </c>
      <c r="BK222" s="133">
        <f>SUM(BK223:BK225)</f>
        <v>1477.98</v>
      </c>
    </row>
    <row r="223" spans="2:65" s="1" customFormat="1" ht="24.15" customHeight="1">
      <c r="B223" s="136"/>
      <c r="C223" s="137" t="s">
        <v>188</v>
      </c>
      <c r="D223" s="137" t="s">
        <v>130</v>
      </c>
      <c r="E223" s="138" t="s">
        <v>257</v>
      </c>
      <c r="F223" s="139" t="s">
        <v>258</v>
      </c>
      <c r="G223" s="140" t="s">
        <v>133</v>
      </c>
      <c r="H223" s="141">
        <v>707.16800000000001</v>
      </c>
      <c r="I223" s="142">
        <v>2.09</v>
      </c>
      <c r="J223" s="142">
        <f>ROUND(I223*H223,2)</f>
        <v>1477.98</v>
      </c>
      <c r="K223" s="143"/>
      <c r="L223" s="29"/>
      <c r="M223" s="144" t="s">
        <v>1</v>
      </c>
      <c r="N223" s="115" t="s">
        <v>39</v>
      </c>
      <c r="O223" s="145">
        <v>0</v>
      </c>
      <c r="P223" s="145">
        <f>O223*H223</f>
        <v>0</v>
      </c>
      <c r="Q223" s="145">
        <v>4.0000000000000003E-5</v>
      </c>
      <c r="R223" s="145">
        <f>Q223*H223</f>
        <v>2.8286720000000001E-2</v>
      </c>
      <c r="S223" s="145">
        <v>0</v>
      </c>
      <c r="T223" s="146">
        <f>S223*H223</f>
        <v>0</v>
      </c>
      <c r="AR223" s="147" t="s">
        <v>134</v>
      </c>
      <c r="AT223" s="147" t="s">
        <v>130</v>
      </c>
      <c r="AU223" s="147" t="s">
        <v>135</v>
      </c>
      <c r="AY223" s="15" t="s">
        <v>128</v>
      </c>
      <c r="BE223" s="148">
        <f>IF(N223="základná",J223,0)</f>
        <v>0</v>
      </c>
      <c r="BF223" s="148">
        <f>IF(N223="znížená",J223,0)</f>
        <v>1477.98</v>
      </c>
      <c r="BG223" s="148">
        <f>IF(N223="zákl. prenesená",J223,0)</f>
        <v>0</v>
      </c>
      <c r="BH223" s="148">
        <f>IF(N223="zníž. prenesená",J223,0)</f>
        <v>0</v>
      </c>
      <c r="BI223" s="148">
        <f>IF(N223="nulová",J223,0)</f>
        <v>0</v>
      </c>
      <c r="BJ223" s="15" t="s">
        <v>135</v>
      </c>
      <c r="BK223" s="148">
        <f>ROUND(I223*H223,2)</f>
        <v>1477.98</v>
      </c>
      <c r="BL223" s="15" t="s">
        <v>134</v>
      </c>
      <c r="BM223" s="147" t="s">
        <v>259</v>
      </c>
    </row>
    <row r="224" spans="2:65" s="12" customFormat="1" ht="10.199999999999999">
      <c r="B224" s="149"/>
      <c r="D224" s="150" t="s">
        <v>136</v>
      </c>
      <c r="E224" s="151" t="s">
        <v>1</v>
      </c>
      <c r="F224" s="152" t="s">
        <v>260</v>
      </c>
      <c r="H224" s="153">
        <v>707.16800000000001</v>
      </c>
      <c r="L224" s="149"/>
      <c r="M224" s="154"/>
      <c r="T224" s="155"/>
      <c r="AT224" s="151" t="s">
        <v>136</v>
      </c>
      <c r="AU224" s="151" t="s">
        <v>135</v>
      </c>
      <c r="AV224" s="12" t="s">
        <v>135</v>
      </c>
      <c r="AW224" s="12" t="s">
        <v>27</v>
      </c>
      <c r="AX224" s="12" t="s">
        <v>73</v>
      </c>
      <c r="AY224" s="151" t="s">
        <v>128</v>
      </c>
    </row>
    <row r="225" spans="2:65" s="13" customFormat="1" ht="10.199999999999999">
      <c r="B225" s="156"/>
      <c r="D225" s="150" t="s">
        <v>136</v>
      </c>
      <c r="E225" s="157" t="s">
        <v>1</v>
      </c>
      <c r="F225" s="158" t="s">
        <v>138</v>
      </c>
      <c r="H225" s="159">
        <v>707.16800000000001</v>
      </c>
      <c r="L225" s="156"/>
      <c r="M225" s="160"/>
      <c r="T225" s="161"/>
      <c r="AT225" s="157" t="s">
        <v>136</v>
      </c>
      <c r="AU225" s="157" t="s">
        <v>135</v>
      </c>
      <c r="AV225" s="13" t="s">
        <v>134</v>
      </c>
      <c r="AW225" s="13" t="s">
        <v>27</v>
      </c>
      <c r="AX225" s="13" t="s">
        <v>81</v>
      </c>
      <c r="AY225" s="157" t="s">
        <v>128</v>
      </c>
    </row>
    <row r="226" spans="2:65" s="11" customFormat="1" ht="22.8" customHeight="1">
      <c r="B226" s="125"/>
      <c r="D226" s="126" t="s">
        <v>72</v>
      </c>
      <c r="E226" s="134" t="s">
        <v>261</v>
      </c>
      <c r="F226" s="134" t="s">
        <v>262</v>
      </c>
      <c r="J226" s="135">
        <f>BK226</f>
        <v>2497.6799999999998</v>
      </c>
      <c r="L226" s="125"/>
      <c r="M226" s="129"/>
      <c r="P226" s="130">
        <f>P227</f>
        <v>0</v>
      </c>
      <c r="R226" s="130">
        <f>R227</f>
        <v>0</v>
      </c>
      <c r="T226" s="131">
        <f>T227</f>
        <v>0</v>
      </c>
      <c r="AR226" s="126" t="s">
        <v>81</v>
      </c>
      <c r="AT226" s="132" t="s">
        <v>72</v>
      </c>
      <c r="AU226" s="132" t="s">
        <v>81</v>
      </c>
      <c r="AY226" s="126" t="s">
        <v>128</v>
      </c>
      <c r="BK226" s="133">
        <f>BK227</f>
        <v>2497.6799999999998</v>
      </c>
    </row>
    <row r="227" spans="2:65" s="1" customFormat="1" ht="24.15" customHeight="1">
      <c r="B227" s="136"/>
      <c r="C227" s="137" t="s">
        <v>7</v>
      </c>
      <c r="D227" s="137" t="s">
        <v>130</v>
      </c>
      <c r="E227" s="138" t="s">
        <v>263</v>
      </c>
      <c r="F227" s="139" t="s">
        <v>264</v>
      </c>
      <c r="G227" s="140" t="s">
        <v>191</v>
      </c>
      <c r="H227" s="141">
        <v>1189.373</v>
      </c>
      <c r="I227" s="142">
        <v>2.1</v>
      </c>
      <c r="J227" s="142">
        <f>ROUND(I227*H227,2)</f>
        <v>2497.6799999999998</v>
      </c>
      <c r="K227" s="143"/>
      <c r="L227" s="29"/>
      <c r="M227" s="144" t="s">
        <v>1</v>
      </c>
      <c r="N227" s="115" t="s">
        <v>39</v>
      </c>
      <c r="O227" s="145">
        <v>0</v>
      </c>
      <c r="P227" s="145">
        <f>O227*H227</f>
        <v>0</v>
      </c>
      <c r="Q227" s="145">
        <v>0</v>
      </c>
      <c r="R227" s="145">
        <f>Q227*H227</f>
        <v>0</v>
      </c>
      <c r="S227" s="145">
        <v>0</v>
      </c>
      <c r="T227" s="146">
        <f>S227*H227</f>
        <v>0</v>
      </c>
      <c r="AR227" s="147" t="s">
        <v>134</v>
      </c>
      <c r="AT227" s="147" t="s">
        <v>130</v>
      </c>
      <c r="AU227" s="147" t="s">
        <v>135</v>
      </c>
      <c r="AY227" s="15" t="s">
        <v>128</v>
      </c>
      <c r="BE227" s="148">
        <f>IF(N227="základná",J227,0)</f>
        <v>0</v>
      </c>
      <c r="BF227" s="148">
        <f>IF(N227="znížená",J227,0)</f>
        <v>2497.6799999999998</v>
      </c>
      <c r="BG227" s="148">
        <f>IF(N227="zákl. prenesená",J227,0)</f>
        <v>0</v>
      </c>
      <c r="BH227" s="148">
        <f>IF(N227="zníž. prenesená",J227,0)</f>
        <v>0</v>
      </c>
      <c r="BI227" s="148">
        <f>IF(N227="nulová",J227,0)</f>
        <v>0</v>
      </c>
      <c r="BJ227" s="15" t="s">
        <v>135</v>
      </c>
      <c r="BK227" s="148">
        <f>ROUND(I227*H227,2)</f>
        <v>2497.6799999999998</v>
      </c>
      <c r="BL227" s="15" t="s">
        <v>134</v>
      </c>
      <c r="BM227" s="147" t="s">
        <v>265</v>
      </c>
    </row>
    <row r="228" spans="2:65" s="11" customFormat="1" ht="25.95" customHeight="1">
      <c r="B228" s="125"/>
      <c r="D228" s="126" t="s">
        <v>72</v>
      </c>
      <c r="E228" s="127" t="s">
        <v>266</v>
      </c>
      <c r="F228" s="127" t="s">
        <v>267</v>
      </c>
      <c r="J228" s="128">
        <f>BK228</f>
        <v>110518.67</v>
      </c>
      <c r="L228" s="125"/>
      <c r="M228" s="129"/>
      <c r="P228" s="130">
        <f>P229+P238+P247+P302</f>
        <v>0</v>
      </c>
      <c r="R228" s="130">
        <f>R229+R238+R247+R302</f>
        <v>29.349958384280001</v>
      </c>
      <c r="T228" s="131">
        <f>T229+T238+T247+T302</f>
        <v>0</v>
      </c>
      <c r="AR228" s="126" t="s">
        <v>135</v>
      </c>
      <c r="AT228" s="132" t="s">
        <v>72</v>
      </c>
      <c r="AU228" s="132" t="s">
        <v>73</v>
      </c>
      <c r="AY228" s="126" t="s">
        <v>128</v>
      </c>
      <c r="BK228" s="133">
        <f>BK229+BK238+BK247+BK302</f>
        <v>110518.67</v>
      </c>
    </row>
    <row r="229" spans="2:65" s="11" customFormat="1" ht="22.8" customHeight="1">
      <c r="B229" s="125"/>
      <c r="D229" s="126" t="s">
        <v>72</v>
      </c>
      <c r="E229" s="134" t="s">
        <v>268</v>
      </c>
      <c r="F229" s="134" t="s">
        <v>269</v>
      </c>
      <c r="J229" s="135">
        <f>BK229</f>
        <v>10618.480000000001</v>
      </c>
      <c r="L229" s="125"/>
      <c r="M229" s="129"/>
      <c r="P229" s="130">
        <f>SUM(P230:P237)</f>
        <v>0</v>
      </c>
      <c r="R229" s="130">
        <f>SUM(R230:R237)</f>
        <v>0.66853059947999993</v>
      </c>
      <c r="T229" s="131">
        <f>SUM(T230:T237)</f>
        <v>0</v>
      </c>
      <c r="AR229" s="126" t="s">
        <v>135</v>
      </c>
      <c r="AT229" s="132" t="s">
        <v>72</v>
      </c>
      <c r="AU229" s="132" t="s">
        <v>81</v>
      </c>
      <c r="AY229" s="126" t="s">
        <v>128</v>
      </c>
      <c r="BK229" s="133">
        <f>SUM(BK230:BK237)</f>
        <v>10618.480000000001</v>
      </c>
    </row>
    <row r="230" spans="2:65" s="1" customFormat="1" ht="24.15" customHeight="1">
      <c r="B230" s="136"/>
      <c r="C230" s="137" t="s">
        <v>192</v>
      </c>
      <c r="D230" s="137" t="s">
        <v>130</v>
      </c>
      <c r="E230" s="138" t="s">
        <v>270</v>
      </c>
      <c r="F230" s="139" t="s">
        <v>271</v>
      </c>
      <c r="G230" s="140" t="s">
        <v>253</v>
      </c>
      <c r="H230" s="141">
        <v>1377.6</v>
      </c>
      <c r="I230" s="142">
        <v>4.3</v>
      </c>
      <c r="J230" s="142">
        <f>ROUND(I230*H230,2)</f>
        <v>5923.68</v>
      </c>
      <c r="K230" s="143"/>
      <c r="L230" s="29"/>
      <c r="M230" s="144" t="s">
        <v>1</v>
      </c>
      <c r="N230" s="115" t="s">
        <v>39</v>
      </c>
      <c r="O230" s="145">
        <v>0</v>
      </c>
      <c r="P230" s="145">
        <f>O230*H230</f>
        <v>0</v>
      </c>
      <c r="Q230" s="145">
        <v>2.5999999999999998E-4</v>
      </c>
      <c r="R230" s="145">
        <f>Q230*H230</f>
        <v>0.35817599999999994</v>
      </c>
      <c r="S230" s="145">
        <v>0</v>
      </c>
      <c r="T230" s="146">
        <f>S230*H230</f>
        <v>0</v>
      </c>
      <c r="AR230" s="147" t="s">
        <v>168</v>
      </c>
      <c r="AT230" s="147" t="s">
        <v>130</v>
      </c>
      <c r="AU230" s="147" t="s">
        <v>135</v>
      </c>
      <c r="AY230" s="15" t="s">
        <v>128</v>
      </c>
      <c r="BE230" s="148">
        <f>IF(N230="základná",J230,0)</f>
        <v>0</v>
      </c>
      <c r="BF230" s="148">
        <f>IF(N230="znížená",J230,0)</f>
        <v>5923.68</v>
      </c>
      <c r="BG230" s="148">
        <f>IF(N230="zákl. prenesená",J230,0)</f>
        <v>0</v>
      </c>
      <c r="BH230" s="148">
        <f>IF(N230="zníž. prenesená",J230,0)</f>
        <v>0</v>
      </c>
      <c r="BI230" s="148">
        <f>IF(N230="nulová",J230,0)</f>
        <v>0</v>
      </c>
      <c r="BJ230" s="15" t="s">
        <v>135</v>
      </c>
      <c r="BK230" s="148">
        <f>ROUND(I230*H230,2)</f>
        <v>5923.68</v>
      </c>
      <c r="BL230" s="15" t="s">
        <v>168</v>
      </c>
      <c r="BM230" s="147" t="s">
        <v>272</v>
      </c>
    </row>
    <row r="231" spans="2:65" s="12" customFormat="1" ht="10.199999999999999">
      <c r="B231" s="149"/>
      <c r="D231" s="150" t="s">
        <v>136</v>
      </c>
      <c r="E231" s="151" t="s">
        <v>1</v>
      </c>
      <c r="F231" s="152" t="s">
        <v>273</v>
      </c>
      <c r="H231" s="153">
        <v>1377.6</v>
      </c>
      <c r="L231" s="149"/>
      <c r="M231" s="154"/>
      <c r="T231" s="155"/>
      <c r="AT231" s="151" t="s">
        <v>136</v>
      </c>
      <c r="AU231" s="151" t="s">
        <v>135</v>
      </c>
      <c r="AV231" s="12" t="s">
        <v>135</v>
      </c>
      <c r="AW231" s="12" t="s">
        <v>27</v>
      </c>
      <c r="AX231" s="12" t="s">
        <v>73</v>
      </c>
      <c r="AY231" s="151" t="s">
        <v>128</v>
      </c>
    </row>
    <row r="232" spans="2:65" s="13" customFormat="1" ht="10.199999999999999">
      <c r="B232" s="156"/>
      <c r="D232" s="150" t="s">
        <v>136</v>
      </c>
      <c r="E232" s="157" t="s">
        <v>1</v>
      </c>
      <c r="F232" s="158" t="s">
        <v>138</v>
      </c>
      <c r="H232" s="159">
        <v>1377.6</v>
      </c>
      <c r="L232" s="156"/>
      <c r="M232" s="160"/>
      <c r="T232" s="161"/>
      <c r="AT232" s="157" t="s">
        <v>136</v>
      </c>
      <c r="AU232" s="157" t="s">
        <v>135</v>
      </c>
      <c r="AV232" s="13" t="s">
        <v>134</v>
      </c>
      <c r="AW232" s="13" t="s">
        <v>27</v>
      </c>
      <c r="AX232" s="13" t="s">
        <v>81</v>
      </c>
      <c r="AY232" s="157" t="s">
        <v>128</v>
      </c>
    </row>
    <row r="233" spans="2:65" s="1" customFormat="1" ht="16.5" customHeight="1">
      <c r="B233" s="136"/>
      <c r="C233" s="162" t="s">
        <v>274</v>
      </c>
      <c r="D233" s="162" t="s">
        <v>275</v>
      </c>
      <c r="E233" s="163" t="s">
        <v>276</v>
      </c>
      <c r="F233" s="164" t="s">
        <v>277</v>
      </c>
      <c r="G233" s="165" t="s">
        <v>141</v>
      </c>
      <c r="H233" s="166">
        <v>13.885999999999999</v>
      </c>
      <c r="I233" s="167">
        <v>280</v>
      </c>
      <c r="J233" s="167">
        <f>ROUND(I233*H233,2)</f>
        <v>3888.08</v>
      </c>
      <c r="K233" s="168"/>
      <c r="L233" s="169"/>
      <c r="M233" s="170" t="s">
        <v>1</v>
      </c>
      <c r="N233" s="171" t="s">
        <v>39</v>
      </c>
      <c r="O233" s="145">
        <v>0</v>
      </c>
      <c r="P233" s="145">
        <f>O233*H233</f>
        <v>0</v>
      </c>
      <c r="Q233" s="145">
        <v>0</v>
      </c>
      <c r="R233" s="145">
        <f>Q233*H233</f>
        <v>0</v>
      </c>
      <c r="S233" s="145">
        <v>0</v>
      </c>
      <c r="T233" s="146">
        <f>S233*H233</f>
        <v>0</v>
      </c>
      <c r="AR233" s="147" t="s">
        <v>220</v>
      </c>
      <c r="AT233" s="147" t="s">
        <v>275</v>
      </c>
      <c r="AU233" s="147" t="s">
        <v>135</v>
      </c>
      <c r="AY233" s="15" t="s">
        <v>128</v>
      </c>
      <c r="BE233" s="148">
        <f>IF(N233="základná",J233,0)</f>
        <v>0</v>
      </c>
      <c r="BF233" s="148">
        <f>IF(N233="znížená",J233,0)</f>
        <v>3888.08</v>
      </c>
      <c r="BG233" s="148">
        <f>IF(N233="zákl. prenesená",J233,0)</f>
        <v>0</v>
      </c>
      <c r="BH233" s="148">
        <f>IF(N233="zníž. prenesená",J233,0)</f>
        <v>0</v>
      </c>
      <c r="BI233" s="148">
        <f>IF(N233="nulová",J233,0)</f>
        <v>0</v>
      </c>
      <c r="BJ233" s="15" t="s">
        <v>135</v>
      </c>
      <c r="BK233" s="148">
        <f>ROUND(I233*H233,2)</f>
        <v>3888.08</v>
      </c>
      <c r="BL233" s="15" t="s">
        <v>168</v>
      </c>
      <c r="BM233" s="147" t="s">
        <v>278</v>
      </c>
    </row>
    <row r="234" spans="2:65" s="12" customFormat="1" ht="20.399999999999999">
      <c r="B234" s="149"/>
      <c r="D234" s="150" t="s">
        <v>136</v>
      </c>
      <c r="E234" s="151" t="s">
        <v>1</v>
      </c>
      <c r="F234" s="152" t="s">
        <v>279</v>
      </c>
      <c r="H234" s="153">
        <v>13.885999999999999</v>
      </c>
      <c r="L234" s="149"/>
      <c r="M234" s="154"/>
      <c r="T234" s="155"/>
      <c r="AT234" s="151" t="s">
        <v>136</v>
      </c>
      <c r="AU234" s="151" t="s">
        <v>135</v>
      </c>
      <c r="AV234" s="12" t="s">
        <v>135</v>
      </c>
      <c r="AW234" s="12" t="s">
        <v>27</v>
      </c>
      <c r="AX234" s="12" t="s">
        <v>73</v>
      </c>
      <c r="AY234" s="151" t="s">
        <v>128</v>
      </c>
    </row>
    <row r="235" spans="2:65" s="13" customFormat="1" ht="10.199999999999999">
      <c r="B235" s="156"/>
      <c r="D235" s="150" t="s">
        <v>136</v>
      </c>
      <c r="E235" s="157" t="s">
        <v>1</v>
      </c>
      <c r="F235" s="158" t="s">
        <v>138</v>
      </c>
      <c r="H235" s="159">
        <v>13.885999999999999</v>
      </c>
      <c r="L235" s="156"/>
      <c r="M235" s="160"/>
      <c r="T235" s="161"/>
      <c r="AT235" s="157" t="s">
        <v>136</v>
      </c>
      <c r="AU235" s="157" t="s">
        <v>135</v>
      </c>
      <c r="AV235" s="13" t="s">
        <v>134</v>
      </c>
      <c r="AW235" s="13" t="s">
        <v>27</v>
      </c>
      <c r="AX235" s="13" t="s">
        <v>81</v>
      </c>
      <c r="AY235" s="157" t="s">
        <v>128</v>
      </c>
    </row>
    <row r="236" spans="2:65" s="1" customFormat="1" ht="44.25" customHeight="1">
      <c r="B236" s="136"/>
      <c r="C236" s="137" t="s">
        <v>198</v>
      </c>
      <c r="D236" s="137" t="s">
        <v>130</v>
      </c>
      <c r="E236" s="138" t="s">
        <v>280</v>
      </c>
      <c r="F236" s="139" t="s">
        <v>281</v>
      </c>
      <c r="G236" s="140" t="s">
        <v>141</v>
      </c>
      <c r="H236" s="141">
        <v>13.885999999999999</v>
      </c>
      <c r="I236" s="142">
        <v>25.29</v>
      </c>
      <c r="J236" s="142">
        <f>ROUND(I236*H236,2)</f>
        <v>351.18</v>
      </c>
      <c r="K236" s="143"/>
      <c r="L236" s="29"/>
      <c r="M236" s="144" t="s">
        <v>1</v>
      </c>
      <c r="N236" s="115" t="s">
        <v>39</v>
      </c>
      <c r="O236" s="145">
        <v>0</v>
      </c>
      <c r="P236" s="145">
        <f>O236*H236</f>
        <v>0</v>
      </c>
      <c r="Q236" s="145">
        <v>2.2350180000000001E-2</v>
      </c>
      <c r="R236" s="145">
        <f>Q236*H236</f>
        <v>0.31035459947999999</v>
      </c>
      <c r="S236" s="145">
        <v>0</v>
      </c>
      <c r="T236" s="146">
        <f>S236*H236</f>
        <v>0</v>
      </c>
      <c r="AR236" s="147" t="s">
        <v>168</v>
      </c>
      <c r="AT236" s="147" t="s">
        <v>130</v>
      </c>
      <c r="AU236" s="147" t="s">
        <v>135</v>
      </c>
      <c r="AY236" s="15" t="s">
        <v>128</v>
      </c>
      <c r="BE236" s="148">
        <f>IF(N236="základná",J236,0)</f>
        <v>0</v>
      </c>
      <c r="BF236" s="148">
        <f>IF(N236="znížená",J236,0)</f>
        <v>351.18</v>
      </c>
      <c r="BG236" s="148">
        <f>IF(N236="zákl. prenesená",J236,0)</f>
        <v>0</v>
      </c>
      <c r="BH236" s="148">
        <f>IF(N236="zníž. prenesená",J236,0)</f>
        <v>0</v>
      </c>
      <c r="BI236" s="148">
        <f>IF(N236="nulová",J236,0)</f>
        <v>0</v>
      </c>
      <c r="BJ236" s="15" t="s">
        <v>135</v>
      </c>
      <c r="BK236" s="148">
        <f>ROUND(I236*H236,2)</f>
        <v>351.18</v>
      </c>
      <c r="BL236" s="15" t="s">
        <v>168</v>
      </c>
      <c r="BM236" s="147" t="s">
        <v>282</v>
      </c>
    </row>
    <row r="237" spans="2:65" s="1" customFormat="1" ht="24.15" customHeight="1">
      <c r="B237" s="136"/>
      <c r="C237" s="137" t="s">
        <v>283</v>
      </c>
      <c r="D237" s="137" t="s">
        <v>130</v>
      </c>
      <c r="E237" s="138" t="s">
        <v>284</v>
      </c>
      <c r="F237" s="139" t="s">
        <v>285</v>
      </c>
      <c r="G237" s="140" t="s">
        <v>286</v>
      </c>
      <c r="H237" s="141">
        <v>101.23</v>
      </c>
      <c r="I237" s="142">
        <v>4.5</v>
      </c>
      <c r="J237" s="142">
        <f>ROUND(I237*H237,2)</f>
        <v>455.54</v>
      </c>
      <c r="K237" s="143"/>
      <c r="L237" s="29"/>
      <c r="M237" s="144" t="s">
        <v>1</v>
      </c>
      <c r="N237" s="115" t="s">
        <v>39</v>
      </c>
      <c r="O237" s="145">
        <v>0</v>
      </c>
      <c r="P237" s="145">
        <f>O237*H237</f>
        <v>0</v>
      </c>
      <c r="Q237" s="145">
        <v>0</v>
      </c>
      <c r="R237" s="145">
        <f>Q237*H237</f>
        <v>0</v>
      </c>
      <c r="S237" s="145">
        <v>0</v>
      </c>
      <c r="T237" s="146">
        <f>S237*H237</f>
        <v>0</v>
      </c>
      <c r="AR237" s="147" t="s">
        <v>168</v>
      </c>
      <c r="AT237" s="147" t="s">
        <v>130</v>
      </c>
      <c r="AU237" s="147" t="s">
        <v>135</v>
      </c>
      <c r="AY237" s="15" t="s">
        <v>128</v>
      </c>
      <c r="BE237" s="148">
        <f>IF(N237="základná",J237,0)</f>
        <v>0</v>
      </c>
      <c r="BF237" s="148">
        <f>IF(N237="znížená",J237,0)</f>
        <v>455.54</v>
      </c>
      <c r="BG237" s="148">
        <f>IF(N237="zákl. prenesená",J237,0)</f>
        <v>0</v>
      </c>
      <c r="BH237" s="148">
        <f>IF(N237="zníž. prenesená",J237,0)</f>
        <v>0</v>
      </c>
      <c r="BI237" s="148">
        <f>IF(N237="nulová",J237,0)</f>
        <v>0</v>
      </c>
      <c r="BJ237" s="15" t="s">
        <v>135</v>
      </c>
      <c r="BK237" s="148">
        <f>ROUND(I237*H237,2)</f>
        <v>455.54</v>
      </c>
      <c r="BL237" s="15" t="s">
        <v>168</v>
      </c>
      <c r="BM237" s="147" t="s">
        <v>287</v>
      </c>
    </row>
    <row r="238" spans="2:65" s="11" customFormat="1" ht="22.8" customHeight="1">
      <c r="B238" s="125"/>
      <c r="D238" s="126" t="s">
        <v>72</v>
      </c>
      <c r="E238" s="134" t="s">
        <v>288</v>
      </c>
      <c r="F238" s="134" t="s">
        <v>289</v>
      </c>
      <c r="J238" s="135">
        <f>BK238</f>
        <v>6040.7999999999993</v>
      </c>
      <c r="L238" s="125"/>
      <c r="M238" s="129"/>
      <c r="P238" s="130">
        <f>SUM(P239:P246)</f>
        <v>0</v>
      </c>
      <c r="R238" s="130">
        <f>SUM(R239:R246)</f>
        <v>0.38541599999999998</v>
      </c>
      <c r="T238" s="131">
        <f>SUM(T239:T246)</f>
        <v>0</v>
      </c>
      <c r="AR238" s="126" t="s">
        <v>135</v>
      </c>
      <c r="AT238" s="132" t="s">
        <v>72</v>
      </c>
      <c r="AU238" s="132" t="s">
        <v>81</v>
      </c>
      <c r="AY238" s="126" t="s">
        <v>128</v>
      </c>
      <c r="BK238" s="133">
        <f>SUM(BK239:BK246)</f>
        <v>6040.7999999999993</v>
      </c>
    </row>
    <row r="239" spans="2:65" s="1" customFormat="1" ht="24.15" customHeight="1">
      <c r="B239" s="136"/>
      <c r="C239" s="137" t="s">
        <v>207</v>
      </c>
      <c r="D239" s="137" t="s">
        <v>130</v>
      </c>
      <c r="E239" s="138" t="s">
        <v>290</v>
      </c>
      <c r="F239" s="139" t="s">
        <v>291</v>
      </c>
      <c r="G239" s="140" t="s">
        <v>253</v>
      </c>
      <c r="H239" s="141">
        <v>196.8</v>
      </c>
      <c r="I239" s="142">
        <v>25.5</v>
      </c>
      <c r="J239" s="142">
        <f>ROUND(I239*H239,2)</f>
        <v>5018.3999999999996</v>
      </c>
      <c r="K239" s="143"/>
      <c r="L239" s="29"/>
      <c r="M239" s="144" t="s">
        <v>1</v>
      </c>
      <c r="N239" s="115" t="s">
        <v>39</v>
      </c>
      <c r="O239" s="145">
        <v>0</v>
      </c>
      <c r="P239" s="145">
        <f>O239*H239</f>
        <v>0</v>
      </c>
      <c r="Q239" s="145">
        <v>1.56E-3</v>
      </c>
      <c r="R239" s="145">
        <f>Q239*H239</f>
        <v>0.307008</v>
      </c>
      <c r="S239" s="145">
        <v>0</v>
      </c>
      <c r="T239" s="146">
        <f>S239*H239</f>
        <v>0</v>
      </c>
      <c r="AR239" s="147" t="s">
        <v>168</v>
      </c>
      <c r="AT239" s="147" t="s">
        <v>130</v>
      </c>
      <c r="AU239" s="147" t="s">
        <v>135</v>
      </c>
      <c r="AY239" s="15" t="s">
        <v>128</v>
      </c>
      <c r="BE239" s="148">
        <f>IF(N239="základná",J239,0)</f>
        <v>0</v>
      </c>
      <c r="BF239" s="148">
        <f>IF(N239="znížená",J239,0)</f>
        <v>5018.3999999999996</v>
      </c>
      <c r="BG239" s="148">
        <f>IF(N239="zákl. prenesená",J239,0)</f>
        <v>0</v>
      </c>
      <c r="BH239" s="148">
        <f>IF(N239="zníž. prenesená",J239,0)</f>
        <v>0</v>
      </c>
      <c r="BI239" s="148">
        <f>IF(N239="nulová",J239,0)</f>
        <v>0</v>
      </c>
      <c r="BJ239" s="15" t="s">
        <v>135</v>
      </c>
      <c r="BK239" s="148">
        <f>ROUND(I239*H239,2)</f>
        <v>5018.3999999999996</v>
      </c>
      <c r="BL239" s="15" t="s">
        <v>168</v>
      </c>
      <c r="BM239" s="147" t="s">
        <v>292</v>
      </c>
    </row>
    <row r="240" spans="2:65" s="12" customFormat="1" ht="10.199999999999999">
      <c r="B240" s="149"/>
      <c r="D240" s="150" t="s">
        <v>136</v>
      </c>
      <c r="E240" s="151" t="s">
        <v>1</v>
      </c>
      <c r="F240" s="152" t="s">
        <v>293</v>
      </c>
      <c r="H240" s="153">
        <v>196.8</v>
      </c>
      <c r="L240" s="149"/>
      <c r="M240" s="154"/>
      <c r="T240" s="155"/>
      <c r="AT240" s="151" t="s">
        <v>136</v>
      </c>
      <c r="AU240" s="151" t="s">
        <v>135</v>
      </c>
      <c r="AV240" s="12" t="s">
        <v>135</v>
      </c>
      <c r="AW240" s="12" t="s">
        <v>27</v>
      </c>
      <c r="AX240" s="12" t="s">
        <v>73</v>
      </c>
      <c r="AY240" s="151" t="s">
        <v>128</v>
      </c>
    </row>
    <row r="241" spans="2:65" s="13" customFormat="1" ht="10.199999999999999">
      <c r="B241" s="156"/>
      <c r="D241" s="150" t="s">
        <v>136</v>
      </c>
      <c r="E241" s="157" t="s">
        <v>1</v>
      </c>
      <c r="F241" s="158" t="s">
        <v>138</v>
      </c>
      <c r="H241" s="159">
        <v>196.8</v>
      </c>
      <c r="L241" s="156"/>
      <c r="M241" s="160"/>
      <c r="T241" s="161"/>
      <c r="AT241" s="157" t="s">
        <v>136</v>
      </c>
      <c r="AU241" s="157" t="s">
        <v>135</v>
      </c>
      <c r="AV241" s="13" t="s">
        <v>134</v>
      </c>
      <c r="AW241" s="13" t="s">
        <v>27</v>
      </c>
      <c r="AX241" s="13" t="s">
        <v>81</v>
      </c>
      <c r="AY241" s="157" t="s">
        <v>128</v>
      </c>
    </row>
    <row r="242" spans="2:65" s="1" customFormat="1" ht="24.15" customHeight="1">
      <c r="B242" s="136"/>
      <c r="C242" s="137" t="s">
        <v>294</v>
      </c>
      <c r="D242" s="137" t="s">
        <v>130</v>
      </c>
      <c r="E242" s="138" t="s">
        <v>295</v>
      </c>
      <c r="F242" s="139" t="s">
        <v>296</v>
      </c>
      <c r="G242" s="140" t="s">
        <v>297</v>
      </c>
      <c r="H242" s="141">
        <v>6</v>
      </c>
      <c r="I242" s="142">
        <v>28.87</v>
      </c>
      <c r="J242" s="142">
        <f>ROUND(I242*H242,2)</f>
        <v>173.22</v>
      </c>
      <c r="K242" s="143"/>
      <c r="L242" s="29"/>
      <c r="M242" s="144" t="s">
        <v>1</v>
      </c>
      <c r="N242" s="115" t="s">
        <v>39</v>
      </c>
      <c r="O242" s="145">
        <v>0</v>
      </c>
      <c r="P242" s="145">
        <f>O242*H242</f>
        <v>0</v>
      </c>
      <c r="Q242" s="145">
        <v>1.06E-3</v>
      </c>
      <c r="R242" s="145">
        <f>Q242*H242</f>
        <v>6.3599999999999993E-3</v>
      </c>
      <c r="S242" s="145">
        <v>0</v>
      </c>
      <c r="T242" s="146">
        <f>S242*H242</f>
        <v>0</v>
      </c>
      <c r="AR242" s="147" t="s">
        <v>168</v>
      </c>
      <c r="AT242" s="147" t="s">
        <v>130</v>
      </c>
      <c r="AU242" s="147" t="s">
        <v>135</v>
      </c>
      <c r="AY242" s="15" t="s">
        <v>128</v>
      </c>
      <c r="BE242" s="148">
        <f>IF(N242="základná",J242,0)</f>
        <v>0</v>
      </c>
      <c r="BF242" s="148">
        <f>IF(N242="znížená",J242,0)</f>
        <v>173.22</v>
      </c>
      <c r="BG242" s="148">
        <f>IF(N242="zákl. prenesená",J242,0)</f>
        <v>0</v>
      </c>
      <c r="BH242" s="148">
        <f>IF(N242="zníž. prenesená",J242,0)</f>
        <v>0</v>
      </c>
      <c r="BI242" s="148">
        <f>IF(N242="nulová",J242,0)</f>
        <v>0</v>
      </c>
      <c r="BJ242" s="15" t="s">
        <v>135</v>
      </c>
      <c r="BK242" s="148">
        <f>ROUND(I242*H242,2)</f>
        <v>173.22</v>
      </c>
      <c r="BL242" s="15" t="s">
        <v>168</v>
      </c>
      <c r="BM242" s="147" t="s">
        <v>298</v>
      </c>
    </row>
    <row r="243" spans="2:65" s="1" customFormat="1" ht="24.15" customHeight="1">
      <c r="B243" s="136"/>
      <c r="C243" s="137" t="s">
        <v>217</v>
      </c>
      <c r="D243" s="137" t="s">
        <v>130</v>
      </c>
      <c r="E243" s="138" t="s">
        <v>299</v>
      </c>
      <c r="F243" s="139" t="s">
        <v>300</v>
      </c>
      <c r="G243" s="140" t="s">
        <v>253</v>
      </c>
      <c r="H243" s="141">
        <v>23.7</v>
      </c>
      <c r="I243" s="142">
        <v>31.2</v>
      </c>
      <c r="J243" s="142">
        <f>ROUND(I243*H243,2)</f>
        <v>739.44</v>
      </c>
      <c r="K243" s="143"/>
      <c r="L243" s="29"/>
      <c r="M243" s="144" t="s">
        <v>1</v>
      </c>
      <c r="N243" s="115" t="s">
        <v>39</v>
      </c>
      <c r="O243" s="145">
        <v>0</v>
      </c>
      <c r="P243" s="145">
        <f>O243*H243</f>
        <v>0</v>
      </c>
      <c r="Q243" s="145">
        <v>3.0400000000000002E-3</v>
      </c>
      <c r="R243" s="145">
        <f>Q243*H243</f>
        <v>7.2048000000000001E-2</v>
      </c>
      <c r="S243" s="145">
        <v>0</v>
      </c>
      <c r="T243" s="146">
        <f>S243*H243</f>
        <v>0</v>
      </c>
      <c r="AR243" s="147" t="s">
        <v>168</v>
      </c>
      <c r="AT243" s="147" t="s">
        <v>130</v>
      </c>
      <c r="AU243" s="147" t="s">
        <v>135</v>
      </c>
      <c r="AY243" s="15" t="s">
        <v>128</v>
      </c>
      <c r="BE243" s="148">
        <f>IF(N243="základná",J243,0)</f>
        <v>0</v>
      </c>
      <c r="BF243" s="148">
        <f>IF(N243="znížená",J243,0)</f>
        <v>739.44</v>
      </c>
      <c r="BG243" s="148">
        <f>IF(N243="zákl. prenesená",J243,0)</f>
        <v>0</v>
      </c>
      <c r="BH243" s="148">
        <f>IF(N243="zníž. prenesená",J243,0)</f>
        <v>0</v>
      </c>
      <c r="BI243" s="148">
        <f>IF(N243="nulová",J243,0)</f>
        <v>0</v>
      </c>
      <c r="BJ243" s="15" t="s">
        <v>135</v>
      </c>
      <c r="BK243" s="148">
        <f>ROUND(I243*H243,2)</f>
        <v>739.44</v>
      </c>
      <c r="BL243" s="15" t="s">
        <v>168</v>
      </c>
      <c r="BM243" s="147" t="s">
        <v>301</v>
      </c>
    </row>
    <row r="244" spans="2:65" s="12" customFormat="1" ht="10.199999999999999">
      <c r="B244" s="149"/>
      <c r="D244" s="150" t="s">
        <v>136</v>
      </c>
      <c r="E244" s="151" t="s">
        <v>1</v>
      </c>
      <c r="F244" s="152" t="s">
        <v>302</v>
      </c>
      <c r="H244" s="153">
        <v>23.7</v>
      </c>
      <c r="L244" s="149"/>
      <c r="M244" s="154"/>
      <c r="T244" s="155"/>
      <c r="AT244" s="151" t="s">
        <v>136</v>
      </c>
      <c r="AU244" s="151" t="s">
        <v>135</v>
      </c>
      <c r="AV244" s="12" t="s">
        <v>135</v>
      </c>
      <c r="AW244" s="12" t="s">
        <v>27</v>
      </c>
      <c r="AX244" s="12" t="s">
        <v>73</v>
      </c>
      <c r="AY244" s="151" t="s">
        <v>128</v>
      </c>
    </row>
    <row r="245" spans="2:65" s="13" customFormat="1" ht="10.199999999999999">
      <c r="B245" s="156"/>
      <c r="D245" s="150" t="s">
        <v>136</v>
      </c>
      <c r="E245" s="157" t="s">
        <v>1</v>
      </c>
      <c r="F245" s="158" t="s">
        <v>138</v>
      </c>
      <c r="H245" s="159">
        <v>23.7</v>
      </c>
      <c r="L245" s="156"/>
      <c r="M245" s="160"/>
      <c r="T245" s="161"/>
      <c r="AT245" s="157" t="s">
        <v>136</v>
      </c>
      <c r="AU245" s="157" t="s">
        <v>135</v>
      </c>
      <c r="AV245" s="13" t="s">
        <v>134</v>
      </c>
      <c r="AW245" s="13" t="s">
        <v>27</v>
      </c>
      <c r="AX245" s="13" t="s">
        <v>81</v>
      </c>
      <c r="AY245" s="157" t="s">
        <v>128</v>
      </c>
    </row>
    <row r="246" spans="2:65" s="1" customFormat="1" ht="24.15" customHeight="1">
      <c r="B246" s="136"/>
      <c r="C246" s="137" t="s">
        <v>303</v>
      </c>
      <c r="D246" s="137" t="s">
        <v>130</v>
      </c>
      <c r="E246" s="138" t="s">
        <v>304</v>
      </c>
      <c r="F246" s="139" t="s">
        <v>305</v>
      </c>
      <c r="G246" s="140" t="s">
        <v>286</v>
      </c>
      <c r="H246" s="141">
        <v>59.32</v>
      </c>
      <c r="I246" s="142">
        <v>1.85</v>
      </c>
      <c r="J246" s="142">
        <f>ROUND(I246*H246,2)</f>
        <v>109.74</v>
      </c>
      <c r="K246" s="143"/>
      <c r="L246" s="29"/>
      <c r="M246" s="144" t="s">
        <v>1</v>
      </c>
      <c r="N246" s="115" t="s">
        <v>39</v>
      </c>
      <c r="O246" s="145">
        <v>0</v>
      </c>
      <c r="P246" s="145">
        <f>O246*H246</f>
        <v>0</v>
      </c>
      <c r="Q246" s="145">
        <v>0</v>
      </c>
      <c r="R246" s="145">
        <f>Q246*H246</f>
        <v>0</v>
      </c>
      <c r="S246" s="145">
        <v>0</v>
      </c>
      <c r="T246" s="146">
        <f>S246*H246</f>
        <v>0</v>
      </c>
      <c r="AR246" s="147" t="s">
        <v>168</v>
      </c>
      <c r="AT246" s="147" t="s">
        <v>130</v>
      </c>
      <c r="AU246" s="147" t="s">
        <v>135</v>
      </c>
      <c r="AY246" s="15" t="s">
        <v>128</v>
      </c>
      <c r="BE246" s="148">
        <f>IF(N246="základná",J246,0)</f>
        <v>0</v>
      </c>
      <c r="BF246" s="148">
        <f>IF(N246="znížená",J246,0)</f>
        <v>109.74</v>
      </c>
      <c r="BG246" s="148">
        <f>IF(N246="zákl. prenesená",J246,0)</f>
        <v>0</v>
      </c>
      <c r="BH246" s="148">
        <f>IF(N246="zníž. prenesená",J246,0)</f>
        <v>0</v>
      </c>
      <c r="BI246" s="148">
        <f>IF(N246="nulová",J246,0)</f>
        <v>0</v>
      </c>
      <c r="BJ246" s="15" t="s">
        <v>135</v>
      </c>
      <c r="BK246" s="148">
        <f>ROUND(I246*H246,2)</f>
        <v>109.74</v>
      </c>
      <c r="BL246" s="15" t="s">
        <v>168</v>
      </c>
      <c r="BM246" s="147" t="s">
        <v>306</v>
      </c>
    </row>
    <row r="247" spans="2:65" s="11" customFormat="1" ht="22.8" customHeight="1">
      <c r="B247" s="125"/>
      <c r="D247" s="126" t="s">
        <v>72</v>
      </c>
      <c r="E247" s="134" t="s">
        <v>307</v>
      </c>
      <c r="F247" s="134" t="s">
        <v>308</v>
      </c>
      <c r="J247" s="135">
        <f>BK247</f>
        <v>91570.47</v>
      </c>
      <c r="L247" s="125"/>
      <c r="M247" s="129"/>
      <c r="P247" s="130">
        <f>SUM(P248:P301)</f>
        <v>0</v>
      </c>
      <c r="R247" s="130">
        <f>SUM(R248:R301)</f>
        <v>28.245381384800002</v>
      </c>
      <c r="T247" s="131">
        <f>SUM(T248:T301)</f>
        <v>0</v>
      </c>
      <c r="AR247" s="126" t="s">
        <v>135</v>
      </c>
      <c r="AT247" s="132" t="s">
        <v>72</v>
      </c>
      <c r="AU247" s="132" t="s">
        <v>81</v>
      </c>
      <c r="AY247" s="126" t="s">
        <v>128</v>
      </c>
      <c r="BK247" s="133">
        <f>SUM(BK248:BK301)</f>
        <v>91570.47</v>
      </c>
    </row>
    <row r="248" spans="2:65" s="1" customFormat="1" ht="33" customHeight="1">
      <c r="B248" s="136"/>
      <c r="C248" s="137" t="s">
        <v>220</v>
      </c>
      <c r="D248" s="137" t="s">
        <v>130</v>
      </c>
      <c r="E248" s="138" t="s">
        <v>309</v>
      </c>
      <c r="F248" s="139" t="s">
        <v>310</v>
      </c>
      <c r="G248" s="140" t="s">
        <v>133</v>
      </c>
      <c r="H248" s="141">
        <v>248.89599999999999</v>
      </c>
      <c r="I248" s="142">
        <v>14.65</v>
      </c>
      <c r="J248" s="142">
        <f>ROUND(I248*H248,2)</f>
        <v>3646.33</v>
      </c>
      <c r="K248" s="143"/>
      <c r="L248" s="29"/>
      <c r="M248" s="144" t="s">
        <v>1</v>
      </c>
      <c r="N248" s="115" t="s">
        <v>39</v>
      </c>
      <c r="O248" s="145">
        <v>0</v>
      </c>
      <c r="P248" s="145">
        <f>O248*H248</f>
        <v>0</v>
      </c>
      <c r="Q248" s="145">
        <v>6.0000000000000002E-5</v>
      </c>
      <c r="R248" s="145">
        <f>Q248*H248</f>
        <v>1.4933759999999999E-2</v>
      </c>
      <c r="S248" s="145">
        <v>0</v>
      </c>
      <c r="T248" s="146">
        <f>S248*H248</f>
        <v>0</v>
      </c>
      <c r="AR248" s="147" t="s">
        <v>168</v>
      </c>
      <c r="AT248" s="147" t="s">
        <v>130</v>
      </c>
      <c r="AU248" s="147" t="s">
        <v>135</v>
      </c>
      <c r="AY248" s="15" t="s">
        <v>128</v>
      </c>
      <c r="BE248" s="148">
        <f>IF(N248="základná",J248,0)</f>
        <v>0</v>
      </c>
      <c r="BF248" s="148">
        <f>IF(N248="znížená",J248,0)</f>
        <v>3646.33</v>
      </c>
      <c r="BG248" s="148">
        <f>IF(N248="zákl. prenesená",J248,0)</f>
        <v>0</v>
      </c>
      <c r="BH248" s="148">
        <f>IF(N248="zníž. prenesená",J248,0)</f>
        <v>0</v>
      </c>
      <c r="BI248" s="148">
        <f>IF(N248="nulová",J248,0)</f>
        <v>0</v>
      </c>
      <c r="BJ248" s="15" t="s">
        <v>135</v>
      </c>
      <c r="BK248" s="148">
        <f>ROUND(I248*H248,2)</f>
        <v>3646.33</v>
      </c>
      <c r="BL248" s="15" t="s">
        <v>168</v>
      </c>
      <c r="BM248" s="147" t="s">
        <v>311</v>
      </c>
    </row>
    <row r="249" spans="2:65" s="12" customFormat="1" ht="10.199999999999999">
      <c r="B249" s="149"/>
      <c r="D249" s="150" t="s">
        <v>136</v>
      </c>
      <c r="E249" s="151" t="s">
        <v>1</v>
      </c>
      <c r="F249" s="152" t="s">
        <v>312</v>
      </c>
      <c r="H249" s="153">
        <v>248.89599999999999</v>
      </c>
      <c r="L249" s="149"/>
      <c r="M249" s="154"/>
      <c r="T249" s="155"/>
      <c r="AT249" s="151" t="s">
        <v>136</v>
      </c>
      <c r="AU249" s="151" t="s">
        <v>135</v>
      </c>
      <c r="AV249" s="12" t="s">
        <v>135</v>
      </c>
      <c r="AW249" s="12" t="s">
        <v>27</v>
      </c>
      <c r="AX249" s="12" t="s">
        <v>73</v>
      </c>
      <c r="AY249" s="151" t="s">
        <v>128</v>
      </c>
    </row>
    <row r="250" spans="2:65" s="13" customFormat="1" ht="10.199999999999999">
      <c r="B250" s="156"/>
      <c r="D250" s="150" t="s">
        <v>136</v>
      </c>
      <c r="E250" s="157" t="s">
        <v>1</v>
      </c>
      <c r="F250" s="158" t="s">
        <v>138</v>
      </c>
      <c r="H250" s="159">
        <v>248.89599999999999</v>
      </c>
      <c r="L250" s="156"/>
      <c r="M250" s="160"/>
      <c r="T250" s="161"/>
      <c r="AT250" s="157" t="s">
        <v>136</v>
      </c>
      <c r="AU250" s="157" t="s">
        <v>135</v>
      </c>
      <c r="AV250" s="13" t="s">
        <v>134</v>
      </c>
      <c r="AW250" s="13" t="s">
        <v>27</v>
      </c>
      <c r="AX250" s="13" t="s">
        <v>81</v>
      </c>
      <c r="AY250" s="157" t="s">
        <v>128</v>
      </c>
    </row>
    <row r="251" spans="2:65" s="1" customFormat="1" ht="21.75" customHeight="1">
      <c r="B251" s="136"/>
      <c r="C251" s="162" t="s">
        <v>313</v>
      </c>
      <c r="D251" s="162" t="s">
        <v>275</v>
      </c>
      <c r="E251" s="163" t="s">
        <v>314</v>
      </c>
      <c r="F251" s="164" t="s">
        <v>315</v>
      </c>
      <c r="G251" s="165" t="s">
        <v>191</v>
      </c>
      <c r="H251" s="166">
        <v>1.9910000000000001</v>
      </c>
      <c r="I251" s="167">
        <v>1307.3</v>
      </c>
      <c r="J251" s="167">
        <f>ROUND(I251*H251,2)</f>
        <v>2602.83</v>
      </c>
      <c r="K251" s="168"/>
      <c r="L251" s="169"/>
      <c r="M251" s="170" t="s">
        <v>1</v>
      </c>
      <c r="N251" s="171" t="s">
        <v>39</v>
      </c>
      <c r="O251" s="145">
        <v>0</v>
      </c>
      <c r="P251" s="145">
        <f>O251*H251</f>
        <v>0</v>
      </c>
      <c r="Q251" s="145">
        <v>1</v>
      </c>
      <c r="R251" s="145">
        <f>Q251*H251</f>
        <v>1.9910000000000001</v>
      </c>
      <c r="S251" s="145">
        <v>0</v>
      </c>
      <c r="T251" s="146">
        <f>S251*H251</f>
        <v>0</v>
      </c>
      <c r="AR251" s="147" t="s">
        <v>220</v>
      </c>
      <c r="AT251" s="147" t="s">
        <v>275</v>
      </c>
      <c r="AU251" s="147" t="s">
        <v>135</v>
      </c>
      <c r="AY251" s="15" t="s">
        <v>128</v>
      </c>
      <c r="BE251" s="148">
        <f>IF(N251="základná",J251,0)</f>
        <v>0</v>
      </c>
      <c r="BF251" s="148">
        <f>IF(N251="znížená",J251,0)</f>
        <v>2602.83</v>
      </c>
      <c r="BG251" s="148">
        <f>IF(N251="zákl. prenesená",J251,0)</f>
        <v>0</v>
      </c>
      <c r="BH251" s="148">
        <f>IF(N251="zníž. prenesená",J251,0)</f>
        <v>0</v>
      </c>
      <c r="BI251" s="148">
        <f>IF(N251="nulová",J251,0)</f>
        <v>0</v>
      </c>
      <c r="BJ251" s="15" t="s">
        <v>135</v>
      </c>
      <c r="BK251" s="148">
        <f>ROUND(I251*H251,2)</f>
        <v>2602.83</v>
      </c>
      <c r="BL251" s="15" t="s">
        <v>168</v>
      </c>
      <c r="BM251" s="147" t="s">
        <v>316</v>
      </c>
    </row>
    <row r="252" spans="2:65" s="12" customFormat="1" ht="10.199999999999999">
      <c r="B252" s="149"/>
      <c r="D252" s="150" t="s">
        <v>136</v>
      </c>
      <c r="E252" s="151" t="s">
        <v>1</v>
      </c>
      <c r="F252" s="152" t="s">
        <v>317</v>
      </c>
      <c r="H252" s="153">
        <v>1.9910000000000001</v>
      </c>
      <c r="L252" s="149"/>
      <c r="M252" s="154"/>
      <c r="T252" s="155"/>
      <c r="AT252" s="151" t="s">
        <v>136</v>
      </c>
      <c r="AU252" s="151" t="s">
        <v>135</v>
      </c>
      <c r="AV252" s="12" t="s">
        <v>135</v>
      </c>
      <c r="AW252" s="12" t="s">
        <v>27</v>
      </c>
      <c r="AX252" s="12" t="s">
        <v>73</v>
      </c>
      <c r="AY252" s="151" t="s">
        <v>128</v>
      </c>
    </row>
    <row r="253" spans="2:65" s="13" customFormat="1" ht="10.199999999999999">
      <c r="B253" s="156"/>
      <c r="D253" s="150" t="s">
        <v>136</v>
      </c>
      <c r="E253" s="157" t="s">
        <v>1</v>
      </c>
      <c r="F253" s="158" t="s">
        <v>138</v>
      </c>
      <c r="H253" s="159">
        <v>1.9910000000000001</v>
      </c>
      <c r="L253" s="156"/>
      <c r="M253" s="160"/>
      <c r="T253" s="161"/>
      <c r="AT253" s="157" t="s">
        <v>136</v>
      </c>
      <c r="AU253" s="157" t="s">
        <v>135</v>
      </c>
      <c r="AV253" s="13" t="s">
        <v>134</v>
      </c>
      <c r="AW253" s="13" t="s">
        <v>27</v>
      </c>
      <c r="AX253" s="13" t="s">
        <v>81</v>
      </c>
      <c r="AY253" s="157" t="s">
        <v>128</v>
      </c>
    </row>
    <row r="254" spans="2:65" s="1" customFormat="1" ht="16.5" customHeight="1">
      <c r="B254" s="136"/>
      <c r="C254" s="137" t="s">
        <v>318</v>
      </c>
      <c r="D254" s="137" t="s">
        <v>130</v>
      </c>
      <c r="E254" s="138" t="s">
        <v>319</v>
      </c>
      <c r="F254" s="139" t="s">
        <v>320</v>
      </c>
      <c r="G254" s="140" t="s">
        <v>133</v>
      </c>
      <c r="H254" s="141">
        <v>59.04</v>
      </c>
      <c r="I254" s="142">
        <v>8.06</v>
      </c>
      <c r="J254" s="142">
        <f>ROUND(I254*H254,2)</f>
        <v>475.86</v>
      </c>
      <c r="K254" s="143"/>
      <c r="L254" s="29"/>
      <c r="M254" s="144" t="s">
        <v>1</v>
      </c>
      <c r="N254" s="115" t="s">
        <v>39</v>
      </c>
      <c r="O254" s="145">
        <v>0</v>
      </c>
      <c r="P254" s="145">
        <f>O254*H254</f>
        <v>0</v>
      </c>
      <c r="Q254" s="145">
        <v>7.96E-6</v>
      </c>
      <c r="R254" s="145">
        <f>Q254*H254</f>
        <v>4.699584E-4</v>
      </c>
      <c r="S254" s="145">
        <v>0</v>
      </c>
      <c r="T254" s="146">
        <f>S254*H254</f>
        <v>0</v>
      </c>
      <c r="AR254" s="147" t="s">
        <v>168</v>
      </c>
      <c r="AT254" s="147" t="s">
        <v>130</v>
      </c>
      <c r="AU254" s="147" t="s">
        <v>135</v>
      </c>
      <c r="AY254" s="15" t="s">
        <v>128</v>
      </c>
      <c r="BE254" s="148">
        <f>IF(N254="základná",J254,0)</f>
        <v>0</v>
      </c>
      <c r="BF254" s="148">
        <f>IF(N254="znížená",J254,0)</f>
        <v>475.86</v>
      </c>
      <c r="BG254" s="148">
        <f>IF(N254="zákl. prenesená",J254,0)</f>
        <v>0</v>
      </c>
      <c r="BH254" s="148">
        <f>IF(N254="zníž. prenesená",J254,0)</f>
        <v>0</v>
      </c>
      <c r="BI254" s="148">
        <f>IF(N254="nulová",J254,0)</f>
        <v>0</v>
      </c>
      <c r="BJ254" s="15" t="s">
        <v>135</v>
      </c>
      <c r="BK254" s="148">
        <f>ROUND(I254*H254,2)</f>
        <v>475.86</v>
      </c>
      <c r="BL254" s="15" t="s">
        <v>168</v>
      </c>
      <c r="BM254" s="147" t="s">
        <v>321</v>
      </c>
    </row>
    <row r="255" spans="2:65" s="12" customFormat="1" ht="10.199999999999999">
      <c r="B255" s="149"/>
      <c r="D255" s="150" t="s">
        <v>136</v>
      </c>
      <c r="E255" s="151" t="s">
        <v>1</v>
      </c>
      <c r="F255" s="152" t="s">
        <v>322</v>
      </c>
      <c r="H255" s="153">
        <v>59.04</v>
      </c>
      <c r="L255" s="149"/>
      <c r="M255" s="154"/>
      <c r="T255" s="155"/>
      <c r="AT255" s="151" t="s">
        <v>136</v>
      </c>
      <c r="AU255" s="151" t="s">
        <v>135</v>
      </c>
      <c r="AV255" s="12" t="s">
        <v>135</v>
      </c>
      <c r="AW255" s="12" t="s">
        <v>27</v>
      </c>
      <c r="AX255" s="12" t="s">
        <v>73</v>
      </c>
      <c r="AY255" s="151" t="s">
        <v>128</v>
      </c>
    </row>
    <row r="256" spans="2:65" s="13" customFormat="1" ht="10.199999999999999">
      <c r="B256" s="156"/>
      <c r="D256" s="150" t="s">
        <v>136</v>
      </c>
      <c r="E256" s="157" t="s">
        <v>1</v>
      </c>
      <c r="F256" s="158" t="s">
        <v>138</v>
      </c>
      <c r="H256" s="159">
        <v>59.04</v>
      </c>
      <c r="L256" s="156"/>
      <c r="M256" s="160"/>
      <c r="T256" s="161"/>
      <c r="AT256" s="157" t="s">
        <v>136</v>
      </c>
      <c r="AU256" s="157" t="s">
        <v>135</v>
      </c>
      <c r="AV256" s="13" t="s">
        <v>134</v>
      </c>
      <c r="AW256" s="13" t="s">
        <v>27</v>
      </c>
      <c r="AX256" s="13" t="s">
        <v>81</v>
      </c>
      <c r="AY256" s="157" t="s">
        <v>128</v>
      </c>
    </row>
    <row r="257" spans="2:65" s="1" customFormat="1" ht="16.5" customHeight="1">
      <c r="B257" s="136"/>
      <c r="C257" s="162" t="s">
        <v>323</v>
      </c>
      <c r="D257" s="162" t="s">
        <v>275</v>
      </c>
      <c r="E257" s="163" t="s">
        <v>324</v>
      </c>
      <c r="F257" s="164" t="s">
        <v>325</v>
      </c>
      <c r="G257" s="165" t="s">
        <v>133</v>
      </c>
      <c r="H257" s="166">
        <v>60.857999999999997</v>
      </c>
      <c r="I257" s="167">
        <v>6.82</v>
      </c>
      <c r="J257" s="167">
        <f>ROUND(I257*H257,2)</f>
        <v>415.05</v>
      </c>
      <c r="K257" s="168"/>
      <c r="L257" s="169"/>
      <c r="M257" s="170" t="s">
        <v>1</v>
      </c>
      <c r="N257" s="171" t="s">
        <v>39</v>
      </c>
      <c r="O257" s="145">
        <v>0</v>
      </c>
      <c r="P257" s="145">
        <f>O257*H257</f>
        <v>0</v>
      </c>
      <c r="Q257" s="145">
        <v>8.0000000000000004E-4</v>
      </c>
      <c r="R257" s="145">
        <f>Q257*H257</f>
        <v>4.8686399999999998E-2</v>
      </c>
      <c r="S257" s="145">
        <v>0</v>
      </c>
      <c r="T257" s="146">
        <f>S257*H257</f>
        <v>0</v>
      </c>
      <c r="AR257" s="147" t="s">
        <v>220</v>
      </c>
      <c r="AT257" s="147" t="s">
        <v>275</v>
      </c>
      <c r="AU257" s="147" t="s">
        <v>135</v>
      </c>
      <c r="AY257" s="15" t="s">
        <v>128</v>
      </c>
      <c r="BE257" s="148">
        <f>IF(N257="základná",J257,0)</f>
        <v>0</v>
      </c>
      <c r="BF257" s="148">
        <f>IF(N257="znížená",J257,0)</f>
        <v>415.05</v>
      </c>
      <c r="BG257" s="148">
        <f>IF(N257="zákl. prenesená",J257,0)</f>
        <v>0</v>
      </c>
      <c r="BH257" s="148">
        <f>IF(N257="zníž. prenesená",J257,0)</f>
        <v>0</v>
      </c>
      <c r="BI257" s="148">
        <f>IF(N257="nulová",J257,0)</f>
        <v>0</v>
      </c>
      <c r="BJ257" s="15" t="s">
        <v>135</v>
      </c>
      <c r="BK257" s="148">
        <f>ROUND(I257*H257,2)</f>
        <v>415.05</v>
      </c>
      <c r="BL257" s="15" t="s">
        <v>168</v>
      </c>
      <c r="BM257" s="147" t="s">
        <v>326</v>
      </c>
    </row>
    <row r="258" spans="2:65" s="12" customFormat="1" ht="10.199999999999999">
      <c r="B258" s="149"/>
      <c r="D258" s="150" t="s">
        <v>136</v>
      </c>
      <c r="E258" s="151" t="s">
        <v>1</v>
      </c>
      <c r="F258" s="152" t="s">
        <v>327</v>
      </c>
      <c r="H258" s="153">
        <v>60.857999999999997</v>
      </c>
      <c r="L258" s="149"/>
      <c r="M258" s="154"/>
      <c r="T258" s="155"/>
      <c r="AT258" s="151" t="s">
        <v>136</v>
      </c>
      <c r="AU258" s="151" t="s">
        <v>135</v>
      </c>
      <c r="AV258" s="12" t="s">
        <v>135</v>
      </c>
      <c r="AW258" s="12" t="s">
        <v>27</v>
      </c>
      <c r="AX258" s="12" t="s">
        <v>73</v>
      </c>
      <c r="AY258" s="151" t="s">
        <v>128</v>
      </c>
    </row>
    <row r="259" spans="2:65" s="13" customFormat="1" ht="10.199999999999999">
      <c r="B259" s="156"/>
      <c r="D259" s="150" t="s">
        <v>136</v>
      </c>
      <c r="E259" s="157" t="s">
        <v>1</v>
      </c>
      <c r="F259" s="158" t="s">
        <v>138</v>
      </c>
      <c r="H259" s="159">
        <v>60.857999999999997</v>
      </c>
      <c r="L259" s="156"/>
      <c r="M259" s="160"/>
      <c r="T259" s="161"/>
      <c r="AT259" s="157" t="s">
        <v>136</v>
      </c>
      <c r="AU259" s="157" t="s">
        <v>135</v>
      </c>
      <c r="AV259" s="13" t="s">
        <v>134</v>
      </c>
      <c r="AW259" s="13" t="s">
        <v>27</v>
      </c>
      <c r="AX259" s="13" t="s">
        <v>81</v>
      </c>
      <c r="AY259" s="157" t="s">
        <v>128</v>
      </c>
    </row>
    <row r="260" spans="2:65" s="1" customFormat="1" ht="21.75" customHeight="1">
      <c r="B260" s="136"/>
      <c r="C260" s="137" t="s">
        <v>226</v>
      </c>
      <c r="D260" s="137" t="s">
        <v>130</v>
      </c>
      <c r="E260" s="138" t="s">
        <v>328</v>
      </c>
      <c r="F260" s="139" t="s">
        <v>329</v>
      </c>
      <c r="G260" s="140" t="s">
        <v>133</v>
      </c>
      <c r="H260" s="141">
        <v>189.85599999999999</v>
      </c>
      <c r="I260" s="142">
        <v>11.5</v>
      </c>
      <c r="J260" s="142">
        <f>ROUND(I260*H260,2)</f>
        <v>2183.34</v>
      </c>
      <c r="K260" s="143"/>
      <c r="L260" s="29"/>
      <c r="M260" s="144" t="s">
        <v>1</v>
      </c>
      <c r="N260" s="115" t="s">
        <v>39</v>
      </c>
      <c r="O260" s="145">
        <v>0</v>
      </c>
      <c r="P260" s="145">
        <f>O260*H260</f>
        <v>0</v>
      </c>
      <c r="Q260" s="145">
        <v>8.4999999999999995E-4</v>
      </c>
      <c r="R260" s="145">
        <f>Q260*H260</f>
        <v>0.16137759999999998</v>
      </c>
      <c r="S260" s="145">
        <v>0</v>
      </c>
      <c r="T260" s="146">
        <f>S260*H260</f>
        <v>0</v>
      </c>
      <c r="AR260" s="147" t="s">
        <v>168</v>
      </c>
      <c r="AT260" s="147" t="s">
        <v>130</v>
      </c>
      <c r="AU260" s="147" t="s">
        <v>135</v>
      </c>
      <c r="AY260" s="15" t="s">
        <v>128</v>
      </c>
      <c r="BE260" s="148">
        <f>IF(N260="základná",J260,0)</f>
        <v>0</v>
      </c>
      <c r="BF260" s="148">
        <f>IF(N260="znížená",J260,0)</f>
        <v>2183.34</v>
      </c>
      <c r="BG260" s="148">
        <f>IF(N260="zákl. prenesená",J260,0)</f>
        <v>0</v>
      </c>
      <c r="BH260" s="148">
        <f>IF(N260="zníž. prenesená",J260,0)</f>
        <v>0</v>
      </c>
      <c r="BI260" s="148">
        <f>IF(N260="nulová",J260,0)</f>
        <v>0</v>
      </c>
      <c r="BJ260" s="15" t="s">
        <v>135</v>
      </c>
      <c r="BK260" s="148">
        <f>ROUND(I260*H260,2)</f>
        <v>2183.34</v>
      </c>
      <c r="BL260" s="15" t="s">
        <v>168</v>
      </c>
      <c r="BM260" s="147" t="s">
        <v>330</v>
      </c>
    </row>
    <row r="261" spans="2:65" s="12" customFormat="1" ht="10.199999999999999">
      <c r="B261" s="149"/>
      <c r="D261" s="150" t="s">
        <v>136</v>
      </c>
      <c r="E261" s="151" t="s">
        <v>1</v>
      </c>
      <c r="F261" s="152" t="s">
        <v>331</v>
      </c>
      <c r="H261" s="153">
        <v>18.047999999999998</v>
      </c>
      <c r="L261" s="149"/>
      <c r="M261" s="154"/>
      <c r="T261" s="155"/>
      <c r="AT261" s="151" t="s">
        <v>136</v>
      </c>
      <c r="AU261" s="151" t="s">
        <v>135</v>
      </c>
      <c r="AV261" s="12" t="s">
        <v>135</v>
      </c>
      <c r="AW261" s="12" t="s">
        <v>27</v>
      </c>
      <c r="AX261" s="12" t="s">
        <v>73</v>
      </c>
      <c r="AY261" s="151" t="s">
        <v>128</v>
      </c>
    </row>
    <row r="262" spans="2:65" s="12" customFormat="1" ht="10.199999999999999">
      <c r="B262" s="149"/>
      <c r="D262" s="150" t="s">
        <v>136</v>
      </c>
      <c r="E262" s="151" t="s">
        <v>1</v>
      </c>
      <c r="F262" s="152" t="s">
        <v>332</v>
      </c>
      <c r="H262" s="153">
        <v>47.167999999999999</v>
      </c>
      <c r="L262" s="149"/>
      <c r="M262" s="154"/>
      <c r="T262" s="155"/>
      <c r="AT262" s="151" t="s">
        <v>136</v>
      </c>
      <c r="AU262" s="151" t="s">
        <v>135</v>
      </c>
      <c r="AV262" s="12" t="s">
        <v>135</v>
      </c>
      <c r="AW262" s="12" t="s">
        <v>27</v>
      </c>
      <c r="AX262" s="12" t="s">
        <v>73</v>
      </c>
      <c r="AY262" s="151" t="s">
        <v>128</v>
      </c>
    </row>
    <row r="263" spans="2:65" s="12" customFormat="1" ht="10.199999999999999">
      <c r="B263" s="149"/>
      <c r="D263" s="150" t="s">
        <v>136</v>
      </c>
      <c r="E263" s="151" t="s">
        <v>1</v>
      </c>
      <c r="F263" s="152" t="s">
        <v>333</v>
      </c>
      <c r="H263" s="153">
        <v>124.64</v>
      </c>
      <c r="L263" s="149"/>
      <c r="M263" s="154"/>
      <c r="T263" s="155"/>
      <c r="AT263" s="151" t="s">
        <v>136</v>
      </c>
      <c r="AU263" s="151" t="s">
        <v>135</v>
      </c>
      <c r="AV263" s="12" t="s">
        <v>135</v>
      </c>
      <c r="AW263" s="12" t="s">
        <v>27</v>
      </c>
      <c r="AX263" s="12" t="s">
        <v>73</v>
      </c>
      <c r="AY263" s="151" t="s">
        <v>128</v>
      </c>
    </row>
    <row r="264" spans="2:65" s="13" customFormat="1" ht="10.199999999999999">
      <c r="B264" s="156"/>
      <c r="D264" s="150" t="s">
        <v>136</v>
      </c>
      <c r="E264" s="157" t="s">
        <v>1</v>
      </c>
      <c r="F264" s="158" t="s">
        <v>138</v>
      </c>
      <c r="H264" s="159">
        <v>189.85599999999999</v>
      </c>
      <c r="L264" s="156"/>
      <c r="M264" s="160"/>
      <c r="T264" s="161"/>
      <c r="AT264" s="157" t="s">
        <v>136</v>
      </c>
      <c r="AU264" s="157" t="s">
        <v>135</v>
      </c>
      <c r="AV264" s="13" t="s">
        <v>134</v>
      </c>
      <c r="AW264" s="13" t="s">
        <v>27</v>
      </c>
      <c r="AX264" s="13" t="s">
        <v>81</v>
      </c>
      <c r="AY264" s="157" t="s">
        <v>128</v>
      </c>
    </row>
    <row r="265" spans="2:65" s="1" customFormat="1" ht="24.15" customHeight="1">
      <c r="B265" s="136"/>
      <c r="C265" s="162" t="s">
        <v>334</v>
      </c>
      <c r="D265" s="162" t="s">
        <v>275</v>
      </c>
      <c r="E265" s="163" t="s">
        <v>335</v>
      </c>
      <c r="F265" s="164" t="s">
        <v>336</v>
      </c>
      <c r="G265" s="165" t="s">
        <v>133</v>
      </c>
      <c r="H265" s="166">
        <v>199.34899999999999</v>
      </c>
      <c r="I265" s="167">
        <v>10.1</v>
      </c>
      <c r="J265" s="167">
        <f>ROUND(I265*H265,2)</f>
        <v>2013.42</v>
      </c>
      <c r="K265" s="168"/>
      <c r="L265" s="169"/>
      <c r="M265" s="170" t="s">
        <v>1</v>
      </c>
      <c r="N265" s="171" t="s">
        <v>39</v>
      </c>
      <c r="O265" s="145">
        <v>0</v>
      </c>
      <c r="P265" s="145">
        <f>O265*H265</f>
        <v>0</v>
      </c>
      <c r="Q265" s="145">
        <v>5.7600000000000004E-3</v>
      </c>
      <c r="R265" s="145">
        <f>Q265*H265</f>
        <v>1.1482502400000001</v>
      </c>
      <c r="S265" s="145">
        <v>0</v>
      </c>
      <c r="T265" s="146">
        <f>S265*H265</f>
        <v>0</v>
      </c>
      <c r="AR265" s="147" t="s">
        <v>220</v>
      </c>
      <c r="AT265" s="147" t="s">
        <v>275</v>
      </c>
      <c r="AU265" s="147" t="s">
        <v>135</v>
      </c>
      <c r="AY265" s="15" t="s">
        <v>128</v>
      </c>
      <c r="BE265" s="148">
        <f>IF(N265="základná",J265,0)</f>
        <v>0</v>
      </c>
      <c r="BF265" s="148">
        <f>IF(N265="znížená",J265,0)</f>
        <v>2013.42</v>
      </c>
      <c r="BG265" s="148">
        <f>IF(N265="zákl. prenesená",J265,0)</f>
        <v>0</v>
      </c>
      <c r="BH265" s="148">
        <f>IF(N265="zníž. prenesená",J265,0)</f>
        <v>0</v>
      </c>
      <c r="BI265" s="148">
        <f>IF(N265="nulová",J265,0)</f>
        <v>0</v>
      </c>
      <c r="BJ265" s="15" t="s">
        <v>135</v>
      </c>
      <c r="BK265" s="148">
        <f>ROUND(I265*H265,2)</f>
        <v>2013.42</v>
      </c>
      <c r="BL265" s="15" t="s">
        <v>168</v>
      </c>
      <c r="BM265" s="147" t="s">
        <v>337</v>
      </c>
    </row>
    <row r="266" spans="2:65" s="12" customFormat="1" ht="10.199999999999999">
      <c r="B266" s="149"/>
      <c r="D266" s="150" t="s">
        <v>136</v>
      </c>
      <c r="E266" s="151" t="s">
        <v>1</v>
      </c>
      <c r="F266" s="152" t="s">
        <v>338</v>
      </c>
      <c r="H266" s="153">
        <v>199.34899999999999</v>
      </c>
      <c r="L266" s="149"/>
      <c r="M266" s="154"/>
      <c r="T266" s="155"/>
      <c r="AT266" s="151" t="s">
        <v>136</v>
      </c>
      <c r="AU266" s="151" t="s">
        <v>135</v>
      </c>
      <c r="AV266" s="12" t="s">
        <v>135</v>
      </c>
      <c r="AW266" s="12" t="s">
        <v>27</v>
      </c>
      <c r="AX266" s="12" t="s">
        <v>73</v>
      </c>
      <c r="AY266" s="151" t="s">
        <v>128</v>
      </c>
    </row>
    <row r="267" spans="2:65" s="13" customFormat="1" ht="10.199999999999999">
      <c r="B267" s="156"/>
      <c r="D267" s="150" t="s">
        <v>136</v>
      </c>
      <c r="E267" s="157" t="s">
        <v>1</v>
      </c>
      <c r="F267" s="158" t="s">
        <v>138</v>
      </c>
      <c r="H267" s="159">
        <v>199.34899999999999</v>
      </c>
      <c r="L267" s="156"/>
      <c r="M267" s="160"/>
      <c r="T267" s="161"/>
      <c r="AT267" s="157" t="s">
        <v>136</v>
      </c>
      <c r="AU267" s="157" t="s">
        <v>135</v>
      </c>
      <c r="AV267" s="13" t="s">
        <v>134</v>
      </c>
      <c r="AW267" s="13" t="s">
        <v>27</v>
      </c>
      <c r="AX267" s="13" t="s">
        <v>81</v>
      </c>
      <c r="AY267" s="157" t="s">
        <v>128</v>
      </c>
    </row>
    <row r="268" spans="2:65" s="1" customFormat="1" ht="33" customHeight="1">
      <c r="B268" s="136"/>
      <c r="C268" s="137" t="s">
        <v>234</v>
      </c>
      <c r="D268" s="137" t="s">
        <v>130</v>
      </c>
      <c r="E268" s="138" t="s">
        <v>339</v>
      </c>
      <c r="F268" s="139" t="s">
        <v>340</v>
      </c>
      <c r="G268" s="140" t="s">
        <v>253</v>
      </c>
      <c r="H268" s="141">
        <v>131.19999999999999</v>
      </c>
      <c r="I268" s="142">
        <v>6.98</v>
      </c>
      <c r="J268" s="142">
        <f>ROUND(I268*H268,2)</f>
        <v>915.78</v>
      </c>
      <c r="K268" s="143"/>
      <c r="L268" s="29"/>
      <c r="M268" s="144" t="s">
        <v>1</v>
      </c>
      <c r="N268" s="115" t="s">
        <v>39</v>
      </c>
      <c r="O268" s="145">
        <v>0</v>
      </c>
      <c r="P268" s="145">
        <f>O268*H268</f>
        <v>0</v>
      </c>
      <c r="Q268" s="145">
        <v>4.5899999999999998E-5</v>
      </c>
      <c r="R268" s="145">
        <f>Q268*H268</f>
        <v>6.0220799999999991E-3</v>
      </c>
      <c r="S268" s="145">
        <v>0</v>
      </c>
      <c r="T268" s="146">
        <f>S268*H268</f>
        <v>0</v>
      </c>
      <c r="AR268" s="147" t="s">
        <v>168</v>
      </c>
      <c r="AT268" s="147" t="s">
        <v>130</v>
      </c>
      <c r="AU268" s="147" t="s">
        <v>135</v>
      </c>
      <c r="AY268" s="15" t="s">
        <v>128</v>
      </c>
      <c r="BE268" s="148">
        <f>IF(N268="základná",J268,0)</f>
        <v>0</v>
      </c>
      <c r="BF268" s="148">
        <f>IF(N268="znížená",J268,0)</f>
        <v>915.78</v>
      </c>
      <c r="BG268" s="148">
        <f>IF(N268="zákl. prenesená",J268,0)</f>
        <v>0</v>
      </c>
      <c r="BH268" s="148">
        <f>IF(N268="zníž. prenesená",J268,0)</f>
        <v>0</v>
      </c>
      <c r="BI268" s="148">
        <f>IF(N268="nulová",J268,0)</f>
        <v>0</v>
      </c>
      <c r="BJ268" s="15" t="s">
        <v>135</v>
      </c>
      <c r="BK268" s="148">
        <f>ROUND(I268*H268,2)</f>
        <v>915.78</v>
      </c>
      <c r="BL268" s="15" t="s">
        <v>168</v>
      </c>
      <c r="BM268" s="147" t="s">
        <v>341</v>
      </c>
    </row>
    <row r="269" spans="2:65" s="12" customFormat="1" ht="10.199999999999999">
      <c r="B269" s="149"/>
      <c r="D269" s="150" t="s">
        <v>136</v>
      </c>
      <c r="E269" s="151" t="s">
        <v>1</v>
      </c>
      <c r="F269" s="152" t="s">
        <v>342</v>
      </c>
      <c r="H269" s="153">
        <v>131.19999999999999</v>
      </c>
      <c r="L269" s="149"/>
      <c r="M269" s="154"/>
      <c r="T269" s="155"/>
      <c r="AT269" s="151" t="s">
        <v>136</v>
      </c>
      <c r="AU269" s="151" t="s">
        <v>135</v>
      </c>
      <c r="AV269" s="12" t="s">
        <v>135</v>
      </c>
      <c r="AW269" s="12" t="s">
        <v>27</v>
      </c>
      <c r="AX269" s="12" t="s">
        <v>73</v>
      </c>
      <c r="AY269" s="151" t="s">
        <v>128</v>
      </c>
    </row>
    <row r="270" spans="2:65" s="13" customFormat="1" ht="10.199999999999999">
      <c r="B270" s="156"/>
      <c r="D270" s="150" t="s">
        <v>136</v>
      </c>
      <c r="E270" s="157" t="s">
        <v>1</v>
      </c>
      <c r="F270" s="158" t="s">
        <v>138</v>
      </c>
      <c r="H270" s="159">
        <v>131.19999999999999</v>
      </c>
      <c r="L270" s="156"/>
      <c r="M270" s="160"/>
      <c r="T270" s="161"/>
      <c r="AT270" s="157" t="s">
        <v>136</v>
      </c>
      <c r="AU270" s="157" t="s">
        <v>135</v>
      </c>
      <c r="AV270" s="13" t="s">
        <v>134</v>
      </c>
      <c r="AW270" s="13" t="s">
        <v>27</v>
      </c>
      <c r="AX270" s="13" t="s">
        <v>81</v>
      </c>
      <c r="AY270" s="157" t="s">
        <v>128</v>
      </c>
    </row>
    <row r="271" spans="2:65" s="1" customFormat="1" ht="24.15" customHeight="1">
      <c r="B271" s="136"/>
      <c r="C271" s="162" t="s">
        <v>343</v>
      </c>
      <c r="D271" s="162" t="s">
        <v>275</v>
      </c>
      <c r="E271" s="163" t="s">
        <v>344</v>
      </c>
      <c r="F271" s="164" t="s">
        <v>345</v>
      </c>
      <c r="G271" s="165" t="s">
        <v>253</v>
      </c>
      <c r="H271" s="166">
        <v>131.19999999999999</v>
      </c>
      <c r="I271" s="167">
        <v>35.200000000000003</v>
      </c>
      <c r="J271" s="167">
        <f>ROUND(I271*H271,2)</f>
        <v>4618.24</v>
      </c>
      <c r="K271" s="168"/>
      <c r="L271" s="169"/>
      <c r="M271" s="170" t="s">
        <v>1</v>
      </c>
      <c r="N271" s="171" t="s">
        <v>39</v>
      </c>
      <c r="O271" s="145">
        <v>0</v>
      </c>
      <c r="P271" s="145">
        <f>O271*H271</f>
        <v>0</v>
      </c>
      <c r="Q271" s="145">
        <v>5.0000000000000001E-3</v>
      </c>
      <c r="R271" s="145">
        <f>Q271*H271</f>
        <v>0.65599999999999992</v>
      </c>
      <c r="S271" s="145">
        <v>0</v>
      </c>
      <c r="T271" s="146">
        <f>S271*H271</f>
        <v>0</v>
      </c>
      <c r="AR271" s="147" t="s">
        <v>220</v>
      </c>
      <c r="AT271" s="147" t="s">
        <v>275</v>
      </c>
      <c r="AU271" s="147" t="s">
        <v>135</v>
      </c>
      <c r="AY271" s="15" t="s">
        <v>128</v>
      </c>
      <c r="BE271" s="148">
        <f>IF(N271="základná",J271,0)</f>
        <v>0</v>
      </c>
      <c r="BF271" s="148">
        <f>IF(N271="znížená",J271,0)</f>
        <v>4618.24</v>
      </c>
      <c r="BG271" s="148">
        <f>IF(N271="zákl. prenesená",J271,0)</f>
        <v>0</v>
      </c>
      <c r="BH271" s="148">
        <f>IF(N271="zníž. prenesená",J271,0)</f>
        <v>0</v>
      </c>
      <c r="BI271" s="148">
        <f>IF(N271="nulová",J271,0)</f>
        <v>0</v>
      </c>
      <c r="BJ271" s="15" t="s">
        <v>135</v>
      </c>
      <c r="BK271" s="148">
        <f>ROUND(I271*H271,2)</f>
        <v>4618.24</v>
      </c>
      <c r="BL271" s="15" t="s">
        <v>168</v>
      </c>
      <c r="BM271" s="147" t="s">
        <v>346</v>
      </c>
    </row>
    <row r="272" spans="2:65" s="12" customFormat="1" ht="10.199999999999999">
      <c r="B272" s="149"/>
      <c r="D272" s="150" t="s">
        <v>136</v>
      </c>
      <c r="E272" s="151" t="s">
        <v>1</v>
      </c>
      <c r="F272" s="152" t="s">
        <v>347</v>
      </c>
      <c r="H272" s="153">
        <v>131.19999999999999</v>
      </c>
      <c r="L272" s="149"/>
      <c r="M272" s="154"/>
      <c r="T272" s="155"/>
      <c r="AT272" s="151" t="s">
        <v>136</v>
      </c>
      <c r="AU272" s="151" t="s">
        <v>135</v>
      </c>
      <c r="AV272" s="12" t="s">
        <v>135</v>
      </c>
      <c r="AW272" s="12" t="s">
        <v>27</v>
      </c>
      <c r="AX272" s="12" t="s">
        <v>73</v>
      </c>
      <c r="AY272" s="151" t="s">
        <v>128</v>
      </c>
    </row>
    <row r="273" spans="2:65" s="13" customFormat="1" ht="10.199999999999999">
      <c r="B273" s="156"/>
      <c r="D273" s="150" t="s">
        <v>136</v>
      </c>
      <c r="E273" s="157" t="s">
        <v>1</v>
      </c>
      <c r="F273" s="158" t="s">
        <v>138</v>
      </c>
      <c r="H273" s="159">
        <v>131.19999999999999</v>
      </c>
      <c r="L273" s="156"/>
      <c r="M273" s="160"/>
      <c r="T273" s="161"/>
      <c r="AT273" s="157" t="s">
        <v>136</v>
      </c>
      <c r="AU273" s="157" t="s">
        <v>135</v>
      </c>
      <c r="AV273" s="13" t="s">
        <v>134</v>
      </c>
      <c r="AW273" s="13" t="s">
        <v>27</v>
      </c>
      <c r="AX273" s="13" t="s">
        <v>81</v>
      </c>
      <c r="AY273" s="157" t="s">
        <v>128</v>
      </c>
    </row>
    <row r="274" spans="2:65" s="1" customFormat="1" ht="24.15" customHeight="1">
      <c r="B274" s="136"/>
      <c r="C274" s="137" t="s">
        <v>241</v>
      </c>
      <c r="D274" s="137" t="s">
        <v>130</v>
      </c>
      <c r="E274" s="138" t="s">
        <v>348</v>
      </c>
      <c r="F274" s="139" t="s">
        <v>349</v>
      </c>
      <c r="G274" s="140" t="s">
        <v>133</v>
      </c>
      <c r="H274" s="141">
        <v>1285.76</v>
      </c>
      <c r="I274" s="142">
        <v>10.5</v>
      </c>
      <c r="J274" s="142">
        <f>ROUND(I274*H274,2)</f>
        <v>13500.48</v>
      </c>
      <c r="K274" s="143"/>
      <c r="L274" s="29"/>
      <c r="M274" s="144" t="s">
        <v>1</v>
      </c>
      <c r="N274" s="115" t="s">
        <v>39</v>
      </c>
      <c r="O274" s="145">
        <v>0</v>
      </c>
      <c r="P274" s="145">
        <f>O274*H274</f>
        <v>0</v>
      </c>
      <c r="Q274" s="145">
        <v>1.4305500000000001E-3</v>
      </c>
      <c r="R274" s="145">
        <f>Q274*H274</f>
        <v>1.8393439680000001</v>
      </c>
      <c r="S274" s="145">
        <v>0</v>
      </c>
      <c r="T274" s="146">
        <f>S274*H274</f>
        <v>0</v>
      </c>
      <c r="AR274" s="147" t="s">
        <v>168</v>
      </c>
      <c r="AT274" s="147" t="s">
        <v>130</v>
      </c>
      <c r="AU274" s="147" t="s">
        <v>135</v>
      </c>
      <c r="AY274" s="15" t="s">
        <v>128</v>
      </c>
      <c r="BE274" s="148">
        <f>IF(N274="základná",J274,0)</f>
        <v>0</v>
      </c>
      <c r="BF274" s="148">
        <f>IF(N274="znížená",J274,0)</f>
        <v>13500.48</v>
      </c>
      <c r="BG274" s="148">
        <f>IF(N274="zákl. prenesená",J274,0)</f>
        <v>0</v>
      </c>
      <c r="BH274" s="148">
        <f>IF(N274="zníž. prenesená",J274,0)</f>
        <v>0</v>
      </c>
      <c r="BI274" s="148">
        <f>IF(N274="nulová",J274,0)</f>
        <v>0</v>
      </c>
      <c r="BJ274" s="15" t="s">
        <v>135</v>
      </c>
      <c r="BK274" s="148">
        <f>ROUND(I274*H274,2)</f>
        <v>13500.48</v>
      </c>
      <c r="BL274" s="15" t="s">
        <v>168</v>
      </c>
      <c r="BM274" s="147" t="s">
        <v>350</v>
      </c>
    </row>
    <row r="275" spans="2:65" s="12" customFormat="1" ht="10.199999999999999">
      <c r="B275" s="149"/>
      <c r="D275" s="150" t="s">
        <v>136</v>
      </c>
      <c r="E275" s="151" t="s">
        <v>1</v>
      </c>
      <c r="F275" s="152" t="s">
        <v>351</v>
      </c>
      <c r="H275" s="153">
        <v>1285.76</v>
      </c>
      <c r="L275" s="149"/>
      <c r="M275" s="154"/>
      <c r="T275" s="155"/>
      <c r="AT275" s="151" t="s">
        <v>136</v>
      </c>
      <c r="AU275" s="151" t="s">
        <v>135</v>
      </c>
      <c r="AV275" s="12" t="s">
        <v>135</v>
      </c>
      <c r="AW275" s="12" t="s">
        <v>27</v>
      </c>
      <c r="AX275" s="12" t="s">
        <v>73</v>
      </c>
      <c r="AY275" s="151" t="s">
        <v>128</v>
      </c>
    </row>
    <row r="276" spans="2:65" s="13" customFormat="1" ht="10.199999999999999">
      <c r="B276" s="156"/>
      <c r="D276" s="150" t="s">
        <v>136</v>
      </c>
      <c r="E276" s="157" t="s">
        <v>1</v>
      </c>
      <c r="F276" s="158" t="s">
        <v>138</v>
      </c>
      <c r="H276" s="159">
        <v>1285.76</v>
      </c>
      <c r="L276" s="156"/>
      <c r="M276" s="160"/>
      <c r="T276" s="161"/>
      <c r="AT276" s="157" t="s">
        <v>136</v>
      </c>
      <c r="AU276" s="157" t="s">
        <v>135</v>
      </c>
      <c r="AV276" s="13" t="s">
        <v>134</v>
      </c>
      <c r="AW276" s="13" t="s">
        <v>27</v>
      </c>
      <c r="AX276" s="13" t="s">
        <v>81</v>
      </c>
      <c r="AY276" s="157" t="s">
        <v>128</v>
      </c>
    </row>
    <row r="277" spans="2:65" s="1" customFormat="1" ht="16.5" customHeight="1">
      <c r="B277" s="136"/>
      <c r="C277" s="162" t="s">
        <v>352</v>
      </c>
      <c r="D277" s="162" t="s">
        <v>275</v>
      </c>
      <c r="E277" s="163" t="s">
        <v>353</v>
      </c>
      <c r="F277" s="164" t="s">
        <v>354</v>
      </c>
      <c r="G277" s="165" t="s">
        <v>133</v>
      </c>
      <c r="H277" s="166">
        <v>1350.048</v>
      </c>
      <c r="I277" s="167">
        <v>9.8000000000000007</v>
      </c>
      <c r="J277" s="167">
        <f>ROUND(I277*H277,2)</f>
        <v>13230.47</v>
      </c>
      <c r="K277" s="168"/>
      <c r="L277" s="169"/>
      <c r="M277" s="170" t="s">
        <v>1</v>
      </c>
      <c r="N277" s="171" t="s">
        <v>39</v>
      </c>
      <c r="O277" s="145">
        <v>0</v>
      </c>
      <c r="P277" s="145">
        <f>O277*H277</f>
        <v>0</v>
      </c>
      <c r="Q277" s="145">
        <v>0</v>
      </c>
      <c r="R277" s="145">
        <f>Q277*H277</f>
        <v>0</v>
      </c>
      <c r="S277" s="145">
        <v>0</v>
      </c>
      <c r="T277" s="146">
        <f>S277*H277</f>
        <v>0</v>
      </c>
      <c r="AR277" s="147" t="s">
        <v>220</v>
      </c>
      <c r="AT277" s="147" t="s">
        <v>275</v>
      </c>
      <c r="AU277" s="147" t="s">
        <v>135</v>
      </c>
      <c r="AY277" s="15" t="s">
        <v>128</v>
      </c>
      <c r="BE277" s="148">
        <f>IF(N277="základná",J277,0)</f>
        <v>0</v>
      </c>
      <c r="BF277" s="148">
        <f>IF(N277="znížená",J277,0)</f>
        <v>13230.47</v>
      </c>
      <c r="BG277" s="148">
        <f>IF(N277="zákl. prenesená",J277,0)</f>
        <v>0</v>
      </c>
      <c r="BH277" s="148">
        <f>IF(N277="zníž. prenesená",J277,0)</f>
        <v>0</v>
      </c>
      <c r="BI277" s="148">
        <f>IF(N277="nulová",J277,0)</f>
        <v>0</v>
      </c>
      <c r="BJ277" s="15" t="s">
        <v>135</v>
      </c>
      <c r="BK277" s="148">
        <f>ROUND(I277*H277,2)</f>
        <v>13230.47</v>
      </c>
      <c r="BL277" s="15" t="s">
        <v>168</v>
      </c>
      <c r="BM277" s="147" t="s">
        <v>355</v>
      </c>
    </row>
    <row r="278" spans="2:65" s="12" customFormat="1" ht="10.199999999999999">
      <c r="B278" s="149"/>
      <c r="D278" s="150" t="s">
        <v>136</v>
      </c>
      <c r="E278" s="151" t="s">
        <v>1</v>
      </c>
      <c r="F278" s="152" t="s">
        <v>356</v>
      </c>
      <c r="H278" s="153">
        <v>1350.048</v>
      </c>
      <c r="L278" s="149"/>
      <c r="M278" s="154"/>
      <c r="T278" s="155"/>
      <c r="AT278" s="151" t="s">
        <v>136</v>
      </c>
      <c r="AU278" s="151" t="s">
        <v>135</v>
      </c>
      <c r="AV278" s="12" t="s">
        <v>135</v>
      </c>
      <c r="AW278" s="12" t="s">
        <v>27</v>
      </c>
      <c r="AX278" s="12" t="s">
        <v>73</v>
      </c>
      <c r="AY278" s="151" t="s">
        <v>128</v>
      </c>
    </row>
    <row r="279" spans="2:65" s="13" customFormat="1" ht="10.199999999999999">
      <c r="B279" s="156"/>
      <c r="D279" s="150" t="s">
        <v>136</v>
      </c>
      <c r="E279" s="157" t="s">
        <v>1</v>
      </c>
      <c r="F279" s="158" t="s">
        <v>138</v>
      </c>
      <c r="H279" s="159">
        <v>1350.048</v>
      </c>
      <c r="L279" s="156"/>
      <c r="M279" s="160"/>
      <c r="T279" s="161"/>
      <c r="AT279" s="157" t="s">
        <v>136</v>
      </c>
      <c r="AU279" s="157" t="s">
        <v>135</v>
      </c>
      <c r="AV279" s="13" t="s">
        <v>134</v>
      </c>
      <c r="AW279" s="13" t="s">
        <v>27</v>
      </c>
      <c r="AX279" s="13" t="s">
        <v>81</v>
      </c>
      <c r="AY279" s="157" t="s">
        <v>128</v>
      </c>
    </row>
    <row r="280" spans="2:65" s="1" customFormat="1" ht="24.15" customHeight="1">
      <c r="B280" s="136"/>
      <c r="C280" s="137" t="s">
        <v>244</v>
      </c>
      <c r="D280" s="137" t="s">
        <v>130</v>
      </c>
      <c r="E280" s="138" t="s">
        <v>357</v>
      </c>
      <c r="F280" s="139" t="s">
        <v>358</v>
      </c>
      <c r="G280" s="140" t="s">
        <v>297</v>
      </c>
      <c r="H280" s="141">
        <v>7</v>
      </c>
      <c r="I280" s="142">
        <v>18.5</v>
      </c>
      <c r="J280" s="142">
        <f t="shared" ref="J280:J291" si="0">ROUND(I280*H280,2)</f>
        <v>129.5</v>
      </c>
      <c r="K280" s="143"/>
      <c r="L280" s="29"/>
      <c r="M280" s="144" t="s">
        <v>1</v>
      </c>
      <c r="N280" s="115" t="s">
        <v>39</v>
      </c>
      <c r="O280" s="145">
        <v>0</v>
      </c>
      <c r="P280" s="145">
        <f t="shared" ref="P280:P291" si="1">O280*H280</f>
        <v>0</v>
      </c>
      <c r="Q280" s="145">
        <v>0</v>
      </c>
      <c r="R280" s="145">
        <f t="shared" ref="R280:R291" si="2">Q280*H280</f>
        <v>0</v>
      </c>
      <c r="S280" s="145">
        <v>0</v>
      </c>
      <c r="T280" s="146">
        <f t="shared" ref="T280:T291" si="3">S280*H280</f>
        <v>0</v>
      </c>
      <c r="AR280" s="147" t="s">
        <v>168</v>
      </c>
      <c r="AT280" s="147" t="s">
        <v>130</v>
      </c>
      <c r="AU280" s="147" t="s">
        <v>135</v>
      </c>
      <c r="AY280" s="15" t="s">
        <v>128</v>
      </c>
      <c r="BE280" s="148">
        <f t="shared" ref="BE280:BE291" si="4">IF(N280="základná",J280,0)</f>
        <v>0</v>
      </c>
      <c r="BF280" s="148">
        <f t="shared" ref="BF280:BF291" si="5">IF(N280="znížená",J280,0)</f>
        <v>129.5</v>
      </c>
      <c r="BG280" s="148">
        <f t="shared" ref="BG280:BG291" si="6">IF(N280="zákl. prenesená",J280,0)</f>
        <v>0</v>
      </c>
      <c r="BH280" s="148">
        <f t="shared" ref="BH280:BH291" si="7">IF(N280="zníž. prenesená",J280,0)</f>
        <v>0</v>
      </c>
      <c r="BI280" s="148">
        <f t="shared" ref="BI280:BI291" si="8">IF(N280="nulová",J280,0)</f>
        <v>0</v>
      </c>
      <c r="BJ280" s="15" t="s">
        <v>135</v>
      </c>
      <c r="BK280" s="148">
        <f t="shared" ref="BK280:BK291" si="9">ROUND(I280*H280,2)</f>
        <v>129.5</v>
      </c>
      <c r="BL280" s="15" t="s">
        <v>168</v>
      </c>
      <c r="BM280" s="147" t="s">
        <v>359</v>
      </c>
    </row>
    <row r="281" spans="2:65" s="1" customFormat="1" ht="24.15" customHeight="1">
      <c r="B281" s="136"/>
      <c r="C281" s="162" t="s">
        <v>360</v>
      </c>
      <c r="D281" s="162" t="s">
        <v>275</v>
      </c>
      <c r="E281" s="163" t="s">
        <v>361</v>
      </c>
      <c r="F281" s="164" t="s">
        <v>362</v>
      </c>
      <c r="G281" s="165" t="s">
        <v>297</v>
      </c>
      <c r="H281" s="166">
        <v>7</v>
      </c>
      <c r="I281" s="167">
        <v>122</v>
      </c>
      <c r="J281" s="167">
        <f t="shared" si="0"/>
        <v>854</v>
      </c>
      <c r="K281" s="168"/>
      <c r="L281" s="169"/>
      <c r="M281" s="170" t="s">
        <v>1</v>
      </c>
      <c r="N281" s="171" t="s">
        <v>39</v>
      </c>
      <c r="O281" s="145">
        <v>0</v>
      </c>
      <c r="P281" s="145">
        <f t="shared" si="1"/>
        <v>0</v>
      </c>
      <c r="Q281" s="145">
        <v>0</v>
      </c>
      <c r="R281" s="145">
        <f t="shared" si="2"/>
        <v>0</v>
      </c>
      <c r="S281" s="145">
        <v>0</v>
      </c>
      <c r="T281" s="146">
        <f t="shared" si="3"/>
        <v>0</v>
      </c>
      <c r="AR281" s="147" t="s">
        <v>220</v>
      </c>
      <c r="AT281" s="147" t="s">
        <v>275</v>
      </c>
      <c r="AU281" s="147" t="s">
        <v>135</v>
      </c>
      <c r="AY281" s="15" t="s">
        <v>128</v>
      </c>
      <c r="BE281" s="148">
        <f t="shared" si="4"/>
        <v>0</v>
      </c>
      <c r="BF281" s="148">
        <f t="shared" si="5"/>
        <v>854</v>
      </c>
      <c r="BG281" s="148">
        <f t="shared" si="6"/>
        <v>0</v>
      </c>
      <c r="BH281" s="148">
        <f t="shared" si="7"/>
        <v>0</v>
      </c>
      <c r="BI281" s="148">
        <f t="shared" si="8"/>
        <v>0</v>
      </c>
      <c r="BJ281" s="15" t="s">
        <v>135</v>
      </c>
      <c r="BK281" s="148">
        <f t="shared" si="9"/>
        <v>854</v>
      </c>
      <c r="BL281" s="15" t="s">
        <v>168</v>
      </c>
      <c r="BM281" s="147" t="s">
        <v>363</v>
      </c>
    </row>
    <row r="282" spans="2:65" s="1" customFormat="1" ht="24.15" customHeight="1">
      <c r="B282" s="136"/>
      <c r="C282" s="137" t="s">
        <v>254</v>
      </c>
      <c r="D282" s="137" t="s">
        <v>130</v>
      </c>
      <c r="E282" s="138" t="s">
        <v>364</v>
      </c>
      <c r="F282" s="139" t="s">
        <v>365</v>
      </c>
      <c r="G282" s="140" t="s">
        <v>297</v>
      </c>
      <c r="H282" s="141">
        <v>8</v>
      </c>
      <c r="I282" s="142">
        <v>25.4</v>
      </c>
      <c r="J282" s="142">
        <f t="shared" si="0"/>
        <v>203.2</v>
      </c>
      <c r="K282" s="143"/>
      <c r="L282" s="29"/>
      <c r="M282" s="144" t="s">
        <v>1</v>
      </c>
      <c r="N282" s="115" t="s">
        <v>39</v>
      </c>
      <c r="O282" s="145">
        <v>0</v>
      </c>
      <c r="P282" s="145">
        <f t="shared" si="1"/>
        <v>0</v>
      </c>
      <c r="Q282" s="145">
        <v>0</v>
      </c>
      <c r="R282" s="145">
        <f t="shared" si="2"/>
        <v>0</v>
      </c>
      <c r="S282" s="145">
        <v>0</v>
      </c>
      <c r="T282" s="146">
        <f t="shared" si="3"/>
        <v>0</v>
      </c>
      <c r="AR282" s="147" t="s">
        <v>168</v>
      </c>
      <c r="AT282" s="147" t="s">
        <v>130</v>
      </c>
      <c r="AU282" s="147" t="s">
        <v>135</v>
      </c>
      <c r="AY282" s="15" t="s">
        <v>128</v>
      </c>
      <c r="BE282" s="148">
        <f t="shared" si="4"/>
        <v>0</v>
      </c>
      <c r="BF282" s="148">
        <f t="shared" si="5"/>
        <v>203.2</v>
      </c>
      <c r="BG282" s="148">
        <f t="shared" si="6"/>
        <v>0</v>
      </c>
      <c r="BH282" s="148">
        <f t="shared" si="7"/>
        <v>0</v>
      </c>
      <c r="BI282" s="148">
        <f t="shared" si="8"/>
        <v>0</v>
      </c>
      <c r="BJ282" s="15" t="s">
        <v>135</v>
      </c>
      <c r="BK282" s="148">
        <f t="shared" si="9"/>
        <v>203.2</v>
      </c>
      <c r="BL282" s="15" t="s">
        <v>168</v>
      </c>
      <c r="BM282" s="147" t="s">
        <v>366</v>
      </c>
    </row>
    <row r="283" spans="2:65" s="1" customFormat="1" ht="24.15" customHeight="1">
      <c r="B283" s="136"/>
      <c r="C283" s="162" t="s">
        <v>367</v>
      </c>
      <c r="D283" s="162" t="s">
        <v>275</v>
      </c>
      <c r="E283" s="163" t="s">
        <v>368</v>
      </c>
      <c r="F283" s="164" t="s">
        <v>369</v>
      </c>
      <c r="G283" s="165" t="s">
        <v>297</v>
      </c>
      <c r="H283" s="166">
        <v>8</v>
      </c>
      <c r="I283" s="167">
        <v>356.2</v>
      </c>
      <c r="J283" s="167">
        <f t="shared" si="0"/>
        <v>2849.6</v>
      </c>
      <c r="K283" s="168"/>
      <c r="L283" s="169"/>
      <c r="M283" s="170" t="s">
        <v>1</v>
      </c>
      <c r="N283" s="171" t="s">
        <v>39</v>
      </c>
      <c r="O283" s="145">
        <v>0</v>
      </c>
      <c r="P283" s="145">
        <f t="shared" si="1"/>
        <v>0</v>
      </c>
      <c r="Q283" s="145">
        <v>3.6459999999999999E-2</v>
      </c>
      <c r="R283" s="145">
        <f t="shared" si="2"/>
        <v>0.29167999999999999</v>
      </c>
      <c r="S283" s="145">
        <v>0</v>
      </c>
      <c r="T283" s="146">
        <f t="shared" si="3"/>
        <v>0</v>
      </c>
      <c r="AR283" s="147" t="s">
        <v>220</v>
      </c>
      <c r="AT283" s="147" t="s">
        <v>275</v>
      </c>
      <c r="AU283" s="147" t="s">
        <v>135</v>
      </c>
      <c r="AY283" s="15" t="s">
        <v>128</v>
      </c>
      <c r="BE283" s="148">
        <f t="shared" si="4"/>
        <v>0</v>
      </c>
      <c r="BF283" s="148">
        <f t="shared" si="5"/>
        <v>2849.6</v>
      </c>
      <c r="BG283" s="148">
        <f t="shared" si="6"/>
        <v>0</v>
      </c>
      <c r="BH283" s="148">
        <f t="shared" si="7"/>
        <v>0</v>
      </c>
      <c r="BI283" s="148">
        <f t="shared" si="8"/>
        <v>0</v>
      </c>
      <c r="BJ283" s="15" t="s">
        <v>135</v>
      </c>
      <c r="BK283" s="148">
        <f t="shared" si="9"/>
        <v>2849.6</v>
      </c>
      <c r="BL283" s="15" t="s">
        <v>168</v>
      </c>
      <c r="BM283" s="147" t="s">
        <v>370</v>
      </c>
    </row>
    <row r="284" spans="2:65" s="1" customFormat="1" ht="24.15" customHeight="1">
      <c r="B284" s="136"/>
      <c r="C284" s="137" t="s">
        <v>259</v>
      </c>
      <c r="D284" s="137" t="s">
        <v>130</v>
      </c>
      <c r="E284" s="138" t="s">
        <v>371</v>
      </c>
      <c r="F284" s="139" t="s">
        <v>372</v>
      </c>
      <c r="G284" s="140" t="s">
        <v>297</v>
      </c>
      <c r="H284" s="141">
        <v>5</v>
      </c>
      <c r="I284" s="142">
        <v>46.72</v>
      </c>
      <c r="J284" s="142">
        <f t="shared" si="0"/>
        <v>233.6</v>
      </c>
      <c r="K284" s="143"/>
      <c r="L284" s="29"/>
      <c r="M284" s="144" t="s">
        <v>1</v>
      </c>
      <c r="N284" s="115" t="s">
        <v>39</v>
      </c>
      <c r="O284" s="145">
        <v>0</v>
      </c>
      <c r="P284" s="145">
        <f t="shared" si="1"/>
        <v>0</v>
      </c>
      <c r="Q284" s="145">
        <v>0</v>
      </c>
      <c r="R284" s="145">
        <f t="shared" si="2"/>
        <v>0</v>
      </c>
      <c r="S284" s="145">
        <v>0</v>
      </c>
      <c r="T284" s="146">
        <f t="shared" si="3"/>
        <v>0</v>
      </c>
      <c r="AR284" s="147" t="s">
        <v>168</v>
      </c>
      <c r="AT284" s="147" t="s">
        <v>130</v>
      </c>
      <c r="AU284" s="147" t="s">
        <v>135</v>
      </c>
      <c r="AY284" s="15" t="s">
        <v>128</v>
      </c>
      <c r="BE284" s="148">
        <f t="shared" si="4"/>
        <v>0</v>
      </c>
      <c r="BF284" s="148">
        <f t="shared" si="5"/>
        <v>233.6</v>
      </c>
      <c r="BG284" s="148">
        <f t="shared" si="6"/>
        <v>0</v>
      </c>
      <c r="BH284" s="148">
        <f t="shared" si="7"/>
        <v>0</v>
      </c>
      <c r="BI284" s="148">
        <f t="shared" si="8"/>
        <v>0</v>
      </c>
      <c r="BJ284" s="15" t="s">
        <v>135</v>
      </c>
      <c r="BK284" s="148">
        <f t="shared" si="9"/>
        <v>233.6</v>
      </c>
      <c r="BL284" s="15" t="s">
        <v>168</v>
      </c>
      <c r="BM284" s="147" t="s">
        <v>373</v>
      </c>
    </row>
    <row r="285" spans="2:65" s="1" customFormat="1" ht="24.15" customHeight="1">
      <c r="B285" s="136"/>
      <c r="C285" s="162" t="s">
        <v>374</v>
      </c>
      <c r="D285" s="162" t="s">
        <v>275</v>
      </c>
      <c r="E285" s="163" t="s">
        <v>375</v>
      </c>
      <c r="F285" s="164" t="s">
        <v>376</v>
      </c>
      <c r="G285" s="165" t="s">
        <v>297</v>
      </c>
      <c r="H285" s="166">
        <v>5</v>
      </c>
      <c r="I285" s="167">
        <v>412</v>
      </c>
      <c r="J285" s="167">
        <f t="shared" si="0"/>
        <v>2060</v>
      </c>
      <c r="K285" s="168"/>
      <c r="L285" s="169"/>
      <c r="M285" s="170" t="s">
        <v>1</v>
      </c>
      <c r="N285" s="171" t="s">
        <v>39</v>
      </c>
      <c r="O285" s="145">
        <v>0</v>
      </c>
      <c r="P285" s="145">
        <f t="shared" si="1"/>
        <v>0</v>
      </c>
      <c r="Q285" s="145">
        <v>0.37780000000000002</v>
      </c>
      <c r="R285" s="145">
        <f t="shared" si="2"/>
        <v>1.8890000000000002</v>
      </c>
      <c r="S285" s="145">
        <v>0</v>
      </c>
      <c r="T285" s="146">
        <f t="shared" si="3"/>
        <v>0</v>
      </c>
      <c r="AR285" s="147" t="s">
        <v>220</v>
      </c>
      <c r="AT285" s="147" t="s">
        <v>275</v>
      </c>
      <c r="AU285" s="147" t="s">
        <v>135</v>
      </c>
      <c r="AY285" s="15" t="s">
        <v>128</v>
      </c>
      <c r="BE285" s="148">
        <f t="shared" si="4"/>
        <v>0</v>
      </c>
      <c r="BF285" s="148">
        <f t="shared" si="5"/>
        <v>2060</v>
      </c>
      <c r="BG285" s="148">
        <f t="shared" si="6"/>
        <v>0</v>
      </c>
      <c r="BH285" s="148">
        <f t="shared" si="7"/>
        <v>0</v>
      </c>
      <c r="BI285" s="148">
        <f t="shared" si="8"/>
        <v>0</v>
      </c>
      <c r="BJ285" s="15" t="s">
        <v>135</v>
      </c>
      <c r="BK285" s="148">
        <f t="shared" si="9"/>
        <v>2060</v>
      </c>
      <c r="BL285" s="15" t="s">
        <v>168</v>
      </c>
      <c r="BM285" s="147" t="s">
        <v>377</v>
      </c>
    </row>
    <row r="286" spans="2:65" s="1" customFormat="1" ht="24.15" customHeight="1">
      <c r="B286" s="136"/>
      <c r="C286" s="137" t="s">
        <v>265</v>
      </c>
      <c r="D286" s="137" t="s">
        <v>130</v>
      </c>
      <c r="E286" s="138" t="s">
        <v>378</v>
      </c>
      <c r="F286" s="139" t="s">
        <v>379</v>
      </c>
      <c r="G286" s="140" t="s">
        <v>297</v>
      </c>
      <c r="H286" s="141">
        <v>4</v>
      </c>
      <c r="I286" s="142">
        <v>66.69</v>
      </c>
      <c r="J286" s="142">
        <f t="shared" si="0"/>
        <v>266.76</v>
      </c>
      <c r="K286" s="143"/>
      <c r="L286" s="29"/>
      <c r="M286" s="144" t="s">
        <v>1</v>
      </c>
      <c r="N286" s="115" t="s">
        <v>39</v>
      </c>
      <c r="O286" s="145">
        <v>0</v>
      </c>
      <c r="P286" s="145">
        <f t="shared" si="1"/>
        <v>0</v>
      </c>
      <c r="Q286" s="145">
        <v>0</v>
      </c>
      <c r="R286" s="145">
        <f t="shared" si="2"/>
        <v>0</v>
      </c>
      <c r="S286" s="145">
        <v>0</v>
      </c>
      <c r="T286" s="146">
        <f t="shared" si="3"/>
        <v>0</v>
      </c>
      <c r="AR286" s="147" t="s">
        <v>168</v>
      </c>
      <c r="AT286" s="147" t="s">
        <v>130</v>
      </c>
      <c r="AU286" s="147" t="s">
        <v>135</v>
      </c>
      <c r="AY286" s="15" t="s">
        <v>128</v>
      </c>
      <c r="BE286" s="148">
        <f t="shared" si="4"/>
        <v>0</v>
      </c>
      <c r="BF286" s="148">
        <f t="shared" si="5"/>
        <v>266.76</v>
      </c>
      <c r="BG286" s="148">
        <f t="shared" si="6"/>
        <v>0</v>
      </c>
      <c r="BH286" s="148">
        <f t="shared" si="7"/>
        <v>0</v>
      </c>
      <c r="BI286" s="148">
        <f t="shared" si="8"/>
        <v>0</v>
      </c>
      <c r="BJ286" s="15" t="s">
        <v>135</v>
      </c>
      <c r="BK286" s="148">
        <f t="shared" si="9"/>
        <v>266.76</v>
      </c>
      <c r="BL286" s="15" t="s">
        <v>168</v>
      </c>
      <c r="BM286" s="147" t="s">
        <v>380</v>
      </c>
    </row>
    <row r="287" spans="2:65" s="1" customFormat="1" ht="24.15" customHeight="1">
      <c r="B287" s="136"/>
      <c r="C287" s="162" t="s">
        <v>381</v>
      </c>
      <c r="D287" s="162" t="s">
        <v>275</v>
      </c>
      <c r="E287" s="163" t="s">
        <v>382</v>
      </c>
      <c r="F287" s="164" t="s">
        <v>383</v>
      </c>
      <c r="G287" s="165" t="s">
        <v>297</v>
      </c>
      <c r="H287" s="166">
        <v>2</v>
      </c>
      <c r="I287" s="167">
        <v>525</v>
      </c>
      <c r="J287" s="167">
        <f t="shared" si="0"/>
        <v>1050</v>
      </c>
      <c r="K287" s="168"/>
      <c r="L287" s="169"/>
      <c r="M287" s="170" t="s">
        <v>1</v>
      </c>
      <c r="N287" s="171" t="s">
        <v>39</v>
      </c>
      <c r="O287" s="145">
        <v>0</v>
      </c>
      <c r="P287" s="145">
        <f t="shared" si="1"/>
        <v>0</v>
      </c>
      <c r="Q287" s="145">
        <v>0</v>
      </c>
      <c r="R287" s="145">
        <f t="shared" si="2"/>
        <v>0</v>
      </c>
      <c r="S287" s="145">
        <v>0</v>
      </c>
      <c r="T287" s="146">
        <f t="shared" si="3"/>
        <v>0</v>
      </c>
      <c r="AR287" s="147" t="s">
        <v>220</v>
      </c>
      <c r="AT287" s="147" t="s">
        <v>275</v>
      </c>
      <c r="AU287" s="147" t="s">
        <v>135</v>
      </c>
      <c r="AY287" s="15" t="s">
        <v>128</v>
      </c>
      <c r="BE287" s="148">
        <f t="shared" si="4"/>
        <v>0</v>
      </c>
      <c r="BF287" s="148">
        <f t="shared" si="5"/>
        <v>1050</v>
      </c>
      <c r="BG287" s="148">
        <f t="shared" si="6"/>
        <v>0</v>
      </c>
      <c r="BH287" s="148">
        <f t="shared" si="7"/>
        <v>0</v>
      </c>
      <c r="BI287" s="148">
        <f t="shared" si="8"/>
        <v>0</v>
      </c>
      <c r="BJ287" s="15" t="s">
        <v>135</v>
      </c>
      <c r="BK287" s="148">
        <f t="shared" si="9"/>
        <v>1050</v>
      </c>
      <c r="BL287" s="15" t="s">
        <v>168</v>
      </c>
      <c r="BM287" s="147" t="s">
        <v>384</v>
      </c>
    </row>
    <row r="288" spans="2:65" s="1" customFormat="1" ht="16.5" customHeight="1">
      <c r="B288" s="136"/>
      <c r="C288" s="162" t="s">
        <v>272</v>
      </c>
      <c r="D288" s="162" t="s">
        <v>275</v>
      </c>
      <c r="E288" s="163" t="s">
        <v>385</v>
      </c>
      <c r="F288" s="164" t="s">
        <v>386</v>
      </c>
      <c r="G288" s="165" t="s">
        <v>297</v>
      </c>
      <c r="H288" s="166">
        <v>2</v>
      </c>
      <c r="I288" s="167">
        <v>982</v>
      </c>
      <c r="J288" s="167">
        <f t="shared" si="0"/>
        <v>1964</v>
      </c>
      <c r="K288" s="168"/>
      <c r="L288" s="169"/>
      <c r="M288" s="170" t="s">
        <v>1</v>
      </c>
      <c r="N288" s="171" t="s">
        <v>39</v>
      </c>
      <c r="O288" s="145">
        <v>0</v>
      </c>
      <c r="P288" s="145">
        <f t="shared" si="1"/>
        <v>0</v>
      </c>
      <c r="Q288" s="145">
        <v>0.47170000000000001</v>
      </c>
      <c r="R288" s="145">
        <f t="shared" si="2"/>
        <v>0.94340000000000002</v>
      </c>
      <c r="S288" s="145">
        <v>0</v>
      </c>
      <c r="T288" s="146">
        <f t="shared" si="3"/>
        <v>0</v>
      </c>
      <c r="AR288" s="147" t="s">
        <v>220</v>
      </c>
      <c r="AT288" s="147" t="s">
        <v>275</v>
      </c>
      <c r="AU288" s="147" t="s">
        <v>135</v>
      </c>
      <c r="AY288" s="15" t="s">
        <v>128</v>
      </c>
      <c r="BE288" s="148">
        <f t="shared" si="4"/>
        <v>0</v>
      </c>
      <c r="BF288" s="148">
        <f t="shared" si="5"/>
        <v>1964</v>
      </c>
      <c r="BG288" s="148">
        <f t="shared" si="6"/>
        <v>0</v>
      </c>
      <c r="BH288" s="148">
        <f t="shared" si="7"/>
        <v>0</v>
      </c>
      <c r="BI288" s="148">
        <f t="shared" si="8"/>
        <v>0</v>
      </c>
      <c r="BJ288" s="15" t="s">
        <v>135</v>
      </c>
      <c r="BK288" s="148">
        <f t="shared" si="9"/>
        <v>1964</v>
      </c>
      <c r="BL288" s="15" t="s">
        <v>168</v>
      </c>
      <c r="BM288" s="147" t="s">
        <v>387</v>
      </c>
    </row>
    <row r="289" spans="2:65" s="1" customFormat="1" ht="24.15" customHeight="1">
      <c r="B289" s="136"/>
      <c r="C289" s="137" t="s">
        <v>388</v>
      </c>
      <c r="D289" s="137" t="s">
        <v>130</v>
      </c>
      <c r="E289" s="138" t="s">
        <v>389</v>
      </c>
      <c r="F289" s="139" t="s">
        <v>390</v>
      </c>
      <c r="G289" s="140" t="s">
        <v>297</v>
      </c>
      <c r="H289" s="141">
        <v>3</v>
      </c>
      <c r="I289" s="142">
        <v>185.4</v>
      </c>
      <c r="J289" s="142">
        <f t="shared" si="0"/>
        <v>556.20000000000005</v>
      </c>
      <c r="K289" s="143"/>
      <c r="L289" s="29"/>
      <c r="M289" s="144" t="s">
        <v>1</v>
      </c>
      <c r="N289" s="115" t="s">
        <v>39</v>
      </c>
      <c r="O289" s="145">
        <v>0</v>
      </c>
      <c r="P289" s="145">
        <f t="shared" si="1"/>
        <v>0</v>
      </c>
      <c r="Q289" s="145">
        <v>0</v>
      </c>
      <c r="R289" s="145">
        <f t="shared" si="2"/>
        <v>0</v>
      </c>
      <c r="S289" s="145">
        <v>0</v>
      </c>
      <c r="T289" s="146">
        <f t="shared" si="3"/>
        <v>0</v>
      </c>
      <c r="AR289" s="147" t="s">
        <v>168</v>
      </c>
      <c r="AT289" s="147" t="s">
        <v>130</v>
      </c>
      <c r="AU289" s="147" t="s">
        <v>135</v>
      </c>
      <c r="AY289" s="15" t="s">
        <v>128</v>
      </c>
      <c r="BE289" s="148">
        <f t="shared" si="4"/>
        <v>0</v>
      </c>
      <c r="BF289" s="148">
        <f t="shared" si="5"/>
        <v>556.20000000000005</v>
      </c>
      <c r="BG289" s="148">
        <f t="shared" si="6"/>
        <v>0</v>
      </c>
      <c r="BH289" s="148">
        <f t="shared" si="7"/>
        <v>0</v>
      </c>
      <c r="BI289" s="148">
        <f t="shared" si="8"/>
        <v>0</v>
      </c>
      <c r="BJ289" s="15" t="s">
        <v>135</v>
      </c>
      <c r="BK289" s="148">
        <f t="shared" si="9"/>
        <v>556.20000000000005</v>
      </c>
      <c r="BL289" s="15" t="s">
        <v>168</v>
      </c>
      <c r="BM289" s="147" t="s">
        <v>391</v>
      </c>
    </row>
    <row r="290" spans="2:65" s="1" customFormat="1" ht="24.15" customHeight="1">
      <c r="B290" s="136"/>
      <c r="C290" s="162" t="s">
        <v>278</v>
      </c>
      <c r="D290" s="162" t="s">
        <v>275</v>
      </c>
      <c r="E290" s="163" t="s">
        <v>392</v>
      </c>
      <c r="F290" s="164" t="s">
        <v>393</v>
      </c>
      <c r="G290" s="165" t="s">
        <v>297</v>
      </c>
      <c r="H290" s="166">
        <v>3</v>
      </c>
      <c r="I290" s="167">
        <v>932.5</v>
      </c>
      <c r="J290" s="167">
        <f t="shared" si="0"/>
        <v>2797.5</v>
      </c>
      <c r="K290" s="168"/>
      <c r="L290" s="169"/>
      <c r="M290" s="170" t="s">
        <v>1</v>
      </c>
      <c r="N290" s="171" t="s">
        <v>39</v>
      </c>
      <c r="O290" s="145">
        <v>0</v>
      </c>
      <c r="P290" s="145">
        <f t="shared" si="1"/>
        <v>0</v>
      </c>
      <c r="Q290" s="145">
        <v>0.76</v>
      </c>
      <c r="R290" s="145">
        <f t="shared" si="2"/>
        <v>2.2800000000000002</v>
      </c>
      <c r="S290" s="145">
        <v>0</v>
      </c>
      <c r="T290" s="146">
        <f t="shared" si="3"/>
        <v>0</v>
      </c>
      <c r="AR290" s="147" t="s">
        <v>220</v>
      </c>
      <c r="AT290" s="147" t="s">
        <v>275</v>
      </c>
      <c r="AU290" s="147" t="s">
        <v>135</v>
      </c>
      <c r="AY290" s="15" t="s">
        <v>128</v>
      </c>
      <c r="BE290" s="148">
        <f t="shared" si="4"/>
        <v>0</v>
      </c>
      <c r="BF290" s="148">
        <f t="shared" si="5"/>
        <v>2797.5</v>
      </c>
      <c r="BG290" s="148">
        <f t="shared" si="6"/>
        <v>0</v>
      </c>
      <c r="BH290" s="148">
        <f t="shared" si="7"/>
        <v>0</v>
      </c>
      <c r="BI290" s="148">
        <f t="shared" si="8"/>
        <v>0</v>
      </c>
      <c r="BJ290" s="15" t="s">
        <v>135</v>
      </c>
      <c r="BK290" s="148">
        <f t="shared" si="9"/>
        <v>2797.5</v>
      </c>
      <c r="BL290" s="15" t="s">
        <v>168</v>
      </c>
      <c r="BM290" s="147" t="s">
        <v>394</v>
      </c>
    </row>
    <row r="291" spans="2:65" s="1" customFormat="1" ht="24.15" customHeight="1">
      <c r="B291" s="136"/>
      <c r="C291" s="137" t="s">
        <v>395</v>
      </c>
      <c r="D291" s="137" t="s">
        <v>130</v>
      </c>
      <c r="E291" s="138" t="s">
        <v>396</v>
      </c>
      <c r="F291" s="139" t="s">
        <v>397</v>
      </c>
      <c r="G291" s="140" t="s">
        <v>398</v>
      </c>
      <c r="H291" s="141">
        <v>1102.08</v>
      </c>
      <c r="I291" s="142">
        <v>1.99</v>
      </c>
      <c r="J291" s="142">
        <f t="shared" si="0"/>
        <v>2193.14</v>
      </c>
      <c r="K291" s="143"/>
      <c r="L291" s="29"/>
      <c r="M291" s="144" t="s">
        <v>1</v>
      </c>
      <c r="N291" s="115" t="s">
        <v>39</v>
      </c>
      <c r="O291" s="145">
        <v>0</v>
      </c>
      <c r="P291" s="145">
        <f t="shared" si="1"/>
        <v>0</v>
      </c>
      <c r="Q291" s="145">
        <v>4.8980000000000002E-5</v>
      </c>
      <c r="R291" s="145">
        <f t="shared" si="2"/>
        <v>5.39798784E-2</v>
      </c>
      <c r="S291" s="145">
        <v>0</v>
      </c>
      <c r="T291" s="146">
        <f t="shared" si="3"/>
        <v>0</v>
      </c>
      <c r="AR291" s="147" t="s">
        <v>168</v>
      </c>
      <c r="AT291" s="147" t="s">
        <v>130</v>
      </c>
      <c r="AU291" s="147" t="s">
        <v>135</v>
      </c>
      <c r="AY291" s="15" t="s">
        <v>128</v>
      </c>
      <c r="BE291" s="148">
        <f t="shared" si="4"/>
        <v>0</v>
      </c>
      <c r="BF291" s="148">
        <f t="shared" si="5"/>
        <v>2193.14</v>
      </c>
      <c r="BG291" s="148">
        <f t="shared" si="6"/>
        <v>0</v>
      </c>
      <c r="BH291" s="148">
        <f t="shared" si="7"/>
        <v>0</v>
      </c>
      <c r="BI291" s="148">
        <f t="shared" si="8"/>
        <v>0</v>
      </c>
      <c r="BJ291" s="15" t="s">
        <v>135</v>
      </c>
      <c r="BK291" s="148">
        <f t="shared" si="9"/>
        <v>2193.14</v>
      </c>
      <c r="BL291" s="15" t="s">
        <v>168</v>
      </c>
      <c r="BM291" s="147" t="s">
        <v>399</v>
      </c>
    </row>
    <row r="292" spans="2:65" s="12" customFormat="1" ht="10.199999999999999">
      <c r="B292" s="149"/>
      <c r="D292" s="150" t="s">
        <v>136</v>
      </c>
      <c r="E292" s="151" t="s">
        <v>1</v>
      </c>
      <c r="F292" s="152" t="s">
        <v>400</v>
      </c>
      <c r="H292" s="153">
        <v>1102.08</v>
      </c>
      <c r="L292" s="149"/>
      <c r="M292" s="154"/>
      <c r="T292" s="155"/>
      <c r="AT292" s="151" t="s">
        <v>136</v>
      </c>
      <c r="AU292" s="151" t="s">
        <v>135</v>
      </c>
      <c r="AV292" s="12" t="s">
        <v>135</v>
      </c>
      <c r="AW292" s="12" t="s">
        <v>27</v>
      </c>
      <c r="AX292" s="12" t="s">
        <v>73</v>
      </c>
      <c r="AY292" s="151" t="s">
        <v>128</v>
      </c>
    </row>
    <row r="293" spans="2:65" s="13" customFormat="1" ht="10.199999999999999">
      <c r="B293" s="156"/>
      <c r="D293" s="150" t="s">
        <v>136</v>
      </c>
      <c r="E293" s="157" t="s">
        <v>1</v>
      </c>
      <c r="F293" s="158" t="s">
        <v>138</v>
      </c>
      <c r="H293" s="159">
        <v>1102.08</v>
      </c>
      <c r="L293" s="156"/>
      <c r="M293" s="160"/>
      <c r="T293" s="161"/>
      <c r="AT293" s="157" t="s">
        <v>136</v>
      </c>
      <c r="AU293" s="157" t="s">
        <v>135</v>
      </c>
      <c r="AV293" s="13" t="s">
        <v>134</v>
      </c>
      <c r="AW293" s="13" t="s">
        <v>27</v>
      </c>
      <c r="AX293" s="13" t="s">
        <v>81</v>
      </c>
      <c r="AY293" s="157" t="s">
        <v>128</v>
      </c>
    </row>
    <row r="294" spans="2:65" s="1" customFormat="1" ht="24.15" customHeight="1">
      <c r="B294" s="136"/>
      <c r="C294" s="162" t="s">
        <v>282</v>
      </c>
      <c r="D294" s="162" t="s">
        <v>275</v>
      </c>
      <c r="E294" s="163" t="s">
        <v>401</v>
      </c>
      <c r="F294" s="164" t="s">
        <v>402</v>
      </c>
      <c r="G294" s="165" t="s">
        <v>191</v>
      </c>
      <c r="H294" s="166">
        <v>1.1020000000000001</v>
      </c>
      <c r="I294" s="167">
        <v>965.3</v>
      </c>
      <c r="J294" s="167">
        <f>ROUND(I294*H294,2)</f>
        <v>1063.76</v>
      </c>
      <c r="K294" s="168"/>
      <c r="L294" s="169"/>
      <c r="M294" s="170" t="s">
        <v>1</v>
      </c>
      <c r="N294" s="171" t="s">
        <v>39</v>
      </c>
      <c r="O294" s="145">
        <v>0</v>
      </c>
      <c r="P294" s="145">
        <f>O294*H294</f>
        <v>0</v>
      </c>
      <c r="Q294" s="145">
        <v>1</v>
      </c>
      <c r="R294" s="145">
        <f>Q294*H294</f>
        <v>1.1020000000000001</v>
      </c>
      <c r="S294" s="145">
        <v>0</v>
      </c>
      <c r="T294" s="146">
        <f>S294*H294</f>
        <v>0</v>
      </c>
      <c r="AR294" s="147" t="s">
        <v>220</v>
      </c>
      <c r="AT294" s="147" t="s">
        <v>275</v>
      </c>
      <c r="AU294" s="147" t="s">
        <v>135</v>
      </c>
      <c r="AY294" s="15" t="s">
        <v>128</v>
      </c>
      <c r="BE294" s="148">
        <f>IF(N294="základná",J294,0)</f>
        <v>0</v>
      </c>
      <c r="BF294" s="148">
        <f>IF(N294="znížená",J294,0)</f>
        <v>1063.76</v>
      </c>
      <c r="BG294" s="148">
        <f>IF(N294="zákl. prenesená",J294,0)</f>
        <v>0</v>
      </c>
      <c r="BH294" s="148">
        <f>IF(N294="zníž. prenesená",J294,0)</f>
        <v>0</v>
      </c>
      <c r="BI294" s="148">
        <f>IF(N294="nulová",J294,0)</f>
        <v>0</v>
      </c>
      <c r="BJ294" s="15" t="s">
        <v>135</v>
      </c>
      <c r="BK294" s="148">
        <f>ROUND(I294*H294,2)</f>
        <v>1063.76</v>
      </c>
      <c r="BL294" s="15" t="s">
        <v>168</v>
      </c>
      <c r="BM294" s="147" t="s">
        <v>403</v>
      </c>
    </row>
    <row r="295" spans="2:65" s="12" customFormat="1" ht="10.199999999999999">
      <c r="B295" s="149"/>
      <c r="D295" s="150" t="s">
        <v>136</v>
      </c>
      <c r="E295" s="151" t="s">
        <v>1</v>
      </c>
      <c r="F295" s="152" t="s">
        <v>404</v>
      </c>
      <c r="H295" s="153">
        <v>1.1020000000000001</v>
      </c>
      <c r="L295" s="149"/>
      <c r="M295" s="154"/>
      <c r="T295" s="155"/>
      <c r="AT295" s="151" t="s">
        <v>136</v>
      </c>
      <c r="AU295" s="151" t="s">
        <v>135</v>
      </c>
      <c r="AV295" s="12" t="s">
        <v>135</v>
      </c>
      <c r="AW295" s="12" t="s">
        <v>27</v>
      </c>
      <c r="AX295" s="12" t="s">
        <v>73</v>
      </c>
      <c r="AY295" s="151" t="s">
        <v>128</v>
      </c>
    </row>
    <row r="296" spans="2:65" s="13" customFormat="1" ht="10.199999999999999">
      <c r="B296" s="156"/>
      <c r="D296" s="150" t="s">
        <v>136</v>
      </c>
      <c r="E296" s="157" t="s">
        <v>1</v>
      </c>
      <c r="F296" s="158" t="s">
        <v>138</v>
      </c>
      <c r="H296" s="159">
        <v>1.1020000000000001</v>
      </c>
      <c r="L296" s="156"/>
      <c r="M296" s="160"/>
      <c r="T296" s="161"/>
      <c r="AT296" s="157" t="s">
        <v>136</v>
      </c>
      <c r="AU296" s="157" t="s">
        <v>135</v>
      </c>
      <c r="AV296" s="13" t="s">
        <v>134</v>
      </c>
      <c r="AW296" s="13" t="s">
        <v>27</v>
      </c>
      <c r="AX296" s="13" t="s">
        <v>81</v>
      </c>
      <c r="AY296" s="157" t="s">
        <v>128</v>
      </c>
    </row>
    <row r="297" spans="2:65" s="1" customFormat="1" ht="24.15" customHeight="1">
      <c r="B297" s="136"/>
      <c r="C297" s="137" t="s">
        <v>405</v>
      </c>
      <c r="D297" s="137" t="s">
        <v>130</v>
      </c>
      <c r="E297" s="138" t="s">
        <v>406</v>
      </c>
      <c r="F297" s="139" t="s">
        <v>407</v>
      </c>
      <c r="G297" s="140" t="s">
        <v>398</v>
      </c>
      <c r="H297" s="141">
        <v>15125</v>
      </c>
      <c r="I297" s="142">
        <v>1.02</v>
      </c>
      <c r="J297" s="142">
        <f>ROUND(I297*H297,2)</f>
        <v>15427.5</v>
      </c>
      <c r="K297" s="143"/>
      <c r="L297" s="29"/>
      <c r="M297" s="144" t="s">
        <v>1</v>
      </c>
      <c r="N297" s="115" t="s">
        <v>39</v>
      </c>
      <c r="O297" s="145">
        <v>0</v>
      </c>
      <c r="P297" s="145">
        <f>O297*H297</f>
        <v>0</v>
      </c>
      <c r="Q297" s="145">
        <v>4.5899999999999998E-5</v>
      </c>
      <c r="R297" s="145">
        <f>Q297*H297</f>
        <v>0.69423749999999995</v>
      </c>
      <c r="S297" s="145">
        <v>0</v>
      </c>
      <c r="T297" s="146">
        <f>S297*H297</f>
        <v>0</v>
      </c>
      <c r="AR297" s="147" t="s">
        <v>168</v>
      </c>
      <c r="AT297" s="147" t="s">
        <v>130</v>
      </c>
      <c r="AU297" s="147" t="s">
        <v>135</v>
      </c>
      <c r="AY297" s="15" t="s">
        <v>128</v>
      </c>
      <c r="BE297" s="148">
        <f>IF(N297="základná",J297,0)</f>
        <v>0</v>
      </c>
      <c r="BF297" s="148">
        <f>IF(N297="znížená",J297,0)</f>
        <v>15427.5</v>
      </c>
      <c r="BG297" s="148">
        <f>IF(N297="zákl. prenesená",J297,0)</f>
        <v>0</v>
      </c>
      <c r="BH297" s="148">
        <f>IF(N297="zníž. prenesená",J297,0)</f>
        <v>0</v>
      </c>
      <c r="BI297" s="148">
        <f>IF(N297="nulová",J297,0)</f>
        <v>0</v>
      </c>
      <c r="BJ297" s="15" t="s">
        <v>135</v>
      </c>
      <c r="BK297" s="148">
        <f>ROUND(I297*H297,2)</f>
        <v>15427.5</v>
      </c>
      <c r="BL297" s="15" t="s">
        <v>168</v>
      </c>
      <c r="BM297" s="147" t="s">
        <v>408</v>
      </c>
    </row>
    <row r="298" spans="2:65" s="1" customFormat="1" ht="24.15" customHeight="1">
      <c r="B298" s="136"/>
      <c r="C298" s="162" t="s">
        <v>287</v>
      </c>
      <c r="D298" s="162" t="s">
        <v>275</v>
      </c>
      <c r="E298" s="163" t="s">
        <v>409</v>
      </c>
      <c r="F298" s="164" t="s">
        <v>410</v>
      </c>
      <c r="G298" s="165" t="s">
        <v>191</v>
      </c>
      <c r="H298" s="166">
        <v>15.125</v>
      </c>
      <c r="I298" s="167">
        <v>1025</v>
      </c>
      <c r="J298" s="167">
        <f>ROUND(I298*H298,2)</f>
        <v>15503.13</v>
      </c>
      <c r="K298" s="168"/>
      <c r="L298" s="169"/>
      <c r="M298" s="170" t="s">
        <v>1</v>
      </c>
      <c r="N298" s="171" t="s">
        <v>39</v>
      </c>
      <c r="O298" s="145">
        <v>0</v>
      </c>
      <c r="P298" s="145">
        <f>O298*H298</f>
        <v>0</v>
      </c>
      <c r="Q298" s="145">
        <v>1</v>
      </c>
      <c r="R298" s="145">
        <f>Q298*H298</f>
        <v>15.125</v>
      </c>
      <c r="S298" s="145">
        <v>0</v>
      </c>
      <c r="T298" s="146">
        <f>S298*H298</f>
        <v>0</v>
      </c>
      <c r="AR298" s="147" t="s">
        <v>220</v>
      </c>
      <c r="AT298" s="147" t="s">
        <v>275</v>
      </c>
      <c r="AU298" s="147" t="s">
        <v>135</v>
      </c>
      <c r="AY298" s="15" t="s">
        <v>128</v>
      </c>
      <c r="BE298" s="148">
        <f>IF(N298="základná",J298,0)</f>
        <v>0</v>
      </c>
      <c r="BF298" s="148">
        <f>IF(N298="znížená",J298,0)</f>
        <v>15503.13</v>
      </c>
      <c r="BG298" s="148">
        <f>IF(N298="zákl. prenesená",J298,0)</f>
        <v>0</v>
      </c>
      <c r="BH298" s="148">
        <f>IF(N298="zníž. prenesená",J298,0)</f>
        <v>0</v>
      </c>
      <c r="BI298" s="148">
        <f>IF(N298="nulová",J298,0)</f>
        <v>0</v>
      </c>
      <c r="BJ298" s="15" t="s">
        <v>135</v>
      </c>
      <c r="BK298" s="148">
        <f>ROUND(I298*H298,2)</f>
        <v>15503.13</v>
      </c>
      <c r="BL298" s="15" t="s">
        <v>168</v>
      </c>
      <c r="BM298" s="147" t="s">
        <v>411</v>
      </c>
    </row>
    <row r="299" spans="2:65" s="12" customFormat="1" ht="10.199999999999999">
      <c r="B299" s="149"/>
      <c r="D299" s="150" t="s">
        <v>136</v>
      </c>
      <c r="E299" s="151" t="s">
        <v>1</v>
      </c>
      <c r="F299" s="152" t="s">
        <v>412</v>
      </c>
      <c r="H299" s="153">
        <v>15.125</v>
      </c>
      <c r="L299" s="149"/>
      <c r="M299" s="154"/>
      <c r="T299" s="155"/>
      <c r="AT299" s="151" t="s">
        <v>136</v>
      </c>
      <c r="AU299" s="151" t="s">
        <v>135</v>
      </c>
      <c r="AV299" s="12" t="s">
        <v>135</v>
      </c>
      <c r="AW299" s="12" t="s">
        <v>27</v>
      </c>
      <c r="AX299" s="12" t="s">
        <v>73</v>
      </c>
      <c r="AY299" s="151" t="s">
        <v>128</v>
      </c>
    </row>
    <row r="300" spans="2:65" s="13" customFormat="1" ht="10.199999999999999">
      <c r="B300" s="156"/>
      <c r="D300" s="150" t="s">
        <v>136</v>
      </c>
      <c r="E300" s="157" t="s">
        <v>1</v>
      </c>
      <c r="F300" s="158" t="s">
        <v>138</v>
      </c>
      <c r="H300" s="159">
        <v>15.125</v>
      </c>
      <c r="L300" s="156"/>
      <c r="M300" s="160"/>
      <c r="T300" s="161"/>
      <c r="AT300" s="157" t="s">
        <v>136</v>
      </c>
      <c r="AU300" s="157" t="s">
        <v>135</v>
      </c>
      <c r="AV300" s="13" t="s">
        <v>134</v>
      </c>
      <c r="AW300" s="13" t="s">
        <v>27</v>
      </c>
      <c r="AX300" s="13" t="s">
        <v>81</v>
      </c>
      <c r="AY300" s="157" t="s">
        <v>128</v>
      </c>
    </row>
    <row r="301" spans="2:65" s="1" customFormat="1" ht="24.15" customHeight="1">
      <c r="B301" s="136"/>
      <c r="C301" s="137" t="s">
        <v>413</v>
      </c>
      <c r="D301" s="137" t="s">
        <v>130</v>
      </c>
      <c r="E301" s="138" t="s">
        <v>414</v>
      </c>
      <c r="F301" s="139" t="s">
        <v>415</v>
      </c>
      <c r="G301" s="140" t="s">
        <v>286</v>
      </c>
      <c r="H301" s="141">
        <v>907.53</v>
      </c>
      <c r="I301" s="142">
        <v>0.9</v>
      </c>
      <c r="J301" s="142">
        <f>ROUND(I301*H301,2)</f>
        <v>816.78</v>
      </c>
      <c r="K301" s="143"/>
      <c r="L301" s="29"/>
      <c r="M301" s="144" t="s">
        <v>1</v>
      </c>
      <c r="N301" s="115" t="s">
        <v>39</v>
      </c>
      <c r="O301" s="145">
        <v>0</v>
      </c>
      <c r="P301" s="145">
        <f>O301*H301</f>
        <v>0</v>
      </c>
      <c r="Q301" s="145">
        <v>0</v>
      </c>
      <c r="R301" s="145">
        <f>Q301*H301</f>
        <v>0</v>
      </c>
      <c r="S301" s="145">
        <v>0</v>
      </c>
      <c r="T301" s="146">
        <f>S301*H301</f>
        <v>0</v>
      </c>
      <c r="AR301" s="147" t="s">
        <v>168</v>
      </c>
      <c r="AT301" s="147" t="s">
        <v>130</v>
      </c>
      <c r="AU301" s="147" t="s">
        <v>135</v>
      </c>
      <c r="AY301" s="15" t="s">
        <v>128</v>
      </c>
      <c r="BE301" s="148">
        <f>IF(N301="základná",J301,0)</f>
        <v>0</v>
      </c>
      <c r="BF301" s="148">
        <f>IF(N301="znížená",J301,0)</f>
        <v>816.78</v>
      </c>
      <c r="BG301" s="148">
        <f>IF(N301="zákl. prenesená",J301,0)</f>
        <v>0</v>
      </c>
      <c r="BH301" s="148">
        <f>IF(N301="zníž. prenesená",J301,0)</f>
        <v>0</v>
      </c>
      <c r="BI301" s="148">
        <f>IF(N301="nulová",J301,0)</f>
        <v>0</v>
      </c>
      <c r="BJ301" s="15" t="s">
        <v>135</v>
      </c>
      <c r="BK301" s="148">
        <f>ROUND(I301*H301,2)</f>
        <v>816.78</v>
      </c>
      <c r="BL301" s="15" t="s">
        <v>168</v>
      </c>
      <c r="BM301" s="147" t="s">
        <v>416</v>
      </c>
    </row>
    <row r="302" spans="2:65" s="11" customFormat="1" ht="22.8" customHeight="1">
      <c r="B302" s="125"/>
      <c r="D302" s="126" t="s">
        <v>72</v>
      </c>
      <c r="E302" s="134" t="s">
        <v>417</v>
      </c>
      <c r="F302" s="134" t="s">
        <v>418</v>
      </c>
      <c r="J302" s="135">
        <f>BK302</f>
        <v>2288.92</v>
      </c>
      <c r="L302" s="125"/>
      <c r="M302" s="129"/>
      <c r="P302" s="130">
        <f>SUM(P303:P306)</f>
        <v>0</v>
      </c>
      <c r="R302" s="130">
        <f>SUM(R303:R306)</f>
        <v>5.0630400000000006E-2</v>
      </c>
      <c r="T302" s="131">
        <f>SUM(T303:T306)</f>
        <v>0</v>
      </c>
      <c r="AR302" s="126" t="s">
        <v>135</v>
      </c>
      <c r="AT302" s="132" t="s">
        <v>72</v>
      </c>
      <c r="AU302" s="132" t="s">
        <v>81</v>
      </c>
      <c r="AY302" s="126" t="s">
        <v>128</v>
      </c>
      <c r="BK302" s="133">
        <f>SUM(BK303:BK306)</f>
        <v>2288.92</v>
      </c>
    </row>
    <row r="303" spans="2:65" s="1" customFormat="1" ht="24.15" customHeight="1">
      <c r="B303" s="136"/>
      <c r="C303" s="137" t="s">
        <v>292</v>
      </c>
      <c r="D303" s="137" t="s">
        <v>130</v>
      </c>
      <c r="E303" s="138" t="s">
        <v>419</v>
      </c>
      <c r="F303" s="139" t="s">
        <v>420</v>
      </c>
      <c r="G303" s="140" t="s">
        <v>133</v>
      </c>
      <c r="H303" s="141">
        <v>210.96</v>
      </c>
      <c r="I303" s="142">
        <v>7.35</v>
      </c>
      <c r="J303" s="142">
        <f>ROUND(I303*H303,2)</f>
        <v>1550.56</v>
      </c>
      <c r="K303" s="143"/>
      <c r="L303" s="29"/>
      <c r="M303" s="144" t="s">
        <v>1</v>
      </c>
      <c r="N303" s="115" t="s">
        <v>39</v>
      </c>
      <c r="O303" s="145">
        <v>0</v>
      </c>
      <c r="P303" s="145">
        <f>O303*H303</f>
        <v>0</v>
      </c>
      <c r="Q303" s="145">
        <v>1.6000000000000001E-4</v>
      </c>
      <c r="R303" s="145">
        <f>Q303*H303</f>
        <v>3.3753600000000002E-2</v>
      </c>
      <c r="S303" s="145">
        <v>0</v>
      </c>
      <c r="T303" s="146">
        <f>S303*H303</f>
        <v>0</v>
      </c>
      <c r="AR303" s="147" t="s">
        <v>168</v>
      </c>
      <c r="AT303" s="147" t="s">
        <v>130</v>
      </c>
      <c r="AU303" s="147" t="s">
        <v>135</v>
      </c>
      <c r="AY303" s="15" t="s">
        <v>128</v>
      </c>
      <c r="BE303" s="148">
        <f>IF(N303="základná",J303,0)</f>
        <v>0</v>
      </c>
      <c r="BF303" s="148">
        <f>IF(N303="znížená",J303,0)</f>
        <v>1550.56</v>
      </c>
      <c r="BG303" s="148">
        <f>IF(N303="zákl. prenesená",J303,0)</f>
        <v>0</v>
      </c>
      <c r="BH303" s="148">
        <f>IF(N303="zníž. prenesená",J303,0)</f>
        <v>0</v>
      </c>
      <c r="BI303" s="148">
        <f>IF(N303="nulová",J303,0)</f>
        <v>0</v>
      </c>
      <c r="BJ303" s="15" t="s">
        <v>135</v>
      </c>
      <c r="BK303" s="148">
        <f>ROUND(I303*H303,2)</f>
        <v>1550.56</v>
      </c>
      <c r="BL303" s="15" t="s">
        <v>168</v>
      </c>
      <c r="BM303" s="147" t="s">
        <v>421</v>
      </c>
    </row>
    <row r="304" spans="2:65" s="12" customFormat="1" ht="10.199999999999999">
      <c r="B304" s="149"/>
      <c r="D304" s="150" t="s">
        <v>136</v>
      </c>
      <c r="E304" s="151" t="s">
        <v>1</v>
      </c>
      <c r="F304" s="152" t="s">
        <v>422</v>
      </c>
      <c r="H304" s="153">
        <v>210.96</v>
      </c>
      <c r="L304" s="149"/>
      <c r="M304" s="154"/>
      <c r="T304" s="155"/>
      <c r="AT304" s="151" t="s">
        <v>136</v>
      </c>
      <c r="AU304" s="151" t="s">
        <v>135</v>
      </c>
      <c r="AV304" s="12" t="s">
        <v>135</v>
      </c>
      <c r="AW304" s="12" t="s">
        <v>27</v>
      </c>
      <c r="AX304" s="12" t="s">
        <v>73</v>
      </c>
      <c r="AY304" s="151" t="s">
        <v>128</v>
      </c>
    </row>
    <row r="305" spans="2:65" s="13" customFormat="1" ht="10.199999999999999">
      <c r="B305" s="156"/>
      <c r="D305" s="150" t="s">
        <v>136</v>
      </c>
      <c r="E305" s="157" t="s">
        <v>1</v>
      </c>
      <c r="F305" s="158" t="s">
        <v>138</v>
      </c>
      <c r="H305" s="159">
        <v>210.96</v>
      </c>
      <c r="L305" s="156"/>
      <c r="M305" s="160"/>
      <c r="T305" s="161"/>
      <c r="AT305" s="157" t="s">
        <v>136</v>
      </c>
      <c r="AU305" s="157" t="s">
        <v>135</v>
      </c>
      <c r="AV305" s="13" t="s">
        <v>134</v>
      </c>
      <c r="AW305" s="13" t="s">
        <v>27</v>
      </c>
      <c r="AX305" s="13" t="s">
        <v>81</v>
      </c>
      <c r="AY305" s="157" t="s">
        <v>128</v>
      </c>
    </row>
    <row r="306" spans="2:65" s="1" customFormat="1" ht="24.15" customHeight="1">
      <c r="B306" s="136"/>
      <c r="C306" s="137" t="s">
        <v>423</v>
      </c>
      <c r="D306" s="137" t="s">
        <v>130</v>
      </c>
      <c r="E306" s="138" t="s">
        <v>424</v>
      </c>
      <c r="F306" s="139" t="s">
        <v>425</v>
      </c>
      <c r="G306" s="140" t="s">
        <v>133</v>
      </c>
      <c r="H306" s="141">
        <v>210.96</v>
      </c>
      <c r="I306" s="142">
        <v>3.5</v>
      </c>
      <c r="J306" s="142">
        <f>ROUND(I306*H306,2)</f>
        <v>738.36</v>
      </c>
      <c r="K306" s="143"/>
      <c r="L306" s="29"/>
      <c r="M306" s="144" t="s">
        <v>1</v>
      </c>
      <c r="N306" s="115" t="s">
        <v>39</v>
      </c>
      <c r="O306" s="145">
        <v>0</v>
      </c>
      <c r="P306" s="145">
        <f>O306*H306</f>
        <v>0</v>
      </c>
      <c r="Q306" s="145">
        <v>8.0000000000000007E-5</v>
      </c>
      <c r="R306" s="145">
        <f>Q306*H306</f>
        <v>1.6876800000000001E-2</v>
      </c>
      <c r="S306" s="145">
        <v>0</v>
      </c>
      <c r="T306" s="146">
        <f>S306*H306</f>
        <v>0</v>
      </c>
      <c r="AR306" s="147" t="s">
        <v>168</v>
      </c>
      <c r="AT306" s="147" t="s">
        <v>130</v>
      </c>
      <c r="AU306" s="147" t="s">
        <v>135</v>
      </c>
      <c r="AY306" s="15" t="s">
        <v>128</v>
      </c>
      <c r="BE306" s="148">
        <f>IF(N306="základná",J306,0)</f>
        <v>0</v>
      </c>
      <c r="BF306" s="148">
        <f>IF(N306="znížená",J306,0)</f>
        <v>738.36</v>
      </c>
      <c r="BG306" s="148">
        <f>IF(N306="zákl. prenesená",J306,0)</f>
        <v>0</v>
      </c>
      <c r="BH306" s="148">
        <f>IF(N306="zníž. prenesená",J306,0)</f>
        <v>0</v>
      </c>
      <c r="BI306" s="148">
        <f>IF(N306="nulová",J306,0)</f>
        <v>0</v>
      </c>
      <c r="BJ306" s="15" t="s">
        <v>135</v>
      </c>
      <c r="BK306" s="148">
        <f>ROUND(I306*H306,2)</f>
        <v>738.36</v>
      </c>
      <c r="BL306" s="15" t="s">
        <v>168</v>
      </c>
      <c r="BM306" s="147" t="s">
        <v>426</v>
      </c>
    </row>
    <row r="307" spans="2:65" s="11" customFormat="1" ht="25.95" customHeight="1">
      <c r="B307" s="125"/>
      <c r="D307" s="126" t="s">
        <v>72</v>
      </c>
      <c r="E307" s="127" t="s">
        <v>275</v>
      </c>
      <c r="F307" s="127" t="s">
        <v>427</v>
      </c>
      <c r="J307" s="128">
        <f>BK307</f>
        <v>5192.2000000000007</v>
      </c>
      <c r="L307" s="125"/>
      <c r="M307" s="129"/>
      <c r="P307" s="130">
        <f>P308+P334+P350</f>
        <v>2.5760000000000001</v>
      </c>
      <c r="R307" s="130">
        <f>R308+R334+R350</f>
        <v>34.276282500000001</v>
      </c>
      <c r="T307" s="131">
        <f>T308+T334+T350</f>
        <v>26.009999999999998</v>
      </c>
      <c r="AR307" s="126" t="s">
        <v>143</v>
      </c>
      <c r="AT307" s="132" t="s">
        <v>72</v>
      </c>
      <c r="AU307" s="132" t="s">
        <v>73</v>
      </c>
      <c r="AY307" s="126" t="s">
        <v>128</v>
      </c>
      <c r="BK307" s="133">
        <f>BK308+BK334+BK350</f>
        <v>5192.2000000000007</v>
      </c>
    </row>
    <row r="308" spans="2:65" s="11" customFormat="1" ht="22.8" customHeight="1">
      <c r="B308" s="125"/>
      <c r="D308" s="126" t="s">
        <v>72</v>
      </c>
      <c r="E308" s="134" t="s">
        <v>428</v>
      </c>
      <c r="F308" s="134" t="s">
        <v>429</v>
      </c>
      <c r="J308" s="135">
        <f>BK308</f>
        <v>1509.2900000000002</v>
      </c>
      <c r="L308" s="125"/>
      <c r="M308" s="129"/>
      <c r="P308" s="130">
        <f>SUM(P309:P333)</f>
        <v>2.5760000000000001</v>
      </c>
      <c r="R308" s="130">
        <f>SUM(R309:R333)</f>
        <v>7.9979999999999996E-2</v>
      </c>
      <c r="T308" s="131">
        <f>SUM(T309:T333)</f>
        <v>0</v>
      </c>
      <c r="AR308" s="126" t="s">
        <v>143</v>
      </c>
      <c r="AT308" s="132" t="s">
        <v>72</v>
      </c>
      <c r="AU308" s="132" t="s">
        <v>81</v>
      </c>
      <c r="AY308" s="126" t="s">
        <v>128</v>
      </c>
      <c r="BK308" s="133">
        <f>SUM(BK309:BK333)</f>
        <v>1509.2900000000002</v>
      </c>
    </row>
    <row r="309" spans="2:65" s="1" customFormat="1" ht="24.15" customHeight="1">
      <c r="B309" s="136"/>
      <c r="C309" s="137" t="s">
        <v>298</v>
      </c>
      <c r="D309" s="137" t="s">
        <v>130</v>
      </c>
      <c r="E309" s="138" t="s">
        <v>430</v>
      </c>
      <c r="F309" s="139" t="s">
        <v>431</v>
      </c>
      <c r="G309" s="140" t="s">
        <v>253</v>
      </c>
      <c r="H309" s="141">
        <v>112</v>
      </c>
      <c r="I309" s="142">
        <v>1.61</v>
      </c>
      <c r="J309" s="142">
        <f t="shared" ref="J309:J333" si="10">ROUND(I309*H309,2)</f>
        <v>180.32</v>
      </c>
      <c r="K309" s="143"/>
      <c r="L309" s="29"/>
      <c r="M309" s="144" t="s">
        <v>1</v>
      </c>
      <c r="N309" s="115" t="s">
        <v>39</v>
      </c>
      <c r="O309" s="145">
        <v>0</v>
      </c>
      <c r="P309" s="145">
        <f t="shared" ref="P309:P333" si="11">O309*H309</f>
        <v>0</v>
      </c>
      <c r="Q309" s="145">
        <v>0</v>
      </c>
      <c r="R309" s="145">
        <f t="shared" ref="R309:R333" si="12">Q309*H309</f>
        <v>0</v>
      </c>
      <c r="S309" s="145">
        <v>0</v>
      </c>
      <c r="T309" s="146">
        <f t="shared" ref="T309:T333" si="13">S309*H309</f>
        <v>0</v>
      </c>
      <c r="AR309" s="147" t="s">
        <v>306</v>
      </c>
      <c r="AT309" s="147" t="s">
        <v>130</v>
      </c>
      <c r="AU309" s="147" t="s">
        <v>135</v>
      </c>
      <c r="AY309" s="15" t="s">
        <v>128</v>
      </c>
      <c r="BE309" s="148">
        <f t="shared" ref="BE309:BE333" si="14">IF(N309="základná",J309,0)</f>
        <v>0</v>
      </c>
      <c r="BF309" s="148">
        <f t="shared" ref="BF309:BF333" si="15">IF(N309="znížená",J309,0)</f>
        <v>180.32</v>
      </c>
      <c r="BG309" s="148">
        <f t="shared" ref="BG309:BG333" si="16">IF(N309="zákl. prenesená",J309,0)</f>
        <v>0</v>
      </c>
      <c r="BH309" s="148">
        <f t="shared" ref="BH309:BH333" si="17">IF(N309="zníž. prenesená",J309,0)</f>
        <v>0</v>
      </c>
      <c r="BI309" s="148">
        <f t="shared" ref="BI309:BI333" si="18">IF(N309="nulová",J309,0)</f>
        <v>0</v>
      </c>
      <c r="BJ309" s="15" t="s">
        <v>135</v>
      </c>
      <c r="BK309" s="148">
        <f t="shared" ref="BK309:BK333" si="19">ROUND(I309*H309,2)</f>
        <v>180.32</v>
      </c>
      <c r="BL309" s="15" t="s">
        <v>306</v>
      </c>
      <c r="BM309" s="147" t="s">
        <v>432</v>
      </c>
    </row>
    <row r="310" spans="2:65" s="1" customFormat="1" ht="33" customHeight="1">
      <c r="B310" s="136"/>
      <c r="C310" s="162" t="s">
        <v>433</v>
      </c>
      <c r="D310" s="162" t="s">
        <v>275</v>
      </c>
      <c r="E310" s="163" t="s">
        <v>434</v>
      </c>
      <c r="F310" s="164" t="s">
        <v>435</v>
      </c>
      <c r="G310" s="165" t="s">
        <v>253</v>
      </c>
      <c r="H310" s="166">
        <v>112</v>
      </c>
      <c r="I310" s="167">
        <v>4.28</v>
      </c>
      <c r="J310" s="167">
        <f t="shared" si="10"/>
        <v>479.36</v>
      </c>
      <c r="K310" s="168"/>
      <c r="L310" s="169"/>
      <c r="M310" s="170" t="s">
        <v>1</v>
      </c>
      <c r="N310" s="171" t="s">
        <v>39</v>
      </c>
      <c r="O310" s="145">
        <v>0</v>
      </c>
      <c r="P310" s="145">
        <f t="shared" si="11"/>
        <v>0</v>
      </c>
      <c r="Q310" s="145">
        <v>1.9000000000000001E-4</v>
      </c>
      <c r="R310" s="145">
        <f t="shared" si="12"/>
        <v>2.128E-2</v>
      </c>
      <c r="S310" s="145">
        <v>0</v>
      </c>
      <c r="T310" s="146">
        <f t="shared" si="13"/>
        <v>0</v>
      </c>
      <c r="AR310" s="147" t="s">
        <v>436</v>
      </c>
      <c r="AT310" s="147" t="s">
        <v>275</v>
      </c>
      <c r="AU310" s="147" t="s">
        <v>135</v>
      </c>
      <c r="AY310" s="15" t="s">
        <v>128</v>
      </c>
      <c r="BE310" s="148">
        <f t="shared" si="14"/>
        <v>0</v>
      </c>
      <c r="BF310" s="148">
        <f t="shared" si="15"/>
        <v>479.36</v>
      </c>
      <c r="BG310" s="148">
        <f t="shared" si="16"/>
        <v>0</v>
      </c>
      <c r="BH310" s="148">
        <f t="shared" si="17"/>
        <v>0</v>
      </c>
      <c r="BI310" s="148">
        <f t="shared" si="18"/>
        <v>0</v>
      </c>
      <c r="BJ310" s="15" t="s">
        <v>135</v>
      </c>
      <c r="BK310" s="148">
        <f t="shared" si="19"/>
        <v>479.36</v>
      </c>
      <c r="BL310" s="15" t="s">
        <v>306</v>
      </c>
      <c r="BM310" s="147" t="s">
        <v>437</v>
      </c>
    </row>
    <row r="311" spans="2:65" s="1" customFormat="1" ht="33" customHeight="1">
      <c r="B311" s="136"/>
      <c r="C311" s="162" t="s">
        <v>301</v>
      </c>
      <c r="D311" s="162" t="s">
        <v>275</v>
      </c>
      <c r="E311" s="163" t="s">
        <v>438</v>
      </c>
      <c r="F311" s="164" t="s">
        <v>439</v>
      </c>
      <c r="G311" s="165" t="s">
        <v>297</v>
      </c>
      <c r="H311" s="166">
        <v>120</v>
      </c>
      <c r="I311" s="167">
        <v>0.28000000000000003</v>
      </c>
      <c r="J311" s="167">
        <f t="shared" si="10"/>
        <v>33.6</v>
      </c>
      <c r="K311" s="168"/>
      <c r="L311" s="169"/>
      <c r="M311" s="170" t="s">
        <v>1</v>
      </c>
      <c r="N311" s="171" t="s">
        <v>39</v>
      </c>
      <c r="O311" s="145">
        <v>0</v>
      </c>
      <c r="P311" s="145">
        <f t="shared" si="11"/>
        <v>0</v>
      </c>
      <c r="Q311" s="145">
        <v>5.0000000000000002E-5</v>
      </c>
      <c r="R311" s="145">
        <f t="shared" si="12"/>
        <v>6.0000000000000001E-3</v>
      </c>
      <c r="S311" s="145">
        <v>0</v>
      </c>
      <c r="T311" s="146">
        <f t="shared" si="13"/>
        <v>0</v>
      </c>
      <c r="AR311" s="147" t="s">
        <v>436</v>
      </c>
      <c r="AT311" s="147" t="s">
        <v>275</v>
      </c>
      <c r="AU311" s="147" t="s">
        <v>135</v>
      </c>
      <c r="AY311" s="15" t="s">
        <v>128</v>
      </c>
      <c r="BE311" s="148">
        <f t="shared" si="14"/>
        <v>0</v>
      </c>
      <c r="BF311" s="148">
        <f t="shared" si="15"/>
        <v>33.6</v>
      </c>
      <c r="BG311" s="148">
        <f t="shared" si="16"/>
        <v>0</v>
      </c>
      <c r="BH311" s="148">
        <f t="shared" si="17"/>
        <v>0</v>
      </c>
      <c r="BI311" s="148">
        <f t="shared" si="18"/>
        <v>0</v>
      </c>
      <c r="BJ311" s="15" t="s">
        <v>135</v>
      </c>
      <c r="BK311" s="148">
        <f t="shared" si="19"/>
        <v>33.6</v>
      </c>
      <c r="BL311" s="15" t="s">
        <v>306</v>
      </c>
      <c r="BM311" s="147" t="s">
        <v>440</v>
      </c>
    </row>
    <row r="312" spans="2:65" s="1" customFormat="1" ht="21.75" customHeight="1">
      <c r="B312" s="136"/>
      <c r="C312" s="137" t="s">
        <v>441</v>
      </c>
      <c r="D312" s="137" t="s">
        <v>130</v>
      </c>
      <c r="E312" s="138" t="s">
        <v>442</v>
      </c>
      <c r="F312" s="139" t="s">
        <v>443</v>
      </c>
      <c r="G312" s="140" t="s">
        <v>297</v>
      </c>
      <c r="H312" s="141">
        <v>6</v>
      </c>
      <c r="I312" s="142">
        <v>1.42</v>
      </c>
      <c r="J312" s="142">
        <f t="shared" si="10"/>
        <v>8.52</v>
      </c>
      <c r="K312" s="143"/>
      <c r="L312" s="29"/>
      <c r="M312" s="144" t="s">
        <v>1</v>
      </c>
      <c r="N312" s="115" t="s">
        <v>39</v>
      </c>
      <c r="O312" s="145">
        <v>0</v>
      </c>
      <c r="P312" s="145">
        <f t="shared" si="11"/>
        <v>0</v>
      </c>
      <c r="Q312" s="145">
        <v>0</v>
      </c>
      <c r="R312" s="145">
        <f t="shared" si="12"/>
        <v>0</v>
      </c>
      <c r="S312" s="145">
        <v>0</v>
      </c>
      <c r="T312" s="146">
        <f t="shared" si="13"/>
        <v>0</v>
      </c>
      <c r="AR312" s="147" t="s">
        <v>306</v>
      </c>
      <c r="AT312" s="147" t="s">
        <v>130</v>
      </c>
      <c r="AU312" s="147" t="s">
        <v>135</v>
      </c>
      <c r="AY312" s="15" t="s">
        <v>128</v>
      </c>
      <c r="BE312" s="148">
        <f t="shared" si="14"/>
        <v>0</v>
      </c>
      <c r="BF312" s="148">
        <f t="shared" si="15"/>
        <v>8.52</v>
      </c>
      <c r="BG312" s="148">
        <f t="shared" si="16"/>
        <v>0</v>
      </c>
      <c r="BH312" s="148">
        <f t="shared" si="17"/>
        <v>0</v>
      </c>
      <c r="BI312" s="148">
        <f t="shared" si="18"/>
        <v>0</v>
      </c>
      <c r="BJ312" s="15" t="s">
        <v>135</v>
      </c>
      <c r="BK312" s="148">
        <f t="shared" si="19"/>
        <v>8.52</v>
      </c>
      <c r="BL312" s="15" t="s">
        <v>306</v>
      </c>
      <c r="BM312" s="147" t="s">
        <v>444</v>
      </c>
    </row>
    <row r="313" spans="2:65" s="1" customFormat="1" ht="16.5" customHeight="1">
      <c r="B313" s="136"/>
      <c r="C313" s="162" t="s">
        <v>306</v>
      </c>
      <c r="D313" s="162" t="s">
        <v>275</v>
      </c>
      <c r="E313" s="163" t="s">
        <v>445</v>
      </c>
      <c r="F313" s="164" t="s">
        <v>446</v>
      </c>
      <c r="G313" s="165" t="s">
        <v>297</v>
      </c>
      <c r="H313" s="166">
        <v>6</v>
      </c>
      <c r="I313" s="167">
        <v>0.33</v>
      </c>
      <c r="J313" s="167">
        <f t="shared" si="10"/>
        <v>1.98</v>
      </c>
      <c r="K313" s="168"/>
      <c r="L313" s="169"/>
      <c r="M313" s="170" t="s">
        <v>1</v>
      </c>
      <c r="N313" s="171" t="s">
        <v>39</v>
      </c>
      <c r="O313" s="145">
        <v>0</v>
      </c>
      <c r="P313" s="145">
        <f t="shared" si="11"/>
        <v>0</v>
      </c>
      <c r="Q313" s="145">
        <v>0</v>
      </c>
      <c r="R313" s="145">
        <f t="shared" si="12"/>
        <v>0</v>
      </c>
      <c r="S313" s="145">
        <v>0</v>
      </c>
      <c r="T313" s="146">
        <f t="shared" si="13"/>
        <v>0</v>
      </c>
      <c r="AR313" s="147" t="s">
        <v>436</v>
      </c>
      <c r="AT313" s="147" t="s">
        <v>275</v>
      </c>
      <c r="AU313" s="147" t="s">
        <v>135</v>
      </c>
      <c r="AY313" s="15" t="s">
        <v>128</v>
      </c>
      <c r="BE313" s="148">
        <f t="shared" si="14"/>
        <v>0</v>
      </c>
      <c r="BF313" s="148">
        <f t="shared" si="15"/>
        <v>1.98</v>
      </c>
      <c r="BG313" s="148">
        <f t="shared" si="16"/>
        <v>0</v>
      </c>
      <c r="BH313" s="148">
        <f t="shared" si="17"/>
        <v>0</v>
      </c>
      <c r="BI313" s="148">
        <f t="shared" si="18"/>
        <v>0</v>
      </c>
      <c r="BJ313" s="15" t="s">
        <v>135</v>
      </c>
      <c r="BK313" s="148">
        <f t="shared" si="19"/>
        <v>1.98</v>
      </c>
      <c r="BL313" s="15" t="s">
        <v>306</v>
      </c>
      <c r="BM313" s="147" t="s">
        <v>447</v>
      </c>
    </row>
    <row r="314" spans="2:65" s="1" customFormat="1" ht="24.15" customHeight="1">
      <c r="B314" s="136"/>
      <c r="C314" s="137" t="s">
        <v>448</v>
      </c>
      <c r="D314" s="137" t="s">
        <v>130</v>
      </c>
      <c r="E314" s="138" t="s">
        <v>449</v>
      </c>
      <c r="F314" s="139" t="s">
        <v>450</v>
      </c>
      <c r="G314" s="140" t="s">
        <v>451</v>
      </c>
      <c r="H314" s="141">
        <v>6</v>
      </c>
      <c r="I314" s="142">
        <v>1.34</v>
      </c>
      <c r="J314" s="142">
        <f t="shared" si="10"/>
        <v>8.0399999999999991</v>
      </c>
      <c r="K314" s="143"/>
      <c r="L314" s="29"/>
      <c r="M314" s="144" t="s">
        <v>1</v>
      </c>
      <c r="N314" s="115" t="s">
        <v>39</v>
      </c>
      <c r="O314" s="145">
        <v>0</v>
      </c>
      <c r="P314" s="145">
        <f t="shared" si="11"/>
        <v>0</v>
      </c>
      <c r="Q314" s="145">
        <v>0</v>
      </c>
      <c r="R314" s="145">
        <f t="shared" si="12"/>
        <v>0</v>
      </c>
      <c r="S314" s="145">
        <v>0</v>
      </c>
      <c r="T314" s="146">
        <f t="shared" si="13"/>
        <v>0</v>
      </c>
      <c r="AR314" s="147" t="s">
        <v>306</v>
      </c>
      <c r="AT314" s="147" t="s">
        <v>130</v>
      </c>
      <c r="AU314" s="147" t="s">
        <v>135</v>
      </c>
      <c r="AY314" s="15" t="s">
        <v>128</v>
      </c>
      <c r="BE314" s="148">
        <f t="shared" si="14"/>
        <v>0</v>
      </c>
      <c r="BF314" s="148">
        <f t="shared" si="15"/>
        <v>8.0399999999999991</v>
      </c>
      <c r="BG314" s="148">
        <f t="shared" si="16"/>
        <v>0</v>
      </c>
      <c r="BH314" s="148">
        <f t="shared" si="17"/>
        <v>0</v>
      </c>
      <c r="BI314" s="148">
        <f t="shared" si="18"/>
        <v>0</v>
      </c>
      <c r="BJ314" s="15" t="s">
        <v>135</v>
      </c>
      <c r="BK314" s="148">
        <f t="shared" si="19"/>
        <v>8.0399999999999991</v>
      </c>
      <c r="BL314" s="15" t="s">
        <v>306</v>
      </c>
      <c r="BM314" s="147" t="s">
        <v>452</v>
      </c>
    </row>
    <row r="315" spans="2:65" s="1" customFormat="1" ht="16.5" customHeight="1">
      <c r="B315" s="136"/>
      <c r="C315" s="137" t="s">
        <v>311</v>
      </c>
      <c r="D315" s="137" t="s">
        <v>130</v>
      </c>
      <c r="E315" s="138" t="s">
        <v>453</v>
      </c>
      <c r="F315" s="139" t="s">
        <v>454</v>
      </c>
      <c r="G315" s="140" t="s">
        <v>297</v>
      </c>
      <c r="H315" s="141">
        <v>6</v>
      </c>
      <c r="I315" s="142">
        <v>4.0999999999999996</v>
      </c>
      <c r="J315" s="142">
        <f t="shared" si="10"/>
        <v>24.6</v>
      </c>
      <c r="K315" s="143"/>
      <c r="L315" s="29"/>
      <c r="M315" s="144" t="s">
        <v>1</v>
      </c>
      <c r="N315" s="115" t="s">
        <v>39</v>
      </c>
      <c r="O315" s="145">
        <v>0</v>
      </c>
      <c r="P315" s="145">
        <f t="shared" si="11"/>
        <v>0</v>
      </c>
      <c r="Q315" s="145">
        <v>0</v>
      </c>
      <c r="R315" s="145">
        <f t="shared" si="12"/>
        <v>0</v>
      </c>
      <c r="S315" s="145">
        <v>0</v>
      </c>
      <c r="T315" s="146">
        <f t="shared" si="13"/>
        <v>0</v>
      </c>
      <c r="AR315" s="147" t="s">
        <v>306</v>
      </c>
      <c r="AT315" s="147" t="s">
        <v>130</v>
      </c>
      <c r="AU315" s="147" t="s">
        <v>135</v>
      </c>
      <c r="AY315" s="15" t="s">
        <v>128</v>
      </c>
      <c r="BE315" s="148">
        <f t="shared" si="14"/>
        <v>0</v>
      </c>
      <c r="BF315" s="148">
        <f t="shared" si="15"/>
        <v>24.6</v>
      </c>
      <c r="BG315" s="148">
        <f t="shared" si="16"/>
        <v>0</v>
      </c>
      <c r="BH315" s="148">
        <f t="shared" si="17"/>
        <v>0</v>
      </c>
      <c r="BI315" s="148">
        <f t="shared" si="18"/>
        <v>0</v>
      </c>
      <c r="BJ315" s="15" t="s">
        <v>135</v>
      </c>
      <c r="BK315" s="148">
        <f t="shared" si="19"/>
        <v>24.6</v>
      </c>
      <c r="BL315" s="15" t="s">
        <v>306</v>
      </c>
      <c r="BM315" s="147" t="s">
        <v>455</v>
      </c>
    </row>
    <row r="316" spans="2:65" s="1" customFormat="1" ht="16.5" customHeight="1">
      <c r="B316" s="136"/>
      <c r="C316" s="162" t="s">
        <v>456</v>
      </c>
      <c r="D316" s="162" t="s">
        <v>275</v>
      </c>
      <c r="E316" s="163" t="s">
        <v>457</v>
      </c>
      <c r="F316" s="164" t="s">
        <v>458</v>
      </c>
      <c r="G316" s="165" t="s">
        <v>297</v>
      </c>
      <c r="H316" s="166">
        <v>6</v>
      </c>
      <c r="I316" s="167">
        <v>3.96</v>
      </c>
      <c r="J316" s="167">
        <f t="shared" si="10"/>
        <v>23.76</v>
      </c>
      <c r="K316" s="168"/>
      <c r="L316" s="169"/>
      <c r="M316" s="170" t="s">
        <v>1</v>
      </c>
      <c r="N316" s="171" t="s">
        <v>39</v>
      </c>
      <c r="O316" s="145">
        <v>0</v>
      </c>
      <c r="P316" s="145">
        <f t="shared" si="11"/>
        <v>0</v>
      </c>
      <c r="Q316" s="145">
        <v>1E-4</v>
      </c>
      <c r="R316" s="145">
        <f t="shared" si="12"/>
        <v>6.0000000000000006E-4</v>
      </c>
      <c r="S316" s="145">
        <v>0</v>
      </c>
      <c r="T316" s="146">
        <f t="shared" si="13"/>
        <v>0</v>
      </c>
      <c r="AR316" s="147" t="s">
        <v>436</v>
      </c>
      <c r="AT316" s="147" t="s">
        <v>275</v>
      </c>
      <c r="AU316" s="147" t="s">
        <v>135</v>
      </c>
      <c r="AY316" s="15" t="s">
        <v>128</v>
      </c>
      <c r="BE316" s="148">
        <f t="shared" si="14"/>
        <v>0</v>
      </c>
      <c r="BF316" s="148">
        <f t="shared" si="15"/>
        <v>23.76</v>
      </c>
      <c r="BG316" s="148">
        <f t="shared" si="16"/>
        <v>0</v>
      </c>
      <c r="BH316" s="148">
        <f t="shared" si="17"/>
        <v>0</v>
      </c>
      <c r="BI316" s="148">
        <f t="shared" si="18"/>
        <v>0</v>
      </c>
      <c r="BJ316" s="15" t="s">
        <v>135</v>
      </c>
      <c r="BK316" s="148">
        <f t="shared" si="19"/>
        <v>23.76</v>
      </c>
      <c r="BL316" s="15" t="s">
        <v>306</v>
      </c>
      <c r="BM316" s="147" t="s">
        <v>459</v>
      </c>
    </row>
    <row r="317" spans="2:65" s="1" customFormat="1" ht="24.15" customHeight="1">
      <c r="B317" s="136"/>
      <c r="C317" s="137" t="s">
        <v>316</v>
      </c>
      <c r="D317" s="137" t="s">
        <v>130</v>
      </c>
      <c r="E317" s="138" t="s">
        <v>460</v>
      </c>
      <c r="F317" s="139" t="s">
        <v>461</v>
      </c>
      <c r="G317" s="140" t="s">
        <v>297</v>
      </c>
      <c r="H317" s="141">
        <v>6</v>
      </c>
      <c r="I317" s="142">
        <v>3.83</v>
      </c>
      <c r="J317" s="142">
        <f t="shared" si="10"/>
        <v>22.98</v>
      </c>
      <c r="K317" s="143"/>
      <c r="L317" s="29"/>
      <c r="M317" s="144" t="s">
        <v>1</v>
      </c>
      <c r="N317" s="115" t="s">
        <v>39</v>
      </c>
      <c r="O317" s="145">
        <v>0</v>
      </c>
      <c r="P317" s="145">
        <f t="shared" si="11"/>
        <v>0</v>
      </c>
      <c r="Q317" s="145">
        <v>0</v>
      </c>
      <c r="R317" s="145">
        <f t="shared" si="12"/>
        <v>0</v>
      </c>
      <c r="S317" s="145">
        <v>0</v>
      </c>
      <c r="T317" s="146">
        <f t="shared" si="13"/>
        <v>0</v>
      </c>
      <c r="AR317" s="147" t="s">
        <v>306</v>
      </c>
      <c r="AT317" s="147" t="s">
        <v>130</v>
      </c>
      <c r="AU317" s="147" t="s">
        <v>135</v>
      </c>
      <c r="AY317" s="15" t="s">
        <v>128</v>
      </c>
      <c r="BE317" s="148">
        <f t="shared" si="14"/>
        <v>0</v>
      </c>
      <c r="BF317" s="148">
        <f t="shared" si="15"/>
        <v>22.98</v>
      </c>
      <c r="BG317" s="148">
        <f t="shared" si="16"/>
        <v>0</v>
      </c>
      <c r="BH317" s="148">
        <f t="shared" si="17"/>
        <v>0</v>
      </c>
      <c r="BI317" s="148">
        <f t="shared" si="18"/>
        <v>0</v>
      </c>
      <c r="BJ317" s="15" t="s">
        <v>135</v>
      </c>
      <c r="BK317" s="148">
        <f t="shared" si="19"/>
        <v>22.98</v>
      </c>
      <c r="BL317" s="15" t="s">
        <v>306</v>
      </c>
      <c r="BM317" s="147" t="s">
        <v>462</v>
      </c>
    </row>
    <row r="318" spans="2:65" s="1" customFormat="1" ht="16.5" customHeight="1">
      <c r="B318" s="136"/>
      <c r="C318" s="162" t="s">
        <v>463</v>
      </c>
      <c r="D318" s="162" t="s">
        <v>275</v>
      </c>
      <c r="E318" s="163" t="s">
        <v>464</v>
      </c>
      <c r="F318" s="164" t="s">
        <v>465</v>
      </c>
      <c r="G318" s="165" t="s">
        <v>297</v>
      </c>
      <c r="H318" s="166">
        <v>6</v>
      </c>
      <c r="I318" s="167">
        <v>1.03</v>
      </c>
      <c r="J318" s="167">
        <f t="shared" si="10"/>
        <v>6.18</v>
      </c>
      <c r="K318" s="168"/>
      <c r="L318" s="169"/>
      <c r="M318" s="170" t="s">
        <v>1</v>
      </c>
      <c r="N318" s="171" t="s">
        <v>39</v>
      </c>
      <c r="O318" s="145">
        <v>0</v>
      </c>
      <c r="P318" s="145">
        <f t="shared" si="11"/>
        <v>0</v>
      </c>
      <c r="Q318" s="145">
        <v>3.0000000000000001E-5</v>
      </c>
      <c r="R318" s="145">
        <f t="shared" si="12"/>
        <v>1.8000000000000001E-4</v>
      </c>
      <c r="S318" s="145">
        <v>0</v>
      </c>
      <c r="T318" s="146">
        <f t="shared" si="13"/>
        <v>0</v>
      </c>
      <c r="AR318" s="147" t="s">
        <v>436</v>
      </c>
      <c r="AT318" s="147" t="s">
        <v>275</v>
      </c>
      <c r="AU318" s="147" t="s">
        <v>135</v>
      </c>
      <c r="AY318" s="15" t="s">
        <v>128</v>
      </c>
      <c r="BE318" s="148">
        <f t="shared" si="14"/>
        <v>0</v>
      </c>
      <c r="BF318" s="148">
        <f t="shared" si="15"/>
        <v>6.18</v>
      </c>
      <c r="BG318" s="148">
        <f t="shared" si="16"/>
        <v>0</v>
      </c>
      <c r="BH318" s="148">
        <f t="shared" si="17"/>
        <v>0</v>
      </c>
      <c r="BI318" s="148">
        <f t="shared" si="18"/>
        <v>0</v>
      </c>
      <c r="BJ318" s="15" t="s">
        <v>135</v>
      </c>
      <c r="BK318" s="148">
        <f t="shared" si="19"/>
        <v>6.18</v>
      </c>
      <c r="BL318" s="15" t="s">
        <v>306</v>
      </c>
      <c r="BM318" s="147" t="s">
        <v>466</v>
      </c>
    </row>
    <row r="319" spans="2:65" s="1" customFormat="1" ht="16.5" customHeight="1">
      <c r="B319" s="136"/>
      <c r="C319" s="162" t="s">
        <v>321</v>
      </c>
      <c r="D319" s="162" t="s">
        <v>275</v>
      </c>
      <c r="E319" s="163" t="s">
        <v>467</v>
      </c>
      <c r="F319" s="164" t="s">
        <v>468</v>
      </c>
      <c r="G319" s="165" t="s">
        <v>297</v>
      </c>
      <c r="H319" s="166">
        <v>6</v>
      </c>
      <c r="I319" s="167">
        <v>2.84</v>
      </c>
      <c r="J319" s="167">
        <f t="shared" si="10"/>
        <v>17.04</v>
      </c>
      <c r="K319" s="168"/>
      <c r="L319" s="169"/>
      <c r="M319" s="170" t="s">
        <v>1</v>
      </c>
      <c r="N319" s="171" t="s">
        <v>39</v>
      </c>
      <c r="O319" s="145">
        <v>0</v>
      </c>
      <c r="P319" s="145">
        <f t="shared" si="11"/>
        <v>0</v>
      </c>
      <c r="Q319" s="145">
        <v>8.0000000000000007E-5</v>
      </c>
      <c r="R319" s="145">
        <f t="shared" si="12"/>
        <v>4.8000000000000007E-4</v>
      </c>
      <c r="S319" s="145">
        <v>0</v>
      </c>
      <c r="T319" s="146">
        <f t="shared" si="13"/>
        <v>0</v>
      </c>
      <c r="AR319" s="147" t="s">
        <v>436</v>
      </c>
      <c r="AT319" s="147" t="s">
        <v>275</v>
      </c>
      <c r="AU319" s="147" t="s">
        <v>135</v>
      </c>
      <c r="AY319" s="15" t="s">
        <v>128</v>
      </c>
      <c r="BE319" s="148">
        <f t="shared" si="14"/>
        <v>0</v>
      </c>
      <c r="BF319" s="148">
        <f t="shared" si="15"/>
        <v>17.04</v>
      </c>
      <c r="BG319" s="148">
        <f t="shared" si="16"/>
        <v>0</v>
      </c>
      <c r="BH319" s="148">
        <f t="shared" si="17"/>
        <v>0</v>
      </c>
      <c r="BI319" s="148">
        <f t="shared" si="18"/>
        <v>0</v>
      </c>
      <c r="BJ319" s="15" t="s">
        <v>135</v>
      </c>
      <c r="BK319" s="148">
        <f t="shared" si="19"/>
        <v>17.04</v>
      </c>
      <c r="BL319" s="15" t="s">
        <v>306</v>
      </c>
      <c r="BM319" s="147" t="s">
        <v>469</v>
      </c>
    </row>
    <row r="320" spans="2:65" s="1" customFormat="1" ht="21.75" customHeight="1">
      <c r="B320" s="136"/>
      <c r="C320" s="137" t="s">
        <v>470</v>
      </c>
      <c r="D320" s="137" t="s">
        <v>130</v>
      </c>
      <c r="E320" s="138" t="s">
        <v>471</v>
      </c>
      <c r="F320" s="139" t="s">
        <v>472</v>
      </c>
      <c r="G320" s="140" t="s">
        <v>297</v>
      </c>
      <c r="H320" s="141">
        <v>3</v>
      </c>
      <c r="I320" s="142">
        <v>6.05</v>
      </c>
      <c r="J320" s="142">
        <f t="shared" si="10"/>
        <v>18.149999999999999</v>
      </c>
      <c r="K320" s="143"/>
      <c r="L320" s="29"/>
      <c r="M320" s="144" t="s">
        <v>1</v>
      </c>
      <c r="N320" s="115" t="s">
        <v>39</v>
      </c>
      <c r="O320" s="145">
        <v>0</v>
      </c>
      <c r="P320" s="145">
        <f t="shared" si="11"/>
        <v>0</v>
      </c>
      <c r="Q320" s="145">
        <v>0</v>
      </c>
      <c r="R320" s="145">
        <f t="shared" si="12"/>
        <v>0</v>
      </c>
      <c r="S320" s="145">
        <v>0</v>
      </c>
      <c r="T320" s="146">
        <f t="shared" si="13"/>
        <v>0</v>
      </c>
      <c r="AR320" s="147" t="s">
        <v>306</v>
      </c>
      <c r="AT320" s="147" t="s">
        <v>130</v>
      </c>
      <c r="AU320" s="147" t="s">
        <v>135</v>
      </c>
      <c r="AY320" s="15" t="s">
        <v>128</v>
      </c>
      <c r="BE320" s="148">
        <f t="shared" si="14"/>
        <v>0</v>
      </c>
      <c r="BF320" s="148">
        <f t="shared" si="15"/>
        <v>18.149999999999999</v>
      </c>
      <c r="BG320" s="148">
        <f t="shared" si="16"/>
        <v>0</v>
      </c>
      <c r="BH320" s="148">
        <f t="shared" si="17"/>
        <v>0</v>
      </c>
      <c r="BI320" s="148">
        <f t="shared" si="18"/>
        <v>0</v>
      </c>
      <c r="BJ320" s="15" t="s">
        <v>135</v>
      </c>
      <c r="BK320" s="148">
        <f t="shared" si="19"/>
        <v>18.149999999999999</v>
      </c>
      <c r="BL320" s="15" t="s">
        <v>306</v>
      </c>
      <c r="BM320" s="147" t="s">
        <v>473</v>
      </c>
    </row>
    <row r="321" spans="2:65" s="1" customFormat="1" ht="16.5" customHeight="1">
      <c r="B321" s="136"/>
      <c r="C321" s="162" t="s">
        <v>326</v>
      </c>
      <c r="D321" s="162" t="s">
        <v>275</v>
      </c>
      <c r="E321" s="163" t="s">
        <v>474</v>
      </c>
      <c r="F321" s="164" t="s">
        <v>475</v>
      </c>
      <c r="G321" s="165" t="s">
        <v>297</v>
      </c>
      <c r="H321" s="166">
        <v>3</v>
      </c>
      <c r="I321" s="167">
        <v>6.63</v>
      </c>
      <c r="J321" s="167">
        <f t="shared" si="10"/>
        <v>19.89</v>
      </c>
      <c r="K321" s="168"/>
      <c r="L321" s="169"/>
      <c r="M321" s="170" t="s">
        <v>1</v>
      </c>
      <c r="N321" s="171" t="s">
        <v>39</v>
      </c>
      <c r="O321" s="145">
        <v>0</v>
      </c>
      <c r="P321" s="145">
        <f t="shared" si="11"/>
        <v>0</v>
      </c>
      <c r="Q321" s="145">
        <v>3.1E-4</v>
      </c>
      <c r="R321" s="145">
        <f t="shared" si="12"/>
        <v>9.3000000000000005E-4</v>
      </c>
      <c r="S321" s="145">
        <v>0</v>
      </c>
      <c r="T321" s="146">
        <f t="shared" si="13"/>
        <v>0</v>
      </c>
      <c r="AR321" s="147" t="s">
        <v>436</v>
      </c>
      <c r="AT321" s="147" t="s">
        <v>275</v>
      </c>
      <c r="AU321" s="147" t="s">
        <v>135</v>
      </c>
      <c r="AY321" s="15" t="s">
        <v>128</v>
      </c>
      <c r="BE321" s="148">
        <f t="shared" si="14"/>
        <v>0</v>
      </c>
      <c r="BF321" s="148">
        <f t="shared" si="15"/>
        <v>19.89</v>
      </c>
      <c r="BG321" s="148">
        <f t="shared" si="16"/>
        <v>0</v>
      </c>
      <c r="BH321" s="148">
        <f t="shared" si="17"/>
        <v>0</v>
      </c>
      <c r="BI321" s="148">
        <f t="shared" si="18"/>
        <v>0</v>
      </c>
      <c r="BJ321" s="15" t="s">
        <v>135</v>
      </c>
      <c r="BK321" s="148">
        <f t="shared" si="19"/>
        <v>19.89</v>
      </c>
      <c r="BL321" s="15" t="s">
        <v>306</v>
      </c>
      <c r="BM321" s="147" t="s">
        <v>476</v>
      </c>
    </row>
    <row r="322" spans="2:65" s="1" customFormat="1" ht="24.15" customHeight="1">
      <c r="B322" s="136"/>
      <c r="C322" s="137" t="s">
        <v>477</v>
      </c>
      <c r="D322" s="137" t="s">
        <v>130</v>
      </c>
      <c r="E322" s="138" t="s">
        <v>478</v>
      </c>
      <c r="F322" s="139" t="s">
        <v>479</v>
      </c>
      <c r="G322" s="140" t="s">
        <v>297</v>
      </c>
      <c r="H322" s="141">
        <v>1</v>
      </c>
      <c r="I322" s="142">
        <v>11.26</v>
      </c>
      <c r="J322" s="142">
        <f t="shared" si="10"/>
        <v>11.26</v>
      </c>
      <c r="K322" s="143"/>
      <c r="L322" s="29"/>
      <c r="M322" s="144" t="s">
        <v>1</v>
      </c>
      <c r="N322" s="115" t="s">
        <v>39</v>
      </c>
      <c r="O322" s="145">
        <v>0</v>
      </c>
      <c r="P322" s="145">
        <f t="shared" si="11"/>
        <v>0</v>
      </c>
      <c r="Q322" s="145">
        <v>0</v>
      </c>
      <c r="R322" s="145">
        <f t="shared" si="12"/>
        <v>0</v>
      </c>
      <c r="S322" s="145">
        <v>0</v>
      </c>
      <c r="T322" s="146">
        <f t="shared" si="13"/>
        <v>0</v>
      </c>
      <c r="AR322" s="147" t="s">
        <v>306</v>
      </c>
      <c r="AT322" s="147" t="s">
        <v>130</v>
      </c>
      <c r="AU322" s="147" t="s">
        <v>135</v>
      </c>
      <c r="AY322" s="15" t="s">
        <v>128</v>
      </c>
      <c r="BE322" s="148">
        <f t="shared" si="14"/>
        <v>0</v>
      </c>
      <c r="BF322" s="148">
        <f t="shared" si="15"/>
        <v>11.26</v>
      </c>
      <c r="BG322" s="148">
        <f t="shared" si="16"/>
        <v>0</v>
      </c>
      <c r="BH322" s="148">
        <f t="shared" si="17"/>
        <v>0</v>
      </c>
      <c r="BI322" s="148">
        <f t="shared" si="18"/>
        <v>0</v>
      </c>
      <c r="BJ322" s="15" t="s">
        <v>135</v>
      </c>
      <c r="BK322" s="148">
        <f t="shared" si="19"/>
        <v>11.26</v>
      </c>
      <c r="BL322" s="15" t="s">
        <v>306</v>
      </c>
      <c r="BM322" s="147" t="s">
        <v>480</v>
      </c>
    </row>
    <row r="323" spans="2:65" s="1" customFormat="1" ht="21.75" customHeight="1">
      <c r="B323" s="136"/>
      <c r="C323" s="162" t="s">
        <v>330</v>
      </c>
      <c r="D323" s="162" t="s">
        <v>275</v>
      </c>
      <c r="E323" s="163" t="s">
        <v>481</v>
      </c>
      <c r="F323" s="164" t="s">
        <v>482</v>
      </c>
      <c r="G323" s="165" t="s">
        <v>297</v>
      </c>
      <c r="H323" s="166">
        <v>1</v>
      </c>
      <c r="I323" s="167">
        <v>87.07</v>
      </c>
      <c r="J323" s="167">
        <f t="shared" si="10"/>
        <v>87.07</v>
      </c>
      <c r="K323" s="168"/>
      <c r="L323" s="169"/>
      <c r="M323" s="170" t="s">
        <v>1</v>
      </c>
      <c r="N323" s="171" t="s">
        <v>39</v>
      </c>
      <c r="O323" s="145">
        <v>0</v>
      </c>
      <c r="P323" s="145">
        <f t="shared" si="11"/>
        <v>0</v>
      </c>
      <c r="Q323" s="145">
        <v>1.6E-2</v>
      </c>
      <c r="R323" s="145">
        <f t="shared" si="12"/>
        <v>1.6E-2</v>
      </c>
      <c r="S323" s="145">
        <v>0</v>
      </c>
      <c r="T323" s="146">
        <f t="shared" si="13"/>
        <v>0</v>
      </c>
      <c r="AR323" s="147" t="s">
        <v>436</v>
      </c>
      <c r="AT323" s="147" t="s">
        <v>275</v>
      </c>
      <c r="AU323" s="147" t="s">
        <v>135</v>
      </c>
      <c r="AY323" s="15" t="s">
        <v>128</v>
      </c>
      <c r="BE323" s="148">
        <f t="shared" si="14"/>
        <v>0</v>
      </c>
      <c r="BF323" s="148">
        <f t="shared" si="15"/>
        <v>87.07</v>
      </c>
      <c r="BG323" s="148">
        <f t="shared" si="16"/>
        <v>0</v>
      </c>
      <c r="BH323" s="148">
        <f t="shared" si="17"/>
        <v>0</v>
      </c>
      <c r="BI323" s="148">
        <f t="shared" si="18"/>
        <v>0</v>
      </c>
      <c r="BJ323" s="15" t="s">
        <v>135</v>
      </c>
      <c r="BK323" s="148">
        <f t="shared" si="19"/>
        <v>87.07</v>
      </c>
      <c r="BL323" s="15" t="s">
        <v>306</v>
      </c>
      <c r="BM323" s="147" t="s">
        <v>483</v>
      </c>
    </row>
    <row r="324" spans="2:65" s="1" customFormat="1" ht="21.75" customHeight="1">
      <c r="B324" s="136"/>
      <c r="C324" s="137" t="s">
        <v>484</v>
      </c>
      <c r="D324" s="137" t="s">
        <v>130</v>
      </c>
      <c r="E324" s="138" t="s">
        <v>485</v>
      </c>
      <c r="F324" s="139" t="s">
        <v>486</v>
      </c>
      <c r="G324" s="140" t="s">
        <v>297</v>
      </c>
      <c r="H324" s="141">
        <v>6</v>
      </c>
      <c r="I324" s="142">
        <v>10.78</v>
      </c>
      <c r="J324" s="142">
        <f t="shared" si="10"/>
        <v>64.680000000000007</v>
      </c>
      <c r="K324" s="143"/>
      <c r="L324" s="29"/>
      <c r="M324" s="144" t="s">
        <v>1</v>
      </c>
      <c r="N324" s="115" t="s">
        <v>39</v>
      </c>
      <c r="O324" s="145">
        <v>0</v>
      </c>
      <c r="P324" s="145">
        <f t="shared" si="11"/>
        <v>0</v>
      </c>
      <c r="Q324" s="145">
        <v>0</v>
      </c>
      <c r="R324" s="145">
        <f t="shared" si="12"/>
        <v>0</v>
      </c>
      <c r="S324" s="145">
        <v>0</v>
      </c>
      <c r="T324" s="146">
        <f t="shared" si="13"/>
        <v>0</v>
      </c>
      <c r="AR324" s="147" t="s">
        <v>306</v>
      </c>
      <c r="AT324" s="147" t="s">
        <v>130</v>
      </c>
      <c r="AU324" s="147" t="s">
        <v>135</v>
      </c>
      <c r="AY324" s="15" t="s">
        <v>128</v>
      </c>
      <c r="BE324" s="148">
        <f t="shared" si="14"/>
        <v>0</v>
      </c>
      <c r="BF324" s="148">
        <f t="shared" si="15"/>
        <v>64.680000000000007</v>
      </c>
      <c r="BG324" s="148">
        <f t="shared" si="16"/>
        <v>0</v>
      </c>
      <c r="BH324" s="148">
        <f t="shared" si="17"/>
        <v>0</v>
      </c>
      <c r="BI324" s="148">
        <f t="shared" si="18"/>
        <v>0</v>
      </c>
      <c r="BJ324" s="15" t="s">
        <v>135</v>
      </c>
      <c r="BK324" s="148">
        <f t="shared" si="19"/>
        <v>64.680000000000007</v>
      </c>
      <c r="BL324" s="15" t="s">
        <v>306</v>
      </c>
      <c r="BM324" s="147" t="s">
        <v>487</v>
      </c>
    </row>
    <row r="325" spans="2:65" s="1" customFormat="1" ht="16.5" customHeight="1">
      <c r="B325" s="136"/>
      <c r="C325" s="162" t="s">
        <v>337</v>
      </c>
      <c r="D325" s="162" t="s">
        <v>275</v>
      </c>
      <c r="E325" s="163" t="s">
        <v>488</v>
      </c>
      <c r="F325" s="164" t="s">
        <v>489</v>
      </c>
      <c r="G325" s="165" t="s">
        <v>297</v>
      </c>
      <c r="H325" s="166">
        <v>6</v>
      </c>
      <c r="I325" s="167">
        <v>28.4</v>
      </c>
      <c r="J325" s="167">
        <f t="shared" si="10"/>
        <v>170.4</v>
      </c>
      <c r="K325" s="168"/>
      <c r="L325" s="169"/>
      <c r="M325" s="170" t="s">
        <v>1</v>
      </c>
      <c r="N325" s="171" t="s">
        <v>39</v>
      </c>
      <c r="O325" s="145">
        <v>0</v>
      </c>
      <c r="P325" s="145">
        <f t="shared" si="11"/>
        <v>0</v>
      </c>
      <c r="Q325" s="145">
        <v>0</v>
      </c>
      <c r="R325" s="145">
        <f t="shared" si="12"/>
        <v>0</v>
      </c>
      <c r="S325" s="145">
        <v>0</v>
      </c>
      <c r="T325" s="146">
        <f t="shared" si="13"/>
        <v>0</v>
      </c>
      <c r="AR325" s="147" t="s">
        <v>436</v>
      </c>
      <c r="AT325" s="147" t="s">
        <v>275</v>
      </c>
      <c r="AU325" s="147" t="s">
        <v>135</v>
      </c>
      <c r="AY325" s="15" t="s">
        <v>128</v>
      </c>
      <c r="BE325" s="148">
        <f t="shared" si="14"/>
        <v>0</v>
      </c>
      <c r="BF325" s="148">
        <f t="shared" si="15"/>
        <v>170.4</v>
      </c>
      <c r="BG325" s="148">
        <f t="shared" si="16"/>
        <v>0</v>
      </c>
      <c r="BH325" s="148">
        <f t="shared" si="17"/>
        <v>0</v>
      </c>
      <c r="BI325" s="148">
        <f t="shared" si="18"/>
        <v>0</v>
      </c>
      <c r="BJ325" s="15" t="s">
        <v>135</v>
      </c>
      <c r="BK325" s="148">
        <f t="shared" si="19"/>
        <v>170.4</v>
      </c>
      <c r="BL325" s="15" t="s">
        <v>306</v>
      </c>
      <c r="BM325" s="147" t="s">
        <v>490</v>
      </c>
    </row>
    <row r="326" spans="2:65" s="1" customFormat="1" ht="16.5" customHeight="1">
      <c r="B326" s="136"/>
      <c r="C326" s="137" t="s">
        <v>491</v>
      </c>
      <c r="D326" s="137" t="s">
        <v>130</v>
      </c>
      <c r="E326" s="138" t="s">
        <v>492</v>
      </c>
      <c r="F326" s="139" t="s">
        <v>493</v>
      </c>
      <c r="G326" s="140" t="s">
        <v>253</v>
      </c>
      <c r="H326" s="141">
        <v>112</v>
      </c>
      <c r="I326" s="142">
        <v>0.54</v>
      </c>
      <c r="J326" s="142">
        <f t="shared" si="10"/>
        <v>60.48</v>
      </c>
      <c r="K326" s="143"/>
      <c r="L326" s="29"/>
      <c r="M326" s="144" t="s">
        <v>1</v>
      </c>
      <c r="N326" s="115" t="s">
        <v>39</v>
      </c>
      <c r="O326" s="145">
        <v>2.3E-2</v>
      </c>
      <c r="P326" s="145">
        <f t="shared" si="11"/>
        <v>2.5760000000000001</v>
      </c>
      <c r="Q326" s="145">
        <v>0</v>
      </c>
      <c r="R326" s="145">
        <f t="shared" si="12"/>
        <v>0</v>
      </c>
      <c r="S326" s="145">
        <v>0</v>
      </c>
      <c r="T326" s="146">
        <f t="shared" si="13"/>
        <v>0</v>
      </c>
      <c r="AR326" s="147" t="s">
        <v>306</v>
      </c>
      <c r="AT326" s="147" t="s">
        <v>130</v>
      </c>
      <c r="AU326" s="147" t="s">
        <v>135</v>
      </c>
      <c r="AY326" s="15" t="s">
        <v>128</v>
      </c>
      <c r="BE326" s="148">
        <f t="shared" si="14"/>
        <v>0</v>
      </c>
      <c r="BF326" s="148">
        <f t="shared" si="15"/>
        <v>60.48</v>
      </c>
      <c r="BG326" s="148">
        <f t="shared" si="16"/>
        <v>0</v>
      </c>
      <c r="BH326" s="148">
        <f t="shared" si="17"/>
        <v>0</v>
      </c>
      <c r="BI326" s="148">
        <f t="shared" si="18"/>
        <v>0</v>
      </c>
      <c r="BJ326" s="15" t="s">
        <v>135</v>
      </c>
      <c r="BK326" s="148">
        <f t="shared" si="19"/>
        <v>60.48</v>
      </c>
      <c r="BL326" s="15" t="s">
        <v>306</v>
      </c>
      <c r="BM326" s="147" t="s">
        <v>494</v>
      </c>
    </row>
    <row r="327" spans="2:65" s="1" customFormat="1" ht="16.5" customHeight="1">
      <c r="B327" s="136"/>
      <c r="C327" s="162" t="s">
        <v>341</v>
      </c>
      <c r="D327" s="162" t="s">
        <v>275</v>
      </c>
      <c r="E327" s="163" t="s">
        <v>495</v>
      </c>
      <c r="F327" s="164" t="s">
        <v>496</v>
      </c>
      <c r="G327" s="165" t="s">
        <v>253</v>
      </c>
      <c r="H327" s="166">
        <v>112</v>
      </c>
      <c r="I327" s="167">
        <v>0.55000000000000004</v>
      </c>
      <c r="J327" s="167">
        <f t="shared" si="10"/>
        <v>61.6</v>
      </c>
      <c r="K327" s="168"/>
      <c r="L327" s="169"/>
      <c r="M327" s="170" t="s">
        <v>1</v>
      </c>
      <c r="N327" s="171" t="s">
        <v>39</v>
      </c>
      <c r="O327" s="145">
        <v>0</v>
      </c>
      <c r="P327" s="145">
        <f t="shared" si="11"/>
        <v>0</v>
      </c>
      <c r="Q327" s="145">
        <v>8.0000000000000007E-5</v>
      </c>
      <c r="R327" s="145">
        <f t="shared" si="12"/>
        <v>8.9600000000000009E-3</v>
      </c>
      <c r="S327" s="145">
        <v>0</v>
      </c>
      <c r="T327" s="146">
        <f t="shared" si="13"/>
        <v>0</v>
      </c>
      <c r="AR327" s="147" t="s">
        <v>447</v>
      </c>
      <c r="AT327" s="147" t="s">
        <v>275</v>
      </c>
      <c r="AU327" s="147" t="s">
        <v>135</v>
      </c>
      <c r="AY327" s="15" t="s">
        <v>128</v>
      </c>
      <c r="BE327" s="148">
        <f t="shared" si="14"/>
        <v>0</v>
      </c>
      <c r="BF327" s="148">
        <f t="shared" si="15"/>
        <v>61.6</v>
      </c>
      <c r="BG327" s="148">
        <f t="shared" si="16"/>
        <v>0</v>
      </c>
      <c r="BH327" s="148">
        <f t="shared" si="17"/>
        <v>0</v>
      </c>
      <c r="BI327" s="148">
        <f t="shared" si="18"/>
        <v>0</v>
      </c>
      <c r="BJ327" s="15" t="s">
        <v>135</v>
      </c>
      <c r="BK327" s="148">
        <f t="shared" si="19"/>
        <v>61.6</v>
      </c>
      <c r="BL327" s="15" t="s">
        <v>447</v>
      </c>
      <c r="BM327" s="147" t="s">
        <v>497</v>
      </c>
    </row>
    <row r="328" spans="2:65" s="1" customFormat="1" ht="16.5" customHeight="1">
      <c r="B328" s="136"/>
      <c r="C328" s="137" t="s">
        <v>498</v>
      </c>
      <c r="D328" s="137" t="s">
        <v>130</v>
      </c>
      <c r="E328" s="138" t="s">
        <v>499</v>
      </c>
      <c r="F328" s="139" t="s">
        <v>500</v>
      </c>
      <c r="G328" s="140" t="s">
        <v>253</v>
      </c>
      <c r="H328" s="141">
        <v>35</v>
      </c>
      <c r="I328" s="142">
        <v>0.77</v>
      </c>
      <c r="J328" s="142">
        <f t="shared" si="10"/>
        <v>26.95</v>
      </c>
      <c r="K328" s="143"/>
      <c r="L328" s="29"/>
      <c r="M328" s="144" t="s">
        <v>1</v>
      </c>
      <c r="N328" s="115" t="s">
        <v>39</v>
      </c>
      <c r="O328" s="145">
        <v>0</v>
      </c>
      <c r="P328" s="145">
        <f t="shared" si="11"/>
        <v>0</v>
      </c>
      <c r="Q328" s="145">
        <v>0</v>
      </c>
      <c r="R328" s="145">
        <f t="shared" si="12"/>
        <v>0</v>
      </c>
      <c r="S328" s="145">
        <v>0</v>
      </c>
      <c r="T328" s="146">
        <f t="shared" si="13"/>
        <v>0</v>
      </c>
      <c r="AR328" s="147" t="s">
        <v>306</v>
      </c>
      <c r="AT328" s="147" t="s">
        <v>130</v>
      </c>
      <c r="AU328" s="147" t="s">
        <v>135</v>
      </c>
      <c r="AY328" s="15" t="s">
        <v>128</v>
      </c>
      <c r="BE328" s="148">
        <f t="shared" si="14"/>
        <v>0</v>
      </c>
      <c r="BF328" s="148">
        <f t="shared" si="15"/>
        <v>26.95</v>
      </c>
      <c r="BG328" s="148">
        <f t="shared" si="16"/>
        <v>0</v>
      </c>
      <c r="BH328" s="148">
        <f t="shared" si="17"/>
        <v>0</v>
      </c>
      <c r="BI328" s="148">
        <f t="shared" si="18"/>
        <v>0</v>
      </c>
      <c r="BJ328" s="15" t="s">
        <v>135</v>
      </c>
      <c r="BK328" s="148">
        <f t="shared" si="19"/>
        <v>26.95</v>
      </c>
      <c r="BL328" s="15" t="s">
        <v>306</v>
      </c>
      <c r="BM328" s="147" t="s">
        <v>501</v>
      </c>
    </row>
    <row r="329" spans="2:65" s="1" customFormat="1" ht="16.5" customHeight="1">
      <c r="B329" s="136"/>
      <c r="C329" s="162" t="s">
        <v>346</v>
      </c>
      <c r="D329" s="162" t="s">
        <v>275</v>
      </c>
      <c r="E329" s="163" t="s">
        <v>502</v>
      </c>
      <c r="F329" s="164" t="s">
        <v>503</v>
      </c>
      <c r="G329" s="165" t="s">
        <v>253</v>
      </c>
      <c r="H329" s="166">
        <v>35</v>
      </c>
      <c r="I329" s="167">
        <v>1.63</v>
      </c>
      <c r="J329" s="167">
        <f t="shared" si="10"/>
        <v>57.05</v>
      </c>
      <c r="K329" s="168"/>
      <c r="L329" s="169"/>
      <c r="M329" s="170" t="s">
        <v>1</v>
      </c>
      <c r="N329" s="171" t="s">
        <v>39</v>
      </c>
      <c r="O329" s="145">
        <v>0</v>
      </c>
      <c r="P329" s="145">
        <f t="shared" si="11"/>
        <v>0</v>
      </c>
      <c r="Q329" s="145">
        <v>7.2999999999999996E-4</v>
      </c>
      <c r="R329" s="145">
        <f t="shared" si="12"/>
        <v>2.555E-2</v>
      </c>
      <c r="S329" s="145">
        <v>0</v>
      </c>
      <c r="T329" s="146">
        <f t="shared" si="13"/>
        <v>0</v>
      </c>
      <c r="AR329" s="147" t="s">
        <v>436</v>
      </c>
      <c r="AT329" s="147" t="s">
        <v>275</v>
      </c>
      <c r="AU329" s="147" t="s">
        <v>135</v>
      </c>
      <c r="AY329" s="15" t="s">
        <v>128</v>
      </c>
      <c r="BE329" s="148">
        <f t="shared" si="14"/>
        <v>0</v>
      </c>
      <c r="BF329" s="148">
        <f t="shared" si="15"/>
        <v>57.05</v>
      </c>
      <c r="BG329" s="148">
        <f t="shared" si="16"/>
        <v>0</v>
      </c>
      <c r="BH329" s="148">
        <f t="shared" si="17"/>
        <v>0</v>
      </c>
      <c r="BI329" s="148">
        <f t="shared" si="18"/>
        <v>0</v>
      </c>
      <c r="BJ329" s="15" t="s">
        <v>135</v>
      </c>
      <c r="BK329" s="148">
        <f t="shared" si="19"/>
        <v>57.05</v>
      </c>
      <c r="BL329" s="15" t="s">
        <v>306</v>
      </c>
      <c r="BM329" s="147" t="s">
        <v>504</v>
      </c>
    </row>
    <row r="330" spans="2:65" s="1" customFormat="1" ht="16.5" customHeight="1">
      <c r="B330" s="136"/>
      <c r="C330" s="137" t="s">
        <v>505</v>
      </c>
      <c r="D330" s="137" t="s">
        <v>130</v>
      </c>
      <c r="E330" s="138" t="s">
        <v>506</v>
      </c>
      <c r="F330" s="139" t="s">
        <v>507</v>
      </c>
      <c r="G330" s="140" t="s">
        <v>508</v>
      </c>
      <c r="H330" s="141">
        <v>8</v>
      </c>
      <c r="I330" s="142">
        <v>12</v>
      </c>
      <c r="J330" s="142">
        <f t="shared" si="10"/>
        <v>96</v>
      </c>
      <c r="K330" s="143"/>
      <c r="L330" s="29"/>
      <c r="M330" s="144" t="s">
        <v>1</v>
      </c>
      <c r="N330" s="115" t="s">
        <v>39</v>
      </c>
      <c r="O330" s="145">
        <v>0</v>
      </c>
      <c r="P330" s="145">
        <f t="shared" si="11"/>
        <v>0</v>
      </c>
      <c r="Q330" s="145">
        <v>0</v>
      </c>
      <c r="R330" s="145">
        <f t="shared" si="12"/>
        <v>0</v>
      </c>
      <c r="S330" s="145">
        <v>0</v>
      </c>
      <c r="T330" s="146">
        <f t="shared" si="13"/>
        <v>0</v>
      </c>
      <c r="AR330" s="147" t="s">
        <v>306</v>
      </c>
      <c r="AT330" s="147" t="s">
        <v>130</v>
      </c>
      <c r="AU330" s="147" t="s">
        <v>135</v>
      </c>
      <c r="AY330" s="15" t="s">
        <v>128</v>
      </c>
      <c r="BE330" s="148">
        <f t="shared" si="14"/>
        <v>0</v>
      </c>
      <c r="BF330" s="148">
        <f t="shared" si="15"/>
        <v>96</v>
      </c>
      <c r="BG330" s="148">
        <f t="shared" si="16"/>
        <v>0</v>
      </c>
      <c r="BH330" s="148">
        <f t="shared" si="17"/>
        <v>0</v>
      </c>
      <c r="BI330" s="148">
        <f t="shared" si="18"/>
        <v>0</v>
      </c>
      <c r="BJ330" s="15" t="s">
        <v>135</v>
      </c>
      <c r="BK330" s="148">
        <f t="shared" si="19"/>
        <v>96</v>
      </c>
      <c r="BL330" s="15" t="s">
        <v>306</v>
      </c>
      <c r="BM330" s="147" t="s">
        <v>509</v>
      </c>
    </row>
    <row r="331" spans="2:65" s="1" customFormat="1" ht="16.5" customHeight="1">
      <c r="B331" s="136"/>
      <c r="C331" s="137" t="s">
        <v>350</v>
      </c>
      <c r="D331" s="137" t="s">
        <v>130</v>
      </c>
      <c r="E331" s="138" t="s">
        <v>510</v>
      </c>
      <c r="F331" s="139" t="s">
        <v>511</v>
      </c>
      <c r="G331" s="140" t="s">
        <v>286</v>
      </c>
      <c r="H331" s="141">
        <v>6.25</v>
      </c>
      <c r="I331" s="142">
        <v>0.90242999999999995</v>
      </c>
      <c r="J331" s="142">
        <f t="shared" si="10"/>
        <v>5.64</v>
      </c>
      <c r="K331" s="143"/>
      <c r="L331" s="29"/>
      <c r="M331" s="144" t="s">
        <v>1</v>
      </c>
      <c r="N331" s="115" t="s">
        <v>39</v>
      </c>
      <c r="O331" s="145">
        <v>0</v>
      </c>
      <c r="P331" s="145">
        <f t="shared" si="11"/>
        <v>0</v>
      </c>
      <c r="Q331" s="145">
        <v>0</v>
      </c>
      <c r="R331" s="145">
        <f t="shared" si="12"/>
        <v>0</v>
      </c>
      <c r="S331" s="145">
        <v>0</v>
      </c>
      <c r="T331" s="146">
        <f t="shared" si="13"/>
        <v>0</v>
      </c>
      <c r="AR331" s="147" t="s">
        <v>306</v>
      </c>
      <c r="AT331" s="147" t="s">
        <v>130</v>
      </c>
      <c r="AU331" s="147" t="s">
        <v>135</v>
      </c>
      <c r="AY331" s="15" t="s">
        <v>128</v>
      </c>
      <c r="BE331" s="148">
        <f t="shared" si="14"/>
        <v>0</v>
      </c>
      <c r="BF331" s="148">
        <f t="shared" si="15"/>
        <v>5.64</v>
      </c>
      <c r="BG331" s="148">
        <f t="shared" si="16"/>
        <v>0</v>
      </c>
      <c r="BH331" s="148">
        <f t="shared" si="17"/>
        <v>0</v>
      </c>
      <c r="BI331" s="148">
        <f t="shared" si="18"/>
        <v>0</v>
      </c>
      <c r="BJ331" s="15" t="s">
        <v>135</v>
      </c>
      <c r="BK331" s="148">
        <f t="shared" si="19"/>
        <v>5.64</v>
      </c>
      <c r="BL331" s="15" t="s">
        <v>306</v>
      </c>
      <c r="BM331" s="147" t="s">
        <v>512</v>
      </c>
    </row>
    <row r="332" spans="2:65" s="1" customFormat="1" ht="16.5" customHeight="1">
      <c r="B332" s="136"/>
      <c r="C332" s="137" t="s">
        <v>513</v>
      </c>
      <c r="D332" s="137" t="s">
        <v>130</v>
      </c>
      <c r="E332" s="138" t="s">
        <v>514</v>
      </c>
      <c r="F332" s="139" t="s">
        <v>515</v>
      </c>
      <c r="G332" s="140" t="s">
        <v>286</v>
      </c>
      <c r="H332" s="141">
        <v>12.98</v>
      </c>
      <c r="I332" s="142">
        <v>0.89631000000000005</v>
      </c>
      <c r="J332" s="142">
        <f t="shared" si="10"/>
        <v>11.63</v>
      </c>
      <c r="K332" s="143"/>
      <c r="L332" s="29"/>
      <c r="M332" s="144" t="s">
        <v>1</v>
      </c>
      <c r="N332" s="115" t="s">
        <v>39</v>
      </c>
      <c r="O332" s="145">
        <v>0</v>
      </c>
      <c r="P332" s="145">
        <f t="shared" si="11"/>
        <v>0</v>
      </c>
      <c r="Q332" s="145">
        <v>0</v>
      </c>
      <c r="R332" s="145">
        <f t="shared" si="12"/>
        <v>0</v>
      </c>
      <c r="S332" s="145">
        <v>0</v>
      </c>
      <c r="T332" s="146">
        <f t="shared" si="13"/>
        <v>0</v>
      </c>
      <c r="AR332" s="147" t="s">
        <v>306</v>
      </c>
      <c r="AT332" s="147" t="s">
        <v>130</v>
      </c>
      <c r="AU332" s="147" t="s">
        <v>135</v>
      </c>
      <c r="AY332" s="15" t="s">
        <v>128</v>
      </c>
      <c r="BE332" s="148">
        <f t="shared" si="14"/>
        <v>0</v>
      </c>
      <c r="BF332" s="148">
        <f t="shared" si="15"/>
        <v>11.63</v>
      </c>
      <c r="BG332" s="148">
        <f t="shared" si="16"/>
        <v>0</v>
      </c>
      <c r="BH332" s="148">
        <f t="shared" si="17"/>
        <v>0</v>
      </c>
      <c r="BI332" s="148">
        <f t="shared" si="18"/>
        <v>0</v>
      </c>
      <c r="BJ332" s="15" t="s">
        <v>135</v>
      </c>
      <c r="BK332" s="148">
        <f t="shared" si="19"/>
        <v>11.63</v>
      </c>
      <c r="BL332" s="15" t="s">
        <v>306</v>
      </c>
      <c r="BM332" s="147" t="s">
        <v>516</v>
      </c>
    </row>
    <row r="333" spans="2:65" s="1" customFormat="1" ht="16.5" customHeight="1">
      <c r="B333" s="136"/>
      <c r="C333" s="137" t="s">
        <v>355</v>
      </c>
      <c r="D333" s="137" t="s">
        <v>130</v>
      </c>
      <c r="E333" s="138" t="s">
        <v>517</v>
      </c>
      <c r="F333" s="139" t="s">
        <v>518</v>
      </c>
      <c r="G333" s="140" t="s">
        <v>286</v>
      </c>
      <c r="H333" s="141">
        <v>6.25</v>
      </c>
      <c r="I333" s="142">
        <v>1.93784</v>
      </c>
      <c r="J333" s="142">
        <f t="shared" si="10"/>
        <v>12.11</v>
      </c>
      <c r="K333" s="143"/>
      <c r="L333" s="29"/>
      <c r="M333" s="144" t="s">
        <v>1</v>
      </c>
      <c r="N333" s="115" t="s">
        <v>39</v>
      </c>
      <c r="O333" s="145">
        <v>0</v>
      </c>
      <c r="P333" s="145">
        <f t="shared" si="11"/>
        <v>0</v>
      </c>
      <c r="Q333" s="145">
        <v>0</v>
      </c>
      <c r="R333" s="145">
        <f t="shared" si="12"/>
        <v>0</v>
      </c>
      <c r="S333" s="145">
        <v>0</v>
      </c>
      <c r="T333" s="146">
        <f t="shared" si="13"/>
        <v>0</v>
      </c>
      <c r="AR333" s="147" t="s">
        <v>306</v>
      </c>
      <c r="AT333" s="147" t="s">
        <v>130</v>
      </c>
      <c r="AU333" s="147" t="s">
        <v>135</v>
      </c>
      <c r="AY333" s="15" t="s">
        <v>128</v>
      </c>
      <c r="BE333" s="148">
        <f t="shared" si="14"/>
        <v>0</v>
      </c>
      <c r="BF333" s="148">
        <f t="shared" si="15"/>
        <v>12.11</v>
      </c>
      <c r="BG333" s="148">
        <f t="shared" si="16"/>
        <v>0</v>
      </c>
      <c r="BH333" s="148">
        <f t="shared" si="17"/>
        <v>0</v>
      </c>
      <c r="BI333" s="148">
        <f t="shared" si="18"/>
        <v>0</v>
      </c>
      <c r="BJ333" s="15" t="s">
        <v>135</v>
      </c>
      <c r="BK333" s="148">
        <f t="shared" si="19"/>
        <v>12.11</v>
      </c>
      <c r="BL333" s="15" t="s">
        <v>306</v>
      </c>
      <c r="BM333" s="147" t="s">
        <v>519</v>
      </c>
    </row>
    <row r="334" spans="2:65" s="11" customFormat="1" ht="22.8" customHeight="1">
      <c r="B334" s="125"/>
      <c r="D334" s="126" t="s">
        <v>72</v>
      </c>
      <c r="E334" s="134" t="s">
        <v>520</v>
      </c>
      <c r="F334" s="134" t="s">
        <v>521</v>
      </c>
      <c r="J334" s="135">
        <f>BK334</f>
        <v>1770.49</v>
      </c>
      <c r="L334" s="125"/>
      <c r="M334" s="129"/>
      <c r="P334" s="130">
        <f>SUM(P335:P349)</f>
        <v>0</v>
      </c>
      <c r="R334" s="130">
        <f>SUM(R335:R349)</f>
        <v>33.8317725</v>
      </c>
      <c r="T334" s="131">
        <f>SUM(T335:T349)</f>
        <v>0</v>
      </c>
      <c r="AR334" s="126" t="s">
        <v>134</v>
      </c>
      <c r="AT334" s="132" t="s">
        <v>72</v>
      </c>
      <c r="AU334" s="132" t="s">
        <v>81</v>
      </c>
      <c r="AY334" s="126" t="s">
        <v>128</v>
      </c>
      <c r="BK334" s="133">
        <f>SUM(BK335:BK349)</f>
        <v>1770.49</v>
      </c>
    </row>
    <row r="335" spans="2:65" s="1" customFormat="1" ht="21.75" customHeight="1">
      <c r="B335" s="136"/>
      <c r="C335" s="137" t="s">
        <v>522</v>
      </c>
      <c r="D335" s="137" t="s">
        <v>130</v>
      </c>
      <c r="E335" s="138" t="s">
        <v>523</v>
      </c>
      <c r="F335" s="139" t="s">
        <v>524</v>
      </c>
      <c r="G335" s="140" t="s">
        <v>141</v>
      </c>
      <c r="H335" s="141">
        <v>21.25</v>
      </c>
      <c r="I335" s="142">
        <v>33.54</v>
      </c>
      <c r="J335" s="142">
        <f>ROUND(I335*H335,2)</f>
        <v>712.73</v>
      </c>
      <c r="K335" s="143"/>
      <c r="L335" s="29"/>
      <c r="M335" s="144" t="s">
        <v>1</v>
      </c>
      <c r="N335" s="115" t="s">
        <v>39</v>
      </c>
      <c r="O335" s="145">
        <v>0</v>
      </c>
      <c r="P335" s="145">
        <f>O335*H335</f>
        <v>0</v>
      </c>
      <c r="Q335" s="145">
        <v>0</v>
      </c>
      <c r="R335" s="145">
        <f>Q335*H335</f>
        <v>0</v>
      </c>
      <c r="S335" s="145">
        <v>0</v>
      </c>
      <c r="T335" s="146">
        <f>S335*H335</f>
        <v>0</v>
      </c>
      <c r="AR335" s="147" t="s">
        <v>525</v>
      </c>
      <c r="AT335" s="147" t="s">
        <v>130</v>
      </c>
      <c r="AU335" s="147" t="s">
        <v>135</v>
      </c>
      <c r="AY335" s="15" t="s">
        <v>128</v>
      </c>
      <c r="BE335" s="148">
        <f>IF(N335="základná",J335,0)</f>
        <v>0</v>
      </c>
      <c r="BF335" s="148">
        <f>IF(N335="znížená",J335,0)</f>
        <v>712.73</v>
      </c>
      <c r="BG335" s="148">
        <f>IF(N335="zákl. prenesená",J335,0)</f>
        <v>0</v>
      </c>
      <c r="BH335" s="148">
        <f>IF(N335="zníž. prenesená",J335,0)</f>
        <v>0</v>
      </c>
      <c r="BI335" s="148">
        <f>IF(N335="nulová",J335,0)</f>
        <v>0</v>
      </c>
      <c r="BJ335" s="15" t="s">
        <v>135</v>
      </c>
      <c r="BK335" s="148">
        <f>ROUND(I335*H335,2)</f>
        <v>712.73</v>
      </c>
      <c r="BL335" s="15" t="s">
        <v>525</v>
      </c>
      <c r="BM335" s="147" t="s">
        <v>526</v>
      </c>
    </row>
    <row r="336" spans="2:65" s="12" customFormat="1" ht="10.199999999999999">
      <c r="B336" s="149"/>
      <c r="D336" s="150" t="s">
        <v>136</v>
      </c>
      <c r="E336" s="151" t="s">
        <v>1</v>
      </c>
      <c r="F336" s="152" t="s">
        <v>527</v>
      </c>
      <c r="H336" s="153">
        <v>21.25</v>
      </c>
      <c r="L336" s="149"/>
      <c r="M336" s="154"/>
      <c r="T336" s="155"/>
      <c r="AT336" s="151" t="s">
        <v>136</v>
      </c>
      <c r="AU336" s="151" t="s">
        <v>135</v>
      </c>
      <c r="AV336" s="12" t="s">
        <v>135</v>
      </c>
      <c r="AW336" s="12" t="s">
        <v>27</v>
      </c>
      <c r="AX336" s="12" t="s">
        <v>73</v>
      </c>
      <c r="AY336" s="151" t="s">
        <v>128</v>
      </c>
    </row>
    <row r="337" spans="2:65" s="13" customFormat="1" ht="10.199999999999999">
      <c r="B337" s="156"/>
      <c r="D337" s="150" t="s">
        <v>136</v>
      </c>
      <c r="E337" s="157" t="s">
        <v>1</v>
      </c>
      <c r="F337" s="158" t="s">
        <v>138</v>
      </c>
      <c r="H337" s="159">
        <v>21.25</v>
      </c>
      <c r="L337" s="156"/>
      <c r="M337" s="160"/>
      <c r="T337" s="161"/>
      <c r="AT337" s="157" t="s">
        <v>136</v>
      </c>
      <c r="AU337" s="157" t="s">
        <v>135</v>
      </c>
      <c r="AV337" s="13" t="s">
        <v>134</v>
      </c>
      <c r="AW337" s="13" t="s">
        <v>27</v>
      </c>
      <c r="AX337" s="13" t="s">
        <v>81</v>
      </c>
      <c r="AY337" s="157" t="s">
        <v>128</v>
      </c>
    </row>
    <row r="338" spans="2:65" s="1" customFormat="1" ht="37.799999999999997" customHeight="1">
      <c r="B338" s="136"/>
      <c r="C338" s="137" t="s">
        <v>359</v>
      </c>
      <c r="D338" s="137" t="s">
        <v>130</v>
      </c>
      <c r="E338" s="138" t="s">
        <v>149</v>
      </c>
      <c r="F338" s="139" t="s">
        <v>150</v>
      </c>
      <c r="G338" s="140" t="s">
        <v>141</v>
      </c>
      <c r="H338" s="141">
        <v>6.375</v>
      </c>
      <c r="I338" s="142">
        <v>13.26</v>
      </c>
      <c r="J338" s="142">
        <f>ROUND(I338*H338,2)</f>
        <v>84.53</v>
      </c>
      <c r="K338" s="143"/>
      <c r="L338" s="29"/>
      <c r="M338" s="144" t="s">
        <v>1</v>
      </c>
      <c r="N338" s="115" t="s">
        <v>39</v>
      </c>
      <c r="O338" s="145">
        <v>0</v>
      </c>
      <c r="P338" s="145">
        <f>O338*H338</f>
        <v>0</v>
      </c>
      <c r="Q338" s="145">
        <v>0</v>
      </c>
      <c r="R338" s="145">
        <f>Q338*H338</f>
        <v>0</v>
      </c>
      <c r="S338" s="145">
        <v>0</v>
      </c>
      <c r="T338" s="146">
        <f>S338*H338</f>
        <v>0</v>
      </c>
      <c r="AR338" s="147" t="s">
        <v>525</v>
      </c>
      <c r="AT338" s="147" t="s">
        <v>130</v>
      </c>
      <c r="AU338" s="147" t="s">
        <v>135</v>
      </c>
      <c r="AY338" s="15" t="s">
        <v>128</v>
      </c>
      <c r="BE338" s="148">
        <f>IF(N338="základná",J338,0)</f>
        <v>0</v>
      </c>
      <c r="BF338" s="148">
        <f>IF(N338="znížená",J338,0)</f>
        <v>84.53</v>
      </c>
      <c r="BG338" s="148">
        <f>IF(N338="zákl. prenesená",J338,0)</f>
        <v>0</v>
      </c>
      <c r="BH338" s="148">
        <f>IF(N338="zníž. prenesená",J338,0)</f>
        <v>0</v>
      </c>
      <c r="BI338" s="148">
        <f>IF(N338="nulová",J338,0)</f>
        <v>0</v>
      </c>
      <c r="BJ338" s="15" t="s">
        <v>135</v>
      </c>
      <c r="BK338" s="148">
        <f>ROUND(I338*H338,2)</f>
        <v>84.53</v>
      </c>
      <c r="BL338" s="15" t="s">
        <v>525</v>
      </c>
      <c r="BM338" s="147" t="s">
        <v>528</v>
      </c>
    </row>
    <row r="339" spans="2:65" s="12" customFormat="1" ht="10.199999999999999">
      <c r="B339" s="149"/>
      <c r="D339" s="150" t="s">
        <v>136</v>
      </c>
      <c r="E339" s="151" t="s">
        <v>1</v>
      </c>
      <c r="F339" s="152" t="s">
        <v>529</v>
      </c>
      <c r="H339" s="153">
        <v>6.375</v>
      </c>
      <c r="L339" s="149"/>
      <c r="M339" s="154"/>
      <c r="T339" s="155"/>
      <c r="AT339" s="151" t="s">
        <v>136</v>
      </c>
      <c r="AU339" s="151" t="s">
        <v>135</v>
      </c>
      <c r="AV339" s="12" t="s">
        <v>135</v>
      </c>
      <c r="AW339" s="12" t="s">
        <v>27</v>
      </c>
      <c r="AX339" s="12" t="s">
        <v>73</v>
      </c>
      <c r="AY339" s="151" t="s">
        <v>128</v>
      </c>
    </row>
    <row r="340" spans="2:65" s="13" customFormat="1" ht="10.199999999999999">
      <c r="B340" s="156"/>
      <c r="D340" s="150" t="s">
        <v>136</v>
      </c>
      <c r="E340" s="157" t="s">
        <v>1</v>
      </c>
      <c r="F340" s="158" t="s">
        <v>138</v>
      </c>
      <c r="H340" s="159">
        <v>6.375</v>
      </c>
      <c r="L340" s="156"/>
      <c r="M340" s="160"/>
      <c r="T340" s="161"/>
      <c r="AT340" s="157" t="s">
        <v>136</v>
      </c>
      <c r="AU340" s="157" t="s">
        <v>135</v>
      </c>
      <c r="AV340" s="13" t="s">
        <v>134</v>
      </c>
      <c r="AW340" s="13" t="s">
        <v>27</v>
      </c>
      <c r="AX340" s="13" t="s">
        <v>81</v>
      </c>
      <c r="AY340" s="157" t="s">
        <v>128</v>
      </c>
    </row>
    <row r="341" spans="2:65" s="1" customFormat="1" ht="24.15" customHeight="1">
      <c r="B341" s="136"/>
      <c r="C341" s="137" t="s">
        <v>530</v>
      </c>
      <c r="D341" s="137" t="s">
        <v>130</v>
      </c>
      <c r="E341" s="138" t="s">
        <v>531</v>
      </c>
      <c r="F341" s="139" t="s">
        <v>532</v>
      </c>
      <c r="G341" s="140" t="s">
        <v>141</v>
      </c>
      <c r="H341" s="141">
        <v>14.331</v>
      </c>
      <c r="I341" s="142">
        <v>26.52</v>
      </c>
      <c r="J341" s="142">
        <f>ROUND(I341*H341,2)</f>
        <v>380.06</v>
      </c>
      <c r="K341" s="143"/>
      <c r="L341" s="29"/>
      <c r="M341" s="144" t="s">
        <v>1</v>
      </c>
      <c r="N341" s="115" t="s">
        <v>39</v>
      </c>
      <c r="O341" s="145">
        <v>0</v>
      </c>
      <c r="P341" s="145">
        <f>O341*H341</f>
        <v>0</v>
      </c>
      <c r="Q341" s="145">
        <v>0</v>
      </c>
      <c r="R341" s="145">
        <f>Q341*H341</f>
        <v>0</v>
      </c>
      <c r="S341" s="145">
        <v>0</v>
      </c>
      <c r="T341" s="146">
        <f>S341*H341</f>
        <v>0</v>
      </c>
      <c r="AR341" s="147" t="s">
        <v>525</v>
      </c>
      <c r="AT341" s="147" t="s">
        <v>130</v>
      </c>
      <c r="AU341" s="147" t="s">
        <v>135</v>
      </c>
      <c r="AY341" s="15" t="s">
        <v>128</v>
      </c>
      <c r="BE341" s="148">
        <f>IF(N341="základná",J341,0)</f>
        <v>0</v>
      </c>
      <c r="BF341" s="148">
        <f>IF(N341="znížená",J341,0)</f>
        <v>380.06</v>
      </c>
      <c r="BG341" s="148">
        <f>IF(N341="zákl. prenesená",J341,0)</f>
        <v>0</v>
      </c>
      <c r="BH341" s="148">
        <f>IF(N341="zníž. prenesená",J341,0)</f>
        <v>0</v>
      </c>
      <c r="BI341" s="148">
        <f>IF(N341="nulová",J341,0)</f>
        <v>0</v>
      </c>
      <c r="BJ341" s="15" t="s">
        <v>135</v>
      </c>
      <c r="BK341" s="148">
        <f>ROUND(I341*H341,2)</f>
        <v>380.06</v>
      </c>
      <c r="BL341" s="15" t="s">
        <v>525</v>
      </c>
      <c r="BM341" s="147" t="s">
        <v>533</v>
      </c>
    </row>
    <row r="342" spans="2:65" s="12" customFormat="1" ht="10.199999999999999">
      <c r="B342" s="149"/>
      <c r="D342" s="150" t="s">
        <v>136</v>
      </c>
      <c r="E342" s="151" t="s">
        <v>1</v>
      </c>
      <c r="F342" s="152" t="s">
        <v>534</v>
      </c>
      <c r="H342" s="153">
        <v>14.331</v>
      </c>
      <c r="L342" s="149"/>
      <c r="M342" s="154"/>
      <c r="T342" s="155"/>
      <c r="AT342" s="151" t="s">
        <v>136</v>
      </c>
      <c r="AU342" s="151" t="s">
        <v>135</v>
      </c>
      <c r="AV342" s="12" t="s">
        <v>135</v>
      </c>
      <c r="AW342" s="12" t="s">
        <v>27</v>
      </c>
      <c r="AX342" s="12" t="s">
        <v>73</v>
      </c>
      <c r="AY342" s="151" t="s">
        <v>128</v>
      </c>
    </row>
    <row r="343" spans="2:65" s="13" customFormat="1" ht="10.199999999999999">
      <c r="B343" s="156"/>
      <c r="D343" s="150" t="s">
        <v>136</v>
      </c>
      <c r="E343" s="157" t="s">
        <v>1</v>
      </c>
      <c r="F343" s="158" t="s">
        <v>138</v>
      </c>
      <c r="H343" s="159">
        <v>14.331</v>
      </c>
      <c r="L343" s="156"/>
      <c r="M343" s="160"/>
      <c r="T343" s="161"/>
      <c r="AT343" s="157" t="s">
        <v>136</v>
      </c>
      <c r="AU343" s="157" t="s">
        <v>135</v>
      </c>
      <c r="AV343" s="13" t="s">
        <v>134</v>
      </c>
      <c r="AW343" s="13" t="s">
        <v>27</v>
      </c>
      <c r="AX343" s="13" t="s">
        <v>81</v>
      </c>
      <c r="AY343" s="157" t="s">
        <v>128</v>
      </c>
    </row>
    <row r="344" spans="2:65" s="1" customFormat="1" ht="16.5" customHeight="1">
      <c r="B344" s="136"/>
      <c r="C344" s="162" t="s">
        <v>363</v>
      </c>
      <c r="D344" s="162" t="s">
        <v>275</v>
      </c>
      <c r="E344" s="163" t="s">
        <v>535</v>
      </c>
      <c r="F344" s="164" t="s">
        <v>536</v>
      </c>
      <c r="G344" s="165" t="s">
        <v>191</v>
      </c>
      <c r="H344" s="166">
        <v>25.795999999999999</v>
      </c>
      <c r="I344" s="167">
        <v>13.2</v>
      </c>
      <c r="J344" s="167">
        <f>ROUND(I344*H344,2)</f>
        <v>340.51</v>
      </c>
      <c r="K344" s="168"/>
      <c r="L344" s="169"/>
      <c r="M344" s="170" t="s">
        <v>1</v>
      </c>
      <c r="N344" s="171" t="s">
        <v>39</v>
      </c>
      <c r="O344" s="145">
        <v>0</v>
      </c>
      <c r="P344" s="145">
        <f>O344*H344</f>
        <v>0</v>
      </c>
      <c r="Q344" s="145">
        <v>1</v>
      </c>
      <c r="R344" s="145">
        <f>Q344*H344</f>
        <v>25.795999999999999</v>
      </c>
      <c r="S344" s="145">
        <v>0</v>
      </c>
      <c r="T344" s="146">
        <f>S344*H344</f>
        <v>0</v>
      </c>
      <c r="AR344" s="147" t="s">
        <v>525</v>
      </c>
      <c r="AT344" s="147" t="s">
        <v>275</v>
      </c>
      <c r="AU344" s="147" t="s">
        <v>135</v>
      </c>
      <c r="AY344" s="15" t="s">
        <v>128</v>
      </c>
      <c r="BE344" s="148">
        <f>IF(N344="základná",J344,0)</f>
        <v>0</v>
      </c>
      <c r="BF344" s="148">
        <f>IF(N344="znížená",J344,0)</f>
        <v>340.51</v>
      </c>
      <c r="BG344" s="148">
        <f>IF(N344="zákl. prenesená",J344,0)</f>
        <v>0</v>
      </c>
      <c r="BH344" s="148">
        <f>IF(N344="zníž. prenesená",J344,0)</f>
        <v>0</v>
      </c>
      <c r="BI344" s="148">
        <f>IF(N344="nulová",J344,0)</f>
        <v>0</v>
      </c>
      <c r="BJ344" s="15" t="s">
        <v>135</v>
      </c>
      <c r="BK344" s="148">
        <f>ROUND(I344*H344,2)</f>
        <v>340.51</v>
      </c>
      <c r="BL344" s="15" t="s">
        <v>525</v>
      </c>
      <c r="BM344" s="147" t="s">
        <v>537</v>
      </c>
    </row>
    <row r="345" spans="2:65" s="12" customFormat="1" ht="10.199999999999999">
      <c r="B345" s="149"/>
      <c r="D345" s="150" t="s">
        <v>136</v>
      </c>
      <c r="E345" s="151" t="s">
        <v>1</v>
      </c>
      <c r="F345" s="152" t="s">
        <v>538</v>
      </c>
      <c r="H345" s="153">
        <v>25.795999999999999</v>
      </c>
      <c r="L345" s="149"/>
      <c r="M345" s="154"/>
      <c r="T345" s="155"/>
      <c r="AT345" s="151" t="s">
        <v>136</v>
      </c>
      <c r="AU345" s="151" t="s">
        <v>135</v>
      </c>
      <c r="AV345" s="12" t="s">
        <v>135</v>
      </c>
      <c r="AW345" s="12" t="s">
        <v>27</v>
      </c>
      <c r="AX345" s="12" t="s">
        <v>73</v>
      </c>
      <c r="AY345" s="151" t="s">
        <v>128</v>
      </c>
    </row>
    <row r="346" spans="2:65" s="13" customFormat="1" ht="10.199999999999999">
      <c r="B346" s="156"/>
      <c r="D346" s="150" t="s">
        <v>136</v>
      </c>
      <c r="E346" s="157" t="s">
        <v>1</v>
      </c>
      <c r="F346" s="158" t="s">
        <v>138</v>
      </c>
      <c r="H346" s="159">
        <v>25.795999999999999</v>
      </c>
      <c r="L346" s="156"/>
      <c r="M346" s="160"/>
      <c r="T346" s="161"/>
      <c r="AT346" s="157" t="s">
        <v>136</v>
      </c>
      <c r="AU346" s="157" t="s">
        <v>135</v>
      </c>
      <c r="AV346" s="13" t="s">
        <v>134</v>
      </c>
      <c r="AW346" s="13" t="s">
        <v>27</v>
      </c>
      <c r="AX346" s="13" t="s">
        <v>81</v>
      </c>
      <c r="AY346" s="157" t="s">
        <v>128</v>
      </c>
    </row>
    <row r="347" spans="2:65" s="1" customFormat="1" ht="37.799999999999997" customHeight="1">
      <c r="B347" s="136"/>
      <c r="C347" s="137" t="s">
        <v>539</v>
      </c>
      <c r="D347" s="137" t="s">
        <v>130</v>
      </c>
      <c r="E347" s="138" t="s">
        <v>540</v>
      </c>
      <c r="F347" s="139" t="s">
        <v>541</v>
      </c>
      <c r="G347" s="140" t="s">
        <v>141</v>
      </c>
      <c r="H347" s="141">
        <v>4.25</v>
      </c>
      <c r="I347" s="142">
        <v>59.45</v>
      </c>
      <c r="J347" s="142">
        <f>ROUND(I347*H347,2)</f>
        <v>252.66</v>
      </c>
      <c r="K347" s="143"/>
      <c r="L347" s="29"/>
      <c r="M347" s="144" t="s">
        <v>1</v>
      </c>
      <c r="N347" s="115" t="s">
        <v>39</v>
      </c>
      <c r="O347" s="145">
        <v>0</v>
      </c>
      <c r="P347" s="145">
        <f>O347*H347</f>
        <v>0</v>
      </c>
      <c r="Q347" s="145">
        <v>1.8907700000000001</v>
      </c>
      <c r="R347" s="145">
        <f>Q347*H347</f>
        <v>8.0357725000000002</v>
      </c>
      <c r="S347" s="145">
        <v>0</v>
      </c>
      <c r="T347" s="146">
        <f>S347*H347</f>
        <v>0</v>
      </c>
      <c r="AR347" s="147" t="s">
        <v>525</v>
      </c>
      <c r="AT347" s="147" t="s">
        <v>130</v>
      </c>
      <c r="AU347" s="147" t="s">
        <v>135</v>
      </c>
      <c r="AY347" s="15" t="s">
        <v>128</v>
      </c>
      <c r="BE347" s="148">
        <f>IF(N347="základná",J347,0)</f>
        <v>0</v>
      </c>
      <c r="BF347" s="148">
        <f>IF(N347="znížená",J347,0)</f>
        <v>252.66</v>
      </c>
      <c r="BG347" s="148">
        <f>IF(N347="zákl. prenesená",J347,0)</f>
        <v>0</v>
      </c>
      <c r="BH347" s="148">
        <f>IF(N347="zníž. prenesená",J347,0)</f>
        <v>0</v>
      </c>
      <c r="BI347" s="148">
        <f>IF(N347="nulová",J347,0)</f>
        <v>0</v>
      </c>
      <c r="BJ347" s="15" t="s">
        <v>135</v>
      </c>
      <c r="BK347" s="148">
        <f>ROUND(I347*H347,2)</f>
        <v>252.66</v>
      </c>
      <c r="BL347" s="15" t="s">
        <v>525</v>
      </c>
      <c r="BM347" s="147" t="s">
        <v>542</v>
      </c>
    </row>
    <row r="348" spans="2:65" s="12" customFormat="1" ht="10.199999999999999">
      <c r="B348" s="149"/>
      <c r="D348" s="150" t="s">
        <v>136</v>
      </c>
      <c r="E348" s="151" t="s">
        <v>1</v>
      </c>
      <c r="F348" s="152" t="s">
        <v>543</v>
      </c>
      <c r="H348" s="153">
        <v>4.25</v>
      </c>
      <c r="L348" s="149"/>
      <c r="M348" s="154"/>
      <c r="T348" s="155"/>
      <c r="AT348" s="151" t="s">
        <v>136</v>
      </c>
      <c r="AU348" s="151" t="s">
        <v>135</v>
      </c>
      <c r="AV348" s="12" t="s">
        <v>135</v>
      </c>
      <c r="AW348" s="12" t="s">
        <v>27</v>
      </c>
      <c r="AX348" s="12" t="s">
        <v>73</v>
      </c>
      <c r="AY348" s="151" t="s">
        <v>128</v>
      </c>
    </row>
    <row r="349" spans="2:65" s="13" customFormat="1" ht="10.199999999999999">
      <c r="B349" s="156"/>
      <c r="D349" s="150" t="s">
        <v>136</v>
      </c>
      <c r="E349" s="157" t="s">
        <v>1</v>
      </c>
      <c r="F349" s="158" t="s">
        <v>138</v>
      </c>
      <c r="H349" s="159">
        <v>4.25</v>
      </c>
      <c r="L349" s="156"/>
      <c r="M349" s="160"/>
      <c r="T349" s="161"/>
      <c r="AT349" s="157" t="s">
        <v>136</v>
      </c>
      <c r="AU349" s="157" t="s">
        <v>135</v>
      </c>
      <c r="AV349" s="13" t="s">
        <v>134</v>
      </c>
      <c r="AW349" s="13" t="s">
        <v>27</v>
      </c>
      <c r="AX349" s="13" t="s">
        <v>81</v>
      </c>
      <c r="AY349" s="157" t="s">
        <v>128</v>
      </c>
    </row>
    <row r="350" spans="2:65" s="11" customFormat="1" ht="22.8" customHeight="1">
      <c r="B350" s="125"/>
      <c r="D350" s="126" t="s">
        <v>72</v>
      </c>
      <c r="E350" s="134" t="s">
        <v>151</v>
      </c>
      <c r="F350" s="134" t="s">
        <v>544</v>
      </c>
      <c r="J350" s="135">
        <f>BK350</f>
        <v>1912.42</v>
      </c>
      <c r="L350" s="125"/>
      <c r="M350" s="129"/>
      <c r="P350" s="130">
        <f>SUM(P351:P361)</f>
        <v>0</v>
      </c>
      <c r="R350" s="130">
        <f>SUM(R351:R361)</f>
        <v>0.36453000000000002</v>
      </c>
      <c r="T350" s="131">
        <f>SUM(T351:T361)</f>
        <v>26.009999999999998</v>
      </c>
      <c r="AR350" s="126" t="s">
        <v>81</v>
      </c>
      <c r="AT350" s="132" t="s">
        <v>72</v>
      </c>
      <c r="AU350" s="132" t="s">
        <v>81</v>
      </c>
      <c r="AY350" s="126" t="s">
        <v>128</v>
      </c>
      <c r="BK350" s="133">
        <f>SUM(BK351:BK361)</f>
        <v>1912.42</v>
      </c>
    </row>
    <row r="351" spans="2:65" s="1" customFormat="1" ht="24.15" customHeight="1">
      <c r="B351" s="136"/>
      <c r="C351" s="137" t="s">
        <v>366</v>
      </c>
      <c r="D351" s="137" t="s">
        <v>130</v>
      </c>
      <c r="E351" s="138" t="s">
        <v>545</v>
      </c>
      <c r="F351" s="139" t="s">
        <v>546</v>
      </c>
      <c r="G351" s="140" t="s">
        <v>253</v>
      </c>
      <c r="H351" s="141">
        <v>85</v>
      </c>
      <c r="I351" s="142">
        <v>1.29</v>
      </c>
      <c r="J351" s="142">
        <f t="shared" ref="J351:J357" si="20">ROUND(I351*H351,2)</f>
        <v>109.65</v>
      </c>
      <c r="K351" s="143"/>
      <c r="L351" s="29"/>
      <c r="M351" s="144" t="s">
        <v>1</v>
      </c>
      <c r="N351" s="115" t="s">
        <v>39</v>
      </c>
      <c r="O351" s="145">
        <v>0</v>
      </c>
      <c r="P351" s="145">
        <f t="shared" ref="P351:P357" si="21">O351*H351</f>
        <v>0</v>
      </c>
      <c r="Q351" s="145">
        <v>1.4E-5</v>
      </c>
      <c r="R351" s="145">
        <f t="shared" ref="R351:R357" si="22">Q351*H351</f>
        <v>1.1900000000000001E-3</v>
      </c>
      <c r="S351" s="145">
        <v>0</v>
      </c>
      <c r="T351" s="146">
        <f t="shared" ref="T351:T357" si="23">S351*H351</f>
        <v>0</v>
      </c>
      <c r="AR351" s="147" t="s">
        <v>134</v>
      </c>
      <c r="AT351" s="147" t="s">
        <v>130</v>
      </c>
      <c r="AU351" s="147" t="s">
        <v>135</v>
      </c>
      <c r="AY351" s="15" t="s">
        <v>128</v>
      </c>
      <c r="BE351" s="148">
        <f t="shared" ref="BE351:BE357" si="24">IF(N351="základná",J351,0)</f>
        <v>0</v>
      </c>
      <c r="BF351" s="148">
        <f t="shared" ref="BF351:BF357" si="25">IF(N351="znížená",J351,0)</f>
        <v>109.65</v>
      </c>
      <c r="BG351" s="148">
        <f t="shared" ref="BG351:BG357" si="26">IF(N351="zákl. prenesená",J351,0)</f>
        <v>0</v>
      </c>
      <c r="BH351" s="148">
        <f t="shared" ref="BH351:BH357" si="27">IF(N351="zníž. prenesená",J351,0)</f>
        <v>0</v>
      </c>
      <c r="BI351" s="148">
        <f t="shared" ref="BI351:BI357" si="28">IF(N351="nulová",J351,0)</f>
        <v>0</v>
      </c>
      <c r="BJ351" s="15" t="s">
        <v>135</v>
      </c>
      <c r="BK351" s="148">
        <f t="shared" ref="BK351:BK357" si="29">ROUND(I351*H351,2)</f>
        <v>109.65</v>
      </c>
      <c r="BL351" s="15" t="s">
        <v>134</v>
      </c>
      <c r="BM351" s="147" t="s">
        <v>547</v>
      </c>
    </row>
    <row r="352" spans="2:65" s="1" customFormat="1" ht="24.15" customHeight="1">
      <c r="B352" s="136"/>
      <c r="C352" s="162" t="s">
        <v>548</v>
      </c>
      <c r="D352" s="162" t="s">
        <v>275</v>
      </c>
      <c r="E352" s="163" t="s">
        <v>549</v>
      </c>
      <c r="F352" s="164" t="s">
        <v>550</v>
      </c>
      <c r="G352" s="165" t="s">
        <v>297</v>
      </c>
      <c r="H352" s="166">
        <v>17</v>
      </c>
      <c r="I352" s="167">
        <v>75.599999999999994</v>
      </c>
      <c r="J352" s="167">
        <f t="shared" si="20"/>
        <v>1285.2</v>
      </c>
      <c r="K352" s="168"/>
      <c r="L352" s="169"/>
      <c r="M352" s="170" t="s">
        <v>1</v>
      </c>
      <c r="N352" s="171" t="s">
        <v>39</v>
      </c>
      <c r="O352" s="145">
        <v>0</v>
      </c>
      <c r="P352" s="145">
        <f t="shared" si="21"/>
        <v>0</v>
      </c>
      <c r="Q352" s="145">
        <v>2.1090000000000001E-2</v>
      </c>
      <c r="R352" s="145">
        <f t="shared" si="22"/>
        <v>0.35853000000000002</v>
      </c>
      <c r="S352" s="145">
        <v>0</v>
      </c>
      <c r="T352" s="146">
        <f t="shared" si="23"/>
        <v>0</v>
      </c>
      <c r="AR352" s="147" t="s">
        <v>151</v>
      </c>
      <c r="AT352" s="147" t="s">
        <v>275</v>
      </c>
      <c r="AU352" s="147" t="s">
        <v>135</v>
      </c>
      <c r="AY352" s="15" t="s">
        <v>128</v>
      </c>
      <c r="BE352" s="148">
        <f t="shared" si="24"/>
        <v>0</v>
      </c>
      <c r="BF352" s="148">
        <f t="shared" si="25"/>
        <v>1285.2</v>
      </c>
      <c r="BG352" s="148">
        <f t="shared" si="26"/>
        <v>0</v>
      </c>
      <c r="BH352" s="148">
        <f t="shared" si="27"/>
        <v>0</v>
      </c>
      <c r="BI352" s="148">
        <f t="shared" si="28"/>
        <v>0</v>
      </c>
      <c r="BJ352" s="15" t="s">
        <v>135</v>
      </c>
      <c r="BK352" s="148">
        <f t="shared" si="29"/>
        <v>1285.2</v>
      </c>
      <c r="BL352" s="15" t="s">
        <v>134</v>
      </c>
      <c r="BM352" s="147" t="s">
        <v>551</v>
      </c>
    </row>
    <row r="353" spans="2:65" s="1" customFormat="1" ht="16.5" customHeight="1">
      <c r="B353" s="136"/>
      <c r="C353" s="137" t="s">
        <v>370</v>
      </c>
      <c r="D353" s="137" t="s">
        <v>130</v>
      </c>
      <c r="E353" s="138" t="s">
        <v>552</v>
      </c>
      <c r="F353" s="139" t="s">
        <v>553</v>
      </c>
      <c r="G353" s="140" t="s">
        <v>297</v>
      </c>
      <c r="H353" s="141">
        <v>2</v>
      </c>
      <c r="I353" s="142">
        <v>6.43</v>
      </c>
      <c r="J353" s="142">
        <f t="shared" si="20"/>
        <v>12.86</v>
      </c>
      <c r="K353" s="143"/>
      <c r="L353" s="29"/>
      <c r="M353" s="144" t="s">
        <v>1</v>
      </c>
      <c r="N353" s="115" t="s">
        <v>39</v>
      </c>
      <c r="O353" s="145">
        <v>0</v>
      </c>
      <c r="P353" s="145">
        <f t="shared" si="21"/>
        <v>0</v>
      </c>
      <c r="Q353" s="145">
        <v>6.9999999999999994E-5</v>
      </c>
      <c r="R353" s="145">
        <f t="shared" si="22"/>
        <v>1.3999999999999999E-4</v>
      </c>
      <c r="S353" s="145">
        <v>0</v>
      </c>
      <c r="T353" s="146">
        <f t="shared" si="23"/>
        <v>0</v>
      </c>
      <c r="AR353" s="147" t="s">
        <v>134</v>
      </c>
      <c r="AT353" s="147" t="s">
        <v>130</v>
      </c>
      <c r="AU353" s="147" t="s">
        <v>135</v>
      </c>
      <c r="AY353" s="15" t="s">
        <v>128</v>
      </c>
      <c r="BE353" s="148">
        <f t="shared" si="24"/>
        <v>0</v>
      </c>
      <c r="BF353" s="148">
        <f t="shared" si="25"/>
        <v>12.86</v>
      </c>
      <c r="BG353" s="148">
        <f t="shared" si="26"/>
        <v>0</v>
      </c>
      <c r="BH353" s="148">
        <f t="shared" si="27"/>
        <v>0</v>
      </c>
      <c r="BI353" s="148">
        <f t="shared" si="28"/>
        <v>0</v>
      </c>
      <c r="BJ353" s="15" t="s">
        <v>135</v>
      </c>
      <c r="BK353" s="148">
        <f t="shared" si="29"/>
        <v>12.86</v>
      </c>
      <c r="BL353" s="15" t="s">
        <v>134</v>
      </c>
      <c r="BM353" s="147" t="s">
        <v>554</v>
      </c>
    </row>
    <row r="354" spans="2:65" s="1" customFormat="1" ht="24.15" customHeight="1">
      <c r="B354" s="136"/>
      <c r="C354" s="162" t="s">
        <v>555</v>
      </c>
      <c r="D354" s="162" t="s">
        <v>275</v>
      </c>
      <c r="E354" s="163" t="s">
        <v>556</v>
      </c>
      <c r="F354" s="164" t="s">
        <v>557</v>
      </c>
      <c r="G354" s="165" t="s">
        <v>297</v>
      </c>
      <c r="H354" s="166">
        <v>2</v>
      </c>
      <c r="I354" s="167">
        <v>9.6300000000000008</v>
      </c>
      <c r="J354" s="167">
        <f t="shared" si="20"/>
        <v>19.260000000000002</v>
      </c>
      <c r="K354" s="168"/>
      <c r="L354" s="169"/>
      <c r="M354" s="170" t="s">
        <v>1</v>
      </c>
      <c r="N354" s="171" t="s">
        <v>39</v>
      </c>
      <c r="O354" s="145">
        <v>0</v>
      </c>
      <c r="P354" s="145">
        <f t="shared" si="21"/>
        <v>0</v>
      </c>
      <c r="Q354" s="145">
        <v>1.25E-3</v>
      </c>
      <c r="R354" s="145">
        <f t="shared" si="22"/>
        <v>2.5000000000000001E-3</v>
      </c>
      <c r="S354" s="145">
        <v>0</v>
      </c>
      <c r="T354" s="146">
        <f t="shared" si="23"/>
        <v>0</v>
      </c>
      <c r="AR354" s="147" t="s">
        <v>151</v>
      </c>
      <c r="AT354" s="147" t="s">
        <v>275</v>
      </c>
      <c r="AU354" s="147" t="s">
        <v>135</v>
      </c>
      <c r="AY354" s="15" t="s">
        <v>128</v>
      </c>
      <c r="BE354" s="148">
        <f t="shared" si="24"/>
        <v>0</v>
      </c>
      <c r="BF354" s="148">
        <f t="shared" si="25"/>
        <v>19.260000000000002</v>
      </c>
      <c r="BG354" s="148">
        <f t="shared" si="26"/>
        <v>0</v>
      </c>
      <c r="BH354" s="148">
        <f t="shared" si="27"/>
        <v>0</v>
      </c>
      <c r="BI354" s="148">
        <f t="shared" si="28"/>
        <v>0</v>
      </c>
      <c r="BJ354" s="15" t="s">
        <v>135</v>
      </c>
      <c r="BK354" s="148">
        <f t="shared" si="29"/>
        <v>19.260000000000002</v>
      </c>
      <c r="BL354" s="15" t="s">
        <v>134</v>
      </c>
      <c r="BM354" s="147" t="s">
        <v>558</v>
      </c>
    </row>
    <row r="355" spans="2:65" s="1" customFormat="1" ht="21.75" customHeight="1">
      <c r="B355" s="136"/>
      <c r="C355" s="137" t="s">
        <v>373</v>
      </c>
      <c r="D355" s="137" t="s">
        <v>130</v>
      </c>
      <c r="E355" s="138" t="s">
        <v>559</v>
      </c>
      <c r="F355" s="139" t="s">
        <v>560</v>
      </c>
      <c r="G355" s="140" t="s">
        <v>297</v>
      </c>
      <c r="H355" s="141">
        <v>1</v>
      </c>
      <c r="I355" s="142">
        <v>6.43</v>
      </c>
      <c r="J355" s="142">
        <f t="shared" si="20"/>
        <v>6.43</v>
      </c>
      <c r="K355" s="143"/>
      <c r="L355" s="29"/>
      <c r="M355" s="144" t="s">
        <v>1</v>
      </c>
      <c r="N355" s="115" t="s">
        <v>39</v>
      </c>
      <c r="O355" s="145">
        <v>0</v>
      </c>
      <c r="P355" s="145">
        <f t="shared" si="21"/>
        <v>0</v>
      </c>
      <c r="Q355" s="145">
        <v>6.9999999999999994E-5</v>
      </c>
      <c r="R355" s="145">
        <f t="shared" si="22"/>
        <v>6.9999999999999994E-5</v>
      </c>
      <c r="S355" s="145">
        <v>0</v>
      </c>
      <c r="T355" s="146">
        <f t="shared" si="23"/>
        <v>0</v>
      </c>
      <c r="AR355" s="147" t="s">
        <v>134</v>
      </c>
      <c r="AT355" s="147" t="s">
        <v>130</v>
      </c>
      <c r="AU355" s="147" t="s">
        <v>135</v>
      </c>
      <c r="AY355" s="15" t="s">
        <v>128</v>
      </c>
      <c r="BE355" s="148">
        <f t="shared" si="24"/>
        <v>0</v>
      </c>
      <c r="BF355" s="148">
        <f t="shared" si="25"/>
        <v>6.43</v>
      </c>
      <c r="BG355" s="148">
        <f t="shared" si="26"/>
        <v>0</v>
      </c>
      <c r="BH355" s="148">
        <f t="shared" si="27"/>
        <v>0</v>
      </c>
      <c r="BI355" s="148">
        <f t="shared" si="28"/>
        <v>0</v>
      </c>
      <c r="BJ355" s="15" t="s">
        <v>135</v>
      </c>
      <c r="BK355" s="148">
        <f t="shared" si="29"/>
        <v>6.43</v>
      </c>
      <c r="BL355" s="15" t="s">
        <v>134</v>
      </c>
      <c r="BM355" s="147" t="s">
        <v>561</v>
      </c>
    </row>
    <row r="356" spans="2:65" s="1" customFormat="1" ht="24.15" customHeight="1">
      <c r="B356" s="136"/>
      <c r="C356" s="162" t="s">
        <v>562</v>
      </c>
      <c r="D356" s="162" t="s">
        <v>275</v>
      </c>
      <c r="E356" s="163" t="s">
        <v>563</v>
      </c>
      <c r="F356" s="164" t="s">
        <v>564</v>
      </c>
      <c r="G356" s="165" t="s">
        <v>297</v>
      </c>
      <c r="H356" s="166">
        <v>1</v>
      </c>
      <c r="I356" s="167">
        <v>28.23</v>
      </c>
      <c r="J356" s="167">
        <f t="shared" si="20"/>
        <v>28.23</v>
      </c>
      <c r="K356" s="168"/>
      <c r="L356" s="169"/>
      <c r="M356" s="170" t="s">
        <v>1</v>
      </c>
      <c r="N356" s="171" t="s">
        <v>39</v>
      </c>
      <c r="O356" s="145">
        <v>0</v>
      </c>
      <c r="P356" s="145">
        <f t="shared" si="21"/>
        <v>0</v>
      </c>
      <c r="Q356" s="145">
        <v>2.0999999999999999E-3</v>
      </c>
      <c r="R356" s="145">
        <f t="shared" si="22"/>
        <v>2.0999999999999999E-3</v>
      </c>
      <c r="S356" s="145">
        <v>0</v>
      </c>
      <c r="T356" s="146">
        <f t="shared" si="23"/>
        <v>0</v>
      </c>
      <c r="AR356" s="147" t="s">
        <v>151</v>
      </c>
      <c r="AT356" s="147" t="s">
        <v>275</v>
      </c>
      <c r="AU356" s="147" t="s">
        <v>135</v>
      </c>
      <c r="AY356" s="15" t="s">
        <v>128</v>
      </c>
      <c r="BE356" s="148">
        <f t="shared" si="24"/>
        <v>0</v>
      </c>
      <c r="BF356" s="148">
        <f t="shared" si="25"/>
        <v>28.23</v>
      </c>
      <c r="BG356" s="148">
        <f t="shared" si="26"/>
        <v>0</v>
      </c>
      <c r="BH356" s="148">
        <f t="shared" si="27"/>
        <v>0</v>
      </c>
      <c r="BI356" s="148">
        <f t="shared" si="28"/>
        <v>0</v>
      </c>
      <c r="BJ356" s="15" t="s">
        <v>135</v>
      </c>
      <c r="BK356" s="148">
        <f t="shared" si="29"/>
        <v>28.23</v>
      </c>
      <c r="BL356" s="15" t="s">
        <v>134</v>
      </c>
      <c r="BM356" s="147" t="s">
        <v>565</v>
      </c>
    </row>
    <row r="357" spans="2:65" s="1" customFormat="1" ht="16.5" customHeight="1">
      <c r="B357" s="136"/>
      <c r="C357" s="137" t="s">
        <v>377</v>
      </c>
      <c r="D357" s="137" t="s">
        <v>130</v>
      </c>
      <c r="E357" s="138" t="s">
        <v>566</v>
      </c>
      <c r="F357" s="139" t="s">
        <v>567</v>
      </c>
      <c r="G357" s="140" t="s">
        <v>253</v>
      </c>
      <c r="H357" s="141">
        <v>85</v>
      </c>
      <c r="I357" s="142">
        <v>3.6</v>
      </c>
      <c r="J357" s="142">
        <f t="shared" si="20"/>
        <v>306</v>
      </c>
      <c r="K357" s="143"/>
      <c r="L357" s="29"/>
      <c r="M357" s="144" t="s">
        <v>1</v>
      </c>
      <c r="N357" s="115" t="s">
        <v>39</v>
      </c>
      <c r="O357" s="145">
        <v>0</v>
      </c>
      <c r="P357" s="145">
        <f t="shared" si="21"/>
        <v>0</v>
      </c>
      <c r="Q357" s="145">
        <v>0</v>
      </c>
      <c r="R357" s="145">
        <f t="shared" si="22"/>
        <v>0</v>
      </c>
      <c r="S357" s="145">
        <v>0.30599999999999999</v>
      </c>
      <c r="T357" s="146">
        <f t="shared" si="23"/>
        <v>26.009999999999998</v>
      </c>
      <c r="AR357" s="147" t="s">
        <v>134</v>
      </c>
      <c r="AT357" s="147" t="s">
        <v>130</v>
      </c>
      <c r="AU357" s="147" t="s">
        <v>135</v>
      </c>
      <c r="AY357" s="15" t="s">
        <v>128</v>
      </c>
      <c r="BE357" s="148">
        <f t="shared" si="24"/>
        <v>0</v>
      </c>
      <c r="BF357" s="148">
        <f t="shared" si="25"/>
        <v>306</v>
      </c>
      <c r="BG357" s="148">
        <f t="shared" si="26"/>
        <v>0</v>
      </c>
      <c r="BH357" s="148">
        <f t="shared" si="27"/>
        <v>0</v>
      </c>
      <c r="BI357" s="148">
        <f t="shared" si="28"/>
        <v>0</v>
      </c>
      <c r="BJ357" s="15" t="s">
        <v>135</v>
      </c>
      <c r="BK357" s="148">
        <f t="shared" si="29"/>
        <v>306</v>
      </c>
      <c r="BL357" s="15" t="s">
        <v>134</v>
      </c>
      <c r="BM357" s="147" t="s">
        <v>568</v>
      </c>
    </row>
    <row r="358" spans="2:65" s="12" customFormat="1" ht="10.199999999999999">
      <c r="B358" s="149"/>
      <c r="D358" s="150" t="s">
        <v>136</v>
      </c>
      <c r="E358" s="151" t="s">
        <v>1</v>
      </c>
      <c r="F358" s="152" t="s">
        <v>522</v>
      </c>
      <c r="H358" s="153">
        <v>85</v>
      </c>
      <c r="L358" s="149"/>
      <c r="M358" s="154"/>
      <c r="T358" s="155"/>
      <c r="AT358" s="151" t="s">
        <v>136</v>
      </c>
      <c r="AU358" s="151" t="s">
        <v>135</v>
      </c>
      <c r="AV358" s="12" t="s">
        <v>135</v>
      </c>
      <c r="AW358" s="12" t="s">
        <v>27</v>
      </c>
      <c r="AX358" s="12" t="s">
        <v>73</v>
      </c>
      <c r="AY358" s="151" t="s">
        <v>128</v>
      </c>
    </row>
    <row r="359" spans="2:65" s="13" customFormat="1" ht="10.199999999999999">
      <c r="B359" s="156"/>
      <c r="D359" s="150" t="s">
        <v>136</v>
      </c>
      <c r="E359" s="157" t="s">
        <v>1</v>
      </c>
      <c r="F359" s="158" t="s">
        <v>138</v>
      </c>
      <c r="H359" s="159">
        <v>85</v>
      </c>
      <c r="L359" s="156"/>
      <c r="M359" s="160"/>
      <c r="T359" s="161"/>
      <c r="AT359" s="157" t="s">
        <v>136</v>
      </c>
      <c r="AU359" s="157" t="s">
        <v>135</v>
      </c>
      <c r="AV359" s="13" t="s">
        <v>134</v>
      </c>
      <c r="AW359" s="13" t="s">
        <v>27</v>
      </c>
      <c r="AX359" s="13" t="s">
        <v>81</v>
      </c>
      <c r="AY359" s="157" t="s">
        <v>128</v>
      </c>
    </row>
    <row r="360" spans="2:65" s="1" customFormat="1" ht="16.5" customHeight="1">
      <c r="B360" s="136"/>
      <c r="C360" s="137" t="s">
        <v>569</v>
      </c>
      <c r="D360" s="137" t="s">
        <v>130</v>
      </c>
      <c r="E360" s="138" t="s">
        <v>570</v>
      </c>
      <c r="F360" s="139" t="s">
        <v>571</v>
      </c>
      <c r="G360" s="140" t="s">
        <v>253</v>
      </c>
      <c r="H360" s="141">
        <v>85</v>
      </c>
      <c r="I360" s="142">
        <v>1.65</v>
      </c>
      <c r="J360" s="142">
        <f>ROUND(I360*H360,2)</f>
        <v>140.25</v>
      </c>
      <c r="K360" s="143"/>
      <c r="L360" s="29"/>
      <c r="M360" s="144" t="s">
        <v>1</v>
      </c>
      <c r="N360" s="115" t="s">
        <v>39</v>
      </c>
      <c r="O360" s="145">
        <v>0</v>
      </c>
      <c r="P360" s="145">
        <f>O360*H360</f>
        <v>0</v>
      </c>
      <c r="Q360" s="145">
        <v>0</v>
      </c>
      <c r="R360" s="145">
        <f>Q360*H360</f>
        <v>0</v>
      </c>
      <c r="S360" s="145">
        <v>0</v>
      </c>
      <c r="T360" s="146">
        <f>S360*H360</f>
        <v>0</v>
      </c>
      <c r="AR360" s="147" t="s">
        <v>134</v>
      </c>
      <c r="AT360" s="147" t="s">
        <v>130</v>
      </c>
      <c r="AU360" s="147" t="s">
        <v>135</v>
      </c>
      <c r="AY360" s="15" t="s">
        <v>128</v>
      </c>
      <c r="BE360" s="148">
        <f>IF(N360="základná",J360,0)</f>
        <v>0</v>
      </c>
      <c r="BF360" s="148">
        <f>IF(N360="znížená",J360,0)</f>
        <v>140.25</v>
      </c>
      <c r="BG360" s="148">
        <f>IF(N360="zákl. prenesená",J360,0)</f>
        <v>0</v>
      </c>
      <c r="BH360" s="148">
        <f>IF(N360="zníž. prenesená",J360,0)</f>
        <v>0</v>
      </c>
      <c r="BI360" s="148">
        <f>IF(N360="nulová",J360,0)</f>
        <v>0</v>
      </c>
      <c r="BJ360" s="15" t="s">
        <v>135</v>
      </c>
      <c r="BK360" s="148">
        <f>ROUND(I360*H360,2)</f>
        <v>140.25</v>
      </c>
      <c r="BL360" s="15" t="s">
        <v>134</v>
      </c>
      <c r="BM360" s="147" t="s">
        <v>572</v>
      </c>
    </row>
    <row r="361" spans="2:65" s="1" customFormat="1" ht="24.15" customHeight="1">
      <c r="B361" s="136"/>
      <c r="C361" s="137" t="s">
        <v>380</v>
      </c>
      <c r="D361" s="137" t="s">
        <v>130</v>
      </c>
      <c r="E361" s="138" t="s">
        <v>573</v>
      </c>
      <c r="F361" s="139" t="s">
        <v>574</v>
      </c>
      <c r="G361" s="140" t="s">
        <v>191</v>
      </c>
      <c r="H361" s="141">
        <v>0.36499999999999999</v>
      </c>
      <c r="I361" s="142">
        <v>12.44</v>
      </c>
      <c r="J361" s="142">
        <f>ROUND(I361*H361,2)</f>
        <v>4.54</v>
      </c>
      <c r="K361" s="143"/>
      <c r="L361" s="29"/>
      <c r="M361" s="172" t="s">
        <v>1</v>
      </c>
      <c r="N361" s="173" t="s">
        <v>39</v>
      </c>
      <c r="O361" s="174">
        <v>0</v>
      </c>
      <c r="P361" s="174">
        <f>O361*H361</f>
        <v>0</v>
      </c>
      <c r="Q361" s="174">
        <v>0</v>
      </c>
      <c r="R361" s="174">
        <f>Q361*H361</f>
        <v>0</v>
      </c>
      <c r="S361" s="174">
        <v>0</v>
      </c>
      <c r="T361" s="175">
        <f>S361*H361</f>
        <v>0</v>
      </c>
      <c r="AR361" s="147" t="s">
        <v>134</v>
      </c>
      <c r="AT361" s="147" t="s">
        <v>130</v>
      </c>
      <c r="AU361" s="147" t="s">
        <v>135</v>
      </c>
      <c r="AY361" s="15" t="s">
        <v>128</v>
      </c>
      <c r="BE361" s="148">
        <f>IF(N361="základná",J361,0)</f>
        <v>0</v>
      </c>
      <c r="BF361" s="148">
        <f>IF(N361="znížená",J361,0)</f>
        <v>4.54</v>
      </c>
      <c r="BG361" s="148">
        <f>IF(N361="zákl. prenesená",J361,0)</f>
        <v>0</v>
      </c>
      <c r="BH361" s="148">
        <f>IF(N361="zníž. prenesená",J361,0)</f>
        <v>0</v>
      </c>
      <c r="BI361" s="148">
        <f>IF(N361="nulová",J361,0)</f>
        <v>0</v>
      </c>
      <c r="BJ361" s="15" t="s">
        <v>135</v>
      </c>
      <c r="BK361" s="148">
        <f>ROUND(I361*H361,2)</f>
        <v>4.54</v>
      </c>
      <c r="BL361" s="15" t="s">
        <v>134</v>
      </c>
      <c r="BM361" s="147" t="s">
        <v>575</v>
      </c>
    </row>
    <row r="362" spans="2:65" s="1" customFormat="1" ht="6.9" customHeight="1">
      <c r="B362" s="44"/>
      <c r="C362" s="45"/>
      <c r="D362" s="45"/>
      <c r="E362" s="45"/>
      <c r="F362" s="45"/>
      <c r="G362" s="45"/>
      <c r="H362" s="45"/>
      <c r="I362" s="45"/>
      <c r="J362" s="45"/>
      <c r="K362" s="45"/>
      <c r="L362" s="29"/>
    </row>
  </sheetData>
  <autoFilter ref="C135:K361" xr:uid="{00000000-0009-0000-0000-000001000000}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01o - Stavebné úpravy maš...</vt:lpstr>
      <vt:lpstr>'01o - Stavebné úpravy maš...'!Názvy_tlače</vt:lpstr>
      <vt:lpstr>'Rekapitulácia stavby'!Názvy_tlače</vt:lpstr>
      <vt:lpstr>'01o - Stavebné úpravy maš...'!Oblasť_tlače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2026-10-27T10:11:56Z</dcterms:created>
  <dcterms:modified xsi:type="dcterms:W3CDTF">2026-10-27T13:20:55Z</dcterms:modified>
</cp:coreProperties>
</file>