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Moje dokumenty\Uzivatel\Desktop\"/>
    </mc:Choice>
  </mc:AlternateContent>
  <xr:revisionPtr revIDLastSave="0" documentId="13_ncr:1_{A5FFD4B8-278E-4D0D-A600-093B8C5559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kapitulácia stavby" sheetId="1" r:id="rId1"/>
    <sheet name="01o - Stavebné úpravy sil..." sheetId="2" r:id="rId2"/>
  </sheets>
  <definedNames>
    <definedName name="_xlnm._FilterDatabase" localSheetId="1" hidden="1">'01o - Stavebné úpravy sil...'!$C$124:$K$164</definedName>
    <definedName name="_xlnm.Print_Titles" localSheetId="1">'01o - Stavebné úpravy sil...'!$124:$124</definedName>
    <definedName name="_xlnm.Print_Titles" localSheetId="0">'Rekapitulácia stavby'!$92:$92</definedName>
    <definedName name="_xlnm.Print_Area" localSheetId="1">'01o - Stavebné úpravy sil...'!$C$4:$J$76,'01o - Stavebné úpravy sil...'!$C$82:$J$106,'01o - Stavebné úpravy sil...'!$C$112:$J$164</definedName>
    <definedName name="_xlnm.Print_Area" localSheetId="0">'Rekapitulácia stavby'!$D$4:$AO$76,'Rekapitulácia stavby'!$C$82:$AQ$99</definedName>
  </definedNames>
  <calcPr calcId="191029"/>
</workbook>
</file>

<file path=xl/calcChain.xml><?xml version="1.0" encoding="utf-8"?>
<calcChain xmlns="http://schemas.openxmlformats.org/spreadsheetml/2006/main">
  <c r="J39" i="2" l="1"/>
  <c r="J38" i="2"/>
  <c r="AY95" i="1"/>
  <c r="J37" i="2"/>
  <c r="AX95" i="1" s="1"/>
  <c r="BI164" i="2"/>
  <c r="BH164" i="2"/>
  <c r="BG164" i="2"/>
  <c r="BE164" i="2"/>
  <c r="T164" i="2"/>
  <c r="T163" i="2"/>
  <c r="R164" i="2"/>
  <c r="R163" i="2" s="1"/>
  <c r="P164" i="2"/>
  <c r="P163" i="2" s="1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2" i="2"/>
  <c r="BH152" i="2"/>
  <c r="BG152" i="2"/>
  <c r="BE152" i="2"/>
  <c r="T152" i="2"/>
  <c r="R152" i="2"/>
  <c r="P152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5" i="2"/>
  <c r="BH145" i="2"/>
  <c r="BG145" i="2"/>
  <c r="BE145" i="2"/>
  <c r="T145" i="2"/>
  <c r="R145" i="2"/>
  <c r="P145" i="2"/>
  <c r="BI142" i="2"/>
  <c r="BH142" i="2"/>
  <c r="BG142" i="2"/>
  <c r="BE142" i="2"/>
  <c r="T142" i="2"/>
  <c r="R142" i="2"/>
  <c r="P142" i="2"/>
  <c r="BI140" i="2"/>
  <c r="BH140" i="2"/>
  <c r="BG140" i="2"/>
  <c r="BE140" i="2"/>
  <c r="T140" i="2"/>
  <c r="T139" i="2"/>
  <c r="R140" i="2"/>
  <c r="R139" i="2"/>
  <c r="P140" i="2"/>
  <c r="P139" i="2" s="1"/>
  <c r="BI136" i="2"/>
  <c r="BH136" i="2"/>
  <c r="BG136" i="2"/>
  <c r="BE136" i="2"/>
  <c r="T136" i="2"/>
  <c r="R136" i="2"/>
  <c r="P136" i="2"/>
  <c r="BI131" i="2"/>
  <c r="BH131" i="2"/>
  <c r="BG131" i="2"/>
  <c r="BE131" i="2"/>
  <c r="T131" i="2"/>
  <c r="R131" i="2"/>
  <c r="P131" i="2"/>
  <c r="BI128" i="2"/>
  <c r="BH128" i="2"/>
  <c r="BG128" i="2"/>
  <c r="BE128" i="2"/>
  <c r="T128" i="2"/>
  <c r="R128" i="2"/>
  <c r="P128" i="2"/>
  <c r="J122" i="2"/>
  <c r="J121" i="2"/>
  <c r="F119" i="2"/>
  <c r="E117" i="2"/>
  <c r="J31" i="2"/>
  <c r="J92" i="2"/>
  <c r="J91" i="2"/>
  <c r="F89" i="2"/>
  <c r="E87" i="2"/>
  <c r="J18" i="2"/>
  <c r="E18" i="2"/>
  <c r="F92" i="2"/>
  <c r="J17" i="2"/>
  <c r="J15" i="2"/>
  <c r="E15" i="2"/>
  <c r="F121" i="2" s="1"/>
  <c r="J14" i="2"/>
  <c r="J12" i="2"/>
  <c r="J119" i="2" s="1"/>
  <c r="E7" i="2"/>
  <c r="E115" i="2"/>
  <c r="L90" i="1"/>
  <c r="AM90" i="1"/>
  <c r="AM89" i="1"/>
  <c r="L89" i="1"/>
  <c r="AM87" i="1"/>
  <c r="L87" i="1"/>
  <c r="L85" i="1"/>
  <c r="L84" i="1"/>
  <c r="J156" i="2"/>
  <c r="J140" i="2"/>
  <c r="J159" i="2"/>
  <c r="J131" i="2"/>
  <c r="BK156" i="2"/>
  <c r="BK142" i="2"/>
  <c r="J164" i="2"/>
  <c r="BK128" i="2"/>
  <c r="BK155" i="2"/>
  <c r="J145" i="2"/>
  <c r="BK164" i="2"/>
  <c r="J128" i="2"/>
  <c r="J149" i="2"/>
  <c r="AS94" i="1"/>
  <c r="J142" i="2"/>
  <c r="J160" i="2"/>
  <c r="BK149" i="2"/>
  <c r="J136" i="2"/>
  <c r="J152" i="2"/>
  <c r="BK159" i="2"/>
  <c r="BK136" i="2"/>
  <c r="BK160" i="2"/>
  <c r="BK140" i="2"/>
  <c r="BK152" i="2"/>
  <c r="BK148" i="2"/>
  <c r="BK131" i="2"/>
  <c r="J148" i="2"/>
  <c r="BK145" i="2"/>
  <c r="AK27" i="1"/>
  <c r="J155" i="2"/>
  <c r="BK127" i="2" l="1"/>
  <c r="J127" i="2" s="1"/>
  <c r="J98" i="2" s="1"/>
  <c r="BK141" i="2"/>
  <c r="J141" i="2" s="1"/>
  <c r="J100" i="2" s="1"/>
  <c r="P127" i="2"/>
  <c r="R141" i="2"/>
  <c r="R127" i="2"/>
  <c r="T141" i="2"/>
  <c r="T127" i="2"/>
  <c r="P141" i="2"/>
  <c r="BK139" i="2"/>
  <c r="J139" i="2" s="1"/>
  <c r="J99" i="2" s="1"/>
  <c r="BK163" i="2"/>
  <c r="J163" i="2" s="1"/>
  <c r="J101" i="2" s="1"/>
  <c r="F91" i="2"/>
  <c r="BF152" i="2"/>
  <c r="BF155" i="2"/>
  <c r="BF156" i="2"/>
  <c r="BF164" i="2"/>
  <c r="J89" i="2"/>
  <c r="BF136" i="2"/>
  <c r="BF142" i="2"/>
  <c r="BF149" i="2"/>
  <c r="BF160" i="2"/>
  <c r="E85" i="2"/>
  <c r="F122" i="2"/>
  <c r="BF128" i="2"/>
  <c r="BF140" i="2"/>
  <c r="BF145" i="2"/>
  <c r="BF148" i="2"/>
  <c r="BF159" i="2"/>
  <c r="BF131" i="2"/>
  <c r="J35" i="2"/>
  <c r="AV95" i="1" s="1"/>
  <c r="F37" i="2"/>
  <c r="BB95" i="1" s="1"/>
  <c r="BB94" i="1" s="1"/>
  <c r="AX94" i="1" s="1"/>
  <c r="F38" i="2"/>
  <c r="BC95" i="1" s="1"/>
  <c r="BC94" i="1" s="1"/>
  <c r="W35" i="1" s="1"/>
  <c r="F39" i="2"/>
  <c r="BD95" i="1" s="1"/>
  <c r="BD94" i="1" s="1"/>
  <c r="W36" i="1" s="1"/>
  <c r="F35" i="2"/>
  <c r="AZ95" i="1" s="1"/>
  <c r="AZ94" i="1" s="1"/>
  <c r="AV94" i="1" s="1"/>
  <c r="AK32" i="1" s="1"/>
  <c r="T126" i="2" l="1"/>
  <c r="T125" i="2"/>
  <c r="P126" i="2"/>
  <c r="P125" i="2"/>
  <c r="AU95" i="1"/>
  <c r="AU94" i="1" s="1"/>
  <c r="R126" i="2"/>
  <c r="R125" i="2"/>
  <c r="BK126" i="2"/>
  <c r="J126" i="2"/>
  <c r="J97" i="2"/>
  <c r="F36" i="2"/>
  <c r="BA95" i="1" s="1"/>
  <c r="BA94" i="1" s="1"/>
  <c r="W33" i="1" s="1"/>
  <c r="W32" i="1"/>
  <c r="AY94" i="1"/>
  <c r="W34" i="1"/>
  <c r="J36" i="2"/>
  <c r="AW95" i="1" s="1"/>
  <c r="AT95" i="1" s="1"/>
  <c r="BK125" i="2" l="1"/>
  <c r="J125" i="2"/>
  <c r="J96" i="2" s="1"/>
  <c r="J30" i="2" s="1"/>
  <c r="J32" i="2" s="1"/>
  <c r="AG95" i="1" s="1"/>
  <c r="AG94" i="1" s="1"/>
  <c r="AK26" i="1" s="1"/>
  <c r="AK29" i="1" s="1"/>
  <c r="AW94" i="1"/>
  <c r="AK33" i="1" s="1"/>
  <c r="AK38" i="1" l="1"/>
  <c r="J41" i="2"/>
  <c r="AN95" i="1"/>
  <c r="AG99" i="1"/>
  <c r="J106" i="2"/>
  <c r="AT94" i="1"/>
  <c r="AN94" i="1"/>
  <c r="AN99" i="1"/>
</calcChain>
</file>

<file path=xl/sharedStrings.xml><?xml version="1.0" encoding="utf-8"?>
<sst xmlns="http://schemas.openxmlformats.org/spreadsheetml/2006/main" count="672" uniqueCount="190">
  <si>
    <t>Export Komplet</t>
  </si>
  <si>
    <t/>
  </si>
  <si>
    <t>2.0</t>
  </si>
  <si>
    <t>False</t>
  </si>
  <si>
    <t>{b85e82ce-54c2-494e-b3e0-d4e520a234b8}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</si>
  <si>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</si>
  <si>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</si>
  <si>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</si>
  <si>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</si>
  <si>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</si>
  <si>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0,001</t>
  </si>
  <si>
    <t>Kód:</t>
  </si>
  <si>
    <t>000-102-NVO</t>
  </si>
  <si>
    <t>Stavba:</t>
  </si>
  <si>
    <t>Stavebné úpravy silážnej jamy č.1, Nižné Ladičkovce</t>
  </si>
  <si>
    <t>JKSO:</t>
  </si>
  <si>
    <t>ČS:</t>
  </si>
  <si>
    <t>Miesto:</t>
  </si>
  <si>
    <t xml:space="preserve"> </t>
  </si>
  <si>
    <t>Dátum:</t>
  </si>
  <si>
    <t>6. 10. 2026</t>
  </si>
  <si>
    <t>Objednávateľ:</t>
  </si>
  <si>
    <t>IČO:</t>
  </si>
  <si>
    <t>IČ DPH:</t>
  </si>
  <si>
    <t>Zhotoviteľ:</t>
  </si>
  <si>
    <t>Projektant:</t>
  </si>
  <si>
    <t>47686685</t>
  </si>
  <si>
    <t>True</t>
  </si>
  <si>
    <t>Spracovateľ:</t>
  </si>
  <si>
    <t>Ing. Karol Závodský</t>
  </si>
  <si>
    <t>Poznámka:</t>
  </si>
  <si>
    <t>Náklady z rozpočtov</t>
  </si>
  <si>
    <t>Ostatné náklady zo súhrnného listu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</si>
  <si>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</si>
  <si>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</si>
  <si>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</si>
  <si>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</si>
  <si>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</si>
  <si>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</si>
  <si>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</si>
  <si>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</si>
  <si>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</si>
  <si>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</si>
  <si>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</si>
  <si>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</si>
  <si>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</si>
  <si>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</si>
  <si>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</si>
  <si>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</si>
  <si>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</si>
  <si>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</si>
  <si>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</si>
  <si>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</si>
  <si>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</si>
  <si>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</si>
  <si>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</si>
  <si>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</si>
  <si>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</si>
  <si>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</si>
  <si>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</si>
  <si>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</si>
  <si>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</si>
  <si>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</si>
  <si>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</si>
  <si>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</si>
  <si>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</si>
  <si>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</si>
  <si>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</si>
  <si>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</si>
  <si>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</si>
  <si>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</si>
  <si>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</si>
  <si>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</si>
  <si>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</si>
  <si>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</si>
  <si>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</si>
  <si>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{00000000-0000-0000-0000-000000000000}</t>
  </si>
  <si>
    <t>/</t>
  </si>
  <si>
    <t>01o</t>
  </si>
  <si>
    <t>STA</t>
  </si>
  <si>
    <t>1</t>
  </si>
  <si>
    <t>{015dd97c-d2e1-4ea1-ae8a-ca5529d84825}</t>
  </si>
  <si>
    <t>2) Ostatné náklady zo súhrnného listu</t>
  </si>
  <si>
    <t>Percent. zadanie_x000D_
[% nákladov rozpočtu]</t>
  </si>
  <si>
    <t>Zaradenie nákladov</t>
  </si>
  <si>
    <t>Celkové náklady za stavbu 1) + 2)</t>
  </si>
  <si>
    <t>KRYCÍ LIST ROZPOČTU</t>
  </si>
  <si>
    <t>Objekt:</t>
  </si>
  <si>
    <t>01o - Stavebné úpravy silážnej jamy č.1, Nižné Ladičkovce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</si>
  <si>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</si>
  <si>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</si>
  <si>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</si>
  <si>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</si>
  <si>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</si>
  <si>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</si>
  <si>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</si>
  <si>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</si>
  <si>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</si>
  <si>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</si>
  <si>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6 - Úpravy povrchov, podlahy, osadenie</t>
  </si>
  <si>
    <t xml:space="preserve">    9 - Ostatné konštrukcie a práce-búranie</t>
  </si>
  <si>
    <t>2) Ostatné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</si>
  <si>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</si>
  <si>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</si>
  <si>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</si>
  <si>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</si>
  <si>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</si>
  <si>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</si>
  <si>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</si>
  <si>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</si>
  <si>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</si>
  <si>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</si>
  <si>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</si>
  <si>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</si>
  <si>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</si>
  <si>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</si>
  <si>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</si>
  <si>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</si>
  <si>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</si>
  <si>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113157322.S</t>
  </si>
  <si>
    <t>Odstránenie podkladu alebo krytu z kameniva hrubého drveného v ploche nad 200 m2 strojne, hr. vrstvy nad 100 do 200 mm,  -0,23500t</t>
  </si>
  <si>
    <t>m2</t>
  </si>
  <si>
    <t>4</t>
  </si>
  <si>
    <t>2</t>
  </si>
  <si>
    <t>VV</t>
  </si>
  <si>
    <t>(22,85+17,2+22,85)*1,2 "plocha nad panel.</t>
  </si>
  <si>
    <t>Súčet</t>
  </si>
  <si>
    <t>113157325.S</t>
  </si>
  <si>
    <t>Odstránenie podkladu alebo krytu z kameniva hrubého drveného v ploche nad 200 m2 strojne, hr. vrstvy nad 400 do 500 mm,  -0,72000t</t>
  </si>
  <si>
    <t>11*17,7</t>
  </si>
  <si>
    <t>22,85*17,2 " silážna jama</t>
  </si>
  <si>
    <t>-(22,85+17,2+22,85)*1,2</t>
  </si>
  <si>
    <t>3</t>
  </si>
  <si>
    <t>175101201.S</t>
  </si>
  <si>
    <t>Obsyp objektov sypaninou z vhodných hornín 1 až 4 bez prehodenia sypaniny</t>
  </si>
  <si>
    <t>m3</t>
  </si>
  <si>
    <t>6</t>
  </si>
  <si>
    <t>(22,85+17,2+22,85)*1,5*1,8/2</t>
  </si>
  <si>
    <t>5</t>
  </si>
  <si>
    <t>Komunikácie</t>
  </si>
  <si>
    <t>564772113.S</t>
  </si>
  <si>
    <t>Podklad alebo kryt z kameniva hrubého drveného veľ. 32-63 mm (vibr.štrk) po zhut.hr. 270 mm</t>
  </si>
  <si>
    <t>8</t>
  </si>
  <si>
    <t>Úpravy povrchov, podlahy, osadenie</t>
  </si>
  <si>
    <t>622451071.S</t>
  </si>
  <si>
    <t>Vyspravenie povrchu neomietaných betónových stien vonkajších maltou cementovou 30%</t>
  </si>
  <si>
    <t>10</t>
  </si>
  <si>
    <t>(22,85+17,2+22,85)*2*2,2*0,3</t>
  </si>
  <si>
    <t>627991016.S</t>
  </si>
  <si>
    <t>Tesnenie škár obvodových panelov vysokopevnostou maltou</t>
  </si>
  <si>
    <t>m</t>
  </si>
  <si>
    <t>12</t>
  </si>
  <si>
    <t>2,2*25*2</t>
  </si>
  <si>
    <t>7</t>
  </si>
  <si>
    <t>627991025.S</t>
  </si>
  <si>
    <t>Tesnenie škár obvodového plášťa penetrácia škár obojstranná</t>
  </si>
  <si>
    <t>14</t>
  </si>
  <si>
    <t>631315661.S</t>
  </si>
  <si>
    <t>Mazanina z betónu prostého (m3) tr. C 20/25 hr.nad 100 do 270 mm</t>
  </si>
  <si>
    <t>16</t>
  </si>
  <si>
    <t>11*17,7*0,15</t>
  </si>
  <si>
    <t>9</t>
  </si>
  <si>
    <t>631362422.S</t>
  </si>
  <si>
    <t>Výstuž mazanín z betónov (z kameniva) a z ľahkých betónov zo sietí KARI, priemer drôtu 6/6 mm, veľkosť oka 150x150 mm</t>
  </si>
  <si>
    <t>18</t>
  </si>
  <si>
    <t>512,24+75,48</t>
  </si>
  <si>
    <t>632001051.S</t>
  </si>
  <si>
    <t>Zhotovenie jednonásobného penetračného náteru pre potery a stierky</t>
  </si>
  <si>
    <t>20</t>
  </si>
  <si>
    <t>11</t>
  </si>
  <si>
    <t>M</t>
  </si>
  <si>
    <t>585520008700.S</t>
  </si>
  <si>
    <t>Penetračný náter na nasiakavé podklady pod potery, samonivelizačné hmoty a stavebné lepidlá</t>
  </si>
  <si>
    <t>kg</t>
  </si>
  <si>
    <t>22</t>
  </si>
  <si>
    <t>75,48*0,25 "Prepočítané koeficientom množstva</t>
  </si>
  <si>
    <t>632401935.S</t>
  </si>
  <si>
    <t>Príplatok za sklon poteru nad 10 do 45 st., hr.50 mm</t>
  </si>
  <si>
    <t>24</t>
  </si>
  <si>
    <t>13</t>
  </si>
  <si>
    <t>631315811.S</t>
  </si>
  <si>
    <t>Cementový poter z betonárky, hr. 150 mm</t>
  </si>
  <si>
    <t>26</t>
  </si>
  <si>
    <t>22,85*17,2</t>
  </si>
  <si>
    <t>Ostatné konštrukcie a práce-búranie</t>
  </si>
  <si>
    <t>957381114.S</t>
  </si>
  <si>
    <t>Žľaby pre silážnu jamu  železobetón.  vytvarované š. do 250 mm</t>
  </si>
  <si>
    <t>28</t>
  </si>
  <si>
    <t>Rotax Energo s.r.o.</t>
  </si>
  <si>
    <t>Ing. Lukáš Pida - Projektovanie stavieb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</si>
</sst>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4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22" xfId="0" applyBorder="1" applyAlignment="1">
      <alignment vertical="center"/>
    </xf>
    <xf numFmtId="0" fontId="24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6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49" fontId="22" fillId="0" borderId="23" xfId="0" applyNumberFormat="1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center" vertical="center" wrapText="1"/>
      <protection locked="0"/>
    </xf>
    <xf numFmtId="167" fontId="22" fillId="0" borderId="23" xfId="0" applyNumberFormat="1" applyFont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23" fillId="0" borderId="14" xfId="0" applyFont="1" applyBorder="1" applyAlignment="1">
      <alignment horizontal="left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5" fillId="0" borderId="23" xfId="0" applyFont="1" applyBorder="1" applyAlignment="1" applyProtection="1">
      <alignment horizontal="center" vertical="center"/>
      <protection locked="0"/>
    </xf>
    <xf numFmtId="49" fontId="35" fillId="0" borderId="23" xfId="0" applyNumberFormat="1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center" vertical="center" wrapText="1"/>
      <protection locked="0"/>
    </xf>
    <xf numFmtId="167" fontId="35" fillId="0" borderId="23" xfId="0" applyNumberFormat="1" applyFont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  <protection locked="0"/>
    </xf>
    <xf numFmtId="0" fontId="36" fillId="0" borderId="23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0" borderId="14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left" vertical="center"/>
    </xf>
    <xf numFmtId="0" fontId="23" fillId="0" borderId="20" xfId="0" applyFont="1" applyBorder="1" applyAlignment="1">
      <alignment horizontal="center"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4" fontId="24" fillId="0" borderId="0" xfId="0" applyNumberFormat="1" applyFont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0" fillId="0" borderId="0" xfId="0"/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horizontal="left" vertical="center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tabSelected="1" workbookViewId="0">
      <selection activeCell="V19" sqref="V19"/>
    </sheetView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" customHeight="1">
      <c r="AR2" s="178" t="s">
        <v>5</v>
      </c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S2" s="15" t="s">
        <v>6</v>
      </c>
      <c r="BT2" s="15" t="s">
        <v>7</v>
      </c>
    </row>
    <row r="3" spans="1:74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ht="12" customHeight="1">
      <c r="B5" s="18"/>
      <c r="D5" s="21" t="s">
        <v>11</v>
      </c>
      <c r="K5" s="211" t="s">
        <v>12</v>
      </c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R5" s="18"/>
      <c r="BS5" s="15" t="s">
        <v>6</v>
      </c>
    </row>
    <row r="6" spans="1:74" ht="36.9" customHeight="1">
      <c r="B6" s="18"/>
      <c r="D6" s="23" t="s">
        <v>13</v>
      </c>
      <c r="K6" s="212" t="s">
        <v>14</v>
      </c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R6" s="18"/>
      <c r="BS6" s="15" t="s">
        <v>6</v>
      </c>
    </row>
    <row r="7" spans="1:74" ht="12" customHeight="1">
      <c r="B7" s="18"/>
      <c r="D7" s="24" t="s">
        <v>15</v>
      </c>
      <c r="K7" s="22" t="s">
        <v>1</v>
      </c>
      <c r="AK7" s="24" t="s">
        <v>16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17</v>
      </c>
      <c r="K8" s="22" t="s">
        <v>18</v>
      </c>
      <c r="AK8" s="24" t="s">
        <v>19</v>
      </c>
      <c r="AN8" s="22" t="s">
        <v>20</v>
      </c>
      <c r="AR8" s="18"/>
      <c r="BS8" s="15" t="s">
        <v>6</v>
      </c>
    </row>
    <row r="9" spans="1:74" ht="14.4" customHeight="1">
      <c r="B9" s="18"/>
      <c r="AR9" s="18"/>
      <c r="BS9" s="15" t="s">
        <v>6</v>
      </c>
    </row>
    <row r="10" spans="1:74" ht="12" customHeight="1">
      <c r="B10" s="18"/>
      <c r="D10" s="24" t="s">
        <v>21</v>
      </c>
      <c r="AK10" s="24" t="s">
        <v>22</v>
      </c>
      <c r="AN10" s="22" t="s">
        <v>1</v>
      </c>
      <c r="AR10" s="18"/>
      <c r="BS10" s="15" t="s">
        <v>6</v>
      </c>
    </row>
    <row r="11" spans="1:74" ht="18.45" customHeight="1">
      <c r="B11" s="18"/>
      <c r="E11" s="22" t="s">
        <v>188</v>
      </c>
      <c r="AK11" s="24" t="s">
        <v>23</v>
      </c>
      <c r="AN11" s="22" t="s">
        <v>1</v>
      </c>
      <c r="AR11" s="18"/>
      <c r="BS11" s="15" t="s">
        <v>6</v>
      </c>
    </row>
    <row r="12" spans="1:74" ht="6.9" customHeight="1">
      <c r="B12" s="18"/>
      <c r="AR12" s="18"/>
      <c r="BS12" s="15" t="s">
        <v>6</v>
      </c>
    </row>
    <row r="13" spans="1:74" ht="12" customHeight="1">
      <c r="B13" s="18"/>
      <c r="D13" s="24" t="s">
        <v>24</v>
      </c>
      <c r="AK13" s="24" t="s">
        <v>22</v>
      </c>
      <c r="AN13" s="22" t="s">
        <v>1</v>
      </c>
      <c r="AR13" s="18"/>
      <c r="BS13" s="15" t="s">
        <v>6</v>
      </c>
    </row>
    <row r="14" spans="1:74" ht="13.2">
      <c r="B14" s="18"/>
      <c r="E14" s="22" t="s">
        <v>18</v>
      </c>
      <c r="AK14" s="24" t="s">
        <v>23</v>
      </c>
      <c r="AN14" s="22" t="s">
        <v>1</v>
      </c>
      <c r="AR14" s="18"/>
      <c r="BS14" s="15" t="s">
        <v>6</v>
      </c>
    </row>
    <row r="15" spans="1:74" ht="6.9" customHeight="1">
      <c r="B15" s="18"/>
      <c r="AR15" s="18"/>
      <c r="BS15" s="15" t="s">
        <v>3</v>
      </c>
    </row>
    <row r="16" spans="1:74" ht="12" customHeight="1">
      <c r="B16" s="18"/>
      <c r="D16" s="24" t="s">
        <v>25</v>
      </c>
      <c r="AK16" s="24" t="s">
        <v>22</v>
      </c>
      <c r="AN16" s="22" t="s">
        <v>26</v>
      </c>
      <c r="AR16" s="18"/>
      <c r="BS16" s="15" t="s">
        <v>3</v>
      </c>
    </row>
    <row r="17" spans="2:71" ht="18.45" customHeight="1">
      <c r="B17" s="18"/>
      <c r="E17" s="22" t="s">
        <v>189</v>
      </c>
      <c r="AK17" s="24" t="s">
        <v>23</v>
      </c>
      <c r="AN17" s="22" t="s">
        <v>1</v>
      </c>
      <c r="AR17" s="18"/>
      <c r="BS17" s="15" t="s">
        <v>27</v>
      </c>
    </row>
    <row r="18" spans="2:71" ht="6.9" customHeight="1">
      <c r="B18" s="18"/>
      <c r="AR18" s="18"/>
      <c r="BS18" s="15" t="s">
        <v>6</v>
      </c>
    </row>
    <row r="19" spans="2:71" ht="12" customHeight="1">
      <c r="B19" s="18"/>
      <c r="D19" s="24" t="s">
        <v>28</v>
      </c>
      <c r="AK19" s="24" t="s">
        <v>22</v>
      </c>
      <c r="AN19" s="22" t="s">
        <v>1</v>
      </c>
      <c r="AR19" s="18"/>
      <c r="BS19" s="15" t="s">
        <v>6</v>
      </c>
    </row>
    <row r="20" spans="2:71" ht="18.45" customHeight="1">
      <c r="B20" s="18"/>
      <c r="E20" s="22" t="s">
        <v>29</v>
      </c>
      <c r="AK20" s="24" t="s">
        <v>23</v>
      </c>
      <c r="AN20" s="22" t="s">
        <v>1</v>
      </c>
      <c r="AR20" s="18"/>
      <c r="BS20" s="15" t="s">
        <v>27</v>
      </c>
    </row>
    <row r="21" spans="2:71" ht="6.9" customHeight="1">
      <c r="B21" s="18"/>
      <c r="AR21" s="18"/>
    </row>
    <row r="22" spans="2:71" ht="12" customHeight="1">
      <c r="B22" s="18"/>
      <c r="D22" s="24" t="s">
        <v>30</v>
      </c>
      <c r="AR22" s="18"/>
    </row>
    <row r="23" spans="2:71" ht="16.5" customHeight="1">
      <c r="B23" s="18"/>
      <c r="E23" s="213" t="s">
        <v>1</v>
      </c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R23" s="18"/>
    </row>
    <row r="24" spans="2:71" ht="6.9" customHeight="1">
      <c r="B24" s="18"/>
      <c r="AR24" s="18"/>
    </row>
    <row r="25" spans="2:71" ht="6.9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ht="14.4" customHeight="1">
      <c r="B26" s="18"/>
      <c r="D26" s="27" t="s">
        <v>31</v>
      </c>
      <c r="AK26" s="214">
        <f>ROUND(AG94,2)</f>
        <v>0</v>
      </c>
      <c r="AL26" s="179"/>
      <c r="AM26" s="179"/>
      <c r="AN26" s="179"/>
      <c r="AO26" s="179"/>
      <c r="AR26" s="18"/>
    </row>
    <row r="27" spans="2:71" ht="14.4" customHeight="1">
      <c r="B27" s="18"/>
      <c r="D27" s="27" t="s">
        <v>32</v>
      </c>
      <c r="AK27" s="214">
        <f>ROUND(AG97, 2)</f>
        <v>0</v>
      </c>
      <c r="AL27" s="214"/>
      <c r="AM27" s="214"/>
      <c r="AN27" s="214"/>
      <c r="AO27" s="214"/>
      <c r="AR27" s="18"/>
    </row>
    <row r="28" spans="2:71" s="1" customFormat="1" ht="6.9" customHeight="1">
      <c r="B28" s="29"/>
      <c r="AR28" s="29"/>
    </row>
    <row r="29" spans="2:71" s="1" customFormat="1" ht="25.95" customHeight="1">
      <c r="B29" s="29"/>
      <c r="D29" s="30" t="s">
        <v>33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208">
        <f>ROUND(AK26 + AK27, 2)</f>
        <v>0</v>
      </c>
      <c r="AL29" s="209"/>
      <c r="AM29" s="209"/>
      <c r="AN29" s="209"/>
      <c r="AO29" s="209"/>
      <c r="AR29" s="29"/>
    </row>
    <row r="30" spans="2:71" s="1" customFormat="1" ht="6.9" customHeight="1">
      <c r="B30" s="29"/>
      <c r="AR30" s="29"/>
    </row>
    <row r="31" spans="2:71" s="1" customFormat="1" ht="13.2">
      <c r="B31" s="29"/>
      <c r="L31" s="210" t="s">
        <v>34</v>
      </c>
      <c r="M31" s="210"/>
      <c r="N31" s="210"/>
      <c r="O31" s="210"/>
      <c r="P31" s="210"/>
      <c r="W31" s="210" t="s">
        <v>35</v>
      </c>
      <c r="X31" s="210"/>
      <c r="Y31" s="210"/>
      <c r="Z31" s="210"/>
      <c r="AA31" s="210"/>
      <c r="AB31" s="210"/>
      <c r="AC31" s="210"/>
      <c r="AD31" s="210"/>
      <c r="AE31" s="210"/>
      <c r="AK31" s="210" t="s">
        <v>36</v>
      </c>
      <c r="AL31" s="210"/>
      <c r="AM31" s="210"/>
      <c r="AN31" s="210"/>
      <c r="AO31" s="210"/>
      <c r="AR31" s="29"/>
    </row>
    <row r="32" spans="2:71" s="2" customFormat="1" ht="14.4" customHeight="1">
      <c r="B32" s="33"/>
      <c r="D32" s="24" t="s">
        <v>37</v>
      </c>
      <c r="F32" s="34" t="s">
        <v>38</v>
      </c>
      <c r="L32" s="207">
        <v>0.23</v>
      </c>
      <c r="M32" s="206"/>
      <c r="N32" s="206"/>
      <c r="O32" s="206"/>
      <c r="P32" s="206"/>
      <c r="Q32" s="35"/>
      <c r="R32" s="35"/>
      <c r="S32" s="35"/>
      <c r="T32" s="35"/>
      <c r="U32" s="35"/>
      <c r="V32" s="35"/>
      <c r="W32" s="205">
        <f>ROUND(AZ94 + SUM(CD97), 2)</f>
        <v>0</v>
      </c>
      <c r="X32" s="206"/>
      <c r="Y32" s="206"/>
      <c r="Z32" s="206"/>
      <c r="AA32" s="206"/>
      <c r="AB32" s="206"/>
      <c r="AC32" s="206"/>
      <c r="AD32" s="206"/>
      <c r="AE32" s="206"/>
      <c r="AF32" s="35"/>
      <c r="AG32" s="35"/>
      <c r="AH32" s="35"/>
      <c r="AI32" s="35"/>
      <c r="AJ32" s="35"/>
      <c r="AK32" s="205">
        <f>ROUND(AV94 + SUM(BY97), 2)</f>
        <v>0</v>
      </c>
      <c r="AL32" s="206"/>
      <c r="AM32" s="206"/>
      <c r="AN32" s="206"/>
      <c r="AO32" s="206"/>
      <c r="AP32" s="35"/>
      <c r="AQ32" s="35"/>
      <c r="AR32" s="36"/>
      <c r="AS32" s="35"/>
      <c r="AT32" s="35"/>
      <c r="AU32" s="35"/>
      <c r="AV32" s="35"/>
      <c r="AW32" s="35"/>
      <c r="AX32" s="35"/>
      <c r="AY32" s="35"/>
      <c r="AZ32" s="35"/>
    </row>
    <row r="33" spans="2:52" s="2" customFormat="1" ht="14.4" customHeight="1">
      <c r="B33" s="33"/>
      <c r="F33" s="34" t="s">
        <v>39</v>
      </c>
      <c r="L33" s="204">
        <v>0.23</v>
      </c>
      <c r="M33" s="203"/>
      <c r="N33" s="203"/>
      <c r="O33" s="203"/>
      <c r="P33" s="203"/>
      <c r="W33" s="202">
        <f>ROUND(BA94 + SUM(CE97), 2)</f>
        <v>0</v>
      </c>
      <c r="X33" s="203"/>
      <c r="Y33" s="203"/>
      <c r="Z33" s="203"/>
      <c r="AA33" s="203"/>
      <c r="AB33" s="203"/>
      <c r="AC33" s="203"/>
      <c r="AD33" s="203"/>
      <c r="AE33" s="203"/>
      <c r="AK33" s="202">
        <f>ROUND(AW94 + SUM(BZ97), 2)</f>
        <v>0</v>
      </c>
      <c r="AL33" s="203"/>
      <c r="AM33" s="203"/>
      <c r="AN33" s="203"/>
      <c r="AO33" s="203"/>
      <c r="AR33" s="33"/>
    </row>
    <row r="34" spans="2:52" s="2" customFormat="1" ht="14.4" hidden="1" customHeight="1">
      <c r="B34" s="33"/>
      <c r="F34" s="24" t="s">
        <v>40</v>
      </c>
      <c r="L34" s="204">
        <v>0.23</v>
      </c>
      <c r="M34" s="203"/>
      <c r="N34" s="203"/>
      <c r="O34" s="203"/>
      <c r="P34" s="203"/>
      <c r="W34" s="202">
        <f>ROUND(BB94 + SUM(CF97), 2)</f>
        <v>0</v>
      </c>
      <c r="X34" s="203"/>
      <c r="Y34" s="203"/>
      <c r="Z34" s="203"/>
      <c r="AA34" s="203"/>
      <c r="AB34" s="203"/>
      <c r="AC34" s="203"/>
      <c r="AD34" s="203"/>
      <c r="AE34" s="203"/>
      <c r="AK34" s="202">
        <v>0</v>
      </c>
      <c r="AL34" s="203"/>
      <c r="AM34" s="203"/>
      <c r="AN34" s="203"/>
      <c r="AO34" s="203"/>
      <c r="AR34" s="33"/>
    </row>
    <row r="35" spans="2:52" s="2" customFormat="1" ht="14.4" hidden="1" customHeight="1">
      <c r="B35" s="33"/>
      <c r="F35" s="24" t="s">
        <v>41</v>
      </c>
      <c r="L35" s="204">
        <v>0.23</v>
      </c>
      <c r="M35" s="203"/>
      <c r="N35" s="203"/>
      <c r="O35" s="203"/>
      <c r="P35" s="203"/>
      <c r="W35" s="202">
        <f>ROUND(BC94 + SUM(CG97), 2)</f>
        <v>0</v>
      </c>
      <c r="X35" s="203"/>
      <c r="Y35" s="203"/>
      <c r="Z35" s="203"/>
      <c r="AA35" s="203"/>
      <c r="AB35" s="203"/>
      <c r="AC35" s="203"/>
      <c r="AD35" s="203"/>
      <c r="AE35" s="203"/>
      <c r="AK35" s="202">
        <v>0</v>
      </c>
      <c r="AL35" s="203"/>
      <c r="AM35" s="203"/>
      <c r="AN35" s="203"/>
      <c r="AO35" s="203"/>
      <c r="AR35" s="33"/>
    </row>
    <row r="36" spans="2:52" s="2" customFormat="1" ht="14.4" hidden="1" customHeight="1">
      <c r="B36" s="33"/>
      <c r="F36" s="34" t="s">
        <v>42</v>
      </c>
      <c r="L36" s="207">
        <v>0</v>
      </c>
      <c r="M36" s="206"/>
      <c r="N36" s="206"/>
      <c r="O36" s="206"/>
      <c r="P36" s="206"/>
      <c r="Q36" s="35"/>
      <c r="R36" s="35"/>
      <c r="S36" s="35"/>
      <c r="T36" s="35"/>
      <c r="U36" s="35"/>
      <c r="V36" s="35"/>
      <c r="W36" s="205">
        <f>ROUND(BD94 + SUM(CH97), 2)</f>
        <v>0</v>
      </c>
      <c r="X36" s="206"/>
      <c r="Y36" s="206"/>
      <c r="Z36" s="206"/>
      <c r="AA36" s="206"/>
      <c r="AB36" s="206"/>
      <c r="AC36" s="206"/>
      <c r="AD36" s="206"/>
      <c r="AE36" s="206"/>
      <c r="AF36" s="35"/>
      <c r="AG36" s="35"/>
      <c r="AH36" s="35"/>
      <c r="AI36" s="35"/>
      <c r="AJ36" s="35"/>
      <c r="AK36" s="205">
        <v>0</v>
      </c>
      <c r="AL36" s="206"/>
      <c r="AM36" s="206"/>
      <c r="AN36" s="206"/>
      <c r="AO36" s="206"/>
      <c r="AP36" s="35"/>
      <c r="AQ36" s="35"/>
      <c r="AR36" s="36"/>
      <c r="AS36" s="35"/>
      <c r="AT36" s="35"/>
      <c r="AU36" s="35"/>
      <c r="AV36" s="35"/>
      <c r="AW36" s="35"/>
      <c r="AX36" s="35"/>
      <c r="AY36" s="35"/>
      <c r="AZ36" s="35"/>
    </row>
    <row r="37" spans="2:52" s="1" customFormat="1" ht="6.9" customHeight="1">
      <c r="B37" s="29"/>
      <c r="AR37" s="29"/>
    </row>
    <row r="38" spans="2:52" s="1" customFormat="1" ht="25.95" customHeight="1">
      <c r="B38" s="29"/>
      <c r="C38" s="37"/>
      <c r="D38" s="38" t="s">
        <v>43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 t="s">
        <v>44</v>
      </c>
      <c r="U38" s="39"/>
      <c r="V38" s="39"/>
      <c r="W38" s="39"/>
      <c r="X38" s="195" t="s">
        <v>45</v>
      </c>
      <c r="Y38" s="196"/>
      <c r="Z38" s="196"/>
      <c r="AA38" s="196"/>
      <c r="AB38" s="196"/>
      <c r="AC38" s="39"/>
      <c r="AD38" s="39"/>
      <c r="AE38" s="39"/>
      <c r="AF38" s="39"/>
      <c r="AG38" s="39"/>
      <c r="AH38" s="39"/>
      <c r="AI38" s="39"/>
      <c r="AJ38" s="39"/>
      <c r="AK38" s="197">
        <f>SUM(AK29:AK36)</f>
        <v>0</v>
      </c>
      <c r="AL38" s="196"/>
      <c r="AM38" s="196"/>
      <c r="AN38" s="196"/>
      <c r="AO38" s="198"/>
      <c r="AP38" s="37"/>
      <c r="AQ38" s="37"/>
      <c r="AR38" s="29"/>
    </row>
    <row r="39" spans="2:52" s="1" customFormat="1" ht="6.9" customHeight="1">
      <c r="B39" s="29"/>
      <c r="AR39" s="29"/>
    </row>
    <row r="40" spans="2:52" s="1" customFormat="1" ht="14.4" customHeight="1">
      <c r="B40" s="29"/>
      <c r="AR40" s="29"/>
    </row>
    <row r="41" spans="2:52" ht="14.4" customHeight="1">
      <c r="B41" s="18"/>
      <c r="AR41" s="18"/>
    </row>
    <row r="42" spans="2:52" ht="14.4" customHeight="1">
      <c r="B42" s="18"/>
      <c r="AR42" s="18"/>
    </row>
    <row r="43" spans="2:52" ht="14.4" customHeight="1">
      <c r="B43" s="18"/>
      <c r="AR43" s="18"/>
    </row>
    <row r="44" spans="2:52" ht="14.4" customHeight="1">
      <c r="B44" s="18"/>
      <c r="AR44" s="18"/>
    </row>
    <row r="45" spans="2:52" ht="14.4" customHeight="1">
      <c r="B45" s="18"/>
      <c r="AR45" s="18"/>
    </row>
    <row r="46" spans="2:52" ht="14.4" customHeight="1">
      <c r="B46" s="18"/>
      <c r="AR46" s="18"/>
    </row>
    <row r="47" spans="2:52" ht="14.4" customHeight="1">
      <c r="B47" s="18"/>
      <c r="AR47" s="18"/>
    </row>
    <row r="48" spans="2:52" ht="14.4" customHeight="1">
      <c r="B48" s="18"/>
      <c r="AR48" s="18"/>
    </row>
    <row r="49" spans="2:44" s="1" customFormat="1" ht="14.4" customHeight="1">
      <c r="B49" s="29"/>
      <c r="D49" s="41" t="s">
        <v>46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47</v>
      </c>
      <c r="AI49" s="42"/>
      <c r="AJ49" s="42"/>
      <c r="AK49" s="42"/>
      <c r="AL49" s="42"/>
      <c r="AM49" s="42"/>
      <c r="AN49" s="42"/>
      <c r="AO49" s="42"/>
      <c r="AR49" s="29"/>
    </row>
    <row r="50" spans="2:44">
      <c r="B50" s="18"/>
      <c r="AR50" s="18"/>
    </row>
    <row r="51" spans="2:44">
      <c r="B51" s="18"/>
      <c r="AR51" s="18"/>
    </row>
    <row r="52" spans="2:44">
      <c r="B52" s="18"/>
      <c r="AR52" s="18"/>
    </row>
    <row r="53" spans="2:44">
      <c r="B53" s="18"/>
      <c r="AR53" s="18"/>
    </row>
    <row r="54" spans="2:44">
      <c r="B54" s="18"/>
      <c r="AR54" s="18"/>
    </row>
    <row r="55" spans="2:44">
      <c r="B55" s="18"/>
      <c r="AR55" s="18"/>
    </row>
    <row r="56" spans="2:44">
      <c r="B56" s="18"/>
      <c r="AR56" s="18"/>
    </row>
    <row r="57" spans="2:44">
      <c r="B57" s="18"/>
      <c r="AR57" s="18"/>
    </row>
    <row r="58" spans="2:44">
      <c r="B58" s="18"/>
      <c r="AR58" s="18"/>
    </row>
    <row r="59" spans="2:44">
      <c r="B59" s="18"/>
      <c r="AR59" s="18"/>
    </row>
    <row r="60" spans="2:44" s="1" customFormat="1" ht="13.2">
      <c r="B60" s="29"/>
      <c r="D60" s="43" t="s">
        <v>48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3" t="s">
        <v>49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3" t="s">
        <v>48</v>
      </c>
      <c r="AI60" s="31"/>
      <c r="AJ60" s="31"/>
      <c r="AK60" s="31"/>
      <c r="AL60" s="31"/>
      <c r="AM60" s="43" t="s">
        <v>49</v>
      </c>
      <c r="AN60" s="31"/>
      <c r="AO60" s="31"/>
      <c r="AR60" s="29"/>
    </row>
    <row r="61" spans="2:44">
      <c r="B61" s="18"/>
      <c r="AR61" s="18"/>
    </row>
    <row r="62" spans="2:44">
      <c r="B62" s="18"/>
      <c r="AR62" s="18"/>
    </row>
    <row r="63" spans="2:44">
      <c r="B63" s="18"/>
      <c r="AR63" s="18"/>
    </row>
    <row r="64" spans="2:44" s="1" customFormat="1" ht="13.2">
      <c r="B64" s="29"/>
      <c r="D64" s="41" t="s">
        <v>50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51</v>
      </c>
      <c r="AI64" s="42"/>
      <c r="AJ64" s="42"/>
      <c r="AK64" s="42"/>
      <c r="AL64" s="42"/>
      <c r="AM64" s="42"/>
      <c r="AN64" s="42"/>
      <c r="AO64" s="42"/>
      <c r="AR64" s="29"/>
    </row>
    <row r="65" spans="2:44">
      <c r="B65" s="18"/>
      <c r="AR65" s="18"/>
    </row>
    <row r="66" spans="2:44">
      <c r="B66" s="18"/>
      <c r="AR66" s="18"/>
    </row>
    <row r="67" spans="2:44">
      <c r="B67" s="18"/>
      <c r="AR67" s="18"/>
    </row>
    <row r="68" spans="2:44">
      <c r="B68" s="18"/>
      <c r="AR68" s="18"/>
    </row>
    <row r="69" spans="2:44">
      <c r="B69" s="18"/>
      <c r="AR69" s="18"/>
    </row>
    <row r="70" spans="2:44">
      <c r="B70" s="18"/>
      <c r="AR70" s="18"/>
    </row>
    <row r="71" spans="2:44">
      <c r="B71" s="18"/>
      <c r="AR71" s="18"/>
    </row>
    <row r="72" spans="2:44">
      <c r="B72" s="18"/>
      <c r="AR72" s="18"/>
    </row>
    <row r="73" spans="2:44">
      <c r="B73" s="18"/>
      <c r="AR73" s="18"/>
    </row>
    <row r="74" spans="2:44">
      <c r="B74" s="18"/>
      <c r="AR74" s="18"/>
    </row>
    <row r="75" spans="2:44" s="1" customFormat="1" ht="13.2">
      <c r="B75" s="29"/>
      <c r="D75" s="43" t="s">
        <v>48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3" t="s">
        <v>49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3" t="s">
        <v>48</v>
      </c>
      <c r="AI75" s="31"/>
      <c r="AJ75" s="31"/>
      <c r="AK75" s="31"/>
      <c r="AL75" s="31"/>
      <c r="AM75" s="43" t="s">
        <v>49</v>
      </c>
      <c r="AN75" s="31"/>
      <c r="AO75" s="31"/>
      <c r="AR75" s="29"/>
    </row>
    <row r="76" spans="2:44" s="1" customFormat="1">
      <c r="B76" s="29"/>
      <c r="AR76" s="29"/>
    </row>
    <row r="77" spans="2:44" s="1" customFormat="1" ht="6.9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29"/>
    </row>
    <row r="81" spans="1:91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29"/>
    </row>
    <row r="82" spans="1:91" s="1" customFormat="1" ht="24.9" customHeight="1">
      <c r="B82" s="29"/>
      <c r="C82" s="19" t="s">
        <v>52</v>
      </c>
      <c r="AR82" s="29"/>
    </row>
    <row r="83" spans="1:91" s="1" customFormat="1" ht="6.9" customHeight="1">
      <c r="B83" s="29"/>
      <c r="AR83" s="29"/>
    </row>
    <row r="84" spans="1:91" s="3" customFormat="1" ht="12" customHeight="1">
      <c r="B84" s="48"/>
      <c r="C84" s="24" t="s">
        <v>11</v>
      </c>
      <c r="L84" s="3" t="str">
        <f>K5</f>
        <v>000-102-NVO</v>
      </c>
      <c r="AR84" s="48"/>
    </row>
    <row r="85" spans="1:91" s="4" customFormat="1" ht="36.9" customHeight="1">
      <c r="B85" s="49"/>
      <c r="C85" s="50" t="s">
        <v>13</v>
      </c>
      <c r="L85" s="199" t="str">
        <f>K6</f>
        <v>Stavebné úpravy silážnej jamy č.1, Nižné Ladičkovce</v>
      </c>
      <c r="M85" s="200"/>
      <c r="N85" s="200"/>
      <c r="O85" s="200"/>
      <c r="P85" s="200"/>
      <c r="Q85" s="200"/>
      <c r="R85" s="200"/>
      <c r="S85" s="200"/>
      <c r="T85" s="200"/>
      <c r="U85" s="200"/>
      <c r="V85" s="200"/>
      <c r="W85" s="200"/>
      <c r="X85" s="200"/>
      <c r="Y85" s="200"/>
      <c r="Z85" s="200"/>
      <c r="AA85" s="200"/>
      <c r="AB85" s="200"/>
      <c r="AC85" s="200"/>
      <c r="AD85" s="200"/>
      <c r="AE85" s="200"/>
      <c r="AF85" s="200"/>
      <c r="AG85" s="200"/>
      <c r="AH85" s="200"/>
      <c r="AI85" s="200"/>
      <c r="AJ85" s="200"/>
      <c r="AK85" s="200"/>
      <c r="AL85" s="200"/>
      <c r="AM85" s="200"/>
      <c r="AN85" s="200"/>
      <c r="AO85" s="200"/>
      <c r="AR85" s="49"/>
    </row>
    <row r="86" spans="1:91" s="1" customFormat="1" ht="6.9" customHeight="1">
      <c r="B86" s="29"/>
      <c r="AR86" s="29"/>
    </row>
    <row r="87" spans="1:91" s="1" customFormat="1" ht="12" customHeight="1">
      <c r="B87" s="29"/>
      <c r="C87" s="24" t="s">
        <v>17</v>
      </c>
      <c r="L87" s="51" t="str">
        <f>IF(K8="","",K8)</f>
        <v xml:space="preserve"> </v>
      </c>
      <c r="AI87" s="24" t="s">
        <v>19</v>
      </c>
      <c r="AM87" s="201" t="str">
        <f>IF(AN8= "","",AN8)</f>
        <v>6. 10. 2026</v>
      </c>
      <c r="AN87" s="201"/>
      <c r="AR87" s="29"/>
    </row>
    <row r="88" spans="1:91" s="1" customFormat="1" ht="6.9" customHeight="1">
      <c r="B88" s="29"/>
      <c r="AR88" s="29"/>
    </row>
    <row r="89" spans="1:91" s="1" customFormat="1" ht="25.65" customHeight="1">
      <c r="B89" s="29"/>
      <c r="C89" s="24" t="s">
        <v>21</v>
      </c>
      <c r="L89" s="3" t="str">
        <f>IF(E11= "","",E11)</f>
        <v>Rotax Energo s.r.o.</v>
      </c>
      <c r="AI89" s="24" t="s">
        <v>25</v>
      </c>
      <c r="AM89" s="188" t="str">
        <f>IF(E17="","",E17)</f>
        <v>Ing. Lukáš Pida - Projektovanie stavieb</v>
      </c>
      <c r="AN89" s="189"/>
      <c r="AO89" s="189"/>
      <c r="AP89" s="189"/>
      <c r="AR89" s="29"/>
      <c r="AS89" s="184" t="s">
        <v>53</v>
      </c>
      <c r="AT89" s="185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15" customHeight="1">
      <c r="B90" s="29"/>
      <c r="C90" s="24" t="s">
        <v>24</v>
      </c>
      <c r="L90" s="3" t="str">
        <f>IF(E14="","",E14)</f>
        <v xml:space="preserve"> </v>
      </c>
      <c r="AI90" s="24" t="s">
        <v>28</v>
      </c>
      <c r="AM90" s="188" t="str">
        <f>IF(E20="","",E20)</f>
        <v>Ing. Karol Závodský</v>
      </c>
      <c r="AN90" s="189"/>
      <c r="AO90" s="189"/>
      <c r="AP90" s="189"/>
      <c r="AR90" s="29"/>
      <c r="AS90" s="186"/>
      <c r="AT90" s="187"/>
      <c r="BD90" s="56"/>
    </row>
    <row r="91" spans="1:91" s="1" customFormat="1" ht="10.8" customHeight="1">
      <c r="B91" s="29"/>
      <c r="AR91" s="29"/>
      <c r="AS91" s="186"/>
      <c r="AT91" s="187"/>
      <c r="BD91" s="56"/>
    </row>
    <row r="92" spans="1:91" s="1" customFormat="1" ht="29.25" customHeight="1">
      <c r="B92" s="29"/>
      <c r="C92" s="190" t="s">
        <v>54</v>
      </c>
      <c r="D92" s="191"/>
      <c r="E92" s="191"/>
      <c r="F92" s="191"/>
      <c r="G92" s="191"/>
      <c r="H92" s="57"/>
      <c r="I92" s="192" t="s">
        <v>55</v>
      </c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193" t="s">
        <v>56</v>
      </c>
      <c r="AH92" s="191"/>
      <c r="AI92" s="191"/>
      <c r="AJ92" s="191"/>
      <c r="AK92" s="191"/>
      <c r="AL92" s="191"/>
      <c r="AM92" s="191"/>
      <c r="AN92" s="192" t="s">
        <v>57</v>
      </c>
      <c r="AO92" s="191"/>
      <c r="AP92" s="194"/>
      <c r="AQ92" s="58" t="s">
        <v>58</v>
      </c>
      <c r="AR92" s="29"/>
      <c r="AS92" s="59" t="s">
        <v>59</v>
      </c>
      <c r="AT92" s="60" t="s">
        <v>60</v>
      </c>
      <c r="AU92" s="60" t="s">
        <v>61</v>
      </c>
      <c r="AV92" s="60" t="s">
        <v>62</v>
      </c>
      <c r="AW92" s="60" t="s">
        <v>63</v>
      </c>
      <c r="AX92" s="60" t="s">
        <v>64</v>
      </c>
      <c r="AY92" s="60" t="s">
        <v>65</v>
      </c>
      <c r="AZ92" s="60" t="s">
        <v>66</v>
      </c>
      <c r="BA92" s="60" t="s">
        <v>67</v>
      </c>
      <c r="BB92" s="60" t="s">
        <v>68</v>
      </c>
      <c r="BC92" s="60" t="s">
        <v>69</v>
      </c>
      <c r="BD92" s="61" t="s">
        <v>70</v>
      </c>
    </row>
    <row r="93" spans="1:91" s="1" customFormat="1" ht="10.8" customHeight="1">
      <c r="B93" s="29"/>
      <c r="AR93" s="29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" customHeight="1">
      <c r="B94" s="63"/>
      <c r="C94" s="64" t="s">
        <v>71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183">
        <f>ROUND(AG95,2)</f>
        <v>0</v>
      </c>
      <c r="AH94" s="183"/>
      <c r="AI94" s="183"/>
      <c r="AJ94" s="183"/>
      <c r="AK94" s="183"/>
      <c r="AL94" s="183"/>
      <c r="AM94" s="183"/>
      <c r="AN94" s="176">
        <f>SUM(AG94,AT94)</f>
        <v>0</v>
      </c>
      <c r="AO94" s="176"/>
      <c r="AP94" s="176"/>
      <c r="AQ94" s="67" t="s">
        <v>1</v>
      </c>
      <c r="AR94" s="63"/>
      <c r="AS94" s="68">
        <f>ROUND(AS95,2)</f>
        <v>0</v>
      </c>
      <c r="AT94" s="69">
        <f>ROUND(SUM(AV94:AW94),2)</f>
        <v>0</v>
      </c>
      <c r="AU94" s="70">
        <f>ROUND(AU95,5)</f>
        <v>0</v>
      </c>
      <c r="AV94" s="69">
        <f>ROUND(AZ94*L32,2)</f>
        <v>0</v>
      </c>
      <c r="AW94" s="69">
        <f>ROUND(BA94*L33,2)</f>
        <v>0</v>
      </c>
      <c r="AX94" s="69">
        <f>ROUND(BB94*L32,2)</f>
        <v>0</v>
      </c>
      <c r="AY94" s="69">
        <f>ROUND(BC94*L33,2)</f>
        <v>0</v>
      </c>
      <c r="AZ94" s="69">
        <f>ROUND(AZ95,2)</f>
        <v>0</v>
      </c>
      <c r="BA94" s="69">
        <f>ROUND(BA95,2)</f>
        <v>0</v>
      </c>
      <c r="BB94" s="69">
        <f>ROUND(BB95,2)</f>
        <v>0</v>
      </c>
      <c r="BC94" s="69">
        <f>ROUND(BC95,2)</f>
        <v>0</v>
      </c>
      <c r="BD94" s="71">
        <f>ROUND(BD95,2)</f>
        <v>0</v>
      </c>
      <c r="BS94" s="72" t="s">
        <v>72</v>
      </c>
      <c r="BT94" s="72" t="s">
        <v>73</v>
      </c>
      <c r="BU94" s="73" t="s">
        <v>74</v>
      </c>
      <c r="BV94" s="72" t="s">
        <v>75</v>
      </c>
      <c r="BW94" s="72" t="s">
        <v>4</v>
      </c>
      <c r="BX94" s="72" t="s">
        <v>76</v>
      </c>
      <c r="CL94" s="72" t="s">
        <v>1</v>
      </c>
    </row>
    <row r="95" spans="1:91" s="6" customFormat="1" ht="24.75" customHeight="1">
      <c r="A95" s="74" t="s">
        <v>77</v>
      </c>
      <c r="B95" s="75"/>
      <c r="C95" s="76"/>
      <c r="D95" s="182" t="s">
        <v>78</v>
      </c>
      <c r="E95" s="182"/>
      <c r="F95" s="182"/>
      <c r="G95" s="182"/>
      <c r="H95" s="182"/>
      <c r="I95" s="77"/>
      <c r="J95" s="182" t="s">
        <v>14</v>
      </c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2"/>
      <c r="V95" s="182"/>
      <c r="W95" s="182"/>
      <c r="X95" s="182"/>
      <c r="Y95" s="182"/>
      <c r="Z95" s="182"/>
      <c r="AA95" s="182"/>
      <c r="AB95" s="182"/>
      <c r="AC95" s="182"/>
      <c r="AD95" s="182"/>
      <c r="AE95" s="182"/>
      <c r="AF95" s="182"/>
      <c r="AG95" s="180">
        <f>'01o - Stavebné úpravy sil...'!J32</f>
        <v>0</v>
      </c>
      <c r="AH95" s="181"/>
      <c r="AI95" s="181"/>
      <c r="AJ95" s="181"/>
      <c r="AK95" s="181"/>
      <c r="AL95" s="181"/>
      <c r="AM95" s="181"/>
      <c r="AN95" s="180">
        <f>SUM(AG95,AT95)</f>
        <v>0</v>
      </c>
      <c r="AO95" s="181"/>
      <c r="AP95" s="181"/>
      <c r="AQ95" s="78" t="s">
        <v>79</v>
      </c>
      <c r="AR95" s="75"/>
      <c r="AS95" s="79">
        <v>0</v>
      </c>
      <c r="AT95" s="80">
        <f>ROUND(SUM(AV95:AW95),2)</f>
        <v>0</v>
      </c>
      <c r="AU95" s="81">
        <f>'01o - Stavebné úpravy sil...'!P125</f>
        <v>0</v>
      </c>
      <c r="AV95" s="80">
        <f>'01o - Stavebné úpravy sil...'!J35</f>
        <v>0</v>
      </c>
      <c r="AW95" s="80">
        <f>'01o - Stavebné úpravy sil...'!J36</f>
        <v>0</v>
      </c>
      <c r="AX95" s="80">
        <f>'01o - Stavebné úpravy sil...'!J37</f>
        <v>0</v>
      </c>
      <c r="AY95" s="80">
        <f>'01o - Stavebné úpravy sil...'!J38</f>
        <v>0</v>
      </c>
      <c r="AZ95" s="80">
        <f>'01o - Stavebné úpravy sil...'!F35</f>
        <v>0</v>
      </c>
      <c r="BA95" s="80">
        <f>'01o - Stavebné úpravy sil...'!F36</f>
        <v>0</v>
      </c>
      <c r="BB95" s="80">
        <f>'01o - Stavebné úpravy sil...'!F37</f>
        <v>0</v>
      </c>
      <c r="BC95" s="80">
        <f>'01o - Stavebné úpravy sil...'!F38</f>
        <v>0</v>
      </c>
      <c r="BD95" s="82">
        <f>'01o - Stavebné úpravy sil...'!F39</f>
        <v>0</v>
      </c>
      <c r="BT95" s="83" t="s">
        <v>80</v>
      </c>
      <c r="BV95" s="83" t="s">
        <v>75</v>
      </c>
      <c r="BW95" s="83" t="s">
        <v>81</v>
      </c>
      <c r="BX95" s="83" t="s">
        <v>4</v>
      </c>
      <c r="CL95" s="83" t="s">
        <v>1</v>
      </c>
      <c r="CM95" s="83" t="s">
        <v>73</v>
      </c>
    </row>
    <row r="96" spans="1:91">
      <c r="B96" s="18"/>
      <c r="AR96" s="18"/>
    </row>
    <row r="97" spans="2:48" s="1" customFormat="1" ht="30" customHeight="1">
      <c r="B97" s="29"/>
      <c r="C97" s="64" t="s">
        <v>82</v>
      </c>
      <c r="AG97" s="176">
        <v>0</v>
      </c>
      <c r="AH97" s="176"/>
      <c r="AI97" s="176"/>
      <c r="AJ97" s="176"/>
      <c r="AK97" s="176"/>
      <c r="AL97" s="176"/>
      <c r="AM97" s="176"/>
      <c r="AN97" s="176">
        <v>0</v>
      </c>
      <c r="AO97" s="176"/>
      <c r="AP97" s="176"/>
      <c r="AQ97" s="84"/>
      <c r="AR97" s="29"/>
      <c r="AS97" s="59" t="s">
        <v>83</v>
      </c>
      <c r="AT97" s="60" t="s">
        <v>84</v>
      </c>
      <c r="AU97" s="60" t="s">
        <v>37</v>
      </c>
      <c r="AV97" s="61" t="s">
        <v>60</v>
      </c>
    </row>
    <row r="98" spans="2:48" s="1" customFormat="1" ht="10.8" customHeight="1">
      <c r="B98" s="29"/>
      <c r="AR98" s="29"/>
    </row>
    <row r="99" spans="2:48" s="1" customFormat="1" ht="30" customHeight="1">
      <c r="B99" s="29"/>
      <c r="C99" s="85" t="s">
        <v>85</v>
      </c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177">
        <f>ROUND(AG94 + AG97, 2)</f>
        <v>0</v>
      </c>
      <c r="AH99" s="177"/>
      <c r="AI99" s="177"/>
      <c r="AJ99" s="177"/>
      <c r="AK99" s="177"/>
      <c r="AL99" s="177"/>
      <c r="AM99" s="177"/>
      <c r="AN99" s="177">
        <f>ROUND(AN94 + AN97, 2)</f>
        <v>0</v>
      </c>
      <c r="AO99" s="177"/>
      <c r="AP99" s="177"/>
      <c r="AQ99" s="86"/>
      <c r="AR99" s="29"/>
    </row>
    <row r="100" spans="2:48" s="1" customFormat="1" ht="6.9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29"/>
    </row>
  </sheetData>
  <mergeCells count="46">
    <mergeCell ref="L31:P31"/>
    <mergeCell ref="W31:AE31"/>
    <mergeCell ref="AK31:AO31"/>
    <mergeCell ref="W32:AE32"/>
    <mergeCell ref="AK32:AO32"/>
    <mergeCell ref="L32:P32"/>
    <mergeCell ref="W33:AE33"/>
    <mergeCell ref="AK33:AO33"/>
    <mergeCell ref="L33:P33"/>
    <mergeCell ref="W34:AE34"/>
    <mergeCell ref="AK34:AO34"/>
    <mergeCell ref="L34:P34"/>
    <mergeCell ref="W35:AE35"/>
    <mergeCell ref="AK35:AO35"/>
    <mergeCell ref="L35:P35"/>
    <mergeCell ref="W36:AE36"/>
    <mergeCell ref="AK36:AO36"/>
    <mergeCell ref="L36:P36"/>
    <mergeCell ref="X38:AB38"/>
    <mergeCell ref="AK38:AO38"/>
    <mergeCell ref="L85:AO85"/>
    <mergeCell ref="AM87:AN87"/>
    <mergeCell ref="AM89:AP89"/>
    <mergeCell ref="D95:H95"/>
    <mergeCell ref="J95:AF95"/>
    <mergeCell ref="AG94:AM94"/>
    <mergeCell ref="AN94:AP94"/>
    <mergeCell ref="AS89:AT91"/>
    <mergeCell ref="AM90:AP90"/>
    <mergeCell ref="C92:G92"/>
    <mergeCell ref="I92:AF92"/>
    <mergeCell ref="AG92:AM92"/>
    <mergeCell ref="AN92:AP92"/>
    <mergeCell ref="AG97:AM97"/>
    <mergeCell ref="AN97:AP97"/>
    <mergeCell ref="AG99:AM99"/>
    <mergeCell ref="AN99:AP99"/>
    <mergeCell ref="AR2:BE2"/>
    <mergeCell ref="AN95:AP95"/>
    <mergeCell ref="AG95:AM95"/>
    <mergeCell ref="AK29:AO29"/>
    <mergeCell ref="K5:AO5"/>
    <mergeCell ref="K6:AO6"/>
    <mergeCell ref="E23:AN23"/>
    <mergeCell ref="AK26:AO26"/>
    <mergeCell ref="AK27:AO27"/>
  </mergeCells>
  <hyperlinks>
    <hyperlink ref="A95" location="'01o - Stavebné úpravy sil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65"/>
  <sheetViews>
    <sheetView showGridLines="0" topLeftCell="A134" zoomScale="85" zoomScaleNormal="85" workbookViewId="0">
      <selection activeCell="I128" sqref="I128:I271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78" t="s">
        <v>5</v>
      </c>
      <c r="M2" s="179"/>
      <c r="N2" s="179"/>
      <c r="O2" s="179"/>
      <c r="P2" s="179"/>
      <c r="Q2" s="179"/>
      <c r="R2" s="179"/>
      <c r="S2" s="179"/>
      <c r="T2" s="179"/>
      <c r="U2" s="179"/>
      <c r="V2" s="179"/>
      <c r="AT2" s="15" t="s">
        <v>81</v>
      </c>
    </row>
    <row r="3" spans="2:46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73</v>
      </c>
    </row>
    <row r="4" spans="2:46" ht="24.9" customHeight="1">
      <c r="B4" s="18"/>
      <c r="D4" s="19" t="s">
        <v>86</v>
      </c>
      <c r="L4" s="18"/>
      <c r="M4" s="88" t="s">
        <v>9</v>
      </c>
      <c r="AT4" s="15" t="s">
        <v>3</v>
      </c>
    </row>
    <row r="5" spans="2:46" ht="6.9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16.5" customHeight="1">
      <c r="B7" s="18"/>
      <c r="E7" s="216" t="str">
        <f>'Rekapitulácia stavby'!K6</f>
        <v>Stavebné úpravy silážnej jamy č.1, Nižné Ladičkovce</v>
      </c>
      <c r="F7" s="217"/>
      <c r="G7" s="217"/>
      <c r="H7" s="217"/>
      <c r="L7" s="18"/>
    </row>
    <row r="8" spans="2:46" s="1" customFormat="1" ht="12" customHeight="1">
      <c r="B8" s="29"/>
      <c r="D8" s="24" t="s">
        <v>87</v>
      </c>
      <c r="L8" s="29"/>
    </row>
    <row r="9" spans="2:46" s="1" customFormat="1" ht="16.5" customHeight="1">
      <c r="B9" s="29"/>
      <c r="E9" s="199" t="s">
        <v>88</v>
      </c>
      <c r="F9" s="215"/>
      <c r="G9" s="215"/>
      <c r="H9" s="215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4" t="s">
        <v>15</v>
      </c>
      <c r="F11" s="22" t="s">
        <v>1</v>
      </c>
      <c r="I11" s="24" t="s">
        <v>16</v>
      </c>
      <c r="J11" s="22" t="s">
        <v>1</v>
      </c>
      <c r="L11" s="29"/>
    </row>
    <row r="12" spans="2:46" s="1" customFormat="1" ht="12" customHeight="1">
      <c r="B12" s="29"/>
      <c r="D12" s="24" t="s">
        <v>17</v>
      </c>
      <c r="F12" s="22" t="s">
        <v>18</v>
      </c>
      <c r="I12" s="24" t="s">
        <v>19</v>
      </c>
      <c r="J12" s="52" t="str">
        <f>'Rekapitulácia stavby'!AN8</f>
        <v>6. 10. 2026</v>
      </c>
      <c r="L12" s="29"/>
    </row>
    <row r="13" spans="2:46" s="1" customFormat="1" ht="10.8" customHeight="1">
      <c r="B13" s="29"/>
      <c r="L13" s="29"/>
    </row>
    <row r="14" spans="2:46" s="1" customFormat="1" ht="12" customHeight="1">
      <c r="B14" s="29"/>
      <c r="D14" s="24" t="s">
        <v>21</v>
      </c>
      <c r="I14" s="24" t="s">
        <v>22</v>
      </c>
      <c r="J14" s="22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2" t="str">
        <f>IF('Rekapitulácia stavby'!E11="","",'Rekapitulácia stavby'!E11)</f>
        <v>Rotax Energo s.r.o.</v>
      </c>
      <c r="I15" s="24" t="s">
        <v>23</v>
      </c>
      <c r="J15" s="22" t="str">
        <f>IF('Rekapitulácia stavby'!AN11="","",'Rekapitulácia stavby'!AN11)</f>
        <v/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4" t="s">
        <v>24</v>
      </c>
      <c r="I17" s="24" t="s">
        <v>22</v>
      </c>
      <c r="J17" s="22" t="str">
        <f>'Rekapitulácia stavby'!AN13</f>
        <v/>
      </c>
      <c r="L17" s="29"/>
    </row>
    <row r="18" spans="2:12" s="1" customFormat="1" ht="18" customHeight="1">
      <c r="B18" s="29"/>
      <c r="E18" s="211" t="str">
        <f>'Rekapitulácia stavby'!E14</f>
        <v xml:space="preserve"> </v>
      </c>
      <c r="F18" s="211"/>
      <c r="G18" s="211"/>
      <c r="H18" s="211"/>
      <c r="I18" s="24" t="s">
        <v>23</v>
      </c>
      <c r="J18" s="22" t="str">
        <f>'Rekapitulácia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4" t="s">
        <v>25</v>
      </c>
      <c r="I20" s="24" t="s">
        <v>22</v>
      </c>
      <c r="J20" s="22" t="s">
        <v>26</v>
      </c>
      <c r="L20" s="29"/>
    </row>
    <row r="21" spans="2:12" s="1" customFormat="1" ht="18" customHeight="1">
      <c r="B21" s="29"/>
      <c r="E21" s="22" t="s">
        <v>189</v>
      </c>
      <c r="I21" s="24" t="s">
        <v>23</v>
      </c>
      <c r="J21" s="22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4" t="s">
        <v>28</v>
      </c>
      <c r="I23" s="24" t="s">
        <v>22</v>
      </c>
      <c r="J23" s="22" t="s">
        <v>1</v>
      </c>
      <c r="L23" s="29"/>
    </row>
    <row r="24" spans="2:12" s="1" customFormat="1" ht="18" customHeight="1">
      <c r="B24" s="29"/>
      <c r="E24" s="22" t="s">
        <v>29</v>
      </c>
      <c r="I24" s="24" t="s">
        <v>23</v>
      </c>
      <c r="J24" s="22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4" t="s">
        <v>30</v>
      </c>
      <c r="L26" s="29"/>
    </row>
    <row r="27" spans="2:12" s="7" customFormat="1" ht="16.5" customHeight="1">
      <c r="B27" s="89"/>
      <c r="E27" s="213" t="s">
        <v>1</v>
      </c>
      <c r="F27" s="213"/>
      <c r="G27" s="213"/>
      <c r="H27" s="213"/>
      <c r="L27" s="89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14.4" customHeight="1">
      <c r="B30" s="29"/>
      <c r="D30" s="22" t="s">
        <v>89</v>
      </c>
      <c r="J30" s="28">
        <f>J96</f>
        <v>0</v>
      </c>
      <c r="L30" s="29"/>
    </row>
    <row r="31" spans="2:12" s="1" customFormat="1" ht="14.4" customHeight="1">
      <c r="B31" s="29"/>
      <c r="D31" s="27" t="s">
        <v>90</v>
      </c>
      <c r="J31" s="28">
        <f>J104</f>
        <v>0</v>
      </c>
      <c r="L31" s="29"/>
    </row>
    <row r="32" spans="2:12" s="1" customFormat="1" ht="25.35" customHeight="1">
      <c r="B32" s="29"/>
      <c r="D32" s="90" t="s">
        <v>33</v>
      </c>
      <c r="J32" s="66">
        <f>ROUND(J30 + J31, 2)</f>
        <v>0</v>
      </c>
      <c r="L32" s="29"/>
    </row>
    <row r="33" spans="2:12" s="1" customFormat="1" ht="6.9" customHeight="1">
      <c r="B33" s="29"/>
      <c r="D33" s="53"/>
      <c r="E33" s="53"/>
      <c r="F33" s="53"/>
      <c r="G33" s="53"/>
      <c r="H33" s="53"/>
      <c r="I33" s="53"/>
      <c r="J33" s="53"/>
      <c r="K33" s="53"/>
      <c r="L33" s="29"/>
    </row>
    <row r="34" spans="2:12" s="1" customFormat="1" ht="14.4" customHeight="1">
      <c r="B34" s="29"/>
      <c r="F34" s="32" t="s">
        <v>35</v>
      </c>
      <c r="I34" s="32" t="s">
        <v>34</v>
      </c>
      <c r="J34" s="32" t="s">
        <v>36</v>
      </c>
      <c r="L34" s="29"/>
    </row>
    <row r="35" spans="2:12" s="1" customFormat="1" ht="14.4" customHeight="1">
      <c r="B35" s="29"/>
      <c r="D35" s="55" t="s">
        <v>37</v>
      </c>
      <c r="E35" s="34" t="s">
        <v>38</v>
      </c>
      <c r="F35" s="91">
        <f>ROUND((SUM(BE104:BE105) + SUM(BE125:BE164)),  2)</f>
        <v>0</v>
      </c>
      <c r="G35" s="92"/>
      <c r="H35" s="92"/>
      <c r="I35" s="93">
        <v>0.23</v>
      </c>
      <c r="J35" s="91">
        <f>ROUND(((SUM(BE104:BE105) + SUM(BE125:BE164))*I35),  2)</f>
        <v>0</v>
      </c>
      <c r="L35" s="29"/>
    </row>
    <row r="36" spans="2:12" s="1" customFormat="1" ht="14.4" customHeight="1">
      <c r="B36" s="29"/>
      <c r="E36" s="34" t="s">
        <v>39</v>
      </c>
      <c r="F36" s="94">
        <f>ROUND((SUM(BF104:BF105) + SUM(BF125:BF164)),  2)</f>
        <v>0</v>
      </c>
      <c r="I36" s="95">
        <v>0.23</v>
      </c>
      <c r="J36" s="94">
        <f>ROUND(((SUM(BF104:BF105) + SUM(BF125:BF164))*I36),  2)</f>
        <v>0</v>
      </c>
      <c r="L36" s="29"/>
    </row>
    <row r="37" spans="2:12" s="1" customFormat="1" ht="14.4" hidden="1" customHeight="1">
      <c r="B37" s="29"/>
      <c r="E37" s="24" t="s">
        <v>40</v>
      </c>
      <c r="F37" s="94">
        <f>ROUND((SUM(BG104:BG105) + SUM(BG125:BG164)),  2)</f>
        <v>0</v>
      </c>
      <c r="I37" s="95">
        <v>0.23</v>
      </c>
      <c r="J37" s="94">
        <f>0</f>
        <v>0</v>
      </c>
      <c r="L37" s="29"/>
    </row>
    <row r="38" spans="2:12" s="1" customFormat="1" ht="14.4" hidden="1" customHeight="1">
      <c r="B38" s="29"/>
      <c r="E38" s="24" t="s">
        <v>41</v>
      </c>
      <c r="F38" s="94">
        <f>ROUND((SUM(BH104:BH105) + SUM(BH125:BH164)),  2)</f>
        <v>0</v>
      </c>
      <c r="I38" s="95">
        <v>0.23</v>
      </c>
      <c r="J38" s="94">
        <f>0</f>
        <v>0</v>
      </c>
      <c r="L38" s="29"/>
    </row>
    <row r="39" spans="2:12" s="1" customFormat="1" ht="14.4" hidden="1" customHeight="1">
      <c r="B39" s="29"/>
      <c r="E39" s="34" t="s">
        <v>42</v>
      </c>
      <c r="F39" s="91">
        <f>ROUND((SUM(BI104:BI105) + SUM(BI125:BI164)),  2)</f>
        <v>0</v>
      </c>
      <c r="G39" s="92"/>
      <c r="H39" s="92"/>
      <c r="I39" s="93">
        <v>0</v>
      </c>
      <c r="J39" s="91">
        <f>0</f>
        <v>0</v>
      </c>
      <c r="L39" s="29"/>
    </row>
    <row r="40" spans="2:12" s="1" customFormat="1" ht="6.9" customHeight="1">
      <c r="B40" s="29"/>
      <c r="L40" s="29"/>
    </row>
    <row r="41" spans="2:12" s="1" customFormat="1" ht="25.35" customHeight="1">
      <c r="B41" s="29"/>
      <c r="C41" s="86"/>
      <c r="D41" s="96" t="s">
        <v>43</v>
      </c>
      <c r="E41" s="57"/>
      <c r="F41" s="57"/>
      <c r="G41" s="97" t="s">
        <v>44</v>
      </c>
      <c r="H41" s="98" t="s">
        <v>45</v>
      </c>
      <c r="I41" s="57"/>
      <c r="J41" s="99">
        <f>SUM(J32:J39)</f>
        <v>0</v>
      </c>
      <c r="K41" s="100"/>
      <c r="L41" s="29"/>
    </row>
    <row r="42" spans="2:12" s="1" customFormat="1" ht="14.4" customHeight="1">
      <c r="B42" s="29"/>
      <c r="L42" s="29"/>
    </row>
    <row r="43" spans="2:12" ht="14.4" customHeight="1">
      <c r="B43" s="18"/>
      <c r="L43" s="18"/>
    </row>
    <row r="44" spans="2:12" ht="14.4" customHeight="1">
      <c r="B44" s="18"/>
      <c r="L44" s="18"/>
    </row>
    <row r="45" spans="2:12" ht="14.4" customHeight="1">
      <c r="B45" s="18"/>
      <c r="L45" s="18"/>
    </row>
    <row r="46" spans="2:12" ht="14.4" customHeight="1">
      <c r="B46" s="18"/>
      <c r="L46" s="18"/>
    </row>
    <row r="47" spans="2:12" ht="14.4" customHeight="1">
      <c r="B47" s="18"/>
      <c r="L47" s="18"/>
    </row>
    <row r="48" spans="2:12" ht="14.4" customHeight="1">
      <c r="B48" s="18"/>
      <c r="L48" s="18"/>
    </row>
    <row r="49" spans="2:12" ht="14.4" customHeight="1">
      <c r="B49" s="18"/>
      <c r="L49" s="18"/>
    </row>
    <row r="50" spans="2:12" s="1" customFormat="1" ht="14.4" customHeight="1">
      <c r="B50" s="29"/>
      <c r="D50" s="41" t="s">
        <v>46</v>
      </c>
      <c r="E50" s="42"/>
      <c r="F50" s="42"/>
      <c r="G50" s="41" t="s">
        <v>47</v>
      </c>
      <c r="H50" s="42"/>
      <c r="I50" s="42"/>
      <c r="J50" s="42"/>
      <c r="K50" s="42"/>
      <c r="L50" s="29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2">
      <c r="B61" s="29"/>
      <c r="D61" s="43" t="s">
        <v>48</v>
      </c>
      <c r="E61" s="31"/>
      <c r="F61" s="101" t="s">
        <v>49</v>
      </c>
      <c r="G61" s="43" t="s">
        <v>48</v>
      </c>
      <c r="H61" s="31"/>
      <c r="I61" s="31"/>
      <c r="J61" s="102" t="s">
        <v>49</v>
      </c>
      <c r="K61" s="31"/>
      <c r="L61" s="29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2">
      <c r="B65" s="29"/>
      <c r="D65" s="41" t="s">
        <v>50</v>
      </c>
      <c r="E65" s="42"/>
      <c r="F65" s="42"/>
      <c r="G65" s="41" t="s">
        <v>51</v>
      </c>
      <c r="H65" s="42"/>
      <c r="I65" s="42"/>
      <c r="J65" s="42"/>
      <c r="K65" s="42"/>
      <c r="L65" s="29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2">
      <c r="B76" s="29"/>
      <c r="D76" s="43" t="s">
        <v>48</v>
      </c>
      <c r="E76" s="31"/>
      <c r="F76" s="101" t="s">
        <v>49</v>
      </c>
      <c r="G76" s="43" t="s">
        <v>48</v>
      </c>
      <c r="H76" s="31"/>
      <c r="I76" s="31"/>
      <c r="J76" s="102" t="s">
        <v>49</v>
      </c>
      <c r="K76" s="31"/>
      <c r="L76" s="29"/>
    </row>
    <row r="77" spans="2:12" s="1" customFormat="1" ht="14.4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" customHeight="1">
      <c r="B82" s="29"/>
      <c r="C82" s="19" t="s">
        <v>91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4" t="s">
        <v>13</v>
      </c>
      <c r="L84" s="29"/>
    </row>
    <row r="85" spans="2:47" s="1" customFormat="1" ht="16.5" customHeight="1">
      <c r="B85" s="29"/>
      <c r="E85" s="216" t="str">
        <f>E7</f>
        <v>Stavebné úpravy silážnej jamy č.1, Nižné Ladičkovce</v>
      </c>
      <c r="F85" s="217"/>
      <c r="G85" s="217"/>
      <c r="H85" s="217"/>
      <c r="L85" s="29"/>
    </row>
    <row r="86" spans="2:47" s="1" customFormat="1" ht="12" customHeight="1">
      <c r="B86" s="29"/>
      <c r="C86" s="24" t="s">
        <v>87</v>
      </c>
      <c r="L86" s="29"/>
    </row>
    <row r="87" spans="2:47" s="1" customFormat="1" ht="16.5" customHeight="1">
      <c r="B87" s="29"/>
      <c r="E87" s="199" t="str">
        <f>E9</f>
        <v>01o - Stavebné úpravy silážnej jamy č.1, Nižné Ladičkovce</v>
      </c>
      <c r="F87" s="215"/>
      <c r="G87" s="215"/>
      <c r="H87" s="215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4" t="s">
        <v>17</v>
      </c>
      <c r="F89" s="22" t="str">
        <f>F12</f>
        <v xml:space="preserve"> </v>
      </c>
      <c r="I89" s="24" t="s">
        <v>19</v>
      </c>
      <c r="J89" s="52" t="str">
        <f>IF(J12="","",J12)</f>
        <v>6. 10. 2026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4" t="s">
        <v>21</v>
      </c>
      <c r="F91" s="22" t="str">
        <f>E15</f>
        <v>Rotax Energo s.r.o.</v>
      </c>
      <c r="I91" s="24" t="s">
        <v>25</v>
      </c>
      <c r="J91" s="25" t="str">
        <f>E21</f>
        <v>Ing. Lukáš Pida - Projektovanie stavieb</v>
      </c>
      <c r="L91" s="29"/>
    </row>
    <row r="92" spans="2:47" s="1" customFormat="1" ht="15.15" customHeight="1">
      <c r="B92" s="29"/>
      <c r="C92" s="24" t="s">
        <v>24</v>
      </c>
      <c r="F92" s="22" t="str">
        <f>IF(E18="","",E18)</f>
        <v xml:space="preserve"> </v>
      </c>
      <c r="I92" s="24" t="s">
        <v>28</v>
      </c>
      <c r="J92" s="25" t="str">
        <f>E24</f>
        <v>Ing. Karol Závodský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3" t="s">
        <v>92</v>
      </c>
      <c r="D94" s="86"/>
      <c r="E94" s="86"/>
      <c r="F94" s="86"/>
      <c r="G94" s="86"/>
      <c r="H94" s="86"/>
      <c r="I94" s="86"/>
      <c r="J94" s="104" t="s">
        <v>93</v>
      </c>
      <c r="K94" s="86"/>
      <c r="L94" s="29"/>
    </row>
    <row r="95" spans="2:47" s="1" customFormat="1" ht="10.35" customHeight="1">
      <c r="B95" s="29"/>
      <c r="L95" s="29"/>
    </row>
    <row r="96" spans="2:47" s="1" customFormat="1" ht="22.8" customHeight="1">
      <c r="B96" s="29"/>
      <c r="C96" s="105" t="s">
        <v>94</v>
      </c>
      <c r="J96" s="66">
        <f>J125</f>
        <v>0</v>
      </c>
      <c r="L96" s="29"/>
      <c r="AU96" s="15" t="s">
        <v>95</v>
      </c>
    </row>
    <row r="97" spans="2:14" s="8" customFormat="1" ht="24.9" customHeight="1">
      <c r="B97" s="106"/>
      <c r="D97" s="107" t="s">
        <v>96</v>
      </c>
      <c r="E97" s="108"/>
      <c r="F97" s="108"/>
      <c r="G97" s="108"/>
      <c r="H97" s="108"/>
      <c r="I97" s="108"/>
      <c r="J97" s="109">
        <f>J126</f>
        <v>0</v>
      </c>
      <c r="L97" s="106"/>
    </row>
    <row r="98" spans="2:14" s="9" customFormat="1" ht="19.95" customHeight="1">
      <c r="B98" s="110"/>
      <c r="D98" s="111" t="s">
        <v>97</v>
      </c>
      <c r="E98" s="112"/>
      <c r="F98" s="112"/>
      <c r="G98" s="112"/>
      <c r="H98" s="112"/>
      <c r="I98" s="112"/>
      <c r="J98" s="113">
        <f>J127</f>
        <v>0</v>
      </c>
      <c r="L98" s="110"/>
    </row>
    <row r="99" spans="2:14" s="9" customFormat="1" ht="19.95" customHeight="1">
      <c r="B99" s="110"/>
      <c r="D99" s="111" t="s">
        <v>98</v>
      </c>
      <c r="E99" s="112"/>
      <c r="F99" s="112"/>
      <c r="G99" s="112"/>
      <c r="H99" s="112"/>
      <c r="I99" s="112"/>
      <c r="J99" s="113">
        <f>J139</f>
        <v>0</v>
      </c>
      <c r="L99" s="110"/>
    </row>
    <row r="100" spans="2:14" s="9" customFormat="1" ht="19.95" customHeight="1">
      <c r="B100" s="110"/>
      <c r="D100" s="111" t="s">
        <v>99</v>
      </c>
      <c r="E100" s="112"/>
      <c r="F100" s="112"/>
      <c r="G100" s="112"/>
      <c r="H100" s="112"/>
      <c r="I100" s="112"/>
      <c r="J100" s="113">
        <f>J141</f>
        <v>0</v>
      </c>
      <c r="L100" s="110"/>
    </row>
    <row r="101" spans="2:14" s="9" customFormat="1" ht="19.95" customHeight="1">
      <c r="B101" s="110"/>
      <c r="D101" s="111" t="s">
        <v>100</v>
      </c>
      <c r="E101" s="112"/>
      <c r="F101" s="112"/>
      <c r="G101" s="112"/>
      <c r="H101" s="112"/>
      <c r="I101" s="112"/>
      <c r="J101" s="113">
        <f>J163</f>
        <v>0</v>
      </c>
      <c r="L101" s="110"/>
    </row>
    <row r="102" spans="2:14" s="1" customFormat="1" ht="21.75" customHeight="1">
      <c r="B102" s="29"/>
      <c r="L102" s="29"/>
    </row>
    <row r="103" spans="2:14" s="1" customFormat="1" ht="6.9" customHeight="1">
      <c r="B103" s="29"/>
      <c r="L103" s="29"/>
    </row>
    <row r="104" spans="2:14" s="1" customFormat="1" ht="29.25" customHeight="1">
      <c r="B104" s="29"/>
      <c r="C104" s="105" t="s">
        <v>101</v>
      </c>
      <c r="J104" s="114">
        <v>0</v>
      </c>
      <c r="L104" s="29"/>
      <c r="N104" s="115" t="s">
        <v>37</v>
      </c>
    </row>
    <row r="105" spans="2:14" s="1" customFormat="1" ht="18" customHeight="1">
      <c r="B105" s="29"/>
      <c r="L105" s="29"/>
    </row>
    <row r="106" spans="2:14" s="1" customFormat="1" ht="29.25" customHeight="1">
      <c r="B106" s="29"/>
      <c r="C106" s="85" t="s">
        <v>85</v>
      </c>
      <c r="D106" s="86"/>
      <c r="E106" s="86"/>
      <c r="F106" s="86"/>
      <c r="G106" s="86"/>
      <c r="H106" s="86"/>
      <c r="I106" s="86"/>
      <c r="J106" s="87">
        <f>ROUND(J96+J104,2)</f>
        <v>0</v>
      </c>
      <c r="K106" s="86"/>
      <c r="L106" s="29"/>
    </row>
    <row r="107" spans="2:14" s="1" customFormat="1" ht="6.9" customHeight="1"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29"/>
    </row>
    <row r="111" spans="2:14" s="1" customFormat="1" ht="6.9" customHeight="1"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29"/>
    </row>
    <row r="112" spans="2:14" s="1" customFormat="1" ht="24.9" customHeight="1">
      <c r="B112" s="29"/>
      <c r="C112" s="19" t="s">
        <v>102</v>
      </c>
      <c r="L112" s="29"/>
    </row>
    <row r="113" spans="2:65" s="1" customFormat="1" ht="6.9" customHeight="1">
      <c r="B113" s="29"/>
      <c r="L113" s="29"/>
    </row>
    <row r="114" spans="2:65" s="1" customFormat="1" ht="12" customHeight="1">
      <c r="B114" s="29"/>
      <c r="C114" s="24" t="s">
        <v>13</v>
      </c>
      <c r="L114" s="29"/>
    </row>
    <row r="115" spans="2:65" s="1" customFormat="1" ht="16.5" customHeight="1">
      <c r="B115" s="29"/>
      <c r="E115" s="216" t="str">
        <f>E7</f>
        <v>Stavebné úpravy silážnej jamy č.1, Nižné Ladičkovce</v>
      </c>
      <c r="F115" s="217"/>
      <c r="G115" s="217"/>
      <c r="H115" s="217"/>
      <c r="L115" s="29"/>
    </row>
    <row r="116" spans="2:65" s="1" customFormat="1" ht="12" customHeight="1">
      <c r="B116" s="29"/>
      <c r="C116" s="24" t="s">
        <v>87</v>
      </c>
      <c r="L116" s="29"/>
    </row>
    <row r="117" spans="2:65" s="1" customFormat="1" ht="16.5" customHeight="1">
      <c r="B117" s="29"/>
      <c r="E117" s="199" t="str">
        <f>E9</f>
        <v>01o - Stavebné úpravy silážnej jamy č.1, Nižné Ladičkovce</v>
      </c>
      <c r="F117" s="215"/>
      <c r="G117" s="215"/>
      <c r="H117" s="215"/>
      <c r="L117" s="29"/>
    </row>
    <row r="118" spans="2:65" s="1" customFormat="1" ht="6.9" customHeight="1">
      <c r="B118" s="29"/>
      <c r="L118" s="29"/>
    </row>
    <row r="119" spans="2:65" s="1" customFormat="1" ht="12" customHeight="1">
      <c r="B119" s="29"/>
      <c r="C119" s="24" t="s">
        <v>17</v>
      </c>
      <c r="F119" s="22" t="str">
        <f>F12</f>
        <v xml:space="preserve"> </v>
      </c>
      <c r="I119" s="24" t="s">
        <v>19</v>
      </c>
      <c r="J119" s="52" t="str">
        <f>IF(J12="","",J12)</f>
        <v>6. 10. 2026</v>
      </c>
      <c r="L119" s="29"/>
    </row>
    <row r="120" spans="2:65" s="1" customFormat="1" ht="6.9" customHeight="1">
      <c r="B120" s="29"/>
      <c r="L120" s="29"/>
    </row>
    <row r="121" spans="2:65" s="1" customFormat="1" ht="25.65" customHeight="1">
      <c r="B121" s="29"/>
      <c r="C121" s="24" t="s">
        <v>21</v>
      </c>
      <c r="F121" s="22" t="str">
        <f>E15</f>
        <v>Rotax Energo s.r.o.</v>
      </c>
      <c r="I121" s="24" t="s">
        <v>25</v>
      </c>
      <c r="J121" s="25" t="str">
        <f>E21</f>
        <v>Ing. Lukáš Pida - Projektovanie stavieb</v>
      </c>
      <c r="L121" s="29"/>
    </row>
    <row r="122" spans="2:65" s="1" customFormat="1" ht="15.15" customHeight="1">
      <c r="B122" s="29"/>
      <c r="C122" s="24" t="s">
        <v>24</v>
      </c>
      <c r="F122" s="22" t="str">
        <f>IF(E18="","",E18)</f>
        <v xml:space="preserve"> </v>
      </c>
      <c r="I122" s="24" t="s">
        <v>28</v>
      </c>
      <c r="J122" s="25" t="str">
        <f>E24</f>
        <v>Ing. Karol Závodský</v>
      </c>
      <c r="L122" s="29"/>
    </row>
    <row r="123" spans="2:65" s="1" customFormat="1" ht="10.35" customHeight="1">
      <c r="B123" s="29"/>
      <c r="L123" s="29"/>
    </row>
    <row r="124" spans="2:65" s="10" customFormat="1" ht="29.25" customHeight="1">
      <c r="B124" s="116"/>
      <c r="C124" s="117" t="s">
        <v>103</v>
      </c>
      <c r="D124" s="118" t="s">
        <v>58</v>
      </c>
      <c r="E124" s="118" t="s">
        <v>54</v>
      </c>
      <c r="F124" s="118" t="s">
        <v>55</v>
      </c>
      <c r="G124" s="118" t="s">
        <v>104</v>
      </c>
      <c r="H124" s="118" t="s">
        <v>105</v>
      </c>
      <c r="I124" s="118" t="s">
        <v>106</v>
      </c>
      <c r="J124" s="119" t="s">
        <v>93</v>
      </c>
      <c r="K124" s="120" t="s">
        <v>107</v>
      </c>
      <c r="L124" s="116"/>
      <c r="M124" s="59" t="s">
        <v>1</v>
      </c>
      <c r="N124" s="60" t="s">
        <v>37</v>
      </c>
      <c r="O124" s="60" t="s">
        <v>108</v>
      </c>
      <c r="P124" s="60" t="s">
        <v>109</v>
      </c>
      <c r="Q124" s="60" t="s">
        <v>110</v>
      </c>
      <c r="R124" s="60" t="s">
        <v>111</v>
      </c>
      <c r="S124" s="60" t="s">
        <v>112</v>
      </c>
      <c r="T124" s="61" t="s">
        <v>113</v>
      </c>
    </row>
    <row r="125" spans="2:65" s="1" customFormat="1" ht="22.8" customHeight="1">
      <c r="B125" s="29"/>
      <c r="C125" s="64" t="s">
        <v>89</v>
      </c>
      <c r="J125" s="121">
        <f>BK125</f>
        <v>0</v>
      </c>
      <c r="L125" s="29"/>
      <c r="M125" s="62"/>
      <c r="N125" s="53"/>
      <c r="O125" s="53"/>
      <c r="P125" s="122">
        <f>P126</f>
        <v>0</v>
      </c>
      <c r="Q125" s="53"/>
      <c r="R125" s="122">
        <f>R126</f>
        <v>414.41985585500004</v>
      </c>
      <c r="S125" s="53"/>
      <c r="T125" s="123">
        <f>T126</f>
        <v>386.55059999999997</v>
      </c>
      <c r="AT125" s="15" t="s">
        <v>72</v>
      </c>
      <c r="AU125" s="15" t="s">
        <v>95</v>
      </c>
      <c r="BK125" s="124">
        <f>BK126</f>
        <v>0</v>
      </c>
    </row>
    <row r="126" spans="2:65" s="11" customFormat="1" ht="25.95" customHeight="1">
      <c r="B126" s="125"/>
      <c r="D126" s="126" t="s">
        <v>72</v>
      </c>
      <c r="E126" s="127" t="s">
        <v>114</v>
      </c>
      <c r="F126" s="127" t="s">
        <v>115</v>
      </c>
      <c r="J126" s="128">
        <f>BK126</f>
        <v>0</v>
      </c>
      <c r="L126" s="125"/>
      <c r="M126" s="129"/>
      <c r="P126" s="130">
        <f>P127+P139+P141+P163</f>
        <v>0</v>
      </c>
      <c r="R126" s="130">
        <f>R127+R139+R141+R163</f>
        <v>414.41985585500004</v>
      </c>
      <c r="T126" s="131">
        <f>T127+T139+T141+T163</f>
        <v>386.55059999999997</v>
      </c>
      <c r="AR126" s="126" t="s">
        <v>80</v>
      </c>
      <c r="AT126" s="132" t="s">
        <v>72</v>
      </c>
      <c r="AU126" s="132" t="s">
        <v>73</v>
      </c>
      <c r="AY126" s="126" t="s">
        <v>116</v>
      </c>
      <c r="BK126" s="133">
        <f>BK127+BK139+BK141+BK163</f>
        <v>0</v>
      </c>
    </row>
    <row r="127" spans="2:65" s="11" customFormat="1" ht="22.8" customHeight="1">
      <c r="B127" s="125"/>
      <c r="D127" s="126" t="s">
        <v>72</v>
      </c>
      <c r="E127" s="134" t="s">
        <v>80</v>
      </c>
      <c r="F127" s="134" t="s">
        <v>117</v>
      </c>
      <c r="J127" s="135">
        <f>BK127</f>
        <v>0</v>
      </c>
      <c r="L127" s="125"/>
      <c r="M127" s="129"/>
      <c r="P127" s="130">
        <f>SUM(P128:P138)</f>
        <v>0</v>
      </c>
      <c r="R127" s="130">
        <f>SUM(R128:R138)</f>
        <v>0</v>
      </c>
      <c r="T127" s="131">
        <f>SUM(T128:T138)</f>
        <v>386.55059999999997</v>
      </c>
      <c r="AR127" s="126" t="s">
        <v>80</v>
      </c>
      <c r="AT127" s="132" t="s">
        <v>72</v>
      </c>
      <c r="AU127" s="132" t="s">
        <v>80</v>
      </c>
      <c r="AY127" s="126" t="s">
        <v>116</v>
      </c>
      <c r="BK127" s="133">
        <f>SUM(BK128:BK138)</f>
        <v>0</v>
      </c>
    </row>
    <row r="128" spans="2:65" s="1" customFormat="1" ht="44.25" customHeight="1">
      <c r="B128" s="136"/>
      <c r="C128" s="137" t="s">
        <v>80</v>
      </c>
      <c r="D128" s="137" t="s">
        <v>118</v>
      </c>
      <c r="E128" s="138" t="s">
        <v>119</v>
      </c>
      <c r="F128" s="139" t="s">
        <v>120</v>
      </c>
      <c r="G128" s="140" t="s">
        <v>121</v>
      </c>
      <c r="H128" s="141">
        <v>75.48</v>
      </c>
      <c r="I128" s="142"/>
      <c r="J128" s="142">
        <f>ROUND(I128*H128,2)</f>
        <v>0</v>
      </c>
      <c r="K128" s="143"/>
      <c r="L128" s="29"/>
      <c r="M128" s="144" t="s">
        <v>1</v>
      </c>
      <c r="N128" s="115" t="s">
        <v>39</v>
      </c>
      <c r="O128" s="145">
        <v>0</v>
      </c>
      <c r="P128" s="145">
        <f>O128*H128</f>
        <v>0</v>
      </c>
      <c r="Q128" s="145">
        <v>0</v>
      </c>
      <c r="R128" s="145">
        <f>Q128*H128</f>
        <v>0</v>
      </c>
      <c r="S128" s="145">
        <v>0.23499999999999999</v>
      </c>
      <c r="T128" s="146">
        <f>S128*H128</f>
        <v>17.7378</v>
      </c>
      <c r="AR128" s="147" t="s">
        <v>122</v>
      </c>
      <c r="AT128" s="147" t="s">
        <v>118</v>
      </c>
      <c r="AU128" s="147" t="s">
        <v>123</v>
      </c>
      <c r="AY128" s="15" t="s">
        <v>116</v>
      </c>
      <c r="BE128" s="148">
        <f>IF(N128="základná",J128,0)</f>
        <v>0</v>
      </c>
      <c r="BF128" s="148">
        <f>IF(N128="znížená",J128,0)</f>
        <v>0</v>
      </c>
      <c r="BG128" s="148">
        <f>IF(N128="zákl. prenesená",J128,0)</f>
        <v>0</v>
      </c>
      <c r="BH128" s="148">
        <f>IF(N128="zníž. prenesená",J128,0)</f>
        <v>0</v>
      </c>
      <c r="BI128" s="148">
        <f>IF(N128="nulová",J128,0)</f>
        <v>0</v>
      </c>
      <c r="BJ128" s="15" t="s">
        <v>123</v>
      </c>
      <c r="BK128" s="148">
        <f>ROUND(I128*H128,2)</f>
        <v>0</v>
      </c>
      <c r="BL128" s="15" t="s">
        <v>122</v>
      </c>
      <c r="BM128" s="147" t="s">
        <v>123</v>
      </c>
    </row>
    <row r="129" spans="2:65" s="12" customFormat="1">
      <c r="B129" s="149"/>
      <c r="D129" s="150" t="s">
        <v>124</v>
      </c>
      <c r="E129" s="151" t="s">
        <v>1</v>
      </c>
      <c r="F129" s="152" t="s">
        <v>125</v>
      </c>
      <c r="H129" s="153">
        <v>75.48</v>
      </c>
      <c r="L129" s="149"/>
      <c r="M129" s="154"/>
      <c r="T129" s="155"/>
      <c r="AT129" s="151" t="s">
        <v>124</v>
      </c>
      <c r="AU129" s="151" t="s">
        <v>123</v>
      </c>
      <c r="AV129" s="12" t="s">
        <v>123</v>
      </c>
      <c r="AW129" s="12" t="s">
        <v>27</v>
      </c>
      <c r="AX129" s="12" t="s">
        <v>73</v>
      </c>
      <c r="AY129" s="151" t="s">
        <v>116</v>
      </c>
    </row>
    <row r="130" spans="2:65" s="13" customFormat="1">
      <c r="B130" s="156"/>
      <c r="D130" s="150" t="s">
        <v>124</v>
      </c>
      <c r="E130" s="157" t="s">
        <v>1</v>
      </c>
      <c r="F130" s="158" t="s">
        <v>126</v>
      </c>
      <c r="H130" s="159">
        <v>75.48</v>
      </c>
      <c r="L130" s="156"/>
      <c r="M130" s="160"/>
      <c r="T130" s="161"/>
      <c r="AT130" s="157" t="s">
        <v>124</v>
      </c>
      <c r="AU130" s="157" t="s">
        <v>123</v>
      </c>
      <c r="AV130" s="13" t="s">
        <v>122</v>
      </c>
      <c r="AW130" s="13" t="s">
        <v>27</v>
      </c>
      <c r="AX130" s="13" t="s">
        <v>80</v>
      </c>
      <c r="AY130" s="157" t="s">
        <v>116</v>
      </c>
    </row>
    <row r="131" spans="2:65" s="1" customFormat="1" ht="44.25" customHeight="1">
      <c r="B131" s="136"/>
      <c r="C131" s="137" t="s">
        <v>123</v>
      </c>
      <c r="D131" s="137" t="s">
        <v>118</v>
      </c>
      <c r="E131" s="138" t="s">
        <v>127</v>
      </c>
      <c r="F131" s="139" t="s">
        <v>128</v>
      </c>
      <c r="G131" s="140" t="s">
        <v>121</v>
      </c>
      <c r="H131" s="141">
        <v>512.24</v>
      </c>
      <c r="I131" s="142"/>
      <c r="J131" s="142">
        <f>ROUND(I131*H131,2)</f>
        <v>0</v>
      </c>
      <c r="K131" s="143"/>
      <c r="L131" s="29"/>
      <c r="M131" s="144" t="s">
        <v>1</v>
      </c>
      <c r="N131" s="115" t="s">
        <v>39</v>
      </c>
      <c r="O131" s="145">
        <v>0</v>
      </c>
      <c r="P131" s="145">
        <f>O131*H131</f>
        <v>0</v>
      </c>
      <c r="Q131" s="145">
        <v>0</v>
      </c>
      <c r="R131" s="145">
        <f>Q131*H131</f>
        <v>0</v>
      </c>
      <c r="S131" s="145">
        <v>0.72</v>
      </c>
      <c r="T131" s="146">
        <f>S131*H131</f>
        <v>368.81279999999998</v>
      </c>
      <c r="AR131" s="147" t="s">
        <v>122</v>
      </c>
      <c r="AT131" s="147" t="s">
        <v>118</v>
      </c>
      <c r="AU131" s="147" t="s">
        <v>123</v>
      </c>
      <c r="AY131" s="15" t="s">
        <v>116</v>
      </c>
      <c r="BE131" s="148">
        <f>IF(N131="základná",J131,0)</f>
        <v>0</v>
      </c>
      <c r="BF131" s="148">
        <f>IF(N131="znížená",J131,0)</f>
        <v>0</v>
      </c>
      <c r="BG131" s="148">
        <f>IF(N131="zákl. prenesená",J131,0)</f>
        <v>0</v>
      </c>
      <c r="BH131" s="148">
        <f>IF(N131="zníž. prenesená",J131,0)</f>
        <v>0</v>
      </c>
      <c r="BI131" s="148">
        <f>IF(N131="nulová",J131,0)</f>
        <v>0</v>
      </c>
      <c r="BJ131" s="15" t="s">
        <v>123</v>
      </c>
      <c r="BK131" s="148">
        <f>ROUND(I131*H131,2)</f>
        <v>0</v>
      </c>
      <c r="BL131" s="15" t="s">
        <v>122</v>
      </c>
      <c r="BM131" s="147" t="s">
        <v>122</v>
      </c>
    </row>
    <row r="132" spans="2:65" s="12" customFormat="1">
      <c r="B132" s="149"/>
      <c r="D132" s="150" t="s">
        <v>124</v>
      </c>
      <c r="E132" s="151" t="s">
        <v>1</v>
      </c>
      <c r="F132" s="152" t="s">
        <v>129</v>
      </c>
      <c r="H132" s="153">
        <v>194.7</v>
      </c>
      <c r="L132" s="149"/>
      <c r="M132" s="154"/>
      <c r="T132" s="155"/>
      <c r="AT132" s="151" t="s">
        <v>124</v>
      </c>
      <c r="AU132" s="151" t="s">
        <v>123</v>
      </c>
      <c r="AV132" s="12" t="s">
        <v>123</v>
      </c>
      <c r="AW132" s="12" t="s">
        <v>27</v>
      </c>
      <c r="AX132" s="12" t="s">
        <v>73</v>
      </c>
      <c r="AY132" s="151" t="s">
        <v>116</v>
      </c>
    </row>
    <row r="133" spans="2:65" s="12" customFormat="1">
      <c r="B133" s="149"/>
      <c r="D133" s="150" t="s">
        <v>124</v>
      </c>
      <c r="E133" s="151" t="s">
        <v>1</v>
      </c>
      <c r="F133" s="152" t="s">
        <v>130</v>
      </c>
      <c r="H133" s="153">
        <v>393.02</v>
      </c>
      <c r="L133" s="149"/>
      <c r="M133" s="154"/>
      <c r="T133" s="155"/>
      <c r="AT133" s="151" t="s">
        <v>124</v>
      </c>
      <c r="AU133" s="151" t="s">
        <v>123</v>
      </c>
      <c r="AV133" s="12" t="s">
        <v>123</v>
      </c>
      <c r="AW133" s="12" t="s">
        <v>27</v>
      </c>
      <c r="AX133" s="12" t="s">
        <v>73</v>
      </c>
      <c r="AY133" s="151" t="s">
        <v>116</v>
      </c>
    </row>
    <row r="134" spans="2:65" s="12" customFormat="1">
      <c r="B134" s="149"/>
      <c r="D134" s="150" t="s">
        <v>124</v>
      </c>
      <c r="E134" s="151" t="s">
        <v>1</v>
      </c>
      <c r="F134" s="152" t="s">
        <v>131</v>
      </c>
      <c r="H134" s="153">
        <v>-75.48</v>
      </c>
      <c r="L134" s="149"/>
      <c r="M134" s="154"/>
      <c r="T134" s="155"/>
      <c r="AT134" s="151" t="s">
        <v>124</v>
      </c>
      <c r="AU134" s="151" t="s">
        <v>123</v>
      </c>
      <c r="AV134" s="12" t="s">
        <v>123</v>
      </c>
      <c r="AW134" s="12" t="s">
        <v>27</v>
      </c>
      <c r="AX134" s="12" t="s">
        <v>73</v>
      </c>
      <c r="AY134" s="151" t="s">
        <v>116</v>
      </c>
    </row>
    <row r="135" spans="2:65" s="13" customFormat="1">
      <c r="B135" s="156"/>
      <c r="D135" s="150" t="s">
        <v>124</v>
      </c>
      <c r="E135" s="157" t="s">
        <v>1</v>
      </c>
      <c r="F135" s="158" t="s">
        <v>126</v>
      </c>
      <c r="H135" s="159">
        <v>512.24</v>
      </c>
      <c r="L135" s="156"/>
      <c r="M135" s="160"/>
      <c r="T135" s="161"/>
      <c r="AT135" s="157" t="s">
        <v>124</v>
      </c>
      <c r="AU135" s="157" t="s">
        <v>123</v>
      </c>
      <c r="AV135" s="13" t="s">
        <v>122</v>
      </c>
      <c r="AW135" s="13" t="s">
        <v>27</v>
      </c>
      <c r="AX135" s="13" t="s">
        <v>80</v>
      </c>
      <c r="AY135" s="157" t="s">
        <v>116</v>
      </c>
    </row>
    <row r="136" spans="2:65" s="1" customFormat="1" ht="24.15" customHeight="1">
      <c r="B136" s="136"/>
      <c r="C136" s="137" t="s">
        <v>132</v>
      </c>
      <c r="D136" s="137" t="s">
        <v>118</v>
      </c>
      <c r="E136" s="138" t="s">
        <v>133</v>
      </c>
      <c r="F136" s="139" t="s">
        <v>134</v>
      </c>
      <c r="G136" s="140" t="s">
        <v>135</v>
      </c>
      <c r="H136" s="141">
        <v>84.915000000000006</v>
      </c>
      <c r="I136" s="142"/>
      <c r="J136" s="142">
        <f>ROUND(I136*H136,2)</f>
        <v>0</v>
      </c>
      <c r="K136" s="143"/>
      <c r="L136" s="29"/>
      <c r="M136" s="144" t="s">
        <v>1</v>
      </c>
      <c r="N136" s="115" t="s">
        <v>39</v>
      </c>
      <c r="O136" s="145">
        <v>0</v>
      </c>
      <c r="P136" s="145">
        <f>O136*H136</f>
        <v>0</v>
      </c>
      <c r="Q136" s="145">
        <v>0</v>
      </c>
      <c r="R136" s="145">
        <f>Q136*H136</f>
        <v>0</v>
      </c>
      <c r="S136" s="145">
        <v>0</v>
      </c>
      <c r="T136" s="146">
        <f>S136*H136</f>
        <v>0</v>
      </c>
      <c r="AR136" s="147" t="s">
        <v>122</v>
      </c>
      <c r="AT136" s="147" t="s">
        <v>118</v>
      </c>
      <c r="AU136" s="147" t="s">
        <v>123</v>
      </c>
      <c r="AY136" s="15" t="s">
        <v>116</v>
      </c>
      <c r="BE136" s="148">
        <f>IF(N136="základná",J136,0)</f>
        <v>0</v>
      </c>
      <c r="BF136" s="148">
        <f>IF(N136="znížená",J136,0)</f>
        <v>0</v>
      </c>
      <c r="BG136" s="148">
        <f>IF(N136="zákl. prenesená",J136,0)</f>
        <v>0</v>
      </c>
      <c r="BH136" s="148">
        <f>IF(N136="zníž. prenesená",J136,0)</f>
        <v>0</v>
      </c>
      <c r="BI136" s="148">
        <f>IF(N136="nulová",J136,0)</f>
        <v>0</v>
      </c>
      <c r="BJ136" s="15" t="s">
        <v>123</v>
      </c>
      <c r="BK136" s="148">
        <f>ROUND(I136*H136,2)</f>
        <v>0</v>
      </c>
      <c r="BL136" s="15" t="s">
        <v>122</v>
      </c>
      <c r="BM136" s="147" t="s">
        <v>136</v>
      </c>
    </row>
    <row r="137" spans="2:65" s="12" customFormat="1">
      <c r="B137" s="149"/>
      <c r="D137" s="150" t="s">
        <v>124</v>
      </c>
      <c r="E137" s="151" t="s">
        <v>1</v>
      </c>
      <c r="F137" s="152" t="s">
        <v>137</v>
      </c>
      <c r="H137" s="153">
        <v>84.915000000000006</v>
      </c>
      <c r="L137" s="149"/>
      <c r="M137" s="154"/>
      <c r="T137" s="155"/>
      <c r="AT137" s="151" t="s">
        <v>124</v>
      </c>
      <c r="AU137" s="151" t="s">
        <v>123</v>
      </c>
      <c r="AV137" s="12" t="s">
        <v>123</v>
      </c>
      <c r="AW137" s="12" t="s">
        <v>27</v>
      </c>
      <c r="AX137" s="12" t="s">
        <v>73</v>
      </c>
      <c r="AY137" s="151" t="s">
        <v>116</v>
      </c>
    </row>
    <row r="138" spans="2:65" s="13" customFormat="1">
      <c r="B138" s="156"/>
      <c r="D138" s="150" t="s">
        <v>124</v>
      </c>
      <c r="E138" s="157" t="s">
        <v>1</v>
      </c>
      <c r="F138" s="158" t="s">
        <v>126</v>
      </c>
      <c r="H138" s="159">
        <v>84.915000000000006</v>
      </c>
      <c r="L138" s="156"/>
      <c r="M138" s="160"/>
      <c r="T138" s="161"/>
      <c r="AT138" s="157" t="s">
        <v>124</v>
      </c>
      <c r="AU138" s="157" t="s">
        <v>123</v>
      </c>
      <c r="AV138" s="13" t="s">
        <v>122</v>
      </c>
      <c r="AW138" s="13" t="s">
        <v>27</v>
      </c>
      <c r="AX138" s="13" t="s">
        <v>80</v>
      </c>
      <c r="AY138" s="157" t="s">
        <v>116</v>
      </c>
    </row>
    <row r="139" spans="2:65" s="11" customFormat="1" ht="22.8" customHeight="1">
      <c r="B139" s="125"/>
      <c r="D139" s="126" t="s">
        <v>72</v>
      </c>
      <c r="E139" s="134" t="s">
        <v>138</v>
      </c>
      <c r="F139" s="134" t="s">
        <v>139</v>
      </c>
      <c r="J139" s="135">
        <f>BK139</f>
        <v>0</v>
      </c>
      <c r="L139" s="125"/>
      <c r="M139" s="129"/>
      <c r="P139" s="130">
        <f>P140</f>
        <v>0</v>
      </c>
      <c r="R139" s="130">
        <f>R140</f>
        <v>331.521728</v>
      </c>
      <c r="T139" s="131">
        <f>T140</f>
        <v>0</v>
      </c>
      <c r="AR139" s="126" t="s">
        <v>80</v>
      </c>
      <c r="AT139" s="132" t="s">
        <v>72</v>
      </c>
      <c r="AU139" s="132" t="s">
        <v>80</v>
      </c>
      <c r="AY139" s="126" t="s">
        <v>116</v>
      </c>
      <c r="BK139" s="133">
        <f>BK140</f>
        <v>0</v>
      </c>
    </row>
    <row r="140" spans="2:65" s="1" customFormat="1" ht="33" customHeight="1">
      <c r="B140" s="136"/>
      <c r="C140" s="137" t="s">
        <v>122</v>
      </c>
      <c r="D140" s="137" t="s">
        <v>118</v>
      </c>
      <c r="E140" s="138" t="s">
        <v>140</v>
      </c>
      <c r="F140" s="139" t="s">
        <v>141</v>
      </c>
      <c r="G140" s="140" t="s">
        <v>121</v>
      </c>
      <c r="H140" s="141">
        <v>512.24</v>
      </c>
      <c r="I140" s="142"/>
      <c r="J140" s="142">
        <f>ROUND(I140*H140,2)</f>
        <v>0</v>
      </c>
      <c r="K140" s="143"/>
      <c r="L140" s="29"/>
      <c r="M140" s="144" t="s">
        <v>1</v>
      </c>
      <c r="N140" s="115" t="s">
        <v>39</v>
      </c>
      <c r="O140" s="145">
        <v>0</v>
      </c>
      <c r="P140" s="145">
        <f>O140*H140</f>
        <v>0</v>
      </c>
      <c r="Q140" s="145">
        <v>0.6472</v>
      </c>
      <c r="R140" s="145">
        <f>Q140*H140</f>
        <v>331.521728</v>
      </c>
      <c r="S140" s="145">
        <v>0</v>
      </c>
      <c r="T140" s="146">
        <f>S140*H140</f>
        <v>0</v>
      </c>
      <c r="AR140" s="147" t="s">
        <v>122</v>
      </c>
      <c r="AT140" s="147" t="s">
        <v>118</v>
      </c>
      <c r="AU140" s="147" t="s">
        <v>123</v>
      </c>
      <c r="AY140" s="15" t="s">
        <v>116</v>
      </c>
      <c r="BE140" s="148">
        <f>IF(N140="základná",J140,0)</f>
        <v>0</v>
      </c>
      <c r="BF140" s="148">
        <f>IF(N140="znížená",J140,0)</f>
        <v>0</v>
      </c>
      <c r="BG140" s="148">
        <f>IF(N140="zákl. prenesená",J140,0)</f>
        <v>0</v>
      </c>
      <c r="BH140" s="148">
        <f>IF(N140="zníž. prenesená",J140,0)</f>
        <v>0</v>
      </c>
      <c r="BI140" s="148">
        <f>IF(N140="nulová",J140,0)</f>
        <v>0</v>
      </c>
      <c r="BJ140" s="15" t="s">
        <v>123</v>
      </c>
      <c r="BK140" s="148">
        <f>ROUND(I140*H140,2)</f>
        <v>0</v>
      </c>
      <c r="BL140" s="15" t="s">
        <v>122</v>
      </c>
      <c r="BM140" s="147" t="s">
        <v>142</v>
      </c>
    </row>
    <row r="141" spans="2:65" s="11" customFormat="1" ht="22.8" customHeight="1">
      <c r="B141" s="125"/>
      <c r="D141" s="126" t="s">
        <v>72</v>
      </c>
      <c r="E141" s="134" t="s">
        <v>136</v>
      </c>
      <c r="F141" s="134" t="s">
        <v>143</v>
      </c>
      <c r="J141" s="135">
        <f>BK141</f>
        <v>0</v>
      </c>
      <c r="L141" s="125"/>
      <c r="M141" s="129"/>
      <c r="P141" s="130">
        <f>SUM(P142:P162)</f>
        <v>0</v>
      </c>
      <c r="R141" s="130">
        <f>SUM(R142:R162)</f>
        <v>69.458067850000006</v>
      </c>
      <c r="T141" s="131">
        <f>SUM(T142:T162)</f>
        <v>0</v>
      </c>
      <c r="AR141" s="126" t="s">
        <v>80</v>
      </c>
      <c r="AT141" s="132" t="s">
        <v>72</v>
      </c>
      <c r="AU141" s="132" t="s">
        <v>80</v>
      </c>
      <c r="AY141" s="126" t="s">
        <v>116</v>
      </c>
      <c r="BK141" s="133">
        <f>SUM(BK142:BK162)</f>
        <v>0</v>
      </c>
    </row>
    <row r="142" spans="2:65" s="1" customFormat="1" ht="24.15" customHeight="1">
      <c r="B142" s="136"/>
      <c r="C142" s="137" t="s">
        <v>138</v>
      </c>
      <c r="D142" s="137" t="s">
        <v>118</v>
      </c>
      <c r="E142" s="138" t="s">
        <v>144</v>
      </c>
      <c r="F142" s="139" t="s">
        <v>145</v>
      </c>
      <c r="G142" s="140" t="s">
        <v>121</v>
      </c>
      <c r="H142" s="141">
        <v>83.028000000000006</v>
      </c>
      <c r="I142" s="142"/>
      <c r="J142" s="142">
        <f>ROUND(I142*H142,2)</f>
        <v>0</v>
      </c>
      <c r="K142" s="143"/>
      <c r="L142" s="29"/>
      <c r="M142" s="144" t="s">
        <v>1</v>
      </c>
      <c r="N142" s="115" t="s">
        <v>39</v>
      </c>
      <c r="O142" s="145">
        <v>0</v>
      </c>
      <c r="P142" s="145">
        <f>O142*H142</f>
        <v>0</v>
      </c>
      <c r="Q142" s="145">
        <v>6.4000000000000003E-3</v>
      </c>
      <c r="R142" s="145">
        <f>Q142*H142</f>
        <v>0.53137920000000005</v>
      </c>
      <c r="S142" s="145">
        <v>0</v>
      </c>
      <c r="T142" s="146">
        <f>S142*H142</f>
        <v>0</v>
      </c>
      <c r="AR142" s="147" t="s">
        <v>122</v>
      </c>
      <c r="AT142" s="147" t="s">
        <v>118</v>
      </c>
      <c r="AU142" s="147" t="s">
        <v>123</v>
      </c>
      <c r="AY142" s="15" t="s">
        <v>116</v>
      </c>
      <c r="BE142" s="148">
        <f>IF(N142="základná",J142,0)</f>
        <v>0</v>
      </c>
      <c r="BF142" s="148">
        <f>IF(N142="znížená",J142,0)</f>
        <v>0</v>
      </c>
      <c r="BG142" s="148">
        <f>IF(N142="zákl. prenesená",J142,0)</f>
        <v>0</v>
      </c>
      <c r="BH142" s="148">
        <f>IF(N142="zníž. prenesená",J142,0)</f>
        <v>0</v>
      </c>
      <c r="BI142" s="148">
        <f>IF(N142="nulová",J142,0)</f>
        <v>0</v>
      </c>
      <c r="BJ142" s="15" t="s">
        <v>123</v>
      </c>
      <c r="BK142" s="148">
        <f>ROUND(I142*H142,2)</f>
        <v>0</v>
      </c>
      <c r="BL142" s="15" t="s">
        <v>122</v>
      </c>
      <c r="BM142" s="147" t="s">
        <v>146</v>
      </c>
    </row>
    <row r="143" spans="2:65" s="12" customFormat="1">
      <c r="B143" s="149"/>
      <c r="D143" s="150" t="s">
        <v>124</v>
      </c>
      <c r="E143" s="151" t="s">
        <v>1</v>
      </c>
      <c r="F143" s="152" t="s">
        <v>147</v>
      </c>
      <c r="H143" s="153">
        <v>83.028000000000006</v>
      </c>
      <c r="L143" s="149"/>
      <c r="M143" s="154"/>
      <c r="T143" s="155"/>
      <c r="AT143" s="151" t="s">
        <v>124</v>
      </c>
      <c r="AU143" s="151" t="s">
        <v>123</v>
      </c>
      <c r="AV143" s="12" t="s">
        <v>123</v>
      </c>
      <c r="AW143" s="12" t="s">
        <v>27</v>
      </c>
      <c r="AX143" s="12" t="s">
        <v>73</v>
      </c>
      <c r="AY143" s="151" t="s">
        <v>116</v>
      </c>
    </row>
    <row r="144" spans="2:65" s="13" customFormat="1">
      <c r="B144" s="156"/>
      <c r="D144" s="150" t="s">
        <v>124</v>
      </c>
      <c r="E144" s="157" t="s">
        <v>1</v>
      </c>
      <c r="F144" s="158" t="s">
        <v>126</v>
      </c>
      <c r="H144" s="159">
        <v>83.028000000000006</v>
      </c>
      <c r="L144" s="156"/>
      <c r="M144" s="160"/>
      <c r="T144" s="161"/>
      <c r="AT144" s="157" t="s">
        <v>124</v>
      </c>
      <c r="AU144" s="157" t="s">
        <v>123</v>
      </c>
      <c r="AV144" s="13" t="s">
        <v>122</v>
      </c>
      <c r="AW144" s="13" t="s">
        <v>27</v>
      </c>
      <c r="AX144" s="13" t="s">
        <v>80</v>
      </c>
      <c r="AY144" s="157" t="s">
        <v>116</v>
      </c>
    </row>
    <row r="145" spans="2:65" s="1" customFormat="1" ht="24.15" customHeight="1">
      <c r="B145" s="136"/>
      <c r="C145" s="137" t="s">
        <v>136</v>
      </c>
      <c r="D145" s="137" t="s">
        <v>118</v>
      </c>
      <c r="E145" s="138" t="s">
        <v>148</v>
      </c>
      <c r="F145" s="139" t="s">
        <v>149</v>
      </c>
      <c r="G145" s="140" t="s">
        <v>150</v>
      </c>
      <c r="H145" s="141">
        <v>110</v>
      </c>
      <c r="I145" s="142"/>
      <c r="J145" s="142">
        <f>ROUND(I145*H145,2)</f>
        <v>0</v>
      </c>
      <c r="K145" s="143"/>
      <c r="L145" s="29"/>
      <c r="M145" s="144" t="s">
        <v>1</v>
      </c>
      <c r="N145" s="115" t="s">
        <v>39</v>
      </c>
      <c r="O145" s="145">
        <v>0</v>
      </c>
      <c r="P145" s="145">
        <f>O145*H145</f>
        <v>0</v>
      </c>
      <c r="Q145" s="145">
        <v>9.4399999999999996E-4</v>
      </c>
      <c r="R145" s="145">
        <f>Q145*H145</f>
        <v>0.10384</v>
      </c>
      <c r="S145" s="145">
        <v>0</v>
      </c>
      <c r="T145" s="146">
        <f>S145*H145</f>
        <v>0</v>
      </c>
      <c r="AR145" s="147" t="s">
        <v>122</v>
      </c>
      <c r="AT145" s="147" t="s">
        <v>118</v>
      </c>
      <c r="AU145" s="147" t="s">
        <v>123</v>
      </c>
      <c r="AY145" s="15" t="s">
        <v>116</v>
      </c>
      <c r="BE145" s="148">
        <f>IF(N145="základná",J145,0)</f>
        <v>0</v>
      </c>
      <c r="BF145" s="148">
        <f>IF(N145="znížená",J145,0)</f>
        <v>0</v>
      </c>
      <c r="BG145" s="148">
        <f>IF(N145="zákl. prenesená",J145,0)</f>
        <v>0</v>
      </c>
      <c r="BH145" s="148">
        <f>IF(N145="zníž. prenesená",J145,0)</f>
        <v>0</v>
      </c>
      <c r="BI145" s="148">
        <f>IF(N145="nulová",J145,0)</f>
        <v>0</v>
      </c>
      <c r="BJ145" s="15" t="s">
        <v>123</v>
      </c>
      <c r="BK145" s="148">
        <f>ROUND(I145*H145,2)</f>
        <v>0</v>
      </c>
      <c r="BL145" s="15" t="s">
        <v>122</v>
      </c>
      <c r="BM145" s="147" t="s">
        <v>151</v>
      </c>
    </row>
    <row r="146" spans="2:65" s="12" customFormat="1">
      <c r="B146" s="149"/>
      <c r="D146" s="150" t="s">
        <v>124</v>
      </c>
      <c r="E146" s="151" t="s">
        <v>1</v>
      </c>
      <c r="F146" s="152" t="s">
        <v>152</v>
      </c>
      <c r="H146" s="153">
        <v>110</v>
      </c>
      <c r="L146" s="149"/>
      <c r="M146" s="154"/>
      <c r="T146" s="155"/>
      <c r="AT146" s="151" t="s">
        <v>124</v>
      </c>
      <c r="AU146" s="151" t="s">
        <v>123</v>
      </c>
      <c r="AV146" s="12" t="s">
        <v>123</v>
      </c>
      <c r="AW146" s="12" t="s">
        <v>27</v>
      </c>
      <c r="AX146" s="12" t="s">
        <v>73</v>
      </c>
      <c r="AY146" s="151" t="s">
        <v>116</v>
      </c>
    </row>
    <row r="147" spans="2:65" s="13" customFormat="1">
      <c r="B147" s="156"/>
      <c r="D147" s="150" t="s">
        <v>124</v>
      </c>
      <c r="E147" s="157" t="s">
        <v>1</v>
      </c>
      <c r="F147" s="158" t="s">
        <v>126</v>
      </c>
      <c r="H147" s="159">
        <v>110</v>
      </c>
      <c r="L147" s="156"/>
      <c r="M147" s="160"/>
      <c r="T147" s="161"/>
      <c r="AT147" s="157" t="s">
        <v>124</v>
      </c>
      <c r="AU147" s="157" t="s">
        <v>123</v>
      </c>
      <c r="AV147" s="13" t="s">
        <v>122</v>
      </c>
      <c r="AW147" s="13" t="s">
        <v>27</v>
      </c>
      <c r="AX147" s="13" t="s">
        <v>80</v>
      </c>
      <c r="AY147" s="157" t="s">
        <v>116</v>
      </c>
    </row>
    <row r="148" spans="2:65" s="1" customFormat="1" ht="24.15" customHeight="1">
      <c r="B148" s="136"/>
      <c r="C148" s="137" t="s">
        <v>153</v>
      </c>
      <c r="D148" s="137" t="s">
        <v>118</v>
      </c>
      <c r="E148" s="138" t="s">
        <v>154</v>
      </c>
      <c r="F148" s="139" t="s">
        <v>155</v>
      </c>
      <c r="G148" s="140" t="s">
        <v>150</v>
      </c>
      <c r="H148" s="141">
        <v>110</v>
      </c>
      <c r="I148" s="142"/>
      <c r="J148" s="142">
        <f>ROUND(I148*H148,2)</f>
        <v>0</v>
      </c>
      <c r="K148" s="143"/>
      <c r="L148" s="29"/>
      <c r="M148" s="144" t="s">
        <v>1</v>
      </c>
      <c r="N148" s="115" t="s">
        <v>39</v>
      </c>
      <c r="O148" s="145">
        <v>0</v>
      </c>
      <c r="P148" s="145">
        <f>O148*H148</f>
        <v>0</v>
      </c>
      <c r="Q148" s="145">
        <v>5.5999999999999999E-5</v>
      </c>
      <c r="R148" s="145">
        <f>Q148*H148</f>
        <v>6.1599999999999997E-3</v>
      </c>
      <c r="S148" s="145">
        <v>0</v>
      </c>
      <c r="T148" s="146">
        <f>S148*H148</f>
        <v>0</v>
      </c>
      <c r="AR148" s="147" t="s">
        <v>122</v>
      </c>
      <c r="AT148" s="147" t="s">
        <v>118</v>
      </c>
      <c r="AU148" s="147" t="s">
        <v>123</v>
      </c>
      <c r="AY148" s="15" t="s">
        <v>116</v>
      </c>
      <c r="BE148" s="148">
        <f>IF(N148="základná",J148,0)</f>
        <v>0</v>
      </c>
      <c r="BF148" s="148">
        <f>IF(N148="znížená",J148,0)</f>
        <v>0</v>
      </c>
      <c r="BG148" s="148">
        <f>IF(N148="zákl. prenesená",J148,0)</f>
        <v>0</v>
      </c>
      <c r="BH148" s="148">
        <f>IF(N148="zníž. prenesená",J148,0)</f>
        <v>0</v>
      </c>
      <c r="BI148" s="148">
        <f>IF(N148="nulová",J148,0)</f>
        <v>0</v>
      </c>
      <c r="BJ148" s="15" t="s">
        <v>123</v>
      </c>
      <c r="BK148" s="148">
        <f>ROUND(I148*H148,2)</f>
        <v>0</v>
      </c>
      <c r="BL148" s="15" t="s">
        <v>122</v>
      </c>
      <c r="BM148" s="147" t="s">
        <v>156</v>
      </c>
    </row>
    <row r="149" spans="2:65" s="1" customFormat="1" ht="24.15" customHeight="1">
      <c r="B149" s="136"/>
      <c r="C149" s="137" t="s">
        <v>142</v>
      </c>
      <c r="D149" s="137" t="s">
        <v>118</v>
      </c>
      <c r="E149" s="138" t="s">
        <v>157</v>
      </c>
      <c r="F149" s="139" t="s">
        <v>158</v>
      </c>
      <c r="G149" s="140" t="s">
        <v>135</v>
      </c>
      <c r="H149" s="141">
        <v>29.204999999999998</v>
      </c>
      <c r="I149" s="142"/>
      <c r="J149" s="142">
        <f>ROUND(I149*H149,2)</f>
        <v>0</v>
      </c>
      <c r="K149" s="143"/>
      <c r="L149" s="29"/>
      <c r="M149" s="144" t="s">
        <v>1</v>
      </c>
      <c r="N149" s="115" t="s">
        <v>39</v>
      </c>
      <c r="O149" s="145">
        <v>0</v>
      </c>
      <c r="P149" s="145">
        <f>O149*H149</f>
        <v>0</v>
      </c>
      <c r="Q149" s="145">
        <v>2.28485</v>
      </c>
      <c r="R149" s="145">
        <f>Q149*H149</f>
        <v>66.729044250000001</v>
      </c>
      <c r="S149" s="145">
        <v>0</v>
      </c>
      <c r="T149" s="146">
        <f>S149*H149</f>
        <v>0</v>
      </c>
      <c r="AR149" s="147" t="s">
        <v>122</v>
      </c>
      <c r="AT149" s="147" t="s">
        <v>118</v>
      </c>
      <c r="AU149" s="147" t="s">
        <v>123</v>
      </c>
      <c r="AY149" s="15" t="s">
        <v>116</v>
      </c>
      <c r="BE149" s="148">
        <f>IF(N149="základná",J149,0)</f>
        <v>0</v>
      </c>
      <c r="BF149" s="148">
        <f>IF(N149="znížená",J149,0)</f>
        <v>0</v>
      </c>
      <c r="BG149" s="148">
        <f>IF(N149="zákl. prenesená",J149,0)</f>
        <v>0</v>
      </c>
      <c r="BH149" s="148">
        <f>IF(N149="zníž. prenesená",J149,0)</f>
        <v>0</v>
      </c>
      <c r="BI149" s="148">
        <f>IF(N149="nulová",J149,0)</f>
        <v>0</v>
      </c>
      <c r="BJ149" s="15" t="s">
        <v>123</v>
      </c>
      <c r="BK149" s="148">
        <f>ROUND(I149*H149,2)</f>
        <v>0</v>
      </c>
      <c r="BL149" s="15" t="s">
        <v>122</v>
      </c>
      <c r="BM149" s="147" t="s">
        <v>159</v>
      </c>
    </row>
    <row r="150" spans="2:65" s="12" customFormat="1">
      <c r="B150" s="149"/>
      <c r="D150" s="150" t="s">
        <v>124</v>
      </c>
      <c r="E150" s="151" t="s">
        <v>1</v>
      </c>
      <c r="F150" s="152" t="s">
        <v>160</v>
      </c>
      <c r="H150" s="153">
        <v>29.204999999999998</v>
      </c>
      <c r="L150" s="149"/>
      <c r="M150" s="154"/>
      <c r="T150" s="155"/>
      <c r="AT150" s="151" t="s">
        <v>124</v>
      </c>
      <c r="AU150" s="151" t="s">
        <v>123</v>
      </c>
      <c r="AV150" s="12" t="s">
        <v>123</v>
      </c>
      <c r="AW150" s="12" t="s">
        <v>27</v>
      </c>
      <c r="AX150" s="12" t="s">
        <v>73</v>
      </c>
      <c r="AY150" s="151" t="s">
        <v>116</v>
      </c>
    </row>
    <row r="151" spans="2:65" s="13" customFormat="1">
      <c r="B151" s="156"/>
      <c r="D151" s="150" t="s">
        <v>124</v>
      </c>
      <c r="E151" s="157" t="s">
        <v>1</v>
      </c>
      <c r="F151" s="158" t="s">
        <v>126</v>
      </c>
      <c r="H151" s="159">
        <v>29.204999999999998</v>
      </c>
      <c r="L151" s="156"/>
      <c r="M151" s="160"/>
      <c r="T151" s="161"/>
      <c r="AT151" s="157" t="s">
        <v>124</v>
      </c>
      <c r="AU151" s="157" t="s">
        <v>123</v>
      </c>
      <c r="AV151" s="13" t="s">
        <v>122</v>
      </c>
      <c r="AW151" s="13" t="s">
        <v>27</v>
      </c>
      <c r="AX151" s="13" t="s">
        <v>80</v>
      </c>
      <c r="AY151" s="157" t="s">
        <v>116</v>
      </c>
    </row>
    <row r="152" spans="2:65" s="1" customFormat="1" ht="37.799999999999997" customHeight="1">
      <c r="B152" s="136"/>
      <c r="C152" s="137" t="s">
        <v>161</v>
      </c>
      <c r="D152" s="137" t="s">
        <v>118</v>
      </c>
      <c r="E152" s="138" t="s">
        <v>162</v>
      </c>
      <c r="F152" s="139" t="s">
        <v>163</v>
      </c>
      <c r="G152" s="140" t="s">
        <v>121</v>
      </c>
      <c r="H152" s="141">
        <v>587.72</v>
      </c>
      <c r="I152" s="142"/>
      <c r="J152" s="142">
        <f>ROUND(I152*H152,2)</f>
        <v>0</v>
      </c>
      <c r="K152" s="143"/>
      <c r="L152" s="29"/>
      <c r="M152" s="144" t="s">
        <v>1</v>
      </c>
      <c r="N152" s="115" t="s">
        <v>39</v>
      </c>
      <c r="O152" s="145">
        <v>0</v>
      </c>
      <c r="P152" s="145">
        <f>O152*H152</f>
        <v>0</v>
      </c>
      <c r="Q152" s="145">
        <v>3.5200000000000001E-3</v>
      </c>
      <c r="R152" s="145">
        <f>Q152*H152</f>
        <v>2.0687744000000001</v>
      </c>
      <c r="S152" s="145">
        <v>0</v>
      </c>
      <c r="T152" s="146">
        <f>S152*H152</f>
        <v>0</v>
      </c>
      <c r="AR152" s="147" t="s">
        <v>122</v>
      </c>
      <c r="AT152" s="147" t="s">
        <v>118</v>
      </c>
      <c r="AU152" s="147" t="s">
        <v>123</v>
      </c>
      <c r="AY152" s="15" t="s">
        <v>116</v>
      </c>
      <c r="BE152" s="148">
        <f>IF(N152="základná",J152,0)</f>
        <v>0</v>
      </c>
      <c r="BF152" s="148">
        <f>IF(N152="znížená",J152,0)</f>
        <v>0</v>
      </c>
      <c r="BG152" s="148">
        <f>IF(N152="zákl. prenesená",J152,0)</f>
        <v>0</v>
      </c>
      <c r="BH152" s="148">
        <f>IF(N152="zníž. prenesená",J152,0)</f>
        <v>0</v>
      </c>
      <c r="BI152" s="148">
        <f>IF(N152="nulová",J152,0)</f>
        <v>0</v>
      </c>
      <c r="BJ152" s="15" t="s">
        <v>123</v>
      </c>
      <c r="BK152" s="148">
        <f>ROUND(I152*H152,2)</f>
        <v>0</v>
      </c>
      <c r="BL152" s="15" t="s">
        <v>122</v>
      </c>
      <c r="BM152" s="147" t="s">
        <v>164</v>
      </c>
    </row>
    <row r="153" spans="2:65" s="12" customFormat="1">
      <c r="B153" s="149"/>
      <c r="D153" s="150" t="s">
        <v>124</v>
      </c>
      <c r="E153" s="151" t="s">
        <v>1</v>
      </c>
      <c r="F153" s="152" t="s">
        <v>165</v>
      </c>
      <c r="H153" s="153">
        <v>587.72</v>
      </c>
      <c r="L153" s="149"/>
      <c r="M153" s="154"/>
      <c r="T153" s="155"/>
      <c r="AT153" s="151" t="s">
        <v>124</v>
      </c>
      <c r="AU153" s="151" t="s">
        <v>123</v>
      </c>
      <c r="AV153" s="12" t="s">
        <v>123</v>
      </c>
      <c r="AW153" s="12" t="s">
        <v>27</v>
      </c>
      <c r="AX153" s="12" t="s">
        <v>73</v>
      </c>
      <c r="AY153" s="151" t="s">
        <v>116</v>
      </c>
    </row>
    <row r="154" spans="2:65" s="13" customFormat="1">
      <c r="B154" s="156"/>
      <c r="D154" s="150" t="s">
        <v>124</v>
      </c>
      <c r="E154" s="157" t="s">
        <v>1</v>
      </c>
      <c r="F154" s="158" t="s">
        <v>126</v>
      </c>
      <c r="H154" s="159">
        <v>587.72</v>
      </c>
      <c r="L154" s="156"/>
      <c r="M154" s="160"/>
      <c r="T154" s="161"/>
      <c r="AT154" s="157" t="s">
        <v>124</v>
      </c>
      <c r="AU154" s="157" t="s">
        <v>123</v>
      </c>
      <c r="AV154" s="13" t="s">
        <v>122</v>
      </c>
      <c r="AW154" s="13" t="s">
        <v>27</v>
      </c>
      <c r="AX154" s="13" t="s">
        <v>80</v>
      </c>
      <c r="AY154" s="157" t="s">
        <v>116</v>
      </c>
    </row>
    <row r="155" spans="2:65" s="1" customFormat="1" ht="24.15" customHeight="1">
      <c r="B155" s="136"/>
      <c r="C155" s="137" t="s">
        <v>146</v>
      </c>
      <c r="D155" s="137" t="s">
        <v>118</v>
      </c>
      <c r="E155" s="138" t="s">
        <v>166</v>
      </c>
      <c r="F155" s="139" t="s">
        <v>167</v>
      </c>
      <c r="G155" s="140" t="s">
        <v>121</v>
      </c>
      <c r="H155" s="141">
        <v>75.48</v>
      </c>
      <c r="I155" s="142"/>
      <c r="J155" s="142">
        <f>ROUND(I155*H155,2)</f>
        <v>0</v>
      </c>
      <c r="K155" s="143"/>
      <c r="L155" s="29"/>
      <c r="M155" s="144" t="s">
        <v>1</v>
      </c>
      <c r="N155" s="115" t="s">
        <v>39</v>
      </c>
      <c r="O155" s="145">
        <v>0</v>
      </c>
      <c r="P155" s="145">
        <f>O155*H155</f>
        <v>0</v>
      </c>
      <c r="Q155" s="145">
        <v>0</v>
      </c>
      <c r="R155" s="145">
        <f>Q155*H155</f>
        <v>0</v>
      </c>
      <c r="S155" s="145">
        <v>0</v>
      </c>
      <c r="T155" s="146">
        <f>S155*H155</f>
        <v>0</v>
      </c>
      <c r="AR155" s="147" t="s">
        <v>122</v>
      </c>
      <c r="AT155" s="147" t="s">
        <v>118</v>
      </c>
      <c r="AU155" s="147" t="s">
        <v>123</v>
      </c>
      <c r="AY155" s="15" t="s">
        <v>116</v>
      </c>
      <c r="BE155" s="148">
        <f>IF(N155="základná",J155,0)</f>
        <v>0</v>
      </c>
      <c r="BF155" s="148">
        <f>IF(N155="znížená",J155,0)</f>
        <v>0</v>
      </c>
      <c r="BG155" s="148">
        <f>IF(N155="zákl. prenesená",J155,0)</f>
        <v>0</v>
      </c>
      <c r="BH155" s="148">
        <f>IF(N155="zníž. prenesená",J155,0)</f>
        <v>0</v>
      </c>
      <c r="BI155" s="148">
        <f>IF(N155="nulová",J155,0)</f>
        <v>0</v>
      </c>
      <c r="BJ155" s="15" t="s">
        <v>123</v>
      </c>
      <c r="BK155" s="148">
        <f>ROUND(I155*H155,2)</f>
        <v>0</v>
      </c>
      <c r="BL155" s="15" t="s">
        <v>122</v>
      </c>
      <c r="BM155" s="147" t="s">
        <v>168</v>
      </c>
    </row>
    <row r="156" spans="2:65" s="1" customFormat="1" ht="24.15" customHeight="1">
      <c r="B156" s="136"/>
      <c r="C156" s="162" t="s">
        <v>169</v>
      </c>
      <c r="D156" s="162" t="s">
        <v>170</v>
      </c>
      <c r="E156" s="163" t="s">
        <v>171</v>
      </c>
      <c r="F156" s="164" t="s">
        <v>172</v>
      </c>
      <c r="G156" s="165" t="s">
        <v>173</v>
      </c>
      <c r="H156" s="166">
        <v>18.87</v>
      </c>
      <c r="I156" s="167"/>
      <c r="J156" s="167">
        <f>ROUND(I156*H156,2)</f>
        <v>0</v>
      </c>
      <c r="K156" s="168"/>
      <c r="L156" s="169"/>
      <c r="M156" s="170" t="s">
        <v>1</v>
      </c>
      <c r="N156" s="171" t="s">
        <v>39</v>
      </c>
      <c r="O156" s="145">
        <v>0</v>
      </c>
      <c r="P156" s="145">
        <f>O156*H156</f>
        <v>0</v>
      </c>
      <c r="Q156" s="145">
        <v>1E-3</v>
      </c>
      <c r="R156" s="145">
        <f>Q156*H156</f>
        <v>1.8870000000000001E-2</v>
      </c>
      <c r="S156" s="145">
        <v>0</v>
      </c>
      <c r="T156" s="146">
        <f>S156*H156</f>
        <v>0</v>
      </c>
      <c r="AR156" s="147" t="s">
        <v>142</v>
      </c>
      <c r="AT156" s="147" t="s">
        <v>170</v>
      </c>
      <c r="AU156" s="147" t="s">
        <v>123</v>
      </c>
      <c r="AY156" s="15" t="s">
        <v>116</v>
      </c>
      <c r="BE156" s="148">
        <f>IF(N156="základná",J156,0)</f>
        <v>0</v>
      </c>
      <c r="BF156" s="148">
        <f>IF(N156="znížená",J156,0)</f>
        <v>0</v>
      </c>
      <c r="BG156" s="148">
        <f>IF(N156="zákl. prenesená",J156,0)</f>
        <v>0</v>
      </c>
      <c r="BH156" s="148">
        <f>IF(N156="zníž. prenesená",J156,0)</f>
        <v>0</v>
      </c>
      <c r="BI156" s="148">
        <f>IF(N156="nulová",J156,0)</f>
        <v>0</v>
      </c>
      <c r="BJ156" s="15" t="s">
        <v>123</v>
      </c>
      <c r="BK156" s="148">
        <f>ROUND(I156*H156,2)</f>
        <v>0</v>
      </c>
      <c r="BL156" s="15" t="s">
        <v>122</v>
      </c>
      <c r="BM156" s="147" t="s">
        <v>174</v>
      </c>
    </row>
    <row r="157" spans="2:65" s="12" customFormat="1">
      <c r="B157" s="149"/>
      <c r="D157" s="150" t="s">
        <v>124</v>
      </c>
      <c r="E157" s="151" t="s">
        <v>1</v>
      </c>
      <c r="F157" s="152" t="s">
        <v>175</v>
      </c>
      <c r="H157" s="153">
        <v>18.87</v>
      </c>
      <c r="L157" s="149"/>
      <c r="M157" s="154"/>
      <c r="T157" s="155"/>
      <c r="AT157" s="151" t="s">
        <v>124</v>
      </c>
      <c r="AU157" s="151" t="s">
        <v>123</v>
      </c>
      <c r="AV157" s="12" t="s">
        <v>123</v>
      </c>
      <c r="AW157" s="12" t="s">
        <v>27</v>
      </c>
      <c r="AX157" s="12" t="s">
        <v>73</v>
      </c>
      <c r="AY157" s="151" t="s">
        <v>116</v>
      </c>
    </row>
    <row r="158" spans="2:65" s="13" customFormat="1">
      <c r="B158" s="156"/>
      <c r="D158" s="150" t="s">
        <v>124</v>
      </c>
      <c r="E158" s="157" t="s">
        <v>1</v>
      </c>
      <c r="F158" s="158" t="s">
        <v>126</v>
      </c>
      <c r="H158" s="159">
        <v>18.87</v>
      </c>
      <c r="L158" s="156"/>
      <c r="M158" s="160"/>
      <c r="T158" s="161"/>
      <c r="AT158" s="157" t="s">
        <v>124</v>
      </c>
      <c r="AU158" s="157" t="s">
        <v>123</v>
      </c>
      <c r="AV158" s="13" t="s">
        <v>122</v>
      </c>
      <c r="AW158" s="13" t="s">
        <v>27</v>
      </c>
      <c r="AX158" s="13" t="s">
        <v>80</v>
      </c>
      <c r="AY158" s="157" t="s">
        <v>116</v>
      </c>
    </row>
    <row r="159" spans="2:65" s="1" customFormat="1" ht="21.75" customHeight="1">
      <c r="B159" s="136"/>
      <c r="C159" s="137" t="s">
        <v>151</v>
      </c>
      <c r="D159" s="137" t="s">
        <v>118</v>
      </c>
      <c r="E159" s="138" t="s">
        <v>176</v>
      </c>
      <c r="F159" s="139" t="s">
        <v>177</v>
      </c>
      <c r="G159" s="140" t="s">
        <v>121</v>
      </c>
      <c r="H159" s="141">
        <v>393.02</v>
      </c>
      <c r="I159" s="142"/>
      <c r="J159" s="142">
        <f>ROUND(I159*H159,2)</f>
        <v>0</v>
      </c>
      <c r="K159" s="143"/>
      <c r="L159" s="29"/>
      <c r="M159" s="144" t="s">
        <v>1</v>
      </c>
      <c r="N159" s="115" t="s">
        <v>39</v>
      </c>
      <c r="O159" s="145">
        <v>0</v>
      </c>
      <c r="P159" s="145">
        <f>O159*H159</f>
        <v>0</v>
      </c>
      <c r="Q159" s="145">
        <v>0</v>
      </c>
      <c r="R159" s="145">
        <f>Q159*H159</f>
        <v>0</v>
      </c>
      <c r="S159" s="145">
        <v>0</v>
      </c>
      <c r="T159" s="146">
        <f>S159*H159</f>
        <v>0</v>
      </c>
      <c r="AR159" s="147" t="s">
        <v>122</v>
      </c>
      <c r="AT159" s="147" t="s">
        <v>118</v>
      </c>
      <c r="AU159" s="147" t="s">
        <v>123</v>
      </c>
      <c r="AY159" s="15" t="s">
        <v>116</v>
      </c>
      <c r="BE159" s="148">
        <f>IF(N159="základná",J159,0)</f>
        <v>0</v>
      </c>
      <c r="BF159" s="148">
        <f>IF(N159="znížená",J159,0)</f>
        <v>0</v>
      </c>
      <c r="BG159" s="148">
        <f>IF(N159="zákl. prenesená",J159,0)</f>
        <v>0</v>
      </c>
      <c r="BH159" s="148">
        <f>IF(N159="zníž. prenesená",J159,0)</f>
        <v>0</v>
      </c>
      <c r="BI159" s="148">
        <f>IF(N159="nulová",J159,0)</f>
        <v>0</v>
      </c>
      <c r="BJ159" s="15" t="s">
        <v>123</v>
      </c>
      <c r="BK159" s="148">
        <f>ROUND(I159*H159,2)</f>
        <v>0</v>
      </c>
      <c r="BL159" s="15" t="s">
        <v>122</v>
      </c>
      <c r="BM159" s="147" t="s">
        <v>178</v>
      </c>
    </row>
    <row r="160" spans="2:65" s="1" customFormat="1" ht="16.5" customHeight="1">
      <c r="B160" s="136"/>
      <c r="C160" s="137" t="s">
        <v>179</v>
      </c>
      <c r="D160" s="137" t="s">
        <v>118</v>
      </c>
      <c r="E160" s="138" t="s">
        <v>180</v>
      </c>
      <c r="F160" s="139" t="s">
        <v>181</v>
      </c>
      <c r="G160" s="140" t="s">
        <v>121</v>
      </c>
      <c r="H160" s="141">
        <v>393.02</v>
      </c>
      <c r="I160" s="142"/>
      <c r="J160" s="142">
        <f>ROUND(I160*H160,2)</f>
        <v>0</v>
      </c>
      <c r="K160" s="143"/>
      <c r="L160" s="29"/>
      <c r="M160" s="144" t="s">
        <v>1</v>
      </c>
      <c r="N160" s="115" t="s">
        <v>39</v>
      </c>
      <c r="O160" s="145">
        <v>0</v>
      </c>
      <c r="P160" s="145">
        <f>O160*H160</f>
        <v>0</v>
      </c>
      <c r="Q160" s="145">
        <v>0</v>
      </c>
      <c r="R160" s="145">
        <f>Q160*H160</f>
        <v>0</v>
      </c>
      <c r="S160" s="145">
        <v>0</v>
      </c>
      <c r="T160" s="146">
        <f>S160*H160</f>
        <v>0</v>
      </c>
      <c r="AR160" s="147" t="s">
        <v>122</v>
      </c>
      <c r="AT160" s="147" t="s">
        <v>118</v>
      </c>
      <c r="AU160" s="147" t="s">
        <v>123</v>
      </c>
      <c r="AY160" s="15" t="s">
        <v>116</v>
      </c>
      <c r="BE160" s="148">
        <f>IF(N160="základná",J160,0)</f>
        <v>0</v>
      </c>
      <c r="BF160" s="148">
        <f>IF(N160="znížená",J160,0)</f>
        <v>0</v>
      </c>
      <c r="BG160" s="148">
        <f>IF(N160="zákl. prenesená",J160,0)</f>
        <v>0</v>
      </c>
      <c r="BH160" s="148">
        <f>IF(N160="zníž. prenesená",J160,0)</f>
        <v>0</v>
      </c>
      <c r="BI160" s="148">
        <f>IF(N160="nulová",J160,0)</f>
        <v>0</v>
      </c>
      <c r="BJ160" s="15" t="s">
        <v>123</v>
      </c>
      <c r="BK160" s="148">
        <f>ROUND(I160*H160,2)</f>
        <v>0</v>
      </c>
      <c r="BL160" s="15" t="s">
        <v>122</v>
      </c>
      <c r="BM160" s="147" t="s">
        <v>182</v>
      </c>
    </row>
    <row r="161" spans="2:65" s="12" customFormat="1">
      <c r="B161" s="149"/>
      <c r="D161" s="150" t="s">
        <v>124</v>
      </c>
      <c r="E161" s="151" t="s">
        <v>1</v>
      </c>
      <c r="F161" s="152" t="s">
        <v>183</v>
      </c>
      <c r="H161" s="153">
        <v>393.02</v>
      </c>
      <c r="L161" s="149"/>
      <c r="M161" s="154"/>
      <c r="T161" s="155"/>
      <c r="AT161" s="151" t="s">
        <v>124</v>
      </c>
      <c r="AU161" s="151" t="s">
        <v>123</v>
      </c>
      <c r="AV161" s="12" t="s">
        <v>123</v>
      </c>
      <c r="AW161" s="12" t="s">
        <v>27</v>
      </c>
      <c r="AX161" s="12" t="s">
        <v>73</v>
      </c>
      <c r="AY161" s="151" t="s">
        <v>116</v>
      </c>
    </row>
    <row r="162" spans="2:65" s="13" customFormat="1">
      <c r="B162" s="156"/>
      <c r="D162" s="150" t="s">
        <v>124</v>
      </c>
      <c r="E162" s="157" t="s">
        <v>1</v>
      </c>
      <c r="F162" s="158" t="s">
        <v>126</v>
      </c>
      <c r="H162" s="159">
        <v>393.02</v>
      </c>
      <c r="L162" s="156"/>
      <c r="M162" s="160"/>
      <c r="T162" s="161"/>
      <c r="AT162" s="157" t="s">
        <v>124</v>
      </c>
      <c r="AU162" s="157" t="s">
        <v>123</v>
      </c>
      <c r="AV162" s="13" t="s">
        <v>122</v>
      </c>
      <c r="AW162" s="13" t="s">
        <v>27</v>
      </c>
      <c r="AX162" s="13" t="s">
        <v>80</v>
      </c>
      <c r="AY162" s="157" t="s">
        <v>116</v>
      </c>
    </row>
    <row r="163" spans="2:65" s="11" customFormat="1" ht="22.8" customHeight="1">
      <c r="B163" s="125"/>
      <c r="D163" s="126" t="s">
        <v>72</v>
      </c>
      <c r="E163" s="134" t="s">
        <v>161</v>
      </c>
      <c r="F163" s="134" t="s">
        <v>184</v>
      </c>
      <c r="J163" s="135">
        <f>BK163</f>
        <v>0</v>
      </c>
      <c r="L163" s="125"/>
      <c r="M163" s="129"/>
      <c r="P163" s="130">
        <f>P164</f>
        <v>0</v>
      </c>
      <c r="R163" s="130">
        <f>R164</f>
        <v>13.440060004999999</v>
      </c>
      <c r="T163" s="131">
        <f>T164</f>
        <v>0</v>
      </c>
      <c r="AR163" s="126" t="s">
        <v>80</v>
      </c>
      <c r="AT163" s="132" t="s">
        <v>72</v>
      </c>
      <c r="AU163" s="132" t="s">
        <v>80</v>
      </c>
      <c r="AY163" s="126" t="s">
        <v>116</v>
      </c>
      <c r="BK163" s="133">
        <f>BK164</f>
        <v>0</v>
      </c>
    </row>
    <row r="164" spans="2:65" s="1" customFormat="1" ht="24.15" customHeight="1">
      <c r="B164" s="136"/>
      <c r="C164" s="137" t="s">
        <v>156</v>
      </c>
      <c r="D164" s="137" t="s">
        <v>118</v>
      </c>
      <c r="E164" s="138" t="s">
        <v>185</v>
      </c>
      <c r="F164" s="139" t="s">
        <v>186</v>
      </c>
      <c r="G164" s="140" t="s">
        <v>150</v>
      </c>
      <c r="H164" s="141">
        <v>18.5</v>
      </c>
      <c r="I164" s="142"/>
      <c r="J164" s="142">
        <f>ROUND(I164*H164,2)</f>
        <v>0</v>
      </c>
      <c r="K164" s="143"/>
      <c r="L164" s="29"/>
      <c r="M164" s="172" t="s">
        <v>1</v>
      </c>
      <c r="N164" s="173" t="s">
        <v>39</v>
      </c>
      <c r="O164" s="174">
        <v>0</v>
      </c>
      <c r="P164" s="174">
        <f>O164*H164</f>
        <v>0</v>
      </c>
      <c r="Q164" s="174">
        <v>0.72648972999999994</v>
      </c>
      <c r="R164" s="174">
        <f>Q164*H164</f>
        <v>13.440060004999999</v>
      </c>
      <c r="S164" s="174">
        <v>0</v>
      </c>
      <c r="T164" s="175">
        <f>S164*H164</f>
        <v>0</v>
      </c>
      <c r="AR164" s="147" t="s">
        <v>122</v>
      </c>
      <c r="AT164" s="147" t="s">
        <v>118</v>
      </c>
      <c r="AU164" s="147" t="s">
        <v>123</v>
      </c>
      <c r="AY164" s="15" t="s">
        <v>116</v>
      </c>
      <c r="BE164" s="148">
        <f>IF(N164="základná",J164,0)</f>
        <v>0</v>
      </c>
      <c r="BF164" s="148">
        <f>IF(N164="znížená",J164,0)</f>
        <v>0</v>
      </c>
      <c r="BG164" s="148">
        <f>IF(N164="zákl. prenesená",J164,0)</f>
        <v>0</v>
      </c>
      <c r="BH164" s="148">
        <f>IF(N164="zníž. prenesená",J164,0)</f>
        <v>0</v>
      </c>
      <c r="BI164" s="148">
        <f>IF(N164="nulová",J164,0)</f>
        <v>0</v>
      </c>
      <c r="BJ164" s="15" t="s">
        <v>123</v>
      </c>
      <c r="BK164" s="148">
        <f>ROUND(I164*H164,2)</f>
        <v>0</v>
      </c>
      <c r="BL164" s="15" t="s">
        <v>122</v>
      </c>
      <c r="BM164" s="147" t="s">
        <v>187</v>
      </c>
    </row>
    <row r="165" spans="2:65" s="1" customFormat="1" ht="6.9" customHeight="1">
      <c r="B165" s="44"/>
      <c r="C165" s="45"/>
      <c r="D165" s="45"/>
      <c r="E165" s="45"/>
      <c r="F165" s="45"/>
      <c r="G165" s="45"/>
      <c r="H165" s="45"/>
      <c r="I165" s="45"/>
      <c r="J165" s="45"/>
      <c r="K165" s="45"/>
      <c r="L165" s="29"/>
    </row>
  </sheetData>
  <autoFilter ref="C124:K164" xr:uid="{00000000-0009-0000-0000-000001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01o - Stavebné úpravy sil...</vt:lpstr>
      <vt:lpstr>'01o - Stavebné úpravy sil...'!Názvy_tlače</vt:lpstr>
      <vt:lpstr>'Rekapitulácia stavby'!Názvy_tlače</vt:lpstr>
      <vt:lpstr>'01o - Stavebné úpravy sil...'!Oblasť_tlače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Pocitac-1</dc:creator>
  <cp:lastModifiedBy>Uzivatel</cp:lastModifiedBy>
  <dcterms:created xsi:type="dcterms:W3CDTF">2026-10-27T09:32:33Z</dcterms:created>
  <dcterms:modified xsi:type="dcterms:W3CDTF">2026-10-27T13:29:06Z</dcterms:modified>
</cp:coreProperties>
</file>