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Moje dokumenty\Uzivatel\Desktop\nový Rotax Enerko kompl\"/>
    </mc:Choice>
  </mc:AlternateContent>
  <xr:revisionPtr revIDLastSave="0" documentId="13_ncr:1_{8A1B170E-F024-4741-9A2F-8DCB7BCC76B8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kapitulácia stavby" sheetId="1" r:id="rId1"/>
    <sheet name="01o - Stavebné úpravy sil..." sheetId="2" r:id="rId2"/>
  </sheets>
  <definedNames>
    <definedName name="_xlnm._FilterDatabase" localSheetId="1" hidden="1">'01o - Stavebné úpravy sil...'!$C$127:$K$193</definedName>
    <definedName name="_xlnm.Print_Titles" localSheetId="1">'01o - Stavebné úpravy sil...'!$127:$127</definedName>
    <definedName name="_xlnm.Print_Titles" localSheetId="0">'Rekapitulácia stavby'!$92:$92</definedName>
    <definedName name="_xlnm.Print_Area" localSheetId="1">'01o - Stavebné úpravy sil...'!$C$4:$J$76,'01o - Stavebné úpravy sil...'!$C$82:$J$109,'01o - Stavebné úpravy sil...'!$C$115:$J$193</definedName>
    <definedName name="_xlnm.Print_Area" localSheetId="0">'Rekapitulácia stavby'!$D$4:$AO$76,'Rekapitulácia stavby'!$C$82:$AQ$99</definedName>
  </definedNames>
  <calcPr calcId="191029"/>
</workbook>
</file>

<file path=xl/calcChain.xml><?xml version="1.0" encoding="utf-8"?>
<calcChain xmlns="http://schemas.openxmlformats.org/spreadsheetml/2006/main">
  <c r="J39" i="2" l="1"/>
  <c r="J38" i="2"/>
  <c r="AY95" i="1" s="1"/>
  <c r="J37" i="2"/>
  <c r="AX95" i="1"/>
  <c r="BI193" i="2"/>
  <c r="BH193" i="2"/>
  <c r="BG193" i="2"/>
  <c r="BE193" i="2"/>
  <c r="T193" i="2"/>
  <c r="T192" i="2" s="1"/>
  <c r="R193" i="2"/>
  <c r="R192" i="2" s="1"/>
  <c r="P193" i="2"/>
  <c r="P192" i="2" s="1"/>
  <c r="BI189" i="2"/>
  <c r="BH189" i="2"/>
  <c r="BG189" i="2"/>
  <c r="BE189" i="2"/>
  <c r="T189" i="2"/>
  <c r="R189" i="2"/>
  <c r="P189" i="2"/>
  <c r="BI188" i="2"/>
  <c r="BH188" i="2"/>
  <c r="BG188" i="2"/>
  <c r="BE188" i="2"/>
  <c r="T188" i="2"/>
  <c r="R188" i="2"/>
  <c r="P188" i="2"/>
  <c r="BI185" i="2"/>
  <c r="BH185" i="2"/>
  <c r="BG185" i="2"/>
  <c r="BE185" i="2"/>
  <c r="T185" i="2"/>
  <c r="R185" i="2"/>
  <c r="P185" i="2"/>
  <c r="BI184" i="2"/>
  <c r="BH184" i="2"/>
  <c r="BG184" i="2"/>
  <c r="BE184" i="2"/>
  <c r="T184" i="2"/>
  <c r="R184" i="2"/>
  <c r="P184" i="2"/>
  <c r="BI181" i="2"/>
  <c r="BH181" i="2"/>
  <c r="BG181" i="2"/>
  <c r="BE181" i="2"/>
  <c r="T181" i="2"/>
  <c r="R181" i="2"/>
  <c r="P181" i="2"/>
  <c r="BI178" i="2"/>
  <c r="BH178" i="2"/>
  <c r="BG178" i="2"/>
  <c r="BE178" i="2"/>
  <c r="T178" i="2"/>
  <c r="R178" i="2"/>
  <c r="P178" i="2"/>
  <c r="BI174" i="2"/>
  <c r="BH174" i="2"/>
  <c r="BG174" i="2"/>
  <c r="BE174" i="2"/>
  <c r="T174" i="2"/>
  <c r="R174" i="2"/>
  <c r="P174" i="2"/>
  <c r="BI171" i="2"/>
  <c r="BH171" i="2"/>
  <c r="BG171" i="2"/>
  <c r="BE171" i="2"/>
  <c r="T171" i="2"/>
  <c r="R171" i="2"/>
  <c r="P171" i="2"/>
  <c r="BI168" i="2"/>
  <c r="BH168" i="2"/>
  <c r="BG168" i="2"/>
  <c r="BE168" i="2"/>
  <c r="T168" i="2"/>
  <c r="R168" i="2"/>
  <c r="P168" i="2"/>
  <c r="BI165" i="2"/>
  <c r="BH165" i="2"/>
  <c r="BG165" i="2"/>
  <c r="BE165" i="2"/>
  <c r="T165" i="2"/>
  <c r="R165" i="2"/>
  <c r="P165" i="2"/>
  <c r="BI162" i="2"/>
  <c r="BH162" i="2"/>
  <c r="BG162" i="2"/>
  <c r="BE162" i="2"/>
  <c r="T162" i="2"/>
  <c r="R162" i="2"/>
  <c r="P162" i="2"/>
  <c r="BI161" i="2"/>
  <c r="BH161" i="2"/>
  <c r="BG161" i="2"/>
  <c r="BE161" i="2"/>
  <c r="T161" i="2"/>
  <c r="R161" i="2"/>
  <c r="P161" i="2"/>
  <c r="BI158" i="2"/>
  <c r="BH158" i="2"/>
  <c r="BG158" i="2"/>
  <c r="BE158" i="2"/>
  <c r="T158" i="2"/>
  <c r="R158" i="2"/>
  <c r="P158" i="2"/>
  <c r="BI155" i="2"/>
  <c r="BH155" i="2"/>
  <c r="BG155" i="2"/>
  <c r="BE155" i="2"/>
  <c r="T155" i="2"/>
  <c r="R155" i="2"/>
  <c r="P155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49" i="2"/>
  <c r="BH149" i="2"/>
  <c r="BG149" i="2"/>
  <c r="BE149" i="2"/>
  <c r="T149" i="2"/>
  <c r="T148" i="2" s="1"/>
  <c r="R149" i="2"/>
  <c r="R148" i="2"/>
  <c r="P149" i="2"/>
  <c r="P148" i="2" s="1"/>
  <c r="BI147" i="2"/>
  <c r="BH147" i="2"/>
  <c r="BG147" i="2"/>
  <c r="BE147" i="2"/>
  <c r="T147" i="2"/>
  <c r="T146" i="2"/>
  <c r="R147" i="2"/>
  <c r="R146" i="2" s="1"/>
  <c r="P147" i="2"/>
  <c r="P146" i="2"/>
  <c r="BI143" i="2"/>
  <c r="BH143" i="2"/>
  <c r="BG143" i="2"/>
  <c r="BE143" i="2"/>
  <c r="T143" i="2"/>
  <c r="T142" i="2"/>
  <c r="R143" i="2"/>
  <c r="R142" i="2"/>
  <c r="P143" i="2"/>
  <c r="P142" i="2" s="1"/>
  <c r="BI139" i="2"/>
  <c r="BH139" i="2"/>
  <c r="BG139" i="2"/>
  <c r="BE139" i="2"/>
  <c r="T139" i="2"/>
  <c r="R139" i="2"/>
  <c r="P139" i="2"/>
  <c r="BI134" i="2"/>
  <c r="BH134" i="2"/>
  <c r="BG134" i="2"/>
  <c r="BE134" i="2"/>
  <c r="T134" i="2"/>
  <c r="R134" i="2"/>
  <c r="P134" i="2"/>
  <c r="BI131" i="2"/>
  <c r="BH131" i="2"/>
  <c r="BG131" i="2"/>
  <c r="BE131" i="2"/>
  <c r="T131" i="2"/>
  <c r="R131" i="2"/>
  <c r="P131" i="2"/>
  <c r="J125" i="2"/>
  <c r="J124" i="2"/>
  <c r="F122" i="2"/>
  <c r="E120" i="2"/>
  <c r="J31" i="2"/>
  <c r="J92" i="2"/>
  <c r="J91" i="2"/>
  <c r="F89" i="2"/>
  <c r="E87" i="2"/>
  <c r="J18" i="2"/>
  <c r="E18" i="2"/>
  <c r="F92" i="2" s="1"/>
  <c r="J17" i="2"/>
  <c r="J15" i="2"/>
  <c r="E15" i="2"/>
  <c r="F124" i="2" s="1"/>
  <c r="J14" i="2"/>
  <c r="J12" i="2"/>
  <c r="J122" i="2" s="1"/>
  <c r="E7" i="2"/>
  <c r="E118" i="2" s="1"/>
  <c r="L90" i="1"/>
  <c r="AM90" i="1"/>
  <c r="AM89" i="1"/>
  <c r="L89" i="1"/>
  <c r="AM87" i="1"/>
  <c r="L87" i="1"/>
  <c r="L85" i="1"/>
  <c r="L84" i="1"/>
  <c r="BK193" i="2"/>
  <c r="J185" i="2"/>
  <c r="J181" i="2"/>
  <c r="J174" i="2"/>
  <c r="J168" i="2"/>
  <c r="J162" i="2"/>
  <c r="J152" i="2"/>
  <c r="BK161" i="2"/>
  <c r="J151" i="2"/>
  <c r="J139" i="2"/>
  <c r="BK139" i="2"/>
  <c r="J131" i="2"/>
  <c r="BK189" i="2"/>
  <c r="BK188" i="2"/>
  <c r="BK184" i="2"/>
  <c r="BK178" i="2"/>
  <c r="J171" i="2"/>
  <c r="BK165" i="2"/>
  <c r="J161" i="2"/>
  <c r="BK149" i="2"/>
  <c r="BK134" i="2"/>
  <c r="BK155" i="2"/>
  <c r="BK147" i="2"/>
  <c r="BK131" i="2"/>
  <c r="J193" i="2"/>
  <c r="BK185" i="2"/>
  <c r="BK181" i="2"/>
  <c r="BK174" i="2"/>
  <c r="BK168" i="2"/>
  <c r="BK162" i="2"/>
  <c r="J155" i="2"/>
  <c r="BK143" i="2"/>
  <c r="BK158" i="2"/>
  <c r="J149" i="2"/>
  <c r="AK27" i="1"/>
  <c r="J134" i="2"/>
  <c r="AS94" i="1"/>
  <c r="J189" i="2"/>
  <c r="J188" i="2"/>
  <c r="J184" i="2"/>
  <c r="J178" i="2"/>
  <c r="BK171" i="2"/>
  <c r="J165" i="2"/>
  <c r="J158" i="2"/>
  <c r="J147" i="2"/>
  <c r="BK152" i="2"/>
  <c r="J143" i="2"/>
  <c r="BK151" i="2"/>
  <c r="R130" i="2" l="1"/>
  <c r="BK150" i="2"/>
  <c r="J150" i="2" s="1"/>
  <c r="J102" i="2" s="1"/>
  <c r="BK177" i="2"/>
  <c r="J177" i="2" s="1"/>
  <c r="J103" i="2" s="1"/>
  <c r="BK130" i="2"/>
  <c r="T150" i="2"/>
  <c r="P177" i="2"/>
  <c r="P130" i="2"/>
  <c r="P150" i="2"/>
  <c r="R177" i="2"/>
  <c r="T130" i="2"/>
  <c r="R150" i="2"/>
  <c r="T177" i="2"/>
  <c r="BK142" i="2"/>
  <c r="J142" i="2" s="1"/>
  <c r="J99" i="2" s="1"/>
  <c r="BK146" i="2"/>
  <c r="J146" i="2"/>
  <c r="J100" i="2"/>
  <c r="BK192" i="2"/>
  <c r="J192" i="2"/>
  <c r="J104" i="2"/>
  <c r="BK148" i="2"/>
  <c r="J148" i="2" s="1"/>
  <c r="J101" i="2" s="1"/>
  <c r="E85" i="2"/>
  <c r="J89" i="2"/>
  <c r="BF131" i="2"/>
  <c r="BF134" i="2"/>
  <c r="BF147" i="2"/>
  <c r="F91" i="2"/>
  <c r="F125" i="2"/>
  <c r="BF152" i="2"/>
  <c r="BF155" i="2"/>
  <c r="BF158" i="2"/>
  <c r="BF139" i="2"/>
  <c r="BF143" i="2"/>
  <c r="BF149" i="2"/>
  <c r="BF151" i="2"/>
  <c r="BF161" i="2"/>
  <c r="BF162" i="2"/>
  <c r="BF165" i="2"/>
  <c r="BF168" i="2"/>
  <c r="BF171" i="2"/>
  <c r="BF174" i="2"/>
  <c r="BF178" i="2"/>
  <c r="BF181" i="2"/>
  <c r="BF184" i="2"/>
  <c r="BF185" i="2"/>
  <c r="BF188" i="2"/>
  <c r="BF189" i="2"/>
  <c r="BF193" i="2"/>
  <c r="F39" i="2"/>
  <c r="BD95" i="1" s="1"/>
  <c r="BD94" i="1" s="1"/>
  <c r="W36" i="1" s="1"/>
  <c r="F35" i="2"/>
  <c r="AZ95" i="1"/>
  <c r="AZ94" i="1" s="1"/>
  <c r="W32" i="1" s="1"/>
  <c r="F38" i="2"/>
  <c r="BC95" i="1" s="1"/>
  <c r="BC94" i="1" s="1"/>
  <c r="AY94" i="1" s="1"/>
  <c r="F37" i="2"/>
  <c r="BB95" i="1" s="1"/>
  <c r="BB94" i="1" s="1"/>
  <c r="W34" i="1" s="1"/>
  <c r="J35" i="2"/>
  <c r="AV95" i="1" s="1"/>
  <c r="P129" i="2" l="1"/>
  <c r="P128" i="2" s="1"/>
  <c r="AU95" i="1" s="1"/>
  <c r="AU94" i="1" s="1"/>
  <c r="T129" i="2"/>
  <c r="T128" i="2"/>
  <c r="BK129" i="2"/>
  <c r="BK128" i="2"/>
  <c r="J128" i="2"/>
  <c r="J96" i="2"/>
  <c r="J30" i="2"/>
  <c r="J32" i="2" s="1"/>
  <c r="AG95" i="1" s="1"/>
  <c r="R129" i="2"/>
  <c r="R128" i="2"/>
  <c r="J130" i="2"/>
  <c r="J98" i="2" s="1"/>
  <c r="AV94" i="1"/>
  <c r="AK32" i="1"/>
  <c r="W35" i="1"/>
  <c r="F36" i="2"/>
  <c r="BA95" i="1" s="1"/>
  <c r="BA94" i="1" s="1"/>
  <c r="AW94" i="1" s="1"/>
  <c r="AK33" i="1" s="1"/>
  <c r="AX94" i="1"/>
  <c r="J36" i="2"/>
  <c r="AW95" i="1" s="1"/>
  <c r="AT95" i="1" s="1"/>
  <c r="AG94" i="1" l="1"/>
  <c r="AG99" i="1" s="1"/>
  <c r="AN95" i="1"/>
  <c r="J129" i="2"/>
  <c r="J97" i="2" s="1"/>
  <c r="J41" i="2"/>
  <c r="J109" i="2"/>
  <c r="W33" i="1"/>
  <c r="AT94" i="1"/>
  <c r="AK26" i="1" l="1"/>
  <c r="AK29" i="1" s="1"/>
  <c r="AK38" i="1" s="1"/>
  <c r="AN94" i="1"/>
  <c r="AN99" i="1" s="1"/>
</calcChain>
</file>

<file path=xl/sharedStrings.xml><?xml version="1.0" encoding="utf-8"?>
<sst xmlns="http://schemas.openxmlformats.org/spreadsheetml/2006/main" count="948" uniqueCount="237">
  <si>
    <t>Export Komplet</t>
  </si>
  <si>
    <t/>
  </si>
  <si>
    <t>2.0</t>
  </si>
  <si>
    <t>False</t>
  </si>
  <si>
    <t>{d4c3588b-9310-4a1d-b642-f5d2f417d447}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</si>
  <si>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</si>
  <si>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</si>
  <si>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</si>
  <si>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</si>
  <si>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</si>
  <si>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</si>
  <si>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</si>
  <si>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000-103-NVO</t>
  </si>
  <si>
    <t>Stavba:</t>
  </si>
  <si>
    <t>Stavebné úpravy silážnej jamy č.2, Nižné Ladičkovce</t>
  </si>
  <si>
    <t>JKSO:</t>
  </si>
  <si>
    <t>ČS:</t>
  </si>
  <si>
    <t>Miesto:</t>
  </si>
  <si>
    <t xml:space="preserve"> </t>
  </si>
  <si>
    <t>Dátum:</t>
  </si>
  <si>
    <t>6. 10. 2026</t>
  </si>
  <si>
    <t>Objednávateľ:</t>
  </si>
  <si>
    <t>IČO:</t>
  </si>
  <si>
    <t>IČ DPH:</t>
  </si>
  <si>
    <t>Zhotoviteľ:</t>
  </si>
  <si>
    <t>Projektant:</t>
  </si>
  <si>
    <t>47686685</t>
  </si>
  <si>
    <t>True</t>
  </si>
  <si>
    <t>Spracovateľ:</t>
  </si>
  <si>
    <t>Ing. Karol Závodský</t>
  </si>
  <si>
    <t>Poznámka:</t>
  </si>
  <si>
    <t>Náklady z rozpočtov</t>
  </si>
  <si>
    <t>Ostatné náklady zo súhrnného listu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</si>
  <si>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</si>
  <si>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</si>
  <si>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</si>
  <si>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</si>
  <si>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</si>
  <si>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</si>
  <si>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</si>
  <si>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</si>
  <si>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</si>
  <si>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</si>
  <si>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</si>
  <si>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</si>
  <si>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</si>
  <si>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</si>
  <si>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</si>
  <si>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</si>
  <si>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</si>
  <si>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</si>
  <si>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</si>
  <si>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</si>
  <si>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</si>
  <si>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</si>
  <si>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</si>
  <si>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</si>
  <si>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</si>
  <si>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</si>
  <si>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</si>
  <si>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</si>
  <si>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</si>
  <si>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</si>
  <si>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</si>
  <si>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</si>
  <si>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</si>
  <si>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</si>
  <si>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</si>
  <si>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</si>
  <si>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</si>
  <si>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</si>
  <si>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1) Náklady z rozpočtov</t>
  </si>
  <si>
    <t>D</t>
  </si>
  <si>
    <t>0</t>
  </si>
  <si>
    <t>###NOIMPORT###</t>
  </si>
  <si>
    <t>IMPORT</t>
  </si>
  <si>
    <t>{00000000-0000-0000-0000-000000000000}</t>
  </si>
  <si>
    <t>/</t>
  </si>
  <si>
    <t>01o</t>
  </si>
  <si>
    <t>Stavebné úpravy silážnej jamy č.2</t>
  </si>
  <si>
    <t>STA</t>
  </si>
  <si>
    <t>1</t>
  </si>
  <si>
    <t>{651f9696-bb73-4350-8a0c-49a58a465510}</t>
  </si>
  <si>
    <t>2) Ostatné náklady zo súhrnného listu</t>
  </si>
  <si>
    <t>Percent. zadanie_x000D_
[% nákladov rozpočtu]</t>
  </si>
  <si>
    <t>Zaradenie nákladov</t>
  </si>
  <si>
    <t>Celkové náklady za stavbu 1) + 2)</t>
  </si>
  <si>
    <t>KRYCÍ LIST ROZPOČTU</t>
  </si>
  <si>
    <t>Objekt:</t>
  </si>
  <si>
    <t>01o - Stavebné úpravy silážnej jamy č.2</t>
  </si>
  <si>
    <t>Náklady z rozpočtu</t>
  </si>
  <si>
    <t>Ostatné náklady</t>
  </si>
  <si>
    <t>REKAPITULÁCIA ROZPOČTU</t>
  </si>
  <si>
    <t>Kód dielu - Popis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</si>
  <si>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</si>
  <si>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</si>
  <si>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</si>
  <si>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</si>
  <si>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</si>
  <si>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</si>
  <si>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</si>
  <si>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5 - Komunikácie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</si>
  <si>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</si>
  <si>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</si>
  <si>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</si>
  <si>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2) Ostatné náklady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</si>
  <si>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</si>
  <si>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</si>
  <si>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</si>
  <si>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</si>
  <si>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</si>
  <si>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</si>
  <si>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</si>
  <si>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</si>
  <si>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</si>
  <si>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</si>
  <si>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</si>
  <si>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</si>
  <si>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</si>
  <si>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</si>
  <si>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</si>
  <si>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</si>
  <si>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</si>
  <si>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113157322.S</t>
  </si>
  <si>
    <t>Odstránenie podkladu alebo krytu z kameniva hrubého drveného v ploche nad 200 m2 strojne, hr. vrstvy nad 100 do 200 mm,  -0,23500t</t>
  </si>
  <si>
    <t>m2</t>
  </si>
  <si>
    <t>4</t>
  </si>
  <si>
    <t>2</t>
  </si>
  <si>
    <t>VV</t>
  </si>
  <si>
    <t>(16,3+18,2+16,3)*1,2</t>
  </si>
  <si>
    <t>Súčet</t>
  </si>
  <si>
    <t>113157325.S</t>
  </si>
  <si>
    <t>Odstránenie podkladu alebo krytu z kameniva hrubého drveného v ploche nad 200 m2 strojne, hr. vrstvy nad 400 do 500 mm,  -0,72000t</t>
  </si>
  <si>
    <t>16,3*18,2</t>
  </si>
  <si>
    <t>6*18,7</t>
  </si>
  <si>
    <t>-(16,3+18,2+16,3)*1,2</t>
  </si>
  <si>
    <t>3</t>
  </si>
  <si>
    <t>175101202.S</t>
  </si>
  <si>
    <t>Obsyp objektov sypaninou z vhodných hornín 1 až 4 bez prehodenia  sypaniny</t>
  </si>
  <si>
    <t>m3</t>
  </si>
  <si>
    <t>6</t>
  </si>
  <si>
    <t>(16,5+18,7+16,5)*1,8*1,7/2</t>
  </si>
  <si>
    <t>Zakladanie</t>
  </si>
  <si>
    <t>279311210.S</t>
  </si>
  <si>
    <t>Vyspravenie betónových dielcov a konštrukcií cementovou  vysokopevnostnou  maltou, vysprávka priemeru nad 50 do 200 mm hr. do 30 mm 70%</t>
  </si>
  <si>
    <t>8</t>
  </si>
  <si>
    <t>(16,5+18,7+16,5)*2*2,2*0,7</t>
  </si>
  <si>
    <t>Zvislé a kompletné konštrukcie</t>
  </si>
  <si>
    <t>5</t>
  </si>
  <si>
    <t>382127842.S</t>
  </si>
  <si>
    <t>Montáž prefabrik. dielcov silážných žľabov, stien, hnojísk hmotnosti do 1.5t</t>
  </si>
  <si>
    <t>ks</t>
  </si>
  <si>
    <t>10</t>
  </si>
  <si>
    <t>Komunikácie</t>
  </si>
  <si>
    <t>564772113.S</t>
  </si>
  <si>
    <t>Podklad alebo kryt z kameniva hrubého drveného veľ. 32-63 mm (vibr.štrk) po zhut.hr. 270 mm</t>
  </si>
  <si>
    <t>12</t>
  </si>
  <si>
    <t>Úpravy povrchov, podlahy, osadenie</t>
  </si>
  <si>
    <t>7</t>
  </si>
  <si>
    <t>627991025.S</t>
  </si>
  <si>
    <t>Tesnenie škár obvodového plášťa penetrácia škár obojstranná</t>
  </si>
  <si>
    <t>m</t>
  </si>
  <si>
    <t>14</t>
  </si>
  <si>
    <t>627991037.S</t>
  </si>
  <si>
    <t>Tesnenie škár obvodových panelov vysokopevnostou maltou</t>
  </si>
  <si>
    <t>16</t>
  </si>
  <si>
    <t>2,2*2*25</t>
  </si>
  <si>
    <t>9</t>
  </si>
  <si>
    <t>631315661.S</t>
  </si>
  <si>
    <t>Mazanina z betónu prostého (m3) tr. C 20/25 hr.nad 100 do 270 mm</t>
  </si>
  <si>
    <t>18</t>
  </si>
  <si>
    <t>6*18,7*0,15</t>
  </si>
  <si>
    <t>631351101.S</t>
  </si>
  <si>
    <t>Debnenie stien, rýh a otvorov v podlahách zhotovenie</t>
  </si>
  <si>
    <t>20</t>
  </si>
  <si>
    <t>(6+18,7+6)*0,15</t>
  </si>
  <si>
    <t>11</t>
  </si>
  <si>
    <t>631351102.S</t>
  </si>
  <si>
    <t>Debnenie stien, rýh a otvorov v podlahách odstránenie</t>
  </si>
  <si>
    <t>22</t>
  </si>
  <si>
    <t>631362422.S</t>
  </si>
  <si>
    <t>Výstuž mazanín z betónov (z kameniva) a z ľahkých betónov zo sietí KARI, priemer drôtu 6/6 mm, veľkosť oka 150x150 mm</t>
  </si>
  <si>
    <t>24</t>
  </si>
  <si>
    <t>347,9+60,96</t>
  </si>
  <si>
    <t>13</t>
  </si>
  <si>
    <t>632001051.S</t>
  </si>
  <si>
    <t>Zhotovenie jednonásobného penetračného náteru pre potery a stierky</t>
  </si>
  <si>
    <t>26</t>
  </si>
  <si>
    <t>60,96+59,332</t>
  </si>
  <si>
    <t>M</t>
  </si>
  <si>
    <t>585520008700.S</t>
  </si>
  <si>
    <t>Penetračný náter na nasiakavé podklady pod potery, samonivelizačné hmoty a stavebné lepidlá</t>
  </si>
  <si>
    <t>kg</t>
  </si>
  <si>
    <t>28</t>
  </si>
  <si>
    <t>120,292*0,25 "Prepočítané koeficientom množstva</t>
  </si>
  <si>
    <t>15</t>
  </si>
  <si>
    <t>631315811.S</t>
  </si>
  <si>
    <t>Cementový poter z betonárky,  hr. 150 mm</t>
  </si>
  <si>
    <t>30</t>
  </si>
  <si>
    <t>632451507.S</t>
  </si>
  <si>
    <t>Opravná a vyrovnávacia hmota na báze cementu,, vo vonkajších  priestoroch, hr. 20 mm 20%</t>
  </si>
  <si>
    <t>-1312283872</t>
  </si>
  <si>
    <t>296,66*0,2</t>
  </si>
  <si>
    <t>Ostatné konštrukcie a práce-búranie</t>
  </si>
  <si>
    <t>17</t>
  </si>
  <si>
    <t>919724211.S</t>
  </si>
  <si>
    <t>Rezanie priečnych škár v betónovom kryte  , š. 5 mm</t>
  </si>
  <si>
    <t>34</t>
  </si>
  <si>
    <t>2*6+2*16,5</t>
  </si>
  <si>
    <t>931971020.S</t>
  </si>
  <si>
    <t>Tesnenie škár panelov vodorovnej plochy vysokopevnostnou maltou</t>
  </si>
  <si>
    <t>36</t>
  </si>
  <si>
    <t>28*1,2</t>
  </si>
  <si>
    <t>19</t>
  </si>
  <si>
    <t>957381114.S</t>
  </si>
  <si>
    <t>Žľaby pre silážnu jamu  železobetón.  vytvarované š.500 mm</t>
  </si>
  <si>
    <t>38</t>
  </si>
  <si>
    <t>976016111.S</t>
  </si>
  <si>
    <t>Vybúranie prefabrikovaných dielov poškodených zbytkov- železobetónových,  -0,14500t</t>
  </si>
  <si>
    <t>40</t>
  </si>
  <si>
    <t>4*2,2</t>
  </si>
  <si>
    <t>21</t>
  </si>
  <si>
    <t>979082111.S</t>
  </si>
  <si>
    <t>Vnútrostavenisková doprava sutiny a vybúraných hmôt do 10 m</t>
  </si>
  <si>
    <t>t</t>
  </si>
  <si>
    <t>42</t>
  </si>
  <si>
    <t>979082121.S</t>
  </si>
  <si>
    <t>Vnútrostavenisková doprava sutiny a vybúraných hmôt za každých ďalších 5 m-30m</t>
  </si>
  <si>
    <t>44</t>
  </si>
  <si>
    <t>1,276*6 "Prepočítané koeficientom množstva</t>
  </si>
  <si>
    <t>99</t>
  </si>
  <si>
    <t>Presun hmôt HSV</t>
  </si>
  <si>
    <t>998145421.S</t>
  </si>
  <si>
    <t>Presun hmôt pre obj.8144 okrem síl, zvislá nosná konštr.i zakrytie mont.z dielcov betónových</t>
  </si>
  <si>
    <t>46</t>
  </si>
  <si>
    <t>Rotax Energo s.r.o.</t>
  </si>
  <si>
    <t>Ing. Lukáš Pida - Projektovanie stavieb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</si>
</sst>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sz val="10"/>
      <color rgb="FF46464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/>
      <right style="thin">
        <color rgb="FF000000"/>
      </right>
      <top/>
      <bottom/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14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22" xfId="0" applyBorder="1" applyAlignment="1">
      <alignment vertical="center"/>
    </xf>
    <xf numFmtId="0" fontId="24" fillId="4" borderId="0" xfId="0" applyFont="1" applyFill="1" applyAlignment="1">
      <alignment horizontal="left" vertical="center"/>
    </xf>
    <xf numFmtId="0" fontId="0" fillId="4" borderId="0" xfId="0" applyFill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3" xfId="0" applyFont="1" applyBorder="1" applyAlignment="1" applyProtection="1">
      <alignment horizontal="center" vertical="center"/>
      <protection locked="0"/>
    </xf>
    <xf numFmtId="49" fontId="22" fillId="0" borderId="23" xfId="0" applyNumberFormat="1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left" vertical="center" wrapText="1"/>
      <protection locked="0"/>
    </xf>
    <xf numFmtId="0" fontId="22" fillId="0" borderId="23" xfId="0" applyFont="1" applyBorder="1" applyAlignment="1" applyProtection="1">
      <alignment horizontal="center" vertical="center" wrapText="1"/>
      <protection locked="0"/>
    </xf>
    <xf numFmtId="167" fontId="22" fillId="0" borderId="23" xfId="0" applyNumberFormat="1" applyFont="1" applyBorder="1" applyAlignment="1" applyProtection="1">
      <alignment vertical="center"/>
      <protection locked="0"/>
    </xf>
    <xf numFmtId="4" fontId="22" fillId="0" borderId="23" xfId="0" applyNumberFormat="1" applyFont="1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7" fontId="9" fillId="0" borderId="0" xfId="0" applyNumberFormat="1" applyFont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35" fillId="0" borderId="23" xfId="0" applyFont="1" applyBorder="1" applyAlignment="1" applyProtection="1">
      <alignment horizontal="center" vertical="center"/>
      <protection locked="0"/>
    </xf>
    <xf numFmtId="49" fontId="35" fillId="0" borderId="23" xfId="0" applyNumberFormat="1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left" vertical="center" wrapText="1"/>
      <protection locked="0"/>
    </xf>
    <xf numFmtId="0" fontId="35" fillId="0" borderId="23" xfId="0" applyFont="1" applyBorder="1" applyAlignment="1" applyProtection="1">
      <alignment horizontal="center" vertical="center" wrapText="1"/>
      <protection locked="0"/>
    </xf>
    <xf numFmtId="167" fontId="35" fillId="0" borderId="23" xfId="0" applyNumberFormat="1" applyFont="1" applyBorder="1" applyAlignment="1" applyProtection="1">
      <alignment vertical="center"/>
      <protection locked="0"/>
    </xf>
    <xf numFmtId="4" fontId="35" fillId="0" borderId="23" xfId="0" applyNumberFormat="1" applyFont="1" applyBorder="1" applyAlignment="1" applyProtection="1">
      <alignment vertical="center"/>
      <protection locked="0"/>
    </xf>
    <xf numFmtId="0" fontId="36" fillId="0" borderId="23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166" fontId="23" fillId="0" borderId="20" xfId="0" applyNumberFormat="1" applyFont="1" applyBorder="1" applyAlignment="1">
      <alignment vertical="center"/>
    </xf>
    <xf numFmtId="166" fontId="23" fillId="0" borderId="2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vertical="center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4" fontId="24" fillId="4" borderId="0" xfId="0" applyNumberFormat="1" applyFont="1" applyFill="1" applyAlignment="1">
      <alignment vertical="center"/>
    </xf>
    <xf numFmtId="0" fontId="1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00"/>
  <sheetViews>
    <sheetView showGridLines="0" workbookViewId="0">
      <selection activeCell="J21" sqref="J21"/>
    </sheetView>
  </sheetViews>
  <sheetFormatPr defaultRowHeight="14.4"/>
  <cols>
    <col min="1" max="1" width="8.28515625" customWidth="1"/>
    <col min="2" max="2" width="1.7109375" customWidth="1"/>
    <col min="3" max="3" width="4.140625" customWidth="1"/>
    <col min="4" max="33" width="2.7109375" customWidth="1"/>
    <col min="34" max="34" width="3.28515625" customWidth="1"/>
    <col min="35" max="35" width="31.7109375" customWidth="1"/>
    <col min="36" max="37" width="2.42578125" customWidth="1"/>
    <col min="38" max="38" width="8.28515625" customWidth="1"/>
    <col min="39" max="39" width="3.28515625" customWidth="1"/>
    <col min="40" max="40" width="13.28515625" customWidth="1"/>
    <col min="41" max="41" width="7.42578125" customWidth="1"/>
    <col min="42" max="42" width="4.140625" customWidth="1"/>
    <col min="43" max="43" width="15.7109375" hidden="1" customWidth="1"/>
    <col min="44" max="44" width="13.7109375" customWidth="1"/>
    <col min="45" max="47" width="25.85546875" hidden="1" customWidth="1"/>
    <col min="48" max="49" width="21.7109375" hidden="1" customWidth="1"/>
    <col min="50" max="51" width="25" hidden="1" customWidth="1"/>
    <col min="52" max="52" width="21.7109375" hidden="1" customWidth="1"/>
    <col min="53" max="53" width="19.140625" hidden="1" customWidth="1"/>
    <col min="54" max="54" width="25" hidden="1" customWidth="1"/>
    <col min="55" max="55" width="21.7109375" hidden="1" customWidth="1"/>
    <col min="56" max="56" width="19.140625" hidden="1" customWidth="1"/>
    <col min="57" max="57" width="66.42578125" customWidth="1"/>
    <col min="71" max="91" width="9.28515625" hidden="1"/>
  </cols>
  <sheetData>
    <row r="1" spans="1:74" ht="10.199999999999999">
      <c r="A1" s="14" t="s">
        <v>0</v>
      </c>
      <c r="AZ1" s="14" t="s">
        <v>1</v>
      </c>
      <c r="BA1" s="14" t="s">
        <v>2</v>
      </c>
      <c r="BB1" s="14" t="s">
        <v>1</v>
      </c>
      <c r="BT1" s="14" t="s">
        <v>3</v>
      </c>
      <c r="BU1" s="14" t="s">
        <v>3</v>
      </c>
      <c r="BV1" s="14" t="s">
        <v>4</v>
      </c>
    </row>
    <row r="2" spans="1:74" ht="36.9" customHeight="1">
      <c r="AR2" s="214" t="s">
        <v>5</v>
      </c>
      <c r="AS2" s="177"/>
      <c r="AT2" s="177"/>
      <c r="AU2" s="177"/>
      <c r="AV2" s="177"/>
      <c r="AW2" s="177"/>
      <c r="AX2" s="177"/>
      <c r="AY2" s="177"/>
      <c r="AZ2" s="177"/>
      <c r="BA2" s="177"/>
      <c r="BB2" s="177"/>
      <c r="BC2" s="177"/>
      <c r="BD2" s="177"/>
      <c r="BE2" s="177"/>
      <c r="BS2" s="15" t="s">
        <v>6</v>
      </c>
      <c r="BT2" s="15" t="s">
        <v>7</v>
      </c>
    </row>
    <row r="3" spans="1:74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8"/>
      <c r="BS3" s="15" t="s">
        <v>6</v>
      </c>
      <c r="BT3" s="15" t="s">
        <v>7</v>
      </c>
    </row>
    <row r="4" spans="1:74" ht="24.9" customHeight="1">
      <c r="B4" s="18"/>
      <c r="D4" s="19" t="s">
        <v>8</v>
      </c>
      <c r="AR4" s="18"/>
      <c r="AS4" s="20" t="s">
        <v>9</v>
      </c>
      <c r="BS4" s="15" t="s">
        <v>10</v>
      </c>
    </row>
    <row r="5" spans="1:74" ht="12" customHeight="1">
      <c r="B5" s="18"/>
      <c r="D5" s="21" t="s">
        <v>11</v>
      </c>
      <c r="K5" s="176" t="s">
        <v>12</v>
      </c>
      <c r="L5" s="177"/>
      <c r="M5" s="177"/>
      <c r="N5" s="177"/>
      <c r="O5" s="177"/>
      <c r="P5" s="177"/>
      <c r="Q5" s="177"/>
      <c r="R5" s="177"/>
      <c r="S5" s="177"/>
      <c r="T5" s="177"/>
      <c r="U5" s="177"/>
      <c r="V5" s="177"/>
      <c r="W5" s="177"/>
      <c r="X5" s="177"/>
      <c r="Y5" s="177"/>
      <c r="Z5" s="177"/>
      <c r="AA5" s="177"/>
      <c r="AB5" s="177"/>
      <c r="AC5" s="177"/>
      <c r="AD5" s="177"/>
      <c r="AE5" s="177"/>
      <c r="AF5" s="177"/>
      <c r="AG5" s="177"/>
      <c r="AH5" s="177"/>
      <c r="AI5" s="177"/>
      <c r="AJ5" s="177"/>
      <c r="AK5" s="177"/>
      <c r="AL5" s="177"/>
      <c r="AM5" s="177"/>
      <c r="AN5" s="177"/>
      <c r="AO5" s="177"/>
      <c r="AR5" s="18"/>
      <c r="BS5" s="15" t="s">
        <v>6</v>
      </c>
    </row>
    <row r="6" spans="1:74" ht="36.9" customHeight="1">
      <c r="B6" s="18"/>
      <c r="D6" s="23" t="s">
        <v>13</v>
      </c>
      <c r="K6" s="178" t="s">
        <v>14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177"/>
      <c r="AI6" s="177"/>
      <c r="AJ6" s="177"/>
      <c r="AK6" s="177"/>
      <c r="AL6" s="177"/>
      <c r="AM6" s="177"/>
      <c r="AN6" s="177"/>
      <c r="AO6" s="177"/>
      <c r="AR6" s="18"/>
      <c r="BS6" s="15" t="s">
        <v>6</v>
      </c>
    </row>
    <row r="7" spans="1:74" ht="12" customHeight="1">
      <c r="B7" s="18"/>
      <c r="D7" s="24" t="s">
        <v>15</v>
      </c>
      <c r="K7" s="22" t="s">
        <v>1</v>
      </c>
      <c r="AK7" s="24" t="s">
        <v>16</v>
      </c>
      <c r="AN7" s="22" t="s">
        <v>1</v>
      </c>
      <c r="AR7" s="18"/>
      <c r="BS7" s="15" t="s">
        <v>6</v>
      </c>
    </row>
    <row r="8" spans="1:74" ht="12" customHeight="1">
      <c r="B8" s="18"/>
      <c r="D8" s="24" t="s">
        <v>17</v>
      </c>
      <c r="K8" s="22" t="s">
        <v>18</v>
      </c>
      <c r="AK8" s="24" t="s">
        <v>19</v>
      </c>
      <c r="AN8" s="22" t="s">
        <v>20</v>
      </c>
      <c r="AR8" s="18"/>
      <c r="BS8" s="15" t="s">
        <v>6</v>
      </c>
    </row>
    <row r="9" spans="1:74" ht="14.4" customHeight="1">
      <c r="B9" s="18"/>
      <c r="AR9" s="18"/>
      <c r="BS9" s="15" t="s">
        <v>6</v>
      </c>
    </row>
    <row r="10" spans="1:74" ht="12" customHeight="1">
      <c r="B10" s="18"/>
      <c r="D10" s="24" t="s">
        <v>21</v>
      </c>
      <c r="AK10" s="24" t="s">
        <v>22</v>
      </c>
      <c r="AN10" s="22" t="s">
        <v>1</v>
      </c>
      <c r="AR10" s="18"/>
      <c r="BS10" s="15" t="s">
        <v>6</v>
      </c>
    </row>
    <row r="11" spans="1:74" ht="18.45" customHeight="1">
      <c r="B11" s="18"/>
      <c r="E11" s="22" t="s">
        <v>235</v>
      </c>
      <c r="AK11" s="24" t="s">
        <v>23</v>
      </c>
      <c r="AN11" s="22" t="s">
        <v>1</v>
      </c>
      <c r="AR11" s="18"/>
      <c r="BS11" s="15" t="s">
        <v>6</v>
      </c>
    </row>
    <row r="12" spans="1:74" ht="6.9" customHeight="1">
      <c r="B12" s="18"/>
      <c r="AR12" s="18"/>
      <c r="BS12" s="15" t="s">
        <v>6</v>
      </c>
    </row>
    <row r="13" spans="1:74" ht="12" customHeight="1">
      <c r="B13" s="18"/>
      <c r="D13" s="24" t="s">
        <v>24</v>
      </c>
      <c r="AK13" s="24" t="s">
        <v>22</v>
      </c>
      <c r="AN13" s="22" t="s">
        <v>1</v>
      </c>
      <c r="AR13" s="18"/>
      <c r="BS13" s="15" t="s">
        <v>6</v>
      </c>
    </row>
    <row r="14" spans="1:74" ht="13.2">
      <c r="B14" s="18"/>
      <c r="E14" s="22" t="s">
        <v>18</v>
      </c>
      <c r="AK14" s="24" t="s">
        <v>23</v>
      </c>
      <c r="AN14" s="22" t="s">
        <v>1</v>
      </c>
      <c r="AR14" s="18"/>
      <c r="BS14" s="15" t="s">
        <v>6</v>
      </c>
    </row>
    <row r="15" spans="1:74" ht="6.9" customHeight="1">
      <c r="B15" s="18"/>
      <c r="AR15" s="18"/>
      <c r="BS15" s="15" t="s">
        <v>3</v>
      </c>
    </row>
    <row r="16" spans="1:74" ht="12" customHeight="1">
      <c r="B16" s="18"/>
      <c r="D16" s="24" t="s">
        <v>25</v>
      </c>
      <c r="AK16" s="24" t="s">
        <v>22</v>
      </c>
      <c r="AN16" s="22" t="s">
        <v>26</v>
      </c>
      <c r="AR16" s="18"/>
      <c r="BS16" s="15" t="s">
        <v>3</v>
      </c>
    </row>
    <row r="17" spans="2:71" ht="18.45" customHeight="1">
      <c r="B17" s="18"/>
      <c r="E17" s="22" t="s">
        <v>236</v>
      </c>
      <c r="AK17" s="24" t="s">
        <v>23</v>
      </c>
      <c r="AN17" s="22" t="s">
        <v>1</v>
      </c>
      <c r="AR17" s="18"/>
      <c r="BS17" s="15" t="s">
        <v>27</v>
      </c>
    </row>
    <row r="18" spans="2:71" ht="6.9" customHeight="1">
      <c r="B18" s="18"/>
      <c r="AR18" s="18"/>
      <c r="BS18" s="15" t="s">
        <v>6</v>
      </c>
    </row>
    <row r="19" spans="2:71" ht="12" customHeight="1">
      <c r="B19" s="18"/>
      <c r="D19" s="24" t="s">
        <v>28</v>
      </c>
      <c r="AK19" s="24" t="s">
        <v>22</v>
      </c>
      <c r="AN19" s="22" t="s">
        <v>1</v>
      </c>
      <c r="AR19" s="18"/>
      <c r="BS19" s="15" t="s">
        <v>6</v>
      </c>
    </row>
    <row r="20" spans="2:71" ht="18.45" customHeight="1">
      <c r="B20" s="18"/>
      <c r="E20" s="22" t="s">
        <v>29</v>
      </c>
      <c r="AK20" s="24" t="s">
        <v>23</v>
      </c>
      <c r="AN20" s="22" t="s">
        <v>1</v>
      </c>
      <c r="AR20" s="18"/>
      <c r="BS20" s="15" t="s">
        <v>27</v>
      </c>
    </row>
    <row r="21" spans="2:71" ht="6.9" customHeight="1">
      <c r="B21" s="18"/>
      <c r="AR21" s="18"/>
    </row>
    <row r="22" spans="2:71" ht="12" customHeight="1">
      <c r="B22" s="18"/>
      <c r="D22" s="24" t="s">
        <v>30</v>
      </c>
      <c r="AR22" s="18"/>
    </row>
    <row r="23" spans="2:71" ht="16.5" customHeight="1">
      <c r="B23" s="18"/>
      <c r="E23" s="179" t="s">
        <v>1</v>
      </c>
      <c r="F23" s="179"/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R23" s="18"/>
    </row>
    <row r="24" spans="2:71" ht="6.9" customHeight="1">
      <c r="B24" s="18"/>
      <c r="AR24" s="18"/>
    </row>
    <row r="25" spans="2:71" ht="6.9" customHeight="1">
      <c r="B25" s="18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R25" s="18"/>
    </row>
    <row r="26" spans="2:71" ht="14.4" customHeight="1">
      <c r="B26" s="18"/>
      <c r="D26" s="27" t="s">
        <v>31</v>
      </c>
      <c r="AK26" s="180">
        <f>ROUND(AG94,2)</f>
        <v>50052.82</v>
      </c>
      <c r="AL26" s="177"/>
      <c r="AM26" s="177"/>
      <c r="AN26" s="177"/>
      <c r="AO26" s="177"/>
      <c r="AR26" s="18"/>
    </row>
    <row r="27" spans="2:71" ht="14.4" customHeight="1">
      <c r="B27" s="18"/>
      <c r="D27" s="27" t="s">
        <v>32</v>
      </c>
      <c r="AK27" s="180">
        <f>ROUND(AG97, 2)</f>
        <v>0</v>
      </c>
      <c r="AL27" s="180"/>
      <c r="AM27" s="180"/>
      <c r="AN27" s="180"/>
      <c r="AO27" s="180"/>
      <c r="AR27" s="18"/>
    </row>
    <row r="28" spans="2:71" s="1" customFormat="1" ht="6.9" customHeight="1">
      <c r="B28" s="29"/>
      <c r="AR28" s="29"/>
    </row>
    <row r="29" spans="2:71" s="1" customFormat="1" ht="25.95" customHeight="1">
      <c r="B29" s="29"/>
      <c r="D29" s="30" t="s">
        <v>33</v>
      </c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181">
        <f>ROUND(AK26 + AK27, 2)</f>
        <v>50052.82</v>
      </c>
      <c r="AL29" s="182"/>
      <c r="AM29" s="182"/>
      <c r="AN29" s="182"/>
      <c r="AO29" s="182"/>
      <c r="AR29" s="29"/>
    </row>
    <row r="30" spans="2:71" s="1" customFormat="1" ht="6.9" customHeight="1">
      <c r="B30" s="29"/>
      <c r="AR30" s="29"/>
    </row>
    <row r="31" spans="2:71" s="1" customFormat="1" ht="13.2">
      <c r="B31" s="29"/>
      <c r="L31" s="183" t="s">
        <v>34</v>
      </c>
      <c r="M31" s="183"/>
      <c r="N31" s="183"/>
      <c r="O31" s="183"/>
      <c r="P31" s="183"/>
      <c r="W31" s="183" t="s">
        <v>35</v>
      </c>
      <c r="X31" s="183"/>
      <c r="Y31" s="183"/>
      <c r="Z31" s="183"/>
      <c r="AA31" s="183"/>
      <c r="AB31" s="183"/>
      <c r="AC31" s="183"/>
      <c r="AD31" s="183"/>
      <c r="AE31" s="183"/>
      <c r="AK31" s="183" t="s">
        <v>36</v>
      </c>
      <c r="AL31" s="183"/>
      <c r="AM31" s="183"/>
      <c r="AN31" s="183"/>
      <c r="AO31" s="183"/>
      <c r="AR31" s="29"/>
    </row>
    <row r="32" spans="2:71" s="2" customFormat="1" ht="14.4" customHeight="1">
      <c r="B32" s="33"/>
      <c r="D32" s="24" t="s">
        <v>37</v>
      </c>
      <c r="F32" s="34" t="s">
        <v>38</v>
      </c>
      <c r="L32" s="186">
        <v>0.23</v>
      </c>
      <c r="M32" s="185"/>
      <c r="N32" s="185"/>
      <c r="O32" s="185"/>
      <c r="P32" s="185"/>
      <c r="Q32" s="35"/>
      <c r="R32" s="35"/>
      <c r="S32" s="35"/>
      <c r="T32" s="35"/>
      <c r="U32" s="35"/>
      <c r="V32" s="35"/>
      <c r="W32" s="184">
        <f>ROUND(AZ94 + SUM(CD97), 2)</f>
        <v>0</v>
      </c>
      <c r="X32" s="185"/>
      <c r="Y32" s="185"/>
      <c r="Z32" s="185"/>
      <c r="AA32" s="185"/>
      <c r="AB32" s="185"/>
      <c r="AC32" s="185"/>
      <c r="AD32" s="185"/>
      <c r="AE32" s="185"/>
      <c r="AF32" s="35"/>
      <c r="AG32" s="35"/>
      <c r="AH32" s="35"/>
      <c r="AI32" s="35"/>
      <c r="AJ32" s="35"/>
      <c r="AK32" s="184">
        <f>ROUND(AV94 + SUM(BY97), 2)</f>
        <v>0</v>
      </c>
      <c r="AL32" s="185"/>
      <c r="AM32" s="185"/>
      <c r="AN32" s="185"/>
      <c r="AO32" s="185"/>
      <c r="AP32" s="35"/>
      <c r="AQ32" s="35"/>
      <c r="AR32" s="36"/>
      <c r="AS32" s="35"/>
      <c r="AT32" s="35"/>
      <c r="AU32" s="35"/>
      <c r="AV32" s="35"/>
      <c r="AW32" s="35"/>
      <c r="AX32" s="35"/>
      <c r="AY32" s="35"/>
      <c r="AZ32" s="35"/>
    </row>
    <row r="33" spans="2:52" s="2" customFormat="1" ht="14.4" customHeight="1">
      <c r="B33" s="33"/>
      <c r="F33" s="34" t="s">
        <v>39</v>
      </c>
      <c r="L33" s="189">
        <v>0.23</v>
      </c>
      <c r="M33" s="188"/>
      <c r="N33" s="188"/>
      <c r="O33" s="188"/>
      <c r="P33" s="188"/>
      <c r="W33" s="187">
        <f>ROUND(BA94 + SUM(CE97), 2)</f>
        <v>50052.82</v>
      </c>
      <c r="X33" s="188"/>
      <c r="Y33" s="188"/>
      <c r="Z33" s="188"/>
      <c r="AA33" s="188"/>
      <c r="AB33" s="188"/>
      <c r="AC33" s="188"/>
      <c r="AD33" s="188"/>
      <c r="AE33" s="188"/>
      <c r="AK33" s="187">
        <f>ROUND(AW94 + SUM(BZ97), 2)</f>
        <v>11512.15</v>
      </c>
      <c r="AL33" s="188"/>
      <c r="AM33" s="188"/>
      <c r="AN33" s="188"/>
      <c r="AO33" s="188"/>
      <c r="AR33" s="33"/>
    </row>
    <row r="34" spans="2:52" s="2" customFormat="1" ht="14.4" hidden="1" customHeight="1">
      <c r="B34" s="33"/>
      <c r="F34" s="24" t="s">
        <v>40</v>
      </c>
      <c r="L34" s="189">
        <v>0.23</v>
      </c>
      <c r="M34" s="188"/>
      <c r="N34" s="188"/>
      <c r="O34" s="188"/>
      <c r="P34" s="188"/>
      <c r="W34" s="187">
        <f>ROUND(BB94 + SUM(CF97), 2)</f>
        <v>0</v>
      </c>
      <c r="X34" s="188"/>
      <c r="Y34" s="188"/>
      <c r="Z34" s="188"/>
      <c r="AA34" s="188"/>
      <c r="AB34" s="188"/>
      <c r="AC34" s="188"/>
      <c r="AD34" s="188"/>
      <c r="AE34" s="188"/>
      <c r="AK34" s="187">
        <v>0</v>
      </c>
      <c r="AL34" s="188"/>
      <c r="AM34" s="188"/>
      <c r="AN34" s="188"/>
      <c r="AO34" s="188"/>
      <c r="AR34" s="33"/>
    </row>
    <row r="35" spans="2:52" s="2" customFormat="1" ht="14.4" hidden="1" customHeight="1">
      <c r="B35" s="33"/>
      <c r="F35" s="24" t="s">
        <v>41</v>
      </c>
      <c r="L35" s="189">
        <v>0.23</v>
      </c>
      <c r="M35" s="188"/>
      <c r="N35" s="188"/>
      <c r="O35" s="188"/>
      <c r="P35" s="188"/>
      <c r="W35" s="187">
        <f>ROUND(BC94 + SUM(CG97), 2)</f>
        <v>0</v>
      </c>
      <c r="X35" s="188"/>
      <c r="Y35" s="188"/>
      <c r="Z35" s="188"/>
      <c r="AA35" s="188"/>
      <c r="AB35" s="188"/>
      <c r="AC35" s="188"/>
      <c r="AD35" s="188"/>
      <c r="AE35" s="188"/>
      <c r="AK35" s="187">
        <v>0</v>
      </c>
      <c r="AL35" s="188"/>
      <c r="AM35" s="188"/>
      <c r="AN35" s="188"/>
      <c r="AO35" s="188"/>
      <c r="AR35" s="33"/>
    </row>
    <row r="36" spans="2:52" s="2" customFormat="1" ht="14.4" hidden="1" customHeight="1">
      <c r="B36" s="33"/>
      <c r="F36" s="34" t="s">
        <v>42</v>
      </c>
      <c r="L36" s="186">
        <v>0</v>
      </c>
      <c r="M36" s="185"/>
      <c r="N36" s="185"/>
      <c r="O36" s="185"/>
      <c r="P36" s="185"/>
      <c r="Q36" s="35"/>
      <c r="R36" s="35"/>
      <c r="S36" s="35"/>
      <c r="T36" s="35"/>
      <c r="U36" s="35"/>
      <c r="V36" s="35"/>
      <c r="W36" s="184">
        <f>ROUND(BD94 + SUM(CH97), 2)</f>
        <v>0</v>
      </c>
      <c r="X36" s="185"/>
      <c r="Y36" s="185"/>
      <c r="Z36" s="185"/>
      <c r="AA36" s="185"/>
      <c r="AB36" s="185"/>
      <c r="AC36" s="185"/>
      <c r="AD36" s="185"/>
      <c r="AE36" s="185"/>
      <c r="AF36" s="35"/>
      <c r="AG36" s="35"/>
      <c r="AH36" s="35"/>
      <c r="AI36" s="35"/>
      <c r="AJ36" s="35"/>
      <c r="AK36" s="184">
        <v>0</v>
      </c>
      <c r="AL36" s="185"/>
      <c r="AM36" s="185"/>
      <c r="AN36" s="185"/>
      <c r="AO36" s="185"/>
      <c r="AP36" s="35"/>
      <c r="AQ36" s="35"/>
      <c r="AR36" s="36"/>
      <c r="AS36" s="35"/>
      <c r="AT36" s="35"/>
      <c r="AU36" s="35"/>
      <c r="AV36" s="35"/>
      <c r="AW36" s="35"/>
      <c r="AX36" s="35"/>
      <c r="AY36" s="35"/>
      <c r="AZ36" s="35"/>
    </row>
    <row r="37" spans="2:52" s="1" customFormat="1" ht="6.9" customHeight="1">
      <c r="B37" s="29"/>
      <c r="AR37" s="29"/>
    </row>
    <row r="38" spans="2:52" s="1" customFormat="1" ht="25.95" customHeight="1">
      <c r="B38" s="29"/>
      <c r="C38" s="37"/>
      <c r="D38" s="38" t="s">
        <v>43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0" t="s">
        <v>44</v>
      </c>
      <c r="U38" s="39"/>
      <c r="V38" s="39"/>
      <c r="W38" s="39"/>
      <c r="X38" s="190" t="s">
        <v>45</v>
      </c>
      <c r="Y38" s="191"/>
      <c r="Z38" s="191"/>
      <c r="AA38" s="191"/>
      <c r="AB38" s="191"/>
      <c r="AC38" s="39"/>
      <c r="AD38" s="39"/>
      <c r="AE38" s="39"/>
      <c r="AF38" s="39"/>
      <c r="AG38" s="39"/>
      <c r="AH38" s="39"/>
      <c r="AI38" s="39"/>
      <c r="AJ38" s="39"/>
      <c r="AK38" s="192">
        <f>SUM(AK29:AK36)</f>
        <v>61564.97</v>
      </c>
      <c r="AL38" s="191"/>
      <c r="AM38" s="191"/>
      <c r="AN38" s="191"/>
      <c r="AO38" s="193"/>
      <c r="AP38" s="37"/>
      <c r="AQ38" s="37"/>
      <c r="AR38" s="29"/>
    </row>
    <row r="39" spans="2:52" s="1" customFormat="1" ht="6.9" customHeight="1">
      <c r="B39" s="29"/>
      <c r="AR39" s="29"/>
    </row>
    <row r="40" spans="2:52" s="1" customFormat="1" ht="14.4" customHeight="1">
      <c r="B40" s="29"/>
      <c r="AR40" s="29"/>
    </row>
    <row r="41" spans="2:52" ht="14.4" customHeight="1">
      <c r="B41" s="18"/>
      <c r="AR41" s="18"/>
    </row>
    <row r="42" spans="2:52" ht="14.4" customHeight="1">
      <c r="B42" s="18"/>
      <c r="AR42" s="18"/>
    </row>
    <row r="43" spans="2:52" ht="14.4" customHeight="1">
      <c r="B43" s="18"/>
      <c r="AR43" s="18"/>
    </row>
    <row r="44" spans="2:52" ht="14.4" customHeight="1">
      <c r="B44" s="18"/>
      <c r="AR44" s="18"/>
    </row>
    <row r="45" spans="2:52" ht="14.4" customHeight="1">
      <c r="B45" s="18"/>
      <c r="AR45" s="18"/>
    </row>
    <row r="46" spans="2:52" ht="14.4" customHeight="1">
      <c r="B46" s="18"/>
      <c r="AR46" s="18"/>
    </row>
    <row r="47" spans="2:52" ht="14.4" customHeight="1">
      <c r="B47" s="18"/>
      <c r="AR47" s="18"/>
    </row>
    <row r="48" spans="2:52" ht="14.4" customHeight="1">
      <c r="B48" s="18"/>
      <c r="AR48" s="18"/>
    </row>
    <row r="49" spans="2:44" s="1" customFormat="1" ht="14.4" customHeight="1">
      <c r="B49" s="29"/>
      <c r="D49" s="41" t="s">
        <v>46</v>
      </c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1" t="s">
        <v>47</v>
      </c>
      <c r="AI49" s="42"/>
      <c r="AJ49" s="42"/>
      <c r="AK49" s="42"/>
      <c r="AL49" s="42"/>
      <c r="AM49" s="42"/>
      <c r="AN49" s="42"/>
      <c r="AO49" s="42"/>
      <c r="AR49" s="29"/>
    </row>
    <row r="50" spans="2:44" ht="10.199999999999999">
      <c r="B50" s="18"/>
      <c r="AR50" s="18"/>
    </row>
    <row r="51" spans="2:44" ht="10.199999999999999">
      <c r="B51" s="18"/>
      <c r="AR51" s="18"/>
    </row>
    <row r="52" spans="2:44" ht="10.199999999999999">
      <c r="B52" s="18"/>
      <c r="AR52" s="18"/>
    </row>
    <row r="53" spans="2:44" ht="10.199999999999999">
      <c r="B53" s="18"/>
      <c r="AR53" s="18"/>
    </row>
    <row r="54" spans="2:44" ht="10.199999999999999">
      <c r="B54" s="18"/>
      <c r="AR54" s="18"/>
    </row>
    <row r="55" spans="2:44" ht="10.199999999999999">
      <c r="B55" s="18"/>
      <c r="AR55" s="18"/>
    </row>
    <row r="56" spans="2:44" ht="10.199999999999999">
      <c r="B56" s="18"/>
      <c r="AR56" s="18"/>
    </row>
    <row r="57" spans="2:44" ht="10.199999999999999">
      <c r="B57" s="18"/>
      <c r="AR57" s="18"/>
    </row>
    <row r="58" spans="2:44" ht="10.199999999999999">
      <c r="B58" s="18"/>
      <c r="AR58" s="18"/>
    </row>
    <row r="59" spans="2:44" ht="10.199999999999999">
      <c r="B59" s="18"/>
      <c r="AR59" s="18"/>
    </row>
    <row r="60" spans="2:44" s="1" customFormat="1" ht="13.2">
      <c r="B60" s="29"/>
      <c r="D60" s="43" t="s">
        <v>48</v>
      </c>
      <c r="E60" s="31"/>
      <c r="F60" s="31"/>
      <c r="G60" s="31"/>
      <c r="H60" s="31"/>
      <c r="I60" s="31"/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43" t="s">
        <v>49</v>
      </c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43" t="s">
        <v>48</v>
      </c>
      <c r="AI60" s="31"/>
      <c r="AJ60" s="31"/>
      <c r="AK60" s="31"/>
      <c r="AL60" s="31"/>
      <c r="AM60" s="43" t="s">
        <v>49</v>
      </c>
      <c r="AN60" s="31"/>
      <c r="AO60" s="31"/>
      <c r="AR60" s="29"/>
    </row>
    <row r="61" spans="2:44" ht="10.199999999999999">
      <c r="B61" s="18"/>
      <c r="AR61" s="18"/>
    </row>
    <row r="62" spans="2:44" ht="10.199999999999999">
      <c r="B62" s="18"/>
      <c r="AR62" s="18"/>
    </row>
    <row r="63" spans="2:44" ht="10.199999999999999">
      <c r="B63" s="18"/>
      <c r="AR63" s="18"/>
    </row>
    <row r="64" spans="2:44" s="1" customFormat="1" ht="13.2">
      <c r="B64" s="29"/>
      <c r="D64" s="41" t="s">
        <v>50</v>
      </c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1" t="s">
        <v>51</v>
      </c>
      <c r="AI64" s="42"/>
      <c r="AJ64" s="42"/>
      <c r="AK64" s="42"/>
      <c r="AL64" s="42"/>
      <c r="AM64" s="42"/>
      <c r="AN64" s="42"/>
      <c r="AO64" s="42"/>
      <c r="AR64" s="29"/>
    </row>
    <row r="65" spans="2:44" ht="10.199999999999999">
      <c r="B65" s="18"/>
      <c r="AR65" s="18"/>
    </row>
    <row r="66" spans="2:44" ht="10.199999999999999">
      <c r="B66" s="18"/>
      <c r="AR66" s="18"/>
    </row>
    <row r="67" spans="2:44" ht="10.199999999999999">
      <c r="B67" s="18"/>
      <c r="AR67" s="18"/>
    </row>
    <row r="68" spans="2:44" ht="10.199999999999999">
      <c r="B68" s="18"/>
      <c r="AR68" s="18"/>
    </row>
    <row r="69" spans="2:44" ht="10.199999999999999">
      <c r="B69" s="18"/>
      <c r="AR69" s="18"/>
    </row>
    <row r="70" spans="2:44" ht="10.199999999999999">
      <c r="B70" s="18"/>
      <c r="AR70" s="18"/>
    </row>
    <row r="71" spans="2:44" ht="10.199999999999999">
      <c r="B71" s="18"/>
      <c r="AR71" s="18"/>
    </row>
    <row r="72" spans="2:44" ht="10.199999999999999">
      <c r="B72" s="18"/>
      <c r="AR72" s="18"/>
    </row>
    <row r="73" spans="2:44" ht="10.199999999999999">
      <c r="B73" s="18"/>
      <c r="AR73" s="18"/>
    </row>
    <row r="74" spans="2:44" ht="10.199999999999999">
      <c r="B74" s="18"/>
      <c r="AR74" s="18"/>
    </row>
    <row r="75" spans="2:44" s="1" customFormat="1" ht="13.2">
      <c r="B75" s="29"/>
      <c r="D75" s="43" t="s">
        <v>48</v>
      </c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43" t="s">
        <v>49</v>
      </c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43" t="s">
        <v>48</v>
      </c>
      <c r="AI75" s="31"/>
      <c r="AJ75" s="31"/>
      <c r="AK75" s="31"/>
      <c r="AL75" s="31"/>
      <c r="AM75" s="43" t="s">
        <v>49</v>
      </c>
      <c r="AN75" s="31"/>
      <c r="AO75" s="31"/>
      <c r="AR75" s="29"/>
    </row>
    <row r="76" spans="2:44" s="1" customFormat="1" ht="10.199999999999999">
      <c r="B76" s="29"/>
      <c r="AR76" s="29"/>
    </row>
    <row r="77" spans="2:44" s="1" customFormat="1" ht="6.9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9"/>
    </row>
    <row r="81" spans="1:91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9"/>
    </row>
    <row r="82" spans="1:91" s="1" customFormat="1" ht="24.9" customHeight="1">
      <c r="B82" s="29"/>
      <c r="C82" s="19" t="s">
        <v>52</v>
      </c>
      <c r="AR82" s="29"/>
    </row>
    <row r="83" spans="1:91" s="1" customFormat="1" ht="6.9" customHeight="1">
      <c r="B83" s="29"/>
      <c r="AR83" s="29"/>
    </row>
    <row r="84" spans="1:91" s="3" customFormat="1" ht="12" customHeight="1">
      <c r="B84" s="48"/>
      <c r="C84" s="24" t="s">
        <v>11</v>
      </c>
      <c r="L84" s="3" t="str">
        <f>K5</f>
        <v>000-103-NVO</v>
      </c>
      <c r="AR84" s="48"/>
    </row>
    <row r="85" spans="1:91" s="4" customFormat="1" ht="36.9" customHeight="1">
      <c r="B85" s="49"/>
      <c r="C85" s="50" t="s">
        <v>13</v>
      </c>
      <c r="L85" s="194" t="str">
        <f>K6</f>
        <v>Stavebné úpravy silážnej jamy č.2, Nižné Ladičkovce</v>
      </c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R85" s="49"/>
    </row>
    <row r="86" spans="1:91" s="1" customFormat="1" ht="6.9" customHeight="1">
      <c r="B86" s="29"/>
      <c r="AR86" s="29"/>
    </row>
    <row r="87" spans="1:91" s="1" customFormat="1" ht="12" customHeight="1">
      <c r="B87" s="29"/>
      <c r="C87" s="24" t="s">
        <v>17</v>
      </c>
      <c r="L87" s="51" t="str">
        <f>IF(K8="","",K8)</f>
        <v xml:space="preserve"> </v>
      </c>
      <c r="AI87" s="24" t="s">
        <v>19</v>
      </c>
      <c r="AM87" s="196" t="str">
        <f>IF(AN8= "","",AN8)</f>
        <v>6. 10. 2026</v>
      </c>
      <c r="AN87" s="196"/>
      <c r="AR87" s="29"/>
    </row>
    <row r="88" spans="1:91" s="1" customFormat="1" ht="6.9" customHeight="1">
      <c r="B88" s="29"/>
      <c r="AR88" s="29"/>
    </row>
    <row r="89" spans="1:91" s="1" customFormat="1" ht="25.65" customHeight="1">
      <c r="B89" s="29"/>
      <c r="C89" s="24" t="s">
        <v>21</v>
      </c>
      <c r="L89" s="3" t="str">
        <f>IF(E11= "","",E11)</f>
        <v>Rotax Energo s.r.o.</v>
      </c>
      <c r="AI89" s="24" t="s">
        <v>25</v>
      </c>
      <c r="AM89" s="197" t="str">
        <f>IF(E17="","",E17)</f>
        <v>Ing. Lukáš Pida - Projektovanie stavieb</v>
      </c>
      <c r="AN89" s="198"/>
      <c r="AO89" s="198"/>
      <c r="AP89" s="198"/>
      <c r="AR89" s="29"/>
      <c r="AS89" s="199" t="s">
        <v>53</v>
      </c>
      <c r="AT89" s="200"/>
      <c r="AU89" s="53"/>
      <c r="AV89" s="53"/>
      <c r="AW89" s="53"/>
      <c r="AX89" s="53"/>
      <c r="AY89" s="53"/>
      <c r="AZ89" s="53"/>
      <c r="BA89" s="53"/>
      <c r="BB89" s="53"/>
      <c r="BC89" s="53"/>
      <c r="BD89" s="54"/>
    </row>
    <row r="90" spans="1:91" s="1" customFormat="1" ht="15.15" customHeight="1">
      <c r="B90" s="29"/>
      <c r="C90" s="24" t="s">
        <v>24</v>
      </c>
      <c r="L90" s="3" t="str">
        <f>IF(E14="","",E14)</f>
        <v xml:space="preserve"> </v>
      </c>
      <c r="AI90" s="24" t="s">
        <v>28</v>
      </c>
      <c r="AM90" s="197" t="str">
        <f>IF(E20="","",E20)</f>
        <v>Ing. Karol Závodský</v>
      </c>
      <c r="AN90" s="198"/>
      <c r="AO90" s="198"/>
      <c r="AP90" s="198"/>
      <c r="AR90" s="29"/>
      <c r="AS90" s="201"/>
      <c r="AT90" s="202"/>
      <c r="BD90" s="56"/>
    </row>
    <row r="91" spans="1:91" s="1" customFormat="1" ht="10.8" customHeight="1">
      <c r="B91" s="29"/>
      <c r="AR91" s="29"/>
      <c r="AS91" s="201"/>
      <c r="AT91" s="202"/>
      <c r="BD91" s="56"/>
    </row>
    <row r="92" spans="1:91" s="1" customFormat="1" ht="29.25" customHeight="1">
      <c r="B92" s="29"/>
      <c r="C92" s="203" t="s">
        <v>54</v>
      </c>
      <c r="D92" s="204"/>
      <c r="E92" s="204"/>
      <c r="F92" s="204"/>
      <c r="G92" s="204"/>
      <c r="H92" s="57"/>
      <c r="I92" s="205" t="s">
        <v>55</v>
      </c>
      <c r="J92" s="204"/>
      <c r="K92" s="204"/>
      <c r="L92" s="204"/>
      <c r="M92" s="204"/>
      <c r="N92" s="204"/>
      <c r="O92" s="204"/>
      <c r="P92" s="204"/>
      <c r="Q92" s="204"/>
      <c r="R92" s="204"/>
      <c r="S92" s="204"/>
      <c r="T92" s="204"/>
      <c r="U92" s="204"/>
      <c r="V92" s="204"/>
      <c r="W92" s="204"/>
      <c r="X92" s="204"/>
      <c r="Y92" s="204"/>
      <c r="Z92" s="204"/>
      <c r="AA92" s="204"/>
      <c r="AB92" s="204"/>
      <c r="AC92" s="204"/>
      <c r="AD92" s="204"/>
      <c r="AE92" s="204"/>
      <c r="AF92" s="204"/>
      <c r="AG92" s="206" t="s">
        <v>56</v>
      </c>
      <c r="AH92" s="204"/>
      <c r="AI92" s="204"/>
      <c r="AJ92" s="204"/>
      <c r="AK92" s="204"/>
      <c r="AL92" s="204"/>
      <c r="AM92" s="204"/>
      <c r="AN92" s="205" t="s">
        <v>57</v>
      </c>
      <c r="AO92" s="204"/>
      <c r="AP92" s="207"/>
      <c r="AQ92" s="58" t="s">
        <v>58</v>
      </c>
      <c r="AR92" s="29"/>
      <c r="AS92" s="59" t="s">
        <v>59</v>
      </c>
      <c r="AT92" s="60" t="s">
        <v>60</v>
      </c>
      <c r="AU92" s="60" t="s">
        <v>61</v>
      </c>
      <c r="AV92" s="60" t="s">
        <v>62</v>
      </c>
      <c r="AW92" s="60" t="s">
        <v>63</v>
      </c>
      <c r="AX92" s="60" t="s">
        <v>64</v>
      </c>
      <c r="AY92" s="60" t="s">
        <v>65</v>
      </c>
      <c r="AZ92" s="60" t="s">
        <v>66</v>
      </c>
      <c r="BA92" s="60" t="s">
        <v>67</v>
      </c>
      <c r="BB92" s="60" t="s">
        <v>68</v>
      </c>
      <c r="BC92" s="60" t="s">
        <v>69</v>
      </c>
      <c r="BD92" s="61" t="s">
        <v>70</v>
      </c>
    </row>
    <row r="93" spans="1:91" s="1" customFormat="1" ht="10.8" customHeight="1">
      <c r="B93" s="29"/>
      <c r="AR93" s="29"/>
      <c r="AS93" s="62"/>
      <c r="AT93" s="53"/>
      <c r="AU93" s="53"/>
      <c r="AV93" s="53"/>
      <c r="AW93" s="53"/>
      <c r="AX93" s="53"/>
      <c r="AY93" s="53"/>
      <c r="AZ93" s="53"/>
      <c r="BA93" s="53"/>
      <c r="BB93" s="53"/>
      <c r="BC93" s="53"/>
      <c r="BD93" s="54"/>
    </row>
    <row r="94" spans="1:91" s="5" customFormat="1" ht="32.4" customHeight="1">
      <c r="B94" s="63"/>
      <c r="C94" s="64" t="s">
        <v>71</v>
      </c>
      <c r="D94" s="65"/>
      <c r="E94" s="65"/>
      <c r="F94" s="65"/>
      <c r="G94" s="65"/>
      <c r="H94" s="65"/>
      <c r="I94" s="65"/>
      <c r="J94" s="65"/>
      <c r="K94" s="65"/>
      <c r="L94" s="65"/>
      <c r="M94" s="65"/>
      <c r="N94" s="65"/>
      <c r="O94" s="65"/>
      <c r="P94" s="65"/>
      <c r="Q94" s="65"/>
      <c r="R94" s="65"/>
      <c r="S94" s="65"/>
      <c r="T94" s="65"/>
      <c r="U94" s="65"/>
      <c r="V94" s="65"/>
      <c r="W94" s="65"/>
      <c r="X94" s="65"/>
      <c r="Y94" s="65"/>
      <c r="Z94" s="65"/>
      <c r="AA94" s="65"/>
      <c r="AB94" s="65"/>
      <c r="AC94" s="65"/>
      <c r="AD94" s="65"/>
      <c r="AE94" s="65"/>
      <c r="AF94" s="65"/>
      <c r="AG94" s="211">
        <f>ROUND(AG95,2)</f>
        <v>50052.82</v>
      </c>
      <c r="AH94" s="211"/>
      <c r="AI94" s="211"/>
      <c r="AJ94" s="211"/>
      <c r="AK94" s="211"/>
      <c r="AL94" s="211"/>
      <c r="AM94" s="211"/>
      <c r="AN94" s="212">
        <f>SUM(AG94,AT94)</f>
        <v>61564.97</v>
      </c>
      <c r="AO94" s="212"/>
      <c r="AP94" s="212"/>
      <c r="AQ94" s="67" t="s">
        <v>1</v>
      </c>
      <c r="AR94" s="63"/>
      <c r="AS94" s="68">
        <f>ROUND(AS95,2)</f>
        <v>0</v>
      </c>
      <c r="AT94" s="69">
        <f>ROUND(SUM(AV94:AW94),2)</f>
        <v>11512.15</v>
      </c>
      <c r="AU94" s="70">
        <f>ROUND(AU95,5)</f>
        <v>0</v>
      </c>
      <c r="AV94" s="69">
        <f>ROUND(AZ94*L32,2)</f>
        <v>0</v>
      </c>
      <c r="AW94" s="69">
        <f>ROUND(BA94*L33,2)</f>
        <v>11512.15</v>
      </c>
      <c r="AX94" s="69">
        <f>ROUND(BB94*L32,2)</f>
        <v>0</v>
      </c>
      <c r="AY94" s="69">
        <f>ROUND(BC94*L33,2)</f>
        <v>0</v>
      </c>
      <c r="AZ94" s="69">
        <f>ROUND(AZ95,2)</f>
        <v>0</v>
      </c>
      <c r="BA94" s="69">
        <f>ROUND(BA95,2)</f>
        <v>50052.82</v>
      </c>
      <c r="BB94" s="69">
        <f>ROUND(BB95,2)</f>
        <v>0</v>
      </c>
      <c r="BC94" s="69">
        <f>ROUND(BC95,2)</f>
        <v>0</v>
      </c>
      <c r="BD94" s="71">
        <f>ROUND(BD95,2)</f>
        <v>0</v>
      </c>
      <c r="BS94" s="72" t="s">
        <v>72</v>
      </c>
      <c r="BT94" s="72" t="s">
        <v>73</v>
      </c>
      <c r="BU94" s="73" t="s">
        <v>74</v>
      </c>
      <c r="BV94" s="72" t="s">
        <v>75</v>
      </c>
      <c r="BW94" s="72" t="s">
        <v>4</v>
      </c>
      <c r="BX94" s="72" t="s">
        <v>76</v>
      </c>
      <c r="CL94" s="72" t="s">
        <v>1</v>
      </c>
    </row>
    <row r="95" spans="1:91" s="6" customFormat="1" ht="16.5" customHeight="1">
      <c r="A95" s="74" t="s">
        <v>77</v>
      </c>
      <c r="B95" s="75"/>
      <c r="C95" s="76"/>
      <c r="D95" s="210" t="s">
        <v>78</v>
      </c>
      <c r="E95" s="210"/>
      <c r="F95" s="210"/>
      <c r="G95" s="210"/>
      <c r="H95" s="210"/>
      <c r="I95" s="77"/>
      <c r="J95" s="210" t="s">
        <v>79</v>
      </c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08">
        <f>'01o - Stavebné úpravy sil...'!J32</f>
        <v>50052.82</v>
      </c>
      <c r="AH95" s="209"/>
      <c r="AI95" s="209"/>
      <c r="AJ95" s="209"/>
      <c r="AK95" s="209"/>
      <c r="AL95" s="209"/>
      <c r="AM95" s="209"/>
      <c r="AN95" s="208">
        <f>SUM(AG95,AT95)</f>
        <v>61564.97</v>
      </c>
      <c r="AO95" s="209"/>
      <c r="AP95" s="209"/>
      <c r="AQ95" s="78" t="s">
        <v>80</v>
      </c>
      <c r="AR95" s="75"/>
      <c r="AS95" s="79">
        <v>0</v>
      </c>
      <c r="AT95" s="80">
        <f>ROUND(SUM(AV95:AW95),2)</f>
        <v>11512.15</v>
      </c>
      <c r="AU95" s="81">
        <f>'01o - Stavebné úpravy sil...'!P128</f>
        <v>0</v>
      </c>
      <c r="AV95" s="80">
        <f>'01o - Stavebné úpravy sil...'!J35</f>
        <v>0</v>
      </c>
      <c r="AW95" s="80">
        <f>'01o - Stavebné úpravy sil...'!J36</f>
        <v>11512.15</v>
      </c>
      <c r="AX95" s="80">
        <f>'01o - Stavebné úpravy sil...'!J37</f>
        <v>0</v>
      </c>
      <c r="AY95" s="80">
        <f>'01o - Stavebné úpravy sil...'!J38</f>
        <v>0</v>
      </c>
      <c r="AZ95" s="80">
        <f>'01o - Stavebné úpravy sil...'!F35</f>
        <v>0</v>
      </c>
      <c r="BA95" s="80">
        <f>'01o - Stavebné úpravy sil...'!F36</f>
        <v>50052.82</v>
      </c>
      <c r="BB95" s="80">
        <f>'01o - Stavebné úpravy sil...'!F37</f>
        <v>0</v>
      </c>
      <c r="BC95" s="80">
        <f>'01o - Stavebné úpravy sil...'!F38</f>
        <v>0</v>
      </c>
      <c r="BD95" s="82">
        <f>'01o - Stavebné úpravy sil...'!F39</f>
        <v>0</v>
      </c>
      <c r="BT95" s="83" t="s">
        <v>81</v>
      </c>
      <c r="BV95" s="83" t="s">
        <v>75</v>
      </c>
      <c r="BW95" s="83" t="s">
        <v>82</v>
      </c>
      <c r="BX95" s="83" t="s">
        <v>4</v>
      </c>
      <c r="CL95" s="83" t="s">
        <v>1</v>
      </c>
      <c r="CM95" s="83" t="s">
        <v>73</v>
      </c>
    </row>
    <row r="96" spans="1:91" ht="10.199999999999999">
      <c r="B96" s="18"/>
      <c r="AR96" s="18"/>
    </row>
    <row r="97" spans="2:48" s="1" customFormat="1" ht="30" customHeight="1">
      <c r="B97" s="29"/>
      <c r="C97" s="64" t="s">
        <v>83</v>
      </c>
      <c r="AG97" s="212">
        <v>0</v>
      </c>
      <c r="AH97" s="212"/>
      <c r="AI97" s="212"/>
      <c r="AJ97" s="212"/>
      <c r="AK97" s="212"/>
      <c r="AL97" s="212"/>
      <c r="AM97" s="212"/>
      <c r="AN97" s="212">
        <v>0</v>
      </c>
      <c r="AO97" s="212"/>
      <c r="AP97" s="212"/>
      <c r="AQ97" s="84"/>
      <c r="AR97" s="29"/>
      <c r="AS97" s="59" t="s">
        <v>84</v>
      </c>
      <c r="AT97" s="60" t="s">
        <v>85</v>
      </c>
      <c r="AU97" s="60" t="s">
        <v>37</v>
      </c>
      <c r="AV97" s="61" t="s">
        <v>60</v>
      </c>
    </row>
    <row r="98" spans="2:48" s="1" customFormat="1" ht="10.8" customHeight="1">
      <c r="B98" s="29"/>
      <c r="AR98" s="29"/>
    </row>
    <row r="99" spans="2:48" s="1" customFormat="1" ht="30" customHeight="1">
      <c r="B99" s="29"/>
      <c r="C99" s="85" t="s">
        <v>86</v>
      </c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6"/>
      <c r="O99" s="86"/>
      <c r="P99" s="86"/>
      <c r="Q99" s="86"/>
      <c r="R99" s="86"/>
      <c r="S99" s="86"/>
      <c r="T99" s="86"/>
      <c r="U99" s="86"/>
      <c r="V99" s="86"/>
      <c r="W99" s="86"/>
      <c r="X99" s="86"/>
      <c r="Y99" s="86"/>
      <c r="Z99" s="86"/>
      <c r="AA99" s="86"/>
      <c r="AB99" s="86"/>
      <c r="AC99" s="86"/>
      <c r="AD99" s="86"/>
      <c r="AE99" s="86"/>
      <c r="AF99" s="86"/>
      <c r="AG99" s="213">
        <f>ROUND(AG94 + AG97, 2)</f>
        <v>50052.82</v>
      </c>
      <c r="AH99" s="213"/>
      <c r="AI99" s="213"/>
      <c r="AJ99" s="213"/>
      <c r="AK99" s="213"/>
      <c r="AL99" s="213"/>
      <c r="AM99" s="213"/>
      <c r="AN99" s="213">
        <f>ROUND(AN94 + AN97, 2)</f>
        <v>61564.97</v>
      </c>
      <c r="AO99" s="213"/>
      <c r="AP99" s="213"/>
      <c r="AQ99" s="86"/>
      <c r="AR99" s="29"/>
    </row>
    <row r="100" spans="2:48" s="1" customFormat="1" ht="6.9" customHeight="1"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29"/>
    </row>
  </sheetData>
  <mergeCells count="46">
    <mergeCell ref="AG97:AM97"/>
    <mergeCell ref="AN97:AP97"/>
    <mergeCell ref="AG99:AM99"/>
    <mergeCell ref="AN99:AP99"/>
    <mergeCell ref="AR2:BE2"/>
    <mergeCell ref="AN95:AP95"/>
    <mergeCell ref="AG95:AM95"/>
    <mergeCell ref="D95:H95"/>
    <mergeCell ref="J95:AF95"/>
    <mergeCell ref="AG94:AM94"/>
    <mergeCell ref="AN94:AP94"/>
    <mergeCell ref="AS89:AT91"/>
    <mergeCell ref="AM90:AP90"/>
    <mergeCell ref="C92:G92"/>
    <mergeCell ref="I92:AF92"/>
    <mergeCell ref="AG92:AM92"/>
    <mergeCell ref="AN92:AP92"/>
    <mergeCell ref="X38:AB38"/>
    <mergeCell ref="AK38:AO38"/>
    <mergeCell ref="L85:AO85"/>
    <mergeCell ref="AM87:AN87"/>
    <mergeCell ref="AM89:AP89"/>
    <mergeCell ref="W35:AE35"/>
    <mergeCell ref="AK35:AO35"/>
    <mergeCell ref="L35:P35"/>
    <mergeCell ref="W36:AE36"/>
    <mergeCell ref="AK36:AO36"/>
    <mergeCell ref="L36:P36"/>
    <mergeCell ref="W33:AE33"/>
    <mergeCell ref="AK33:AO33"/>
    <mergeCell ref="L33:P33"/>
    <mergeCell ref="W34:AE34"/>
    <mergeCell ref="AK34:AO34"/>
    <mergeCell ref="L34:P34"/>
    <mergeCell ref="AK29:AO29"/>
    <mergeCell ref="L31:P31"/>
    <mergeCell ref="W31:AE31"/>
    <mergeCell ref="AK31:AO31"/>
    <mergeCell ref="W32:AE32"/>
    <mergeCell ref="AK32:AO32"/>
    <mergeCell ref="L32:P32"/>
    <mergeCell ref="K5:AO5"/>
    <mergeCell ref="K6:AO6"/>
    <mergeCell ref="E23:AN23"/>
    <mergeCell ref="AK26:AO26"/>
    <mergeCell ref="AK27:AO27"/>
  </mergeCells>
  <hyperlinks>
    <hyperlink ref="A95" location="'01o - Stavebné úpravy sil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M194"/>
  <sheetViews>
    <sheetView showGridLines="0" tabSelected="1" workbookViewId="0">
      <selection activeCell="E27" sqref="E27:H27"/>
    </sheetView>
  </sheetViews>
  <sheetFormatPr defaultRowHeight="14.4"/>
  <cols>
    <col min="1" max="1" width="8.28515625" customWidth="1"/>
    <col min="2" max="2" width="1.140625" customWidth="1"/>
    <col min="3" max="3" width="4.140625" customWidth="1"/>
    <col min="4" max="4" width="4.28515625" customWidth="1"/>
    <col min="5" max="5" width="17.140625" customWidth="1"/>
    <col min="6" max="6" width="50.85546875" customWidth="1"/>
    <col min="7" max="7" width="7.42578125" customWidth="1"/>
    <col min="8" max="8" width="14" customWidth="1"/>
    <col min="9" max="9" width="15.85546875" customWidth="1"/>
    <col min="10" max="10" width="22.28515625" customWidth="1"/>
    <col min="11" max="11" width="22.28515625" hidden="1" customWidth="1"/>
    <col min="12" max="12" width="9.28515625" customWidth="1"/>
    <col min="13" max="13" width="10.85546875" hidden="1" customWidth="1"/>
    <col min="14" max="14" width="9.28515625" hidden="1"/>
    <col min="15" max="20" width="14.140625" hidden="1" customWidth="1"/>
    <col min="21" max="21" width="16.28515625" hidden="1" customWidth="1"/>
    <col min="22" max="22" width="12.28515625" customWidth="1"/>
    <col min="23" max="23" width="16.28515625" customWidth="1"/>
    <col min="24" max="24" width="12.28515625" customWidth="1"/>
    <col min="25" max="25" width="15" customWidth="1"/>
    <col min="26" max="26" width="11" customWidth="1"/>
    <col min="27" max="27" width="15" customWidth="1"/>
    <col min="28" max="28" width="16.28515625" customWidth="1"/>
    <col min="29" max="29" width="11" customWidth="1"/>
    <col min="30" max="30" width="15" customWidth="1"/>
    <col min="31" max="31" width="16.28515625" customWidth="1"/>
    <col min="44" max="65" width="9.28515625" hidden="1"/>
  </cols>
  <sheetData>
    <row r="1" spans="2:46" ht="10.199999999999999"/>
    <row r="2" spans="2:46" ht="36.9" customHeight="1">
      <c r="L2" s="214" t="s">
        <v>5</v>
      </c>
      <c r="M2" s="177"/>
      <c r="N2" s="177"/>
      <c r="O2" s="177"/>
      <c r="P2" s="177"/>
      <c r="Q2" s="177"/>
      <c r="R2" s="177"/>
      <c r="S2" s="177"/>
      <c r="T2" s="177"/>
      <c r="U2" s="177"/>
      <c r="V2" s="177"/>
      <c r="AT2" s="15" t="s">
        <v>82</v>
      </c>
    </row>
    <row r="3" spans="2:46" ht="6.9" customHeight="1">
      <c r="B3" s="16"/>
      <c r="C3" s="17"/>
      <c r="D3" s="17"/>
      <c r="E3" s="17"/>
      <c r="F3" s="17"/>
      <c r="G3" s="17"/>
      <c r="H3" s="17"/>
      <c r="I3" s="17"/>
      <c r="J3" s="17"/>
      <c r="K3" s="17"/>
      <c r="L3" s="18"/>
      <c r="AT3" s="15" t="s">
        <v>73</v>
      </c>
    </row>
    <row r="4" spans="2:46" ht="24.9" customHeight="1">
      <c r="B4" s="18"/>
      <c r="D4" s="19" t="s">
        <v>87</v>
      </c>
      <c r="L4" s="18"/>
      <c r="M4" s="88" t="s">
        <v>9</v>
      </c>
      <c r="AT4" s="15" t="s">
        <v>3</v>
      </c>
    </row>
    <row r="5" spans="2:46" ht="6.9" customHeight="1">
      <c r="B5" s="18"/>
      <c r="L5" s="18"/>
    </row>
    <row r="6" spans="2:46" ht="12" customHeight="1">
      <c r="B6" s="18"/>
      <c r="D6" s="24" t="s">
        <v>13</v>
      </c>
      <c r="L6" s="18"/>
    </row>
    <row r="7" spans="2:46" ht="16.5" customHeight="1">
      <c r="B7" s="18"/>
      <c r="E7" s="215" t="str">
        <f>'Rekapitulácia stavby'!K6</f>
        <v>Stavebné úpravy silážnej jamy č.2, Nižné Ladičkovce</v>
      </c>
      <c r="F7" s="216"/>
      <c r="G7" s="216"/>
      <c r="H7" s="216"/>
      <c r="L7" s="18"/>
    </row>
    <row r="8" spans="2:46" s="1" customFormat="1" ht="12" customHeight="1">
      <c r="B8" s="29"/>
      <c r="D8" s="24" t="s">
        <v>88</v>
      </c>
      <c r="L8" s="29"/>
    </row>
    <row r="9" spans="2:46" s="1" customFormat="1" ht="16.5" customHeight="1">
      <c r="B9" s="29"/>
      <c r="E9" s="194" t="s">
        <v>89</v>
      </c>
      <c r="F9" s="217"/>
      <c r="G9" s="217"/>
      <c r="H9" s="217"/>
      <c r="L9" s="29"/>
    </row>
    <row r="10" spans="2:46" s="1" customFormat="1" ht="10.199999999999999">
      <c r="B10" s="29"/>
      <c r="L10" s="29"/>
    </row>
    <row r="11" spans="2:46" s="1" customFormat="1" ht="12" customHeight="1">
      <c r="B11" s="29"/>
      <c r="D11" s="24" t="s">
        <v>15</v>
      </c>
      <c r="F11" s="22" t="s">
        <v>1</v>
      </c>
      <c r="I11" s="24" t="s">
        <v>16</v>
      </c>
      <c r="J11" s="22" t="s">
        <v>1</v>
      </c>
      <c r="L11" s="29"/>
    </row>
    <row r="12" spans="2:46" s="1" customFormat="1" ht="12" customHeight="1">
      <c r="B12" s="29"/>
      <c r="D12" s="24" t="s">
        <v>17</v>
      </c>
      <c r="F12" s="22" t="s">
        <v>18</v>
      </c>
      <c r="I12" s="24" t="s">
        <v>19</v>
      </c>
      <c r="J12" s="52" t="str">
        <f>'Rekapitulácia stavby'!AN8</f>
        <v>6. 10. 2026</v>
      </c>
      <c r="L12" s="29"/>
    </row>
    <row r="13" spans="2:46" s="1" customFormat="1" ht="10.8" customHeight="1">
      <c r="B13" s="29"/>
      <c r="L13" s="29"/>
    </row>
    <row r="14" spans="2:46" s="1" customFormat="1" ht="12" customHeight="1">
      <c r="B14" s="29"/>
      <c r="D14" s="24" t="s">
        <v>21</v>
      </c>
      <c r="I14" s="24" t="s">
        <v>22</v>
      </c>
      <c r="J14" s="22" t="str">
        <f>IF('Rekapitulácia stavby'!AN10="","",'Rekapitulácia stavby'!AN10)</f>
        <v/>
      </c>
      <c r="L14" s="29"/>
    </row>
    <row r="15" spans="2:46" s="1" customFormat="1" ht="18" customHeight="1">
      <c r="B15" s="29"/>
      <c r="E15" s="22" t="str">
        <f>IF('Rekapitulácia stavby'!E11="","",'Rekapitulácia stavby'!E11)</f>
        <v>Rotax Energo s.r.o.</v>
      </c>
      <c r="I15" s="24" t="s">
        <v>23</v>
      </c>
      <c r="J15" s="22" t="str">
        <f>IF('Rekapitulácia stavby'!AN11="","",'Rekapitulácia stavby'!AN11)</f>
        <v/>
      </c>
      <c r="L15" s="29"/>
    </row>
    <row r="16" spans="2:46" s="1" customFormat="1" ht="6.9" customHeight="1">
      <c r="B16" s="29"/>
      <c r="L16" s="29"/>
    </row>
    <row r="17" spans="2:12" s="1" customFormat="1" ht="12" customHeight="1">
      <c r="B17" s="29"/>
      <c r="D17" s="24" t="s">
        <v>24</v>
      </c>
      <c r="I17" s="24" t="s">
        <v>22</v>
      </c>
      <c r="J17" s="22" t="str">
        <f>'Rekapitulácia stavby'!AN13</f>
        <v/>
      </c>
      <c r="L17" s="29"/>
    </row>
    <row r="18" spans="2:12" s="1" customFormat="1" ht="18" customHeight="1">
      <c r="B18" s="29"/>
      <c r="E18" s="176" t="str">
        <f>'Rekapitulácia stavby'!E14</f>
        <v xml:space="preserve"> </v>
      </c>
      <c r="F18" s="176"/>
      <c r="G18" s="176"/>
      <c r="H18" s="176"/>
      <c r="I18" s="24" t="s">
        <v>23</v>
      </c>
      <c r="J18" s="22" t="str">
        <f>'Rekapitulácia stavby'!AN14</f>
        <v/>
      </c>
      <c r="L18" s="29"/>
    </row>
    <row r="19" spans="2:12" s="1" customFormat="1" ht="6.9" customHeight="1">
      <c r="B19" s="29"/>
      <c r="L19" s="29"/>
    </row>
    <row r="20" spans="2:12" s="1" customFormat="1" ht="12" customHeight="1">
      <c r="B20" s="29"/>
      <c r="D20" s="24" t="s">
        <v>25</v>
      </c>
      <c r="I20" s="24" t="s">
        <v>22</v>
      </c>
      <c r="J20" s="22" t="s">
        <v>26</v>
      </c>
      <c r="L20" s="29"/>
    </row>
    <row r="21" spans="2:12" s="1" customFormat="1" ht="18" customHeight="1">
      <c r="B21" s="29"/>
      <c r="E21" s="22" t="s">
        <v>236</v>
      </c>
      <c r="I21" s="24" t="s">
        <v>23</v>
      </c>
      <c r="J21" s="22" t="s">
        <v>1</v>
      </c>
      <c r="L21" s="29"/>
    </row>
    <row r="22" spans="2:12" s="1" customFormat="1" ht="6.9" customHeight="1">
      <c r="B22" s="29"/>
      <c r="L22" s="29"/>
    </row>
    <row r="23" spans="2:12" s="1" customFormat="1" ht="12" customHeight="1">
      <c r="B23" s="29"/>
      <c r="D23" s="24" t="s">
        <v>28</v>
      </c>
      <c r="I23" s="24" t="s">
        <v>22</v>
      </c>
      <c r="J23" s="22" t="s">
        <v>1</v>
      </c>
      <c r="L23" s="29"/>
    </row>
    <row r="24" spans="2:12" s="1" customFormat="1" ht="18" customHeight="1">
      <c r="B24" s="29"/>
      <c r="E24" s="22" t="s">
        <v>29</v>
      </c>
      <c r="I24" s="24" t="s">
        <v>23</v>
      </c>
      <c r="J24" s="22" t="s">
        <v>1</v>
      </c>
      <c r="L24" s="29"/>
    </row>
    <row r="25" spans="2:12" s="1" customFormat="1" ht="6.9" customHeight="1">
      <c r="B25" s="29"/>
      <c r="L25" s="29"/>
    </row>
    <row r="26" spans="2:12" s="1" customFormat="1" ht="12" customHeight="1">
      <c r="B26" s="29"/>
      <c r="D26" s="24" t="s">
        <v>30</v>
      </c>
      <c r="L26" s="29"/>
    </row>
    <row r="27" spans="2:12" s="7" customFormat="1" ht="16.5" customHeight="1">
      <c r="B27" s="89"/>
      <c r="E27" s="179" t="s">
        <v>1</v>
      </c>
      <c r="F27" s="179"/>
      <c r="G27" s="179"/>
      <c r="H27" s="179"/>
      <c r="L27" s="89"/>
    </row>
    <row r="28" spans="2:12" s="1" customFormat="1" ht="6.9" customHeight="1">
      <c r="B28" s="29"/>
      <c r="L28" s="29"/>
    </row>
    <row r="29" spans="2:12" s="1" customFormat="1" ht="6.9" customHeight="1">
      <c r="B29" s="29"/>
      <c r="D29" s="53"/>
      <c r="E29" s="53"/>
      <c r="F29" s="53"/>
      <c r="G29" s="53"/>
      <c r="H29" s="53"/>
      <c r="I29" s="53"/>
      <c r="J29" s="53"/>
      <c r="K29" s="53"/>
      <c r="L29" s="29"/>
    </row>
    <row r="30" spans="2:12" s="1" customFormat="1" ht="14.4" customHeight="1">
      <c r="B30" s="29"/>
      <c r="D30" s="22" t="s">
        <v>90</v>
      </c>
      <c r="J30" s="28">
        <f>J96</f>
        <v>50052.82</v>
      </c>
      <c r="L30" s="29"/>
    </row>
    <row r="31" spans="2:12" s="1" customFormat="1" ht="14.4" customHeight="1">
      <c r="B31" s="29"/>
      <c r="D31" s="27" t="s">
        <v>91</v>
      </c>
      <c r="J31" s="28">
        <f>J107</f>
        <v>0</v>
      </c>
      <c r="L31" s="29"/>
    </row>
    <row r="32" spans="2:12" s="1" customFormat="1" ht="25.35" customHeight="1">
      <c r="B32" s="29"/>
      <c r="D32" s="90" t="s">
        <v>33</v>
      </c>
      <c r="J32" s="66">
        <f>ROUND(J30 + J31, 2)</f>
        <v>50052.82</v>
      </c>
      <c r="L32" s="29"/>
    </row>
    <row r="33" spans="2:12" s="1" customFormat="1" ht="6.9" customHeight="1">
      <c r="B33" s="29"/>
      <c r="D33" s="53"/>
      <c r="E33" s="53"/>
      <c r="F33" s="53"/>
      <c r="G33" s="53"/>
      <c r="H33" s="53"/>
      <c r="I33" s="53"/>
      <c r="J33" s="53"/>
      <c r="K33" s="53"/>
      <c r="L33" s="29"/>
    </row>
    <row r="34" spans="2:12" s="1" customFormat="1" ht="14.4" customHeight="1">
      <c r="B34" s="29"/>
      <c r="F34" s="32" t="s">
        <v>35</v>
      </c>
      <c r="I34" s="32" t="s">
        <v>34</v>
      </c>
      <c r="J34" s="32" t="s">
        <v>36</v>
      </c>
      <c r="L34" s="29"/>
    </row>
    <row r="35" spans="2:12" s="1" customFormat="1" ht="14.4" customHeight="1">
      <c r="B35" s="29"/>
      <c r="D35" s="55" t="s">
        <v>37</v>
      </c>
      <c r="E35" s="34" t="s">
        <v>38</v>
      </c>
      <c r="F35" s="91">
        <f>ROUND((SUM(BE107:BE108) + SUM(BE128:BE193)),  2)</f>
        <v>0</v>
      </c>
      <c r="G35" s="92"/>
      <c r="H35" s="92"/>
      <c r="I35" s="93">
        <v>0.23</v>
      </c>
      <c r="J35" s="91">
        <f>ROUND(((SUM(BE107:BE108) + SUM(BE128:BE193))*I35),  2)</f>
        <v>0</v>
      </c>
      <c r="L35" s="29"/>
    </row>
    <row r="36" spans="2:12" s="1" customFormat="1" ht="14.4" customHeight="1">
      <c r="B36" s="29"/>
      <c r="E36" s="34" t="s">
        <v>39</v>
      </c>
      <c r="F36" s="94">
        <f>ROUND((SUM(BF107:BF108) + SUM(BF128:BF193)),  2)</f>
        <v>50052.82</v>
      </c>
      <c r="I36" s="95">
        <v>0.23</v>
      </c>
      <c r="J36" s="94">
        <f>ROUND(((SUM(BF107:BF108) + SUM(BF128:BF193))*I36),  2)</f>
        <v>11512.15</v>
      </c>
      <c r="L36" s="29"/>
    </row>
    <row r="37" spans="2:12" s="1" customFormat="1" ht="14.4" hidden="1" customHeight="1">
      <c r="B37" s="29"/>
      <c r="E37" s="24" t="s">
        <v>40</v>
      </c>
      <c r="F37" s="94">
        <f>ROUND((SUM(BG107:BG108) + SUM(BG128:BG193)),  2)</f>
        <v>0</v>
      </c>
      <c r="I37" s="95">
        <v>0.23</v>
      </c>
      <c r="J37" s="94">
        <f>0</f>
        <v>0</v>
      </c>
      <c r="L37" s="29"/>
    </row>
    <row r="38" spans="2:12" s="1" customFormat="1" ht="14.4" hidden="1" customHeight="1">
      <c r="B38" s="29"/>
      <c r="E38" s="24" t="s">
        <v>41</v>
      </c>
      <c r="F38" s="94">
        <f>ROUND((SUM(BH107:BH108) + SUM(BH128:BH193)),  2)</f>
        <v>0</v>
      </c>
      <c r="I38" s="95">
        <v>0.23</v>
      </c>
      <c r="J38" s="94">
        <f>0</f>
        <v>0</v>
      </c>
      <c r="L38" s="29"/>
    </row>
    <row r="39" spans="2:12" s="1" customFormat="1" ht="14.4" hidden="1" customHeight="1">
      <c r="B39" s="29"/>
      <c r="E39" s="34" t="s">
        <v>42</v>
      </c>
      <c r="F39" s="91">
        <f>ROUND((SUM(BI107:BI108) + SUM(BI128:BI193)),  2)</f>
        <v>0</v>
      </c>
      <c r="G39" s="92"/>
      <c r="H39" s="92"/>
      <c r="I39" s="93">
        <v>0</v>
      </c>
      <c r="J39" s="91">
        <f>0</f>
        <v>0</v>
      </c>
      <c r="L39" s="29"/>
    </row>
    <row r="40" spans="2:12" s="1" customFormat="1" ht="6.9" customHeight="1">
      <c r="B40" s="29"/>
      <c r="L40" s="29"/>
    </row>
    <row r="41" spans="2:12" s="1" customFormat="1" ht="25.35" customHeight="1">
      <c r="B41" s="29"/>
      <c r="C41" s="86"/>
      <c r="D41" s="96" t="s">
        <v>43</v>
      </c>
      <c r="E41" s="57"/>
      <c r="F41" s="57"/>
      <c r="G41" s="97" t="s">
        <v>44</v>
      </c>
      <c r="H41" s="98" t="s">
        <v>45</v>
      </c>
      <c r="I41" s="57"/>
      <c r="J41" s="99">
        <f>SUM(J32:J39)</f>
        <v>61564.97</v>
      </c>
      <c r="K41" s="100"/>
      <c r="L41" s="29"/>
    </row>
    <row r="42" spans="2:12" s="1" customFormat="1" ht="14.4" customHeight="1">
      <c r="B42" s="29"/>
      <c r="L42" s="29"/>
    </row>
    <row r="43" spans="2:12" ht="14.4" customHeight="1">
      <c r="B43" s="18"/>
      <c r="L43" s="18"/>
    </row>
    <row r="44" spans="2:12" ht="14.4" customHeight="1">
      <c r="B44" s="18"/>
      <c r="L44" s="18"/>
    </row>
    <row r="45" spans="2:12" ht="14.4" customHeight="1">
      <c r="B45" s="18"/>
      <c r="L45" s="18"/>
    </row>
    <row r="46" spans="2:12" ht="14.4" customHeight="1">
      <c r="B46" s="18"/>
      <c r="L46" s="18"/>
    </row>
    <row r="47" spans="2:12" ht="14.4" customHeight="1">
      <c r="B47" s="18"/>
      <c r="L47" s="18"/>
    </row>
    <row r="48" spans="2:12" ht="14.4" customHeight="1">
      <c r="B48" s="18"/>
      <c r="L48" s="18"/>
    </row>
    <row r="49" spans="2:12" ht="14.4" customHeight="1">
      <c r="B49" s="18"/>
      <c r="L49" s="18"/>
    </row>
    <row r="50" spans="2:12" s="1" customFormat="1" ht="14.4" customHeight="1">
      <c r="B50" s="29"/>
      <c r="D50" s="41" t="s">
        <v>46</v>
      </c>
      <c r="E50" s="42"/>
      <c r="F50" s="42"/>
      <c r="G50" s="41" t="s">
        <v>47</v>
      </c>
      <c r="H50" s="42"/>
      <c r="I50" s="42"/>
      <c r="J50" s="42"/>
      <c r="K50" s="42"/>
      <c r="L50" s="29"/>
    </row>
    <row r="51" spans="2:12" ht="10.199999999999999">
      <c r="B51" s="18"/>
      <c r="L51" s="18"/>
    </row>
    <row r="52" spans="2:12" ht="10.199999999999999">
      <c r="B52" s="18"/>
      <c r="L52" s="18"/>
    </row>
    <row r="53" spans="2:12" ht="10.199999999999999">
      <c r="B53" s="18"/>
      <c r="L53" s="18"/>
    </row>
    <row r="54" spans="2:12" ht="10.199999999999999">
      <c r="B54" s="18"/>
      <c r="L54" s="18"/>
    </row>
    <row r="55" spans="2:12" ht="10.199999999999999">
      <c r="B55" s="18"/>
      <c r="L55" s="18"/>
    </row>
    <row r="56" spans="2:12" ht="10.199999999999999">
      <c r="B56" s="18"/>
      <c r="L56" s="18"/>
    </row>
    <row r="57" spans="2:12" ht="10.199999999999999">
      <c r="B57" s="18"/>
      <c r="L57" s="18"/>
    </row>
    <row r="58" spans="2:12" ht="10.199999999999999">
      <c r="B58" s="18"/>
      <c r="L58" s="18"/>
    </row>
    <row r="59" spans="2:12" ht="10.199999999999999">
      <c r="B59" s="18"/>
      <c r="L59" s="18"/>
    </row>
    <row r="60" spans="2:12" ht="10.199999999999999">
      <c r="B60" s="18"/>
      <c r="L60" s="18"/>
    </row>
    <row r="61" spans="2:12" s="1" customFormat="1" ht="13.2">
      <c r="B61" s="29"/>
      <c r="D61" s="43" t="s">
        <v>48</v>
      </c>
      <c r="E61" s="31"/>
      <c r="F61" s="101" t="s">
        <v>49</v>
      </c>
      <c r="G61" s="43" t="s">
        <v>48</v>
      </c>
      <c r="H61" s="31"/>
      <c r="I61" s="31"/>
      <c r="J61" s="102" t="s">
        <v>49</v>
      </c>
      <c r="K61" s="31"/>
      <c r="L61" s="29"/>
    </row>
    <row r="62" spans="2:12" ht="10.199999999999999">
      <c r="B62" s="18"/>
      <c r="L62" s="18"/>
    </row>
    <row r="63" spans="2:12" ht="10.199999999999999">
      <c r="B63" s="18"/>
      <c r="L63" s="18"/>
    </row>
    <row r="64" spans="2:12" ht="10.199999999999999">
      <c r="B64" s="18"/>
      <c r="L64" s="18"/>
    </row>
    <row r="65" spans="2:12" s="1" customFormat="1" ht="13.2">
      <c r="B65" s="29"/>
      <c r="D65" s="41" t="s">
        <v>50</v>
      </c>
      <c r="E65" s="42"/>
      <c r="F65" s="42"/>
      <c r="G65" s="41" t="s">
        <v>51</v>
      </c>
      <c r="H65" s="42"/>
      <c r="I65" s="42"/>
      <c r="J65" s="42"/>
      <c r="K65" s="42"/>
      <c r="L65" s="29"/>
    </row>
    <row r="66" spans="2:12" ht="10.199999999999999">
      <c r="B66" s="18"/>
      <c r="L66" s="18"/>
    </row>
    <row r="67" spans="2:12" ht="10.199999999999999">
      <c r="B67" s="18"/>
      <c r="L67" s="18"/>
    </row>
    <row r="68" spans="2:12" ht="10.199999999999999">
      <c r="B68" s="18"/>
      <c r="L68" s="18"/>
    </row>
    <row r="69" spans="2:12" ht="10.199999999999999">
      <c r="B69" s="18"/>
      <c r="L69" s="18"/>
    </row>
    <row r="70" spans="2:12" ht="10.199999999999999">
      <c r="B70" s="18"/>
      <c r="L70" s="18"/>
    </row>
    <row r="71" spans="2:12" ht="10.199999999999999">
      <c r="B71" s="18"/>
      <c r="L71" s="18"/>
    </row>
    <row r="72" spans="2:12" ht="10.199999999999999">
      <c r="B72" s="18"/>
      <c r="L72" s="18"/>
    </row>
    <row r="73" spans="2:12" ht="10.199999999999999">
      <c r="B73" s="18"/>
      <c r="L73" s="18"/>
    </row>
    <row r="74" spans="2:12" ht="10.199999999999999">
      <c r="B74" s="18"/>
      <c r="L74" s="18"/>
    </row>
    <row r="75" spans="2:12" ht="10.199999999999999">
      <c r="B75" s="18"/>
      <c r="L75" s="18"/>
    </row>
    <row r="76" spans="2:12" s="1" customFormat="1" ht="13.2">
      <c r="B76" s="29"/>
      <c r="D76" s="43" t="s">
        <v>48</v>
      </c>
      <c r="E76" s="31"/>
      <c r="F76" s="101" t="s">
        <v>49</v>
      </c>
      <c r="G76" s="43" t="s">
        <v>48</v>
      </c>
      <c r="H76" s="31"/>
      <c r="I76" s="31"/>
      <c r="J76" s="102" t="s">
        <v>49</v>
      </c>
      <c r="K76" s="31"/>
      <c r="L76" s="29"/>
    </row>
    <row r="77" spans="2:12" s="1" customFormat="1" ht="14.4" customHeight="1"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29"/>
    </row>
    <row r="81" spans="2:47" s="1" customFormat="1" ht="6.9" customHeight="1"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29"/>
    </row>
    <row r="82" spans="2:47" s="1" customFormat="1" ht="24.9" customHeight="1">
      <c r="B82" s="29"/>
      <c r="C82" s="19" t="s">
        <v>92</v>
      </c>
      <c r="L82" s="29"/>
    </row>
    <row r="83" spans="2:47" s="1" customFormat="1" ht="6.9" customHeight="1">
      <c r="B83" s="29"/>
      <c r="L83" s="29"/>
    </row>
    <row r="84" spans="2:47" s="1" customFormat="1" ht="12" customHeight="1">
      <c r="B84" s="29"/>
      <c r="C84" s="24" t="s">
        <v>13</v>
      </c>
      <c r="L84" s="29"/>
    </row>
    <row r="85" spans="2:47" s="1" customFormat="1" ht="16.5" customHeight="1">
      <c r="B85" s="29"/>
      <c r="E85" s="215" t="str">
        <f>E7</f>
        <v>Stavebné úpravy silážnej jamy č.2, Nižné Ladičkovce</v>
      </c>
      <c r="F85" s="216"/>
      <c r="G85" s="216"/>
      <c r="H85" s="216"/>
      <c r="L85" s="29"/>
    </row>
    <row r="86" spans="2:47" s="1" customFormat="1" ht="12" customHeight="1">
      <c r="B86" s="29"/>
      <c r="C86" s="24" t="s">
        <v>88</v>
      </c>
      <c r="L86" s="29"/>
    </row>
    <row r="87" spans="2:47" s="1" customFormat="1" ht="16.5" customHeight="1">
      <c r="B87" s="29"/>
      <c r="E87" s="194" t="str">
        <f>E9</f>
        <v>01o - Stavebné úpravy silážnej jamy č.2</v>
      </c>
      <c r="F87" s="217"/>
      <c r="G87" s="217"/>
      <c r="H87" s="217"/>
      <c r="L87" s="29"/>
    </row>
    <row r="88" spans="2:47" s="1" customFormat="1" ht="6.9" customHeight="1">
      <c r="B88" s="29"/>
      <c r="L88" s="29"/>
    </row>
    <row r="89" spans="2:47" s="1" customFormat="1" ht="12" customHeight="1">
      <c r="B89" s="29"/>
      <c r="C89" s="24" t="s">
        <v>17</v>
      </c>
      <c r="F89" s="22" t="str">
        <f>F12</f>
        <v xml:space="preserve"> </v>
      </c>
      <c r="I89" s="24" t="s">
        <v>19</v>
      </c>
      <c r="J89" s="52" t="str">
        <f>IF(J12="","",J12)</f>
        <v>6. 10. 2026</v>
      </c>
      <c r="L89" s="29"/>
    </row>
    <row r="90" spans="2:47" s="1" customFormat="1" ht="6.9" customHeight="1">
      <c r="B90" s="29"/>
      <c r="L90" s="29"/>
    </row>
    <row r="91" spans="2:47" s="1" customFormat="1" ht="25.65" customHeight="1">
      <c r="B91" s="29"/>
      <c r="C91" s="24" t="s">
        <v>21</v>
      </c>
      <c r="F91" s="22" t="str">
        <f>E15</f>
        <v>Rotax Energo s.r.o.</v>
      </c>
      <c r="I91" s="24" t="s">
        <v>25</v>
      </c>
      <c r="J91" s="25" t="str">
        <f>E21</f>
        <v>Ing. Lukáš Pida - Projektovanie stavieb</v>
      </c>
      <c r="L91" s="29"/>
    </row>
    <row r="92" spans="2:47" s="1" customFormat="1" ht="15.15" customHeight="1">
      <c r="B92" s="29"/>
      <c r="C92" s="24" t="s">
        <v>24</v>
      </c>
      <c r="F92" s="22" t="str">
        <f>IF(E18="","",E18)</f>
        <v xml:space="preserve"> </v>
      </c>
      <c r="I92" s="24" t="s">
        <v>28</v>
      </c>
      <c r="J92" s="25" t="str">
        <f>E24</f>
        <v>Ing. Karol Závodský</v>
      </c>
      <c r="L92" s="29"/>
    </row>
    <row r="93" spans="2:47" s="1" customFormat="1" ht="10.35" customHeight="1">
      <c r="B93" s="29"/>
      <c r="L93" s="29"/>
    </row>
    <row r="94" spans="2:47" s="1" customFormat="1" ht="29.25" customHeight="1">
      <c r="B94" s="29"/>
      <c r="C94" s="103" t="s">
        <v>93</v>
      </c>
      <c r="D94" s="86"/>
      <c r="E94" s="86"/>
      <c r="F94" s="86"/>
      <c r="G94" s="86"/>
      <c r="H94" s="86"/>
      <c r="I94" s="86"/>
      <c r="J94" s="104" t="s">
        <v>94</v>
      </c>
      <c r="K94" s="86"/>
      <c r="L94" s="29"/>
    </row>
    <row r="95" spans="2:47" s="1" customFormat="1" ht="10.35" customHeight="1">
      <c r="B95" s="29"/>
      <c r="L95" s="29"/>
    </row>
    <row r="96" spans="2:47" s="1" customFormat="1" ht="22.8" customHeight="1">
      <c r="B96" s="29"/>
      <c r="C96" s="105" t="s">
        <v>95</v>
      </c>
      <c r="J96" s="66">
        <f>J128</f>
        <v>50052.82</v>
      </c>
      <c r="L96" s="29"/>
      <c r="AU96" s="15" t="s">
        <v>96</v>
      </c>
    </row>
    <row r="97" spans="2:14" s="8" customFormat="1" ht="24.9" customHeight="1">
      <c r="B97" s="106"/>
      <c r="D97" s="107" t="s">
        <v>97</v>
      </c>
      <c r="E97" s="108"/>
      <c r="F97" s="108"/>
      <c r="G97" s="108"/>
      <c r="H97" s="108"/>
      <c r="I97" s="108"/>
      <c r="J97" s="109">
        <f>J129</f>
        <v>50052.82</v>
      </c>
      <c r="L97" s="106"/>
    </row>
    <row r="98" spans="2:14" s="9" customFormat="1" ht="19.95" customHeight="1">
      <c r="B98" s="110"/>
      <c r="D98" s="111" t="s">
        <v>98</v>
      </c>
      <c r="E98" s="112"/>
      <c r="F98" s="112"/>
      <c r="G98" s="112"/>
      <c r="H98" s="112"/>
      <c r="I98" s="112"/>
      <c r="J98" s="113">
        <f>J130</f>
        <v>6202.2800000000007</v>
      </c>
      <c r="L98" s="110"/>
    </row>
    <row r="99" spans="2:14" s="9" customFormat="1" ht="19.95" customHeight="1">
      <c r="B99" s="110"/>
      <c r="D99" s="111" t="s">
        <v>99</v>
      </c>
      <c r="E99" s="112"/>
      <c r="F99" s="112"/>
      <c r="G99" s="112"/>
      <c r="H99" s="112"/>
      <c r="I99" s="112"/>
      <c r="J99" s="113">
        <f>J142</f>
        <v>1043</v>
      </c>
      <c r="L99" s="110"/>
    </row>
    <row r="100" spans="2:14" s="9" customFormat="1" ht="19.95" customHeight="1">
      <c r="B100" s="110"/>
      <c r="D100" s="111" t="s">
        <v>100</v>
      </c>
      <c r="E100" s="112"/>
      <c r="F100" s="112"/>
      <c r="G100" s="112"/>
      <c r="H100" s="112"/>
      <c r="I100" s="112"/>
      <c r="J100" s="113">
        <f>J146</f>
        <v>190.64</v>
      </c>
      <c r="L100" s="110"/>
    </row>
    <row r="101" spans="2:14" s="9" customFormat="1" ht="19.95" customHeight="1">
      <c r="B101" s="110"/>
      <c r="D101" s="111" t="s">
        <v>101</v>
      </c>
      <c r="E101" s="112"/>
      <c r="F101" s="112"/>
      <c r="G101" s="112"/>
      <c r="H101" s="112"/>
      <c r="I101" s="112"/>
      <c r="J101" s="113">
        <f>J148</f>
        <v>7563.35</v>
      </c>
      <c r="L101" s="110"/>
    </row>
    <row r="102" spans="2:14" s="9" customFormat="1" ht="19.95" customHeight="1">
      <c r="B102" s="110"/>
      <c r="D102" s="111" t="s">
        <v>102</v>
      </c>
      <c r="E102" s="112"/>
      <c r="F102" s="112"/>
      <c r="G102" s="112"/>
      <c r="H102" s="112"/>
      <c r="I102" s="112"/>
      <c r="J102" s="113">
        <f>J150</f>
        <v>27854.3</v>
      </c>
      <c r="L102" s="110"/>
    </row>
    <row r="103" spans="2:14" s="9" customFormat="1" ht="19.95" customHeight="1">
      <c r="B103" s="110"/>
      <c r="D103" s="111" t="s">
        <v>103</v>
      </c>
      <c r="E103" s="112"/>
      <c r="F103" s="112"/>
      <c r="G103" s="112"/>
      <c r="H103" s="112"/>
      <c r="I103" s="112"/>
      <c r="J103" s="113">
        <f>J177</f>
        <v>4138.3300000000008</v>
      </c>
      <c r="L103" s="110"/>
    </row>
    <row r="104" spans="2:14" s="9" customFormat="1" ht="19.95" customHeight="1">
      <c r="B104" s="110"/>
      <c r="D104" s="111" t="s">
        <v>104</v>
      </c>
      <c r="E104" s="112"/>
      <c r="F104" s="112"/>
      <c r="G104" s="112"/>
      <c r="H104" s="112"/>
      <c r="I104" s="112"/>
      <c r="J104" s="113">
        <f>J192</f>
        <v>3060.92</v>
      </c>
      <c r="L104" s="110"/>
    </row>
    <row r="105" spans="2:14" s="1" customFormat="1" ht="21.75" customHeight="1">
      <c r="B105" s="29"/>
      <c r="L105" s="29"/>
    </row>
    <row r="106" spans="2:14" s="1" customFormat="1" ht="6.9" customHeight="1">
      <c r="B106" s="29"/>
      <c r="L106" s="29"/>
    </row>
    <row r="107" spans="2:14" s="1" customFormat="1" ht="29.25" customHeight="1">
      <c r="B107" s="29"/>
      <c r="C107" s="105" t="s">
        <v>105</v>
      </c>
      <c r="J107" s="114">
        <v>0</v>
      </c>
      <c r="L107" s="29"/>
      <c r="N107" s="115" t="s">
        <v>37</v>
      </c>
    </row>
    <row r="108" spans="2:14" s="1" customFormat="1" ht="18" customHeight="1">
      <c r="B108" s="29"/>
      <c r="L108" s="29"/>
    </row>
    <row r="109" spans="2:14" s="1" customFormat="1" ht="29.25" customHeight="1">
      <c r="B109" s="29"/>
      <c r="C109" s="85" t="s">
        <v>86</v>
      </c>
      <c r="D109" s="86"/>
      <c r="E109" s="86"/>
      <c r="F109" s="86"/>
      <c r="G109" s="86"/>
      <c r="H109" s="86"/>
      <c r="I109" s="86"/>
      <c r="J109" s="87">
        <f>ROUND(J96+J107,2)</f>
        <v>50052.82</v>
      </c>
      <c r="K109" s="86"/>
      <c r="L109" s="29"/>
    </row>
    <row r="110" spans="2:14" s="1" customFormat="1" ht="6.9" customHeight="1"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29"/>
    </row>
    <row r="114" spans="2:63" s="1" customFormat="1" ht="6.9" customHeight="1"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29"/>
    </row>
    <row r="115" spans="2:63" s="1" customFormat="1" ht="24.9" customHeight="1">
      <c r="B115" s="29"/>
      <c r="C115" s="19" t="s">
        <v>106</v>
      </c>
      <c r="L115" s="29"/>
    </row>
    <row r="116" spans="2:63" s="1" customFormat="1" ht="6.9" customHeight="1">
      <c r="B116" s="29"/>
      <c r="L116" s="29"/>
    </row>
    <row r="117" spans="2:63" s="1" customFormat="1" ht="12" customHeight="1">
      <c r="B117" s="29"/>
      <c r="C117" s="24" t="s">
        <v>13</v>
      </c>
      <c r="L117" s="29"/>
    </row>
    <row r="118" spans="2:63" s="1" customFormat="1" ht="16.5" customHeight="1">
      <c r="B118" s="29"/>
      <c r="E118" s="215" t="str">
        <f>E7</f>
        <v>Stavebné úpravy silážnej jamy č.2, Nižné Ladičkovce</v>
      </c>
      <c r="F118" s="216"/>
      <c r="G118" s="216"/>
      <c r="H118" s="216"/>
      <c r="L118" s="29"/>
    </row>
    <row r="119" spans="2:63" s="1" customFormat="1" ht="12" customHeight="1">
      <c r="B119" s="29"/>
      <c r="C119" s="24" t="s">
        <v>88</v>
      </c>
      <c r="L119" s="29"/>
    </row>
    <row r="120" spans="2:63" s="1" customFormat="1" ht="16.5" customHeight="1">
      <c r="B120" s="29"/>
      <c r="E120" s="194" t="str">
        <f>E9</f>
        <v>01o - Stavebné úpravy silážnej jamy č.2</v>
      </c>
      <c r="F120" s="217"/>
      <c r="G120" s="217"/>
      <c r="H120" s="217"/>
      <c r="L120" s="29"/>
    </row>
    <row r="121" spans="2:63" s="1" customFormat="1" ht="6.9" customHeight="1">
      <c r="B121" s="29"/>
      <c r="L121" s="29"/>
    </row>
    <row r="122" spans="2:63" s="1" customFormat="1" ht="12" customHeight="1">
      <c r="B122" s="29"/>
      <c r="C122" s="24" t="s">
        <v>17</v>
      </c>
      <c r="F122" s="22" t="str">
        <f>F12</f>
        <v xml:space="preserve"> </v>
      </c>
      <c r="I122" s="24" t="s">
        <v>19</v>
      </c>
      <c r="J122" s="52" t="str">
        <f>IF(J12="","",J12)</f>
        <v>6. 10. 2026</v>
      </c>
      <c r="L122" s="29"/>
    </row>
    <row r="123" spans="2:63" s="1" customFormat="1" ht="6.9" customHeight="1">
      <c r="B123" s="29"/>
      <c r="L123" s="29"/>
    </row>
    <row r="124" spans="2:63" s="1" customFormat="1" ht="25.65" customHeight="1">
      <c r="B124" s="29"/>
      <c r="C124" s="24" t="s">
        <v>21</v>
      </c>
      <c r="F124" s="22" t="str">
        <f>E15</f>
        <v>Rotax Energo s.r.o.</v>
      </c>
      <c r="I124" s="24" t="s">
        <v>25</v>
      </c>
      <c r="J124" s="25" t="str">
        <f>E21</f>
        <v>Ing. Lukáš Pida - Projektovanie stavieb</v>
      </c>
      <c r="L124" s="29"/>
    </row>
    <row r="125" spans="2:63" s="1" customFormat="1" ht="15.15" customHeight="1">
      <c r="B125" s="29"/>
      <c r="C125" s="24" t="s">
        <v>24</v>
      </c>
      <c r="F125" s="22" t="str">
        <f>IF(E18="","",E18)</f>
        <v xml:space="preserve"> </v>
      </c>
      <c r="I125" s="24" t="s">
        <v>28</v>
      </c>
      <c r="J125" s="25" t="str">
        <f>E24</f>
        <v>Ing. Karol Závodský</v>
      </c>
      <c r="L125" s="29"/>
    </row>
    <row r="126" spans="2:63" s="1" customFormat="1" ht="10.35" customHeight="1">
      <c r="B126" s="29"/>
      <c r="L126" s="29"/>
    </row>
    <row r="127" spans="2:63" s="10" customFormat="1" ht="29.25" customHeight="1">
      <c r="B127" s="116"/>
      <c r="C127" s="117" t="s">
        <v>107</v>
      </c>
      <c r="D127" s="118" t="s">
        <v>58</v>
      </c>
      <c r="E127" s="118" t="s">
        <v>54</v>
      </c>
      <c r="F127" s="118" t="s">
        <v>55</v>
      </c>
      <c r="G127" s="118" t="s">
        <v>108</v>
      </c>
      <c r="H127" s="118" t="s">
        <v>109</v>
      </c>
      <c r="I127" s="118" t="s">
        <v>110</v>
      </c>
      <c r="J127" s="119" t="s">
        <v>94</v>
      </c>
      <c r="K127" s="120" t="s">
        <v>111</v>
      </c>
      <c r="L127" s="116"/>
      <c r="M127" s="59" t="s">
        <v>1</v>
      </c>
      <c r="N127" s="60" t="s">
        <v>37</v>
      </c>
      <c r="O127" s="60" t="s">
        <v>112</v>
      </c>
      <c r="P127" s="60" t="s">
        <v>113</v>
      </c>
      <c r="Q127" s="60" t="s">
        <v>114</v>
      </c>
      <c r="R127" s="60" t="s">
        <v>115</v>
      </c>
      <c r="S127" s="60" t="s">
        <v>116</v>
      </c>
      <c r="T127" s="61" t="s">
        <v>117</v>
      </c>
    </row>
    <row r="128" spans="2:63" s="1" customFormat="1" ht="22.8" customHeight="1">
      <c r="B128" s="29"/>
      <c r="C128" s="64" t="s">
        <v>90</v>
      </c>
      <c r="J128" s="121">
        <f>BK128</f>
        <v>50052.82</v>
      </c>
      <c r="L128" s="29"/>
      <c r="M128" s="62"/>
      <c r="N128" s="53"/>
      <c r="O128" s="53"/>
      <c r="P128" s="122">
        <f>P129</f>
        <v>0</v>
      </c>
      <c r="Q128" s="53"/>
      <c r="R128" s="122">
        <f>R129</f>
        <v>281.042713268</v>
      </c>
      <c r="S128" s="53"/>
      <c r="T128" s="123">
        <f>T129</f>
        <v>267.84959999999995</v>
      </c>
      <c r="AT128" s="15" t="s">
        <v>72</v>
      </c>
      <c r="AU128" s="15" t="s">
        <v>96</v>
      </c>
      <c r="BK128" s="124">
        <f>BK129</f>
        <v>50052.82</v>
      </c>
    </row>
    <row r="129" spans="2:65" s="11" customFormat="1" ht="25.95" customHeight="1">
      <c r="B129" s="125"/>
      <c r="D129" s="126" t="s">
        <v>72</v>
      </c>
      <c r="E129" s="127" t="s">
        <v>118</v>
      </c>
      <c r="F129" s="127" t="s">
        <v>119</v>
      </c>
      <c r="J129" s="128">
        <f>BK129</f>
        <v>50052.82</v>
      </c>
      <c r="L129" s="125"/>
      <c r="M129" s="129"/>
      <c r="P129" s="130">
        <f>P130+P142+P146+P148+P150+P177+P192</f>
        <v>0</v>
      </c>
      <c r="R129" s="130">
        <f>R130+R142+R146+R148+R150+R177+R192</f>
        <v>281.042713268</v>
      </c>
      <c r="T129" s="131">
        <f>T130+T142+T146+T148+T150+T177+T192</f>
        <v>267.84959999999995</v>
      </c>
      <c r="AR129" s="126" t="s">
        <v>81</v>
      </c>
      <c r="AT129" s="132" t="s">
        <v>72</v>
      </c>
      <c r="AU129" s="132" t="s">
        <v>73</v>
      </c>
      <c r="AY129" s="126" t="s">
        <v>120</v>
      </c>
      <c r="BK129" s="133">
        <f>BK130+BK142+BK146+BK148+BK150+BK177+BK192</f>
        <v>50052.82</v>
      </c>
    </row>
    <row r="130" spans="2:65" s="11" customFormat="1" ht="22.8" customHeight="1">
      <c r="B130" s="125"/>
      <c r="D130" s="126" t="s">
        <v>72</v>
      </c>
      <c r="E130" s="134" t="s">
        <v>81</v>
      </c>
      <c r="F130" s="134" t="s">
        <v>121</v>
      </c>
      <c r="J130" s="135">
        <f>BK130</f>
        <v>6202.2800000000007</v>
      </c>
      <c r="L130" s="125"/>
      <c r="M130" s="129"/>
      <c r="P130" s="130">
        <f>SUM(P131:P141)</f>
        <v>0</v>
      </c>
      <c r="R130" s="130">
        <f>SUM(R131:R141)</f>
        <v>0</v>
      </c>
      <c r="T130" s="131">
        <f>SUM(T131:T141)</f>
        <v>264.81359999999995</v>
      </c>
      <c r="AR130" s="126" t="s">
        <v>81</v>
      </c>
      <c r="AT130" s="132" t="s">
        <v>72</v>
      </c>
      <c r="AU130" s="132" t="s">
        <v>81</v>
      </c>
      <c r="AY130" s="126" t="s">
        <v>120</v>
      </c>
      <c r="BK130" s="133">
        <f>SUM(BK131:BK141)</f>
        <v>6202.2800000000007</v>
      </c>
    </row>
    <row r="131" spans="2:65" s="1" customFormat="1" ht="44.25" customHeight="1">
      <c r="B131" s="136"/>
      <c r="C131" s="137" t="s">
        <v>81</v>
      </c>
      <c r="D131" s="137" t="s">
        <v>122</v>
      </c>
      <c r="E131" s="138" t="s">
        <v>123</v>
      </c>
      <c r="F131" s="139" t="s">
        <v>124</v>
      </c>
      <c r="G131" s="140" t="s">
        <v>125</v>
      </c>
      <c r="H131" s="141">
        <v>60.96</v>
      </c>
      <c r="I131" s="142">
        <v>2.42</v>
      </c>
      <c r="J131" s="142">
        <f>ROUND(I131*H131,2)</f>
        <v>147.52000000000001</v>
      </c>
      <c r="K131" s="143"/>
      <c r="L131" s="29"/>
      <c r="M131" s="144" t="s">
        <v>1</v>
      </c>
      <c r="N131" s="115" t="s">
        <v>39</v>
      </c>
      <c r="O131" s="145">
        <v>0</v>
      </c>
      <c r="P131" s="145">
        <f>O131*H131</f>
        <v>0</v>
      </c>
      <c r="Q131" s="145">
        <v>0</v>
      </c>
      <c r="R131" s="145">
        <f>Q131*H131</f>
        <v>0</v>
      </c>
      <c r="S131" s="145">
        <v>0.23499999999999999</v>
      </c>
      <c r="T131" s="146">
        <f>S131*H131</f>
        <v>14.3256</v>
      </c>
      <c r="AR131" s="147" t="s">
        <v>126</v>
      </c>
      <c r="AT131" s="147" t="s">
        <v>122</v>
      </c>
      <c r="AU131" s="147" t="s">
        <v>127</v>
      </c>
      <c r="AY131" s="15" t="s">
        <v>120</v>
      </c>
      <c r="BE131" s="148">
        <f>IF(N131="základná",J131,0)</f>
        <v>0</v>
      </c>
      <c r="BF131" s="148">
        <f>IF(N131="znížená",J131,0)</f>
        <v>147.52000000000001</v>
      </c>
      <c r="BG131" s="148">
        <f>IF(N131="zákl. prenesená",J131,0)</f>
        <v>0</v>
      </c>
      <c r="BH131" s="148">
        <f>IF(N131="zníž. prenesená",J131,0)</f>
        <v>0</v>
      </c>
      <c r="BI131" s="148">
        <f>IF(N131="nulová",J131,0)</f>
        <v>0</v>
      </c>
      <c r="BJ131" s="15" t="s">
        <v>127</v>
      </c>
      <c r="BK131" s="148">
        <f>ROUND(I131*H131,2)</f>
        <v>147.52000000000001</v>
      </c>
      <c r="BL131" s="15" t="s">
        <v>126</v>
      </c>
      <c r="BM131" s="147" t="s">
        <v>127</v>
      </c>
    </row>
    <row r="132" spans="2:65" s="12" customFormat="1" ht="10.199999999999999">
      <c r="B132" s="149"/>
      <c r="D132" s="150" t="s">
        <v>128</v>
      </c>
      <c r="E132" s="151" t="s">
        <v>1</v>
      </c>
      <c r="F132" s="152" t="s">
        <v>129</v>
      </c>
      <c r="H132" s="153">
        <v>60.96</v>
      </c>
      <c r="L132" s="149"/>
      <c r="M132" s="154"/>
      <c r="T132" s="155"/>
      <c r="AT132" s="151" t="s">
        <v>128</v>
      </c>
      <c r="AU132" s="151" t="s">
        <v>127</v>
      </c>
      <c r="AV132" s="12" t="s">
        <v>127</v>
      </c>
      <c r="AW132" s="12" t="s">
        <v>27</v>
      </c>
      <c r="AX132" s="12" t="s">
        <v>73</v>
      </c>
      <c r="AY132" s="151" t="s">
        <v>120</v>
      </c>
    </row>
    <row r="133" spans="2:65" s="13" customFormat="1" ht="10.199999999999999">
      <c r="B133" s="156"/>
      <c r="D133" s="150" t="s">
        <v>128</v>
      </c>
      <c r="E133" s="157" t="s">
        <v>1</v>
      </c>
      <c r="F133" s="158" t="s">
        <v>130</v>
      </c>
      <c r="H133" s="159">
        <v>60.96</v>
      </c>
      <c r="L133" s="156"/>
      <c r="M133" s="160"/>
      <c r="T133" s="161"/>
      <c r="AT133" s="157" t="s">
        <v>128</v>
      </c>
      <c r="AU133" s="157" t="s">
        <v>127</v>
      </c>
      <c r="AV133" s="13" t="s">
        <v>126</v>
      </c>
      <c r="AW133" s="13" t="s">
        <v>27</v>
      </c>
      <c r="AX133" s="13" t="s">
        <v>81</v>
      </c>
      <c r="AY133" s="157" t="s">
        <v>120</v>
      </c>
    </row>
    <row r="134" spans="2:65" s="1" customFormat="1" ht="44.25" customHeight="1">
      <c r="B134" s="136"/>
      <c r="C134" s="137" t="s">
        <v>127</v>
      </c>
      <c r="D134" s="137" t="s">
        <v>122</v>
      </c>
      <c r="E134" s="138" t="s">
        <v>131</v>
      </c>
      <c r="F134" s="139" t="s">
        <v>132</v>
      </c>
      <c r="G134" s="140" t="s">
        <v>125</v>
      </c>
      <c r="H134" s="141">
        <v>347.9</v>
      </c>
      <c r="I134" s="142">
        <v>6.24</v>
      </c>
      <c r="J134" s="142">
        <f>ROUND(I134*H134,2)</f>
        <v>2170.9</v>
      </c>
      <c r="K134" s="143"/>
      <c r="L134" s="29"/>
      <c r="M134" s="144" t="s">
        <v>1</v>
      </c>
      <c r="N134" s="115" t="s">
        <v>39</v>
      </c>
      <c r="O134" s="145">
        <v>0</v>
      </c>
      <c r="P134" s="145">
        <f>O134*H134</f>
        <v>0</v>
      </c>
      <c r="Q134" s="145">
        <v>0</v>
      </c>
      <c r="R134" s="145">
        <f>Q134*H134</f>
        <v>0</v>
      </c>
      <c r="S134" s="145">
        <v>0.72</v>
      </c>
      <c r="T134" s="146">
        <f>S134*H134</f>
        <v>250.48799999999997</v>
      </c>
      <c r="AR134" s="147" t="s">
        <v>126</v>
      </c>
      <c r="AT134" s="147" t="s">
        <v>122</v>
      </c>
      <c r="AU134" s="147" t="s">
        <v>127</v>
      </c>
      <c r="AY134" s="15" t="s">
        <v>120</v>
      </c>
      <c r="BE134" s="148">
        <f>IF(N134="základná",J134,0)</f>
        <v>0</v>
      </c>
      <c r="BF134" s="148">
        <f>IF(N134="znížená",J134,0)</f>
        <v>2170.9</v>
      </c>
      <c r="BG134" s="148">
        <f>IF(N134="zákl. prenesená",J134,0)</f>
        <v>0</v>
      </c>
      <c r="BH134" s="148">
        <f>IF(N134="zníž. prenesená",J134,0)</f>
        <v>0</v>
      </c>
      <c r="BI134" s="148">
        <f>IF(N134="nulová",J134,0)</f>
        <v>0</v>
      </c>
      <c r="BJ134" s="15" t="s">
        <v>127</v>
      </c>
      <c r="BK134" s="148">
        <f>ROUND(I134*H134,2)</f>
        <v>2170.9</v>
      </c>
      <c r="BL134" s="15" t="s">
        <v>126</v>
      </c>
      <c r="BM134" s="147" t="s">
        <v>126</v>
      </c>
    </row>
    <row r="135" spans="2:65" s="12" customFormat="1" ht="10.199999999999999">
      <c r="B135" s="149"/>
      <c r="D135" s="150" t="s">
        <v>128</v>
      </c>
      <c r="E135" s="151" t="s">
        <v>1</v>
      </c>
      <c r="F135" s="152" t="s">
        <v>133</v>
      </c>
      <c r="H135" s="153">
        <v>296.66000000000003</v>
      </c>
      <c r="L135" s="149"/>
      <c r="M135" s="154"/>
      <c r="T135" s="155"/>
      <c r="AT135" s="151" t="s">
        <v>128</v>
      </c>
      <c r="AU135" s="151" t="s">
        <v>127</v>
      </c>
      <c r="AV135" s="12" t="s">
        <v>127</v>
      </c>
      <c r="AW135" s="12" t="s">
        <v>27</v>
      </c>
      <c r="AX135" s="12" t="s">
        <v>73</v>
      </c>
      <c r="AY135" s="151" t="s">
        <v>120</v>
      </c>
    </row>
    <row r="136" spans="2:65" s="12" customFormat="1" ht="10.199999999999999">
      <c r="B136" s="149"/>
      <c r="D136" s="150" t="s">
        <v>128</v>
      </c>
      <c r="E136" s="151" t="s">
        <v>1</v>
      </c>
      <c r="F136" s="152" t="s">
        <v>134</v>
      </c>
      <c r="H136" s="153">
        <v>112.2</v>
      </c>
      <c r="L136" s="149"/>
      <c r="M136" s="154"/>
      <c r="T136" s="155"/>
      <c r="AT136" s="151" t="s">
        <v>128</v>
      </c>
      <c r="AU136" s="151" t="s">
        <v>127</v>
      </c>
      <c r="AV136" s="12" t="s">
        <v>127</v>
      </c>
      <c r="AW136" s="12" t="s">
        <v>27</v>
      </c>
      <c r="AX136" s="12" t="s">
        <v>73</v>
      </c>
      <c r="AY136" s="151" t="s">
        <v>120</v>
      </c>
    </row>
    <row r="137" spans="2:65" s="12" customFormat="1" ht="10.199999999999999">
      <c r="B137" s="149"/>
      <c r="D137" s="150" t="s">
        <v>128</v>
      </c>
      <c r="E137" s="151" t="s">
        <v>1</v>
      </c>
      <c r="F137" s="152" t="s">
        <v>135</v>
      </c>
      <c r="H137" s="153">
        <v>-60.96</v>
      </c>
      <c r="L137" s="149"/>
      <c r="M137" s="154"/>
      <c r="T137" s="155"/>
      <c r="AT137" s="151" t="s">
        <v>128</v>
      </c>
      <c r="AU137" s="151" t="s">
        <v>127</v>
      </c>
      <c r="AV137" s="12" t="s">
        <v>127</v>
      </c>
      <c r="AW137" s="12" t="s">
        <v>27</v>
      </c>
      <c r="AX137" s="12" t="s">
        <v>73</v>
      </c>
      <c r="AY137" s="151" t="s">
        <v>120</v>
      </c>
    </row>
    <row r="138" spans="2:65" s="13" customFormat="1" ht="10.199999999999999">
      <c r="B138" s="156"/>
      <c r="D138" s="150" t="s">
        <v>128</v>
      </c>
      <c r="E138" s="157" t="s">
        <v>1</v>
      </c>
      <c r="F138" s="158" t="s">
        <v>130</v>
      </c>
      <c r="H138" s="159">
        <v>347.9</v>
      </c>
      <c r="L138" s="156"/>
      <c r="M138" s="160"/>
      <c r="T138" s="161"/>
      <c r="AT138" s="157" t="s">
        <v>128</v>
      </c>
      <c r="AU138" s="157" t="s">
        <v>127</v>
      </c>
      <c r="AV138" s="13" t="s">
        <v>126</v>
      </c>
      <c r="AW138" s="13" t="s">
        <v>27</v>
      </c>
      <c r="AX138" s="13" t="s">
        <v>81</v>
      </c>
      <c r="AY138" s="157" t="s">
        <v>120</v>
      </c>
    </row>
    <row r="139" spans="2:65" s="1" customFormat="1" ht="24.15" customHeight="1">
      <c r="B139" s="136"/>
      <c r="C139" s="137" t="s">
        <v>136</v>
      </c>
      <c r="D139" s="137" t="s">
        <v>122</v>
      </c>
      <c r="E139" s="138" t="s">
        <v>137</v>
      </c>
      <c r="F139" s="139" t="s">
        <v>138</v>
      </c>
      <c r="G139" s="140" t="s">
        <v>139</v>
      </c>
      <c r="H139" s="141">
        <v>79.100999999999999</v>
      </c>
      <c r="I139" s="142">
        <v>49.1</v>
      </c>
      <c r="J139" s="142">
        <f>ROUND(I139*H139,2)</f>
        <v>3883.86</v>
      </c>
      <c r="K139" s="143"/>
      <c r="L139" s="29"/>
      <c r="M139" s="144" t="s">
        <v>1</v>
      </c>
      <c r="N139" s="115" t="s">
        <v>39</v>
      </c>
      <c r="O139" s="145">
        <v>0</v>
      </c>
      <c r="P139" s="145">
        <f>O139*H139</f>
        <v>0</v>
      </c>
      <c r="Q139" s="145">
        <v>0</v>
      </c>
      <c r="R139" s="145">
        <f>Q139*H139</f>
        <v>0</v>
      </c>
      <c r="S139" s="145">
        <v>0</v>
      </c>
      <c r="T139" s="146">
        <f>S139*H139</f>
        <v>0</v>
      </c>
      <c r="AR139" s="147" t="s">
        <v>126</v>
      </c>
      <c r="AT139" s="147" t="s">
        <v>122</v>
      </c>
      <c r="AU139" s="147" t="s">
        <v>127</v>
      </c>
      <c r="AY139" s="15" t="s">
        <v>120</v>
      </c>
      <c r="BE139" s="148">
        <f>IF(N139="základná",J139,0)</f>
        <v>0</v>
      </c>
      <c r="BF139" s="148">
        <f>IF(N139="znížená",J139,0)</f>
        <v>3883.86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5" t="s">
        <v>127</v>
      </c>
      <c r="BK139" s="148">
        <f>ROUND(I139*H139,2)</f>
        <v>3883.86</v>
      </c>
      <c r="BL139" s="15" t="s">
        <v>126</v>
      </c>
      <c r="BM139" s="147" t="s">
        <v>140</v>
      </c>
    </row>
    <row r="140" spans="2:65" s="12" customFormat="1" ht="10.199999999999999">
      <c r="B140" s="149"/>
      <c r="D140" s="150" t="s">
        <v>128</v>
      </c>
      <c r="E140" s="151" t="s">
        <v>1</v>
      </c>
      <c r="F140" s="152" t="s">
        <v>141</v>
      </c>
      <c r="H140" s="153">
        <v>79.100999999999999</v>
      </c>
      <c r="L140" s="149"/>
      <c r="M140" s="154"/>
      <c r="T140" s="155"/>
      <c r="AT140" s="151" t="s">
        <v>128</v>
      </c>
      <c r="AU140" s="151" t="s">
        <v>127</v>
      </c>
      <c r="AV140" s="12" t="s">
        <v>127</v>
      </c>
      <c r="AW140" s="12" t="s">
        <v>27</v>
      </c>
      <c r="AX140" s="12" t="s">
        <v>73</v>
      </c>
      <c r="AY140" s="151" t="s">
        <v>120</v>
      </c>
    </row>
    <row r="141" spans="2:65" s="13" customFormat="1" ht="10.199999999999999">
      <c r="B141" s="156"/>
      <c r="D141" s="150" t="s">
        <v>128</v>
      </c>
      <c r="E141" s="157" t="s">
        <v>1</v>
      </c>
      <c r="F141" s="158" t="s">
        <v>130</v>
      </c>
      <c r="H141" s="159">
        <v>79.100999999999999</v>
      </c>
      <c r="L141" s="156"/>
      <c r="M141" s="160"/>
      <c r="T141" s="161"/>
      <c r="AT141" s="157" t="s">
        <v>128</v>
      </c>
      <c r="AU141" s="157" t="s">
        <v>127</v>
      </c>
      <c r="AV141" s="13" t="s">
        <v>126</v>
      </c>
      <c r="AW141" s="13" t="s">
        <v>27</v>
      </c>
      <c r="AX141" s="13" t="s">
        <v>81</v>
      </c>
      <c r="AY141" s="157" t="s">
        <v>120</v>
      </c>
    </row>
    <row r="142" spans="2:65" s="11" customFormat="1" ht="22.8" customHeight="1">
      <c r="B142" s="125"/>
      <c r="D142" s="126" t="s">
        <v>72</v>
      </c>
      <c r="E142" s="134" t="s">
        <v>127</v>
      </c>
      <c r="F142" s="134" t="s">
        <v>142</v>
      </c>
      <c r="J142" s="135">
        <f>BK142</f>
        <v>1043</v>
      </c>
      <c r="L142" s="125"/>
      <c r="M142" s="129"/>
      <c r="P142" s="130">
        <f>SUM(P143:P145)</f>
        <v>0</v>
      </c>
      <c r="R142" s="130">
        <f>SUM(R143:R145)</f>
        <v>0.31687963999999996</v>
      </c>
      <c r="T142" s="131">
        <f>SUM(T143:T145)</f>
        <v>0</v>
      </c>
      <c r="AR142" s="126" t="s">
        <v>81</v>
      </c>
      <c r="AT142" s="132" t="s">
        <v>72</v>
      </c>
      <c r="AU142" s="132" t="s">
        <v>81</v>
      </c>
      <c r="AY142" s="126" t="s">
        <v>120</v>
      </c>
      <c r="BK142" s="133">
        <f>SUM(BK143:BK145)</f>
        <v>1043</v>
      </c>
    </row>
    <row r="143" spans="2:65" s="1" customFormat="1" ht="44.25" customHeight="1">
      <c r="B143" s="136"/>
      <c r="C143" s="137" t="s">
        <v>126</v>
      </c>
      <c r="D143" s="137" t="s">
        <v>122</v>
      </c>
      <c r="E143" s="138" t="s">
        <v>143</v>
      </c>
      <c r="F143" s="139" t="s">
        <v>144</v>
      </c>
      <c r="G143" s="140" t="s">
        <v>125</v>
      </c>
      <c r="H143" s="141">
        <v>159.23599999999999</v>
      </c>
      <c r="I143" s="142">
        <v>6.55</v>
      </c>
      <c r="J143" s="142">
        <f>ROUND(I143*H143,2)</f>
        <v>1043</v>
      </c>
      <c r="K143" s="143"/>
      <c r="L143" s="29"/>
      <c r="M143" s="144" t="s">
        <v>1</v>
      </c>
      <c r="N143" s="115" t="s">
        <v>39</v>
      </c>
      <c r="O143" s="145">
        <v>0</v>
      </c>
      <c r="P143" s="145">
        <f>O143*H143</f>
        <v>0</v>
      </c>
      <c r="Q143" s="145">
        <v>1.99E-3</v>
      </c>
      <c r="R143" s="145">
        <f>Q143*H143</f>
        <v>0.31687963999999996</v>
      </c>
      <c r="S143" s="145">
        <v>0</v>
      </c>
      <c r="T143" s="146">
        <f>S143*H143</f>
        <v>0</v>
      </c>
      <c r="AR143" s="147" t="s">
        <v>126</v>
      </c>
      <c r="AT143" s="147" t="s">
        <v>122</v>
      </c>
      <c r="AU143" s="147" t="s">
        <v>127</v>
      </c>
      <c r="AY143" s="15" t="s">
        <v>120</v>
      </c>
      <c r="BE143" s="148">
        <f>IF(N143="základná",J143,0)</f>
        <v>0</v>
      </c>
      <c r="BF143" s="148">
        <f>IF(N143="znížená",J143,0)</f>
        <v>1043</v>
      </c>
      <c r="BG143" s="148">
        <f>IF(N143="zákl. prenesená",J143,0)</f>
        <v>0</v>
      </c>
      <c r="BH143" s="148">
        <f>IF(N143="zníž. prenesená",J143,0)</f>
        <v>0</v>
      </c>
      <c r="BI143" s="148">
        <f>IF(N143="nulová",J143,0)</f>
        <v>0</v>
      </c>
      <c r="BJ143" s="15" t="s">
        <v>127</v>
      </c>
      <c r="BK143" s="148">
        <f>ROUND(I143*H143,2)</f>
        <v>1043</v>
      </c>
      <c r="BL143" s="15" t="s">
        <v>126</v>
      </c>
      <c r="BM143" s="147" t="s">
        <v>145</v>
      </c>
    </row>
    <row r="144" spans="2:65" s="12" customFormat="1" ht="10.199999999999999">
      <c r="B144" s="149"/>
      <c r="D144" s="150" t="s">
        <v>128</v>
      </c>
      <c r="E144" s="151" t="s">
        <v>1</v>
      </c>
      <c r="F144" s="152" t="s">
        <v>146</v>
      </c>
      <c r="H144" s="153">
        <v>159.23599999999999</v>
      </c>
      <c r="L144" s="149"/>
      <c r="M144" s="154"/>
      <c r="T144" s="155"/>
      <c r="AT144" s="151" t="s">
        <v>128</v>
      </c>
      <c r="AU144" s="151" t="s">
        <v>127</v>
      </c>
      <c r="AV144" s="12" t="s">
        <v>127</v>
      </c>
      <c r="AW144" s="12" t="s">
        <v>27</v>
      </c>
      <c r="AX144" s="12" t="s">
        <v>73</v>
      </c>
      <c r="AY144" s="151" t="s">
        <v>120</v>
      </c>
    </row>
    <row r="145" spans="2:65" s="13" customFormat="1" ht="10.199999999999999">
      <c r="B145" s="156"/>
      <c r="D145" s="150" t="s">
        <v>128</v>
      </c>
      <c r="E145" s="157" t="s">
        <v>1</v>
      </c>
      <c r="F145" s="158" t="s">
        <v>130</v>
      </c>
      <c r="H145" s="159">
        <v>159.23599999999999</v>
      </c>
      <c r="L145" s="156"/>
      <c r="M145" s="160"/>
      <c r="T145" s="161"/>
      <c r="AT145" s="157" t="s">
        <v>128</v>
      </c>
      <c r="AU145" s="157" t="s">
        <v>127</v>
      </c>
      <c r="AV145" s="13" t="s">
        <v>126</v>
      </c>
      <c r="AW145" s="13" t="s">
        <v>27</v>
      </c>
      <c r="AX145" s="13" t="s">
        <v>81</v>
      </c>
      <c r="AY145" s="157" t="s">
        <v>120</v>
      </c>
    </row>
    <row r="146" spans="2:65" s="11" customFormat="1" ht="22.8" customHeight="1">
      <c r="B146" s="125"/>
      <c r="D146" s="126" t="s">
        <v>72</v>
      </c>
      <c r="E146" s="134" t="s">
        <v>136</v>
      </c>
      <c r="F146" s="134" t="s">
        <v>147</v>
      </c>
      <c r="J146" s="135">
        <f>BK146</f>
        <v>190.64</v>
      </c>
      <c r="L146" s="125"/>
      <c r="M146" s="129"/>
      <c r="P146" s="130">
        <f>P147</f>
        <v>0</v>
      </c>
      <c r="R146" s="130">
        <f>R147</f>
        <v>0.10848848</v>
      </c>
      <c r="T146" s="131">
        <f>T147</f>
        <v>0</v>
      </c>
      <c r="AR146" s="126" t="s">
        <v>81</v>
      </c>
      <c r="AT146" s="132" t="s">
        <v>72</v>
      </c>
      <c r="AU146" s="132" t="s">
        <v>81</v>
      </c>
      <c r="AY146" s="126" t="s">
        <v>120</v>
      </c>
      <c r="BK146" s="133">
        <f>BK147</f>
        <v>190.64</v>
      </c>
    </row>
    <row r="147" spans="2:65" s="1" customFormat="1" ht="24.15" customHeight="1">
      <c r="B147" s="136"/>
      <c r="C147" s="137" t="s">
        <v>148</v>
      </c>
      <c r="D147" s="137" t="s">
        <v>122</v>
      </c>
      <c r="E147" s="138" t="s">
        <v>149</v>
      </c>
      <c r="F147" s="139" t="s">
        <v>150</v>
      </c>
      <c r="G147" s="140" t="s">
        <v>151</v>
      </c>
      <c r="H147" s="141">
        <v>4</v>
      </c>
      <c r="I147" s="142">
        <v>47.66</v>
      </c>
      <c r="J147" s="142">
        <f>ROUND(I147*H147,2)</f>
        <v>190.64</v>
      </c>
      <c r="K147" s="143"/>
      <c r="L147" s="29"/>
      <c r="M147" s="144" t="s">
        <v>1</v>
      </c>
      <c r="N147" s="115" t="s">
        <v>39</v>
      </c>
      <c r="O147" s="145">
        <v>0</v>
      </c>
      <c r="P147" s="145">
        <f>O147*H147</f>
        <v>0</v>
      </c>
      <c r="Q147" s="145">
        <v>2.712212E-2</v>
      </c>
      <c r="R147" s="145">
        <f>Q147*H147</f>
        <v>0.10848848</v>
      </c>
      <c r="S147" s="145">
        <v>0</v>
      </c>
      <c r="T147" s="146">
        <f>S147*H147</f>
        <v>0</v>
      </c>
      <c r="AR147" s="147" t="s">
        <v>126</v>
      </c>
      <c r="AT147" s="147" t="s">
        <v>122</v>
      </c>
      <c r="AU147" s="147" t="s">
        <v>127</v>
      </c>
      <c r="AY147" s="15" t="s">
        <v>120</v>
      </c>
      <c r="BE147" s="148">
        <f>IF(N147="základná",J147,0)</f>
        <v>0</v>
      </c>
      <c r="BF147" s="148">
        <f>IF(N147="znížená",J147,0)</f>
        <v>190.64</v>
      </c>
      <c r="BG147" s="148">
        <f>IF(N147="zákl. prenesená",J147,0)</f>
        <v>0</v>
      </c>
      <c r="BH147" s="148">
        <f>IF(N147="zníž. prenesená",J147,0)</f>
        <v>0</v>
      </c>
      <c r="BI147" s="148">
        <f>IF(N147="nulová",J147,0)</f>
        <v>0</v>
      </c>
      <c r="BJ147" s="15" t="s">
        <v>127</v>
      </c>
      <c r="BK147" s="148">
        <f>ROUND(I147*H147,2)</f>
        <v>190.64</v>
      </c>
      <c r="BL147" s="15" t="s">
        <v>126</v>
      </c>
      <c r="BM147" s="147" t="s">
        <v>152</v>
      </c>
    </row>
    <row r="148" spans="2:65" s="11" customFormat="1" ht="22.8" customHeight="1">
      <c r="B148" s="125"/>
      <c r="D148" s="126" t="s">
        <v>72</v>
      </c>
      <c r="E148" s="134" t="s">
        <v>148</v>
      </c>
      <c r="F148" s="134" t="s">
        <v>153</v>
      </c>
      <c r="J148" s="135">
        <f>BK148</f>
        <v>7563.35</v>
      </c>
      <c r="L148" s="125"/>
      <c r="M148" s="129"/>
      <c r="P148" s="130">
        <f>P149</f>
        <v>0</v>
      </c>
      <c r="R148" s="130">
        <f>R149</f>
        <v>225.16087999999999</v>
      </c>
      <c r="T148" s="131">
        <f>T149</f>
        <v>0</v>
      </c>
      <c r="AR148" s="126" t="s">
        <v>81</v>
      </c>
      <c r="AT148" s="132" t="s">
        <v>72</v>
      </c>
      <c r="AU148" s="132" t="s">
        <v>81</v>
      </c>
      <c r="AY148" s="126" t="s">
        <v>120</v>
      </c>
      <c r="BK148" s="133">
        <f>BK149</f>
        <v>7563.35</v>
      </c>
    </row>
    <row r="149" spans="2:65" s="1" customFormat="1" ht="33" customHeight="1">
      <c r="B149" s="136"/>
      <c r="C149" s="137" t="s">
        <v>140</v>
      </c>
      <c r="D149" s="137" t="s">
        <v>122</v>
      </c>
      <c r="E149" s="138" t="s">
        <v>154</v>
      </c>
      <c r="F149" s="139" t="s">
        <v>155</v>
      </c>
      <c r="G149" s="140" t="s">
        <v>125</v>
      </c>
      <c r="H149" s="141">
        <v>347.9</v>
      </c>
      <c r="I149" s="142">
        <v>21.74</v>
      </c>
      <c r="J149" s="142">
        <f>ROUND(I149*H149,2)</f>
        <v>7563.35</v>
      </c>
      <c r="K149" s="143"/>
      <c r="L149" s="29"/>
      <c r="M149" s="144" t="s">
        <v>1</v>
      </c>
      <c r="N149" s="115" t="s">
        <v>39</v>
      </c>
      <c r="O149" s="145">
        <v>0</v>
      </c>
      <c r="P149" s="145">
        <f>O149*H149</f>
        <v>0</v>
      </c>
      <c r="Q149" s="145">
        <v>0.6472</v>
      </c>
      <c r="R149" s="145">
        <f>Q149*H149</f>
        <v>225.16087999999999</v>
      </c>
      <c r="S149" s="145">
        <v>0</v>
      </c>
      <c r="T149" s="146">
        <f>S149*H149</f>
        <v>0</v>
      </c>
      <c r="AR149" s="147" t="s">
        <v>126</v>
      </c>
      <c r="AT149" s="147" t="s">
        <v>122</v>
      </c>
      <c r="AU149" s="147" t="s">
        <v>127</v>
      </c>
      <c r="AY149" s="15" t="s">
        <v>120</v>
      </c>
      <c r="BE149" s="148">
        <f>IF(N149="základná",J149,0)</f>
        <v>0</v>
      </c>
      <c r="BF149" s="148">
        <f>IF(N149="znížená",J149,0)</f>
        <v>7563.35</v>
      </c>
      <c r="BG149" s="148">
        <f>IF(N149="zákl. prenesená",J149,0)</f>
        <v>0</v>
      </c>
      <c r="BH149" s="148">
        <f>IF(N149="zníž. prenesená",J149,0)</f>
        <v>0</v>
      </c>
      <c r="BI149" s="148">
        <f>IF(N149="nulová",J149,0)</f>
        <v>0</v>
      </c>
      <c r="BJ149" s="15" t="s">
        <v>127</v>
      </c>
      <c r="BK149" s="148">
        <f>ROUND(I149*H149,2)</f>
        <v>7563.35</v>
      </c>
      <c r="BL149" s="15" t="s">
        <v>126</v>
      </c>
      <c r="BM149" s="147" t="s">
        <v>156</v>
      </c>
    </row>
    <row r="150" spans="2:65" s="11" customFormat="1" ht="22.8" customHeight="1">
      <c r="B150" s="125"/>
      <c r="D150" s="126" t="s">
        <v>72</v>
      </c>
      <c r="E150" s="134" t="s">
        <v>140</v>
      </c>
      <c r="F150" s="134" t="s">
        <v>157</v>
      </c>
      <c r="J150" s="135">
        <f>BK150</f>
        <v>27854.3</v>
      </c>
      <c r="L150" s="125"/>
      <c r="M150" s="129"/>
      <c r="P150" s="130">
        <f>SUM(P151:P176)</f>
        <v>0</v>
      </c>
      <c r="R150" s="130">
        <f>SUM(R151:R176)</f>
        <v>41.864008419999998</v>
      </c>
      <c r="T150" s="131">
        <f>SUM(T151:T176)</f>
        <v>0</v>
      </c>
      <c r="AR150" s="126" t="s">
        <v>81</v>
      </c>
      <c r="AT150" s="132" t="s">
        <v>72</v>
      </c>
      <c r="AU150" s="132" t="s">
        <v>81</v>
      </c>
      <c r="AY150" s="126" t="s">
        <v>120</v>
      </c>
      <c r="BK150" s="133">
        <f>SUM(BK151:BK176)</f>
        <v>27854.3</v>
      </c>
    </row>
    <row r="151" spans="2:65" s="1" customFormat="1" ht="24.15" customHeight="1">
      <c r="B151" s="136"/>
      <c r="C151" s="137" t="s">
        <v>158</v>
      </c>
      <c r="D151" s="137" t="s">
        <v>122</v>
      </c>
      <c r="E151" s="138" t="s">
        <v>159</v>
      </c>
      <c r="F151" s="139" t="s">
        <v>160</v>
      </c>
      <c r="G151" s="140" t="s">
        <v>161</v>
      </c>
      <c r="H151" s="141">
        <v>110</v>
      </c>
      <c r="I151" s="142">
        <v>1.34</v>
      </c>
      <c r="J151" s="142">
        <f>ROUND(I151*H151,2)</f>
        <v>147.4</v>
      </c>
      <c r="K151" s="143"/>
      <c r="L151" s="29"/>
      <c r="M151" s="144" t="s">
        <v>1</v>
      </c>
      <c r="N151" s="115" t="s">
        <v>39</v>
      </c>
      <c r="O151" s="145">
        <v>0</v>
      </c>
      <c r="P151" s="145">
        <f>O151*H151</f>
        <v>0</v>
      </c>
      <c r="Q151" s="145">
        <v>5.5999999999999999E-5</v>
      </c>
      <c r="R151" s="145">
        <f>Q151*H151</f>
        <v>6.1599999999999997E-3</v>
      </c>
      <c r="S151" s="145">
        <v>0</v>
      </c>
      <c r="T151" s="146">
        <f>S151*H151</f>
        <v>0</v>
      </c>
      <c r="AR151" s="147" t="s">
        <v>126</v>
      </c>
      <c r="AT151" s="147" t="s">
        <v>122</v>
      </c>
      <c r="AU151" s="147" t="s">
        <v>127</v>
      </c>
      <c r="AY151" s="15" t="s">
        <v>120</v>
      </c>
      <c r="BE151" s="148">
        <f>IF(N151="základná",J151,0)</f>
        <v>0</v>
      </c>
      <c r="BF151" s="148">
        <f>IF(N151="znížená",J151,0)</f>
        <v>147.4</v>
      </c>
      <c r="BG151" s="148">
        <f>IF(N151="zákl. prenesená",J151,0)</f>
        <v>0</v>
      </c>
      <c r="BH151" s="148">
        <f>IF(N151="zníž. prenesená",J151,0)</f>
        <v>0</v>
      </c>
      <c r="BI151" s="148">
        <f>IF(N151="nulová",J151,0)</f>
        <v>0</v>
      </c>
      <c r="BJ151" s="15" t="s">
        <v>127</v>
      </c>
      <c r="BK151" s="148">
        <f>ROUND(I151*H151,2)</f>
        <v>147.4</v>
      </c>
      <c r="BL151" s="15" t="s">
        <v>126</v>
      </c>
      <c r="BM151" s="147" t="s">
        <v>162</v>
      </c>
    </row>
    <row r="152" spans="2:65" s="1" customFormat="1" ht="24.15" customHeight="1">
      <c r="B152" s="136"/>
      <c r="C152" s="137" t="s">
        <v>145</v>
      </c>
      <c r="D152" s="137" t="s">
        <v>122</v>
      </c>
      <c r="E152" s="138" t="s">
        <v>163</v>
      </c>
      <c r="F152" s="139" t="s">
        <v>164</v>
      </c>
      <c r="G152" s="140" t="s">
        <v>161</v>
      </c>
      <c r="H152" s="141">
        <v>110</v>
      </c>
      <c r="I152" s="142">
        <v>18.03</v>
      </c>
      <c r="J152" s="142">
        <f>ROUND(I152*H152,2)</f>
        <v>1983.3</v>
      </c>
      <c r="K152" s="143"/>
      <c r="L152" s="29"/>
      <c r="M152" s="144" t="s">
        <v>1</v>
      </c>
      <c r="N152" s="115" t="s">
        <v>39</v>
      </c>
      <c r="O152" s="145">
        <v>0</v>
      </c>
      <c r="P152" s="145">
        <f>O152*H152</f>
        <v>0</v>
      </c>
      <c r="Q152" s="145">
        <v>3.4215E-4</v>
      </c>
      <c r="R152" s="145">
        <f>Q152*H152</f>
        <v>3.7636499999999996E-2</v>
      </c>
      <c r="S152" s="145">
        <v>0</v>
      </c>
      <c r="T152" s="146">
        <f>S152*H152</f>
        <v>0</v>
      </c>
      <c r="AR152" s="147" t="s">
        <v>126</v>
      </c>
      <c r="AT152" s="147" t="s">
        <v>122</v>
      </c>
      <c r="AU152" s="147" t="s">
        <v>127</v>
      </c>
      <c r="AY152" s="15" t="s">
        <v>120</v>
      </c>
      <c r="BE152" s="148">
        <f>IF(N152="základná",J152,0)</f>
        <v>0</v>
      </c>
      <c r="BF152" s="148">
        <f>IF(N152="znížená",J152,0)</f>
        <v>1983.3</v>
      </c>
      <c r="BG152" s="148">
        <f>IF(N152="zákl. prenesená",J152,0)</f>
        <v>0</v>
      </c>
      <c r="BH152" s="148">
        <f>IF(N152="zníž. prenesená",J152,0)</f>
        <v>0</v>
      </c>
      <c r="BI152" s="148">
        <f>IF(N152="nulová",J152,0)</f>
        <v>0</v>
      </c>
      <c r="BJ152" s="15" t="s">
        <v>127</v>
      </c>
      <c r="BK152" s="148">
        <f>ROUND(I152*H152,2)</f>
        <v>1983.3</v>
      </c>
      <c r="BL152" s="15" t="s">
        <v>126</v>
      </c>
      <c r="BM152" s="147" t="s">
        <v>165</v>
      </c>
    </row>
    <row r="153" spans="2:65" s="12" customFormat="1" ht="10.199999999999999">
      <c r="B153" s="149"/>
      <c r="D153" s="150" t="s">
        <v>128</v>
      </c>
      <c r="E153" s="151" t="s">
        <v>1</v>
      </c>
      <c r="F153" s="152" t="s">
        <v>166</v>
      </c>
      <c r="H153" s="153">
        <v>110</v>
      </c>
      <c r="L153" s="149"/>
      <c r="M153" s="154"/>
      <c r="T153" s="155"/>
      <c r="AT153" s="151" t="s">
        <v>128</v>
      </c>
      <c r="AU153" s="151" t="s">
        <v>127</v>
      </c>
      <c r="AV153" s="12" t="s">
        <v>127</v>
      </c>
      <c r="AW153" s="12" t="s">
        <v>27</v>
      </c>
      <c r="AX153" s="12" t="s">
        <v>73</v>
      </c>
      <c r="AY153" s="151" t="s">
        <v>120</v>
      </c>
    </row>
    <row r="154" spans="2:65" s="13" customFormat="1" ht="10.199999999999999">
      <c r="B154" s="156"/>
      <c r="D154" s="150" t="s">
        <v>128</v>
      </c>
      <c r="E154" s="157" t="s">
        <v>1</v>
      </c>
      <c r="F154" s="158" t="s">
        <v>130</v>
      </c>
      <c r="H154" s="159">
        <v>110</v>
      </c>
      <c r="L154" s="156"/>
      <c r="M154" s="160"/>
      <c r="T154" s="161"/>
      <c r="AT154" s="157" t="s">
        <v>128</v>
      </c>
      <c r="AU154" s="157" t="s">
        <v>127</v>
      </c>
      <c r="AV154" s="13" t="s">
        <v>126</v>
      </c>
      <c r="AW154" s="13" t="s">
        <v>27</v>
      </c>
      <c r="AX154" s="13" t="s">
        <v>81</v>
      </c>
      <c r="AY154" s="157" t="s">
        <v>120</v>
      </c>
    </row>
    <row r="155" spans="2:65" s="1" customFormat="1" ht="24.15" customHeight="1">
      <c r="B155" s="136"/>
      <c r="C155" s="137" t="s">
        <v>167</v>
      </c>
      <c r="D155" s="137" t="s">
        <v>122</v>
      </c>
      <c r="E155" s="138" t="s">
        <v>168</v>
      </c>
      <c r="F155" s="139" t="s">
        <v>169</v>
      </c>
      <c r="G155" s="140" t="s">
        <v>139</v>
      </c>
      <c r="H155" s="141">
        <v>16.829999999999998</v>
      </c>
      <c r="I155" s="142">
        <v>171.16</v>
      </c>
      <c r="J155" s="142">
        <f>ROUND(I155*H155,2)</f>
        <v>2880.62</v>
      </c>
      <c r="K155" s="143"/>
      <c r="L155" s="29"/>
      <c r="M155" s="144" t="s">
        <v>1</v>
      </c>
      <c r="N155" s="115" t="s">
        <v>39</v>
      </c>
      <c r="O155" s="145">
        <v>0</v>
      </c>
      <c r="P155" s="145">
        <f>O155*H155</f>
        <v>0</v>
      </c>
      <c r="Q155" s="145">
        <v>2.28485</v>
      </c>
      <c r="R155" s="145">
        <f>Q155*H155</f>
        <v>38.4540255</v>
      </c>
      <c r="S155" s="145">
        <v>0</v>
      </c>
      <c r="T155" s="146">
        <f>S155*H155</f>
        <v>0</v>
      </c>
      <c r="AR155" s="147" t="s">
        <v>126</v>
      </c>
      <c r="AT155" s="147" t="s">
        <v>122</v>
      </c>
      <c r="AU155" s="147" t="s">
        <v>127</v>
      </c>
      <c r="AY155" s="15" t="s">
        <v>120</v>
      </c>
      <c r="BE155" s="148">
        <f>IF(N155="základná",J155,0)</f>
        <v>0</v>
      </c>
      <c r="BF155" s="148">
        <f>IF(N155="znížená",J155,0)</f>
        <v>2880.62</v>
      </c>
      <c r="BG155" s="148">
        <f>IF(N155="zákl. prenesená",J155,0)</f>
        <v>0</v>
      </c>
      <c r="BH155" s="148">
        <f>IF(N155="zníž. prenesená",J155,0)</f>
        <v>0</v>
      </c>
      <c r="BI155" s="148">
        <f>IF(N155="nulová",J155,0)</f>
        <v>0</v>
      </c>
      <c r="BJ155" s="15" t="s">
        <v>127</v>
      </c>
      <c r="BK155" s="148">
        <f>ROUND(I155*H155,2)</f>
        <v>2880.62</v>
      </c>
      <c r="BL155" s="15" t="s">
        <v>126</v>
      </c>
      <c r="BM155" s="147" t="s">
        <v>170</v>
      </c>
    </row>
    <row r="156" spans="2:65" s="12" customFormat="1" ht="10.199999999999999">
      <c r="B156" s="149"/>
      <c r="D156" s="150" t="s">
        <v>128</v>
      </c>
      <c r="E156" s="151" t="s">
        <v>1</v>
      </c>
      <c r="F156" s="152" t="s">
        <v>171</v>
      </c>
      <c r="H156" s="153">
        <v>16.829999999999998</v>
      </c>
      <c r="L156" s="149"/>
      <c r="M156" s="154"/>
      <c r="T156" s="155"/>
      <c r="AT156" s="151" t="s">
        <v>128</v>
      </c>
      <c r="AU156" s="151" t="s">
        <v>127</v>
      </c>
      <c r="AV156" s="12" t="s">
        <v>127</v>
      </c>
      <c r="AW156" s="12" t="s">
        <v>27</v>
      </c>
      <c r="AX156" s="12" t="s">
        <v>73</v>
      </c>
      <c r="AY156" s="151" t="s">
        <v>120</v>
      </c>
    </row>
    <row r="157" spans="2:65" s="13" customFormat="1" ht="10.199999999999999">
      <c r="B157" s="156"/>
      <c r="D157" s="150" t="s">
        <v>128</v>
      </c>
      <c r="E157" s="157" t="s">
        <v>1</v>
      </c>
      <c r="F157" s="158" t="s">
        <v>130</v>
      </c>
      <c r="H157" s="159">
        <v>16.829999999999998</v>
      </c>
      <c r="L157" s="156"/>
      <c r="M157" s="160"/>
      <c r="T157" s="161"/>
      <c r="AT157" s="157" t="s">
        <v>128</v>
      </c>
      <c r="AU157" s="157" t="s">
        <v>127</v>
      </c>
      <c r="AV157" s="13" t="s">
        <v>126</v>
      </c>
      <c r="AW157" s="13" t="s">
        <v>27</v>
      </c>
      <c r="AX157" s="13" t="s">
        <v>81</v>
      </c>
      <c r="AY157" s="157" t="s">
        <v>120</v>
      </c>
    </row>
    <row r="158" spans="2:65" s="1" customFormat="1" ht="21.75" customHeight="1">
      <c r="B158" s="136"/>
      <c r="C158" s="137" t="s">
        <v>152</v>
      </c>
      <c r="D158" s="137" t="s">
        <v>122</v>
      </c>
      <c r="E158" s="138" t="s">
        <v>172</v>
      </c>
      <c r="F158" s="139" t="s">
        <v>173</v>
      </c>
      <c r="G158" s="140" t="s">
        <v>125</v>
      </c>
      <c r="H158" s="141">
        <v>4.6050000000000004</v>
      </c>
      <c r="I158" s="142">
        <v>17.23</v>
      </c>
      <c r="J158" s="142">
        <f>ROUND(I158*H158,2)</f>
        <v>79.34</v>
      </c>
      <c r="K158" s="143"/>
      <c r="L158" s="29"/>
      <c r="M158" s="144" t="s">
        <v>1</v>
      </c>
      <c r="N158" s="115" t="s">
        <v>39</v>
      </c>
      <c r="O158" s="145">
        <v>0</v>
      </c>
      <c r="P158" s="145">
        <f>O158*H158</f>
        <v>0</v>
      </c>
      <c r="Q158" s="145">
        <v>1.3804E-2</v>
      </c>
      <c r="R158" s="145">
        <f>Q158*H158</f>
        <v>6.3567420000000013E-2</v>
      </c>
      <c r="S158" s="145">
        <v>0</v>
      </c>
      <c r="T158" s="146">
        <f>S158*H158</f>
        <v>0</v>
      </c>
      <c r="AR158" s="147" t="s">
        <v>126</v>
      </c>
      <c r="AT158" s="147" t="s">
        <v>122</v>
      </c>
      <c r="AU158" s="147" t="s">
        <v>127</v>
      </c>
      <c r="AY158" s="15" t="s">
        <v>120</v>
      </c>
      <c r="BE158" s="148">
        <f>IF(N158="základná",J158,0)</f>
        <v>0</v>
      </c>
      <c r="BF158" s="148">
        <f>IF(N158="znížená",J158,0)</f>
        <v>79.34</v>
      </c>
      <c r="BG158" s="148">
        <f>IF(N158="zákl. prenesená",J158,0)</f>
        <v>0</v>
      </c>
      <c r="BH158" s="148">
        <f>IF(N158="zníž. prenesená",J158,0)</f>
        <v>0</v>
      </c>
      <c r="BI158" s="148">
        <f>IF(N158="nulová",J158,0)</f>
        <v>0</v>
      </c>
      <c r="BJ158" s="15" t="s">
        <v>127</v>
      </c>
      <c r="BK158" s="148">
        <f>ROUND(I158*H158,2)</f>
        <v>79.34</v>
      </c>
      <c r="BL158" s="15" t="s">
        <v>126</v>
      </c>
      <c r="BM158" s="147" t="s">
        <v>174</v>
      </c>
    </row>
    <row r="159" spans="2:65" s="12" customFormat="1" ht="10.199999999999999">
      <c r="B159" s="149"/>
      <c r="D159" s="150" t="s">
        <v>128</v>
      </c>
      <c r="E159" s="151" t="s">
        <v>1</v>
      </c>
      <c r="F159" s="152" t="s">
        <v>175</v>
      </c>
      <c r="H159" s="153">
        <v>4.6050000000000004</v>
      </c>
      <c r="L159" s="149"/>
      <c r="M159" s="154"/>
      <c r="T159" s="155"/>
      <c r="AT159" s="151" t="s">
        <v>128</v>
      </c>
      <c r="AU159" s="151" t="s">
        <v>127</v>
      </c>
      <c r="AV159" s="12" t="s">
        <v>127</v>
      </c>
      <c r="AW159" s="12" t="s">
        <v>27</v>
      </c>
      <c r="AX159" s="12" t="s">
        <v>73</v>
      </c>
      <c r="AY159" s="151" t="s">
        <v>120</v>
      </c>
    </row>
    <row r="160" spans="2:65" s="13" customFormat="1" ht="10.199999999999999">
      <c r="B160" s="156"/>
      <c r="D160" s="150" t="s">
        <v>128</v>
      </c>
      <c r="E160" s="157" t="s">
        <v>1</v>
      </c>
      <c r="F160" s="158" t="s">
        <v>130</v>
      </c>
      <c r="H160" s="159">
        <v>4.6050000000000004</v>
      </c>
      <c r="L160" s="156"/>
      <c r="M160" s="160"/>
      <c r="T160" s="161"/>
      <c r="AT160" s="157" t="s">
        <v>128</v>
      </c>
      <c r="AU160" s="157" t="s">
        <v>127</v>
      </c>
      <c r="AV160" s="13" t="s">
        <v>126</v>
      </c>
      <c r="AW160" s="13" t="s">
        <v>27</v>
      </c>
      <c r="AX160" s="13" t="s">
        <v>81</v>
      </c>
      <c r="AY160" s="157" t="s">
        <v>120</v>
      </c>
    </row>
    <row r="161" spans="2:65" s="1" customFormat="1" ht="21.75" customHeight="1">
      <c r="B161" s="136"/>
      <c r="C161" s="137" t="s">
        <v>176</v>
      </c>
      <c r="D161" s="137" t="s">
        <v>122</v>
      </c>
      <c r="E161" s="138" t="s">
        <v>177</v>
      </c>
      <c r="F161" s="139" t="s">
        <v>178</v>
      </c>
      <c r="G161" s="140" t="s">
        <v>125</v>
      </c>
      <c r="H161" s="141">
        <v>4.6050000000000004</v>
      </c>
      <c r="I161" s="142">
        <v>5.96</v>
      </c>
      <c r="J161" s="142">
        <f>ROUND(I161*H161,2)</f>
        <v>27.45</v>
      </c>
      <c r="K161" s="143"/>
      <c r="L161" s="29"/>
      <c r="M161" s="144" t="s">
        <v>1</v>
      </c>
      <c r="N161" s="115" t="s">
        <v>39</v>
      </c>
      <c r="O161" s="145">
        <v>0</v>
      </c>
      <c r="P161" s="145">
        <f>O161*H161</f>
        <v>0</v>
      </c>
      <c r="Q161" s="145">
        <v>0</v>
      </c>
      <c r="R161" s="145">
        <f>Q161*H161</f>
        <v>0</v>
      </c>
      <c r="S161" s="145">
        <v>0</v>
      </c>
      <c r="T161" s="146">
        <f>S161*H161</f>
        <v>0</v>
      </c>
      <c r="AR161" s="147" t="s">
        <v>126</v>
      </c>
      <c r="AT161" s="147" t="s">
        <v>122</v>
      </c>
      <c r="AU161" s="147" t="s">
        <v>127</v>
      </c>
      <c r="AY161" s="15" t="s">
        <v>120</v>
      </c>
      <c r="BE161" s="148">
        <f>IF(N161="základná",J161,0)</f>
        <v>0</v>
      </c>
      <c r="BF161" s="148">
        <f>IF(N161="znížená",J161,0)</f>
        <v>27.45</v>
      </c>
      <c r="BG161" s="148">
        <f>IF(N161="zákl. prenesená",J161,0)</f>
        <v>0</v>
      </c>
      <c r="BH161" s="148">
        <f>IF(N161="zníž. prenesená",J161,0)</f>
        <v>0</v>
      </c>
      <c r="BI161" s="148">
        <f>IF(N161="nulová",J161,0)</f>
        <v>0</v>
      </c>
      <c r="BJ161" s="15" t="s">
        <v>127</v>
      </c>
      <c r="BK161" s="148">
        <f>ROUND(I161*H161,2)</f>
        <v>27.45</v>
      </c>
      <c r="BL161" s="15" t="s">
        <v>126</v>
      </c>
      <c r="BM161" s="147" t="s">
        <v>179</v>
      </c>
    </row>
    <row r="162" spans="2:65" s="1" customFormat="1" ht="37.799999999999997" customHeight="1">
      <c r="B162" s="136"/>
      <c r="C162" s="137" t="s">
        <v>156</v>
      </c>
      <c r="D162" s="137" t="s">
        <v>122</v>
      </c>
      <c r="E162" s="138" t="s">
        <v>180</v>
      </c>
      <c r="F162" s="139" t="s">
        <v>181</v>
      </c>
      <c r="G162" s="140" t="s">
        <v>125</v>
      </c>
      <c r="H162" s="141">
        <v>408.86</v>
      </c>
      <c r="I162" s="142">
        <v>4.91</v>
      </c>
      <c r="J162" s="142">
        <f>ROUND(I162*H162,2)</f>
        <v>2007.5</v>
      </c>
      <c r="K162" s="143"/>
      <c r="L162" s="29"/>
      <c r="M162" s="144" t="s">
        <v>1</v>
      </c>
      <c r="N162" s="115" t="s">
        <v>39</v>
      </c>
      <c r="O162" s="145">
        <v>0</v>
      </c>
      <c r="P162" s="145">
        <f>O162*H162</f>
        <v>0</v>
      </c>
      <c r="Q162" s="145">
        <v>3.5200000000000001E-3</v>
      </c>
      <c r="R162" s="145">
        <f>Q162*H162</f>
        <v>1.4391872000000001</v>
      </c>
      <c r="S162" s="145">
        <v>0</v>
      </c>
      <c r="T162" s="146">
        <f>S162*H162</f>
        <v>0</v>
      </c>
      <c r="AR162" s="147" t="s">
        <v>126</v>
      </c>
      <c r="AT162" s="147" t="s">
        <v>122</v>
      </c>
      <c r="AU162" s="147" t="s">
        <v>127</v>
      </c>
      <c r="AY162" s="15" t="s">
        <v>120</v>
      </c>
      <c r="BE162" s="148">
        <f>IF(N162="základná",J162,0)</f>
        <v>0</v>
      </c>
      <c r="BF162" s="148">
        <f>IF(N162="znížená",J162,0)</f>
        <v>2007.5</v>
      </c>
      <c r="BG162" s="148">
        <f>IF(N162="zákl. prenesená",J162,0)</f>
        <v>0</v>
      </c>
      <c r="BH162" s="148">
        <f>IF(N162="zníž. prenesená",J162,0)</f>
        <v>0</v>
      </c>
      <c r="BI162" s="148">
        <f>IF(N162="nulová",J162,0)</f>
        <v>0</v>
      </c>
      <c r="BJ162" s="15" t="s">
        <v>127</v>
      </c>
      <c r="BK162" s="148">
        <f>ROUND(I162*H162,2)</f>
        <v>2007.5</v>
      </c>
      <c r="BL162" s="15" t="s">
        <v>126</v>
      </c>
      <c r="BM162" s="147" t="s">
        <v>182</v>
      </c>
    </row>
    <row r="163" spans="2:65" s="12" customFormat="1" ht="10.199999999999999">
      <c r="B163" s="149"/>
      <c r="D163" s="150" t="s">
        <v>128</v>
      </c>
      <c r="E163" s="151" t="s">
        <v>1</v>
      </c>
      <c r="F163" s="152" t="s">
        <v>183</v>
      </c>
      <c r="H163" s="153">
        <v>408.86</v>
      </c>
      <c r="L163" s="149"/>
      <c r="M163" s="154"/>
      <c r="T163" s="155"/>
      <c r="AT163" s="151" t="s">
        <v>128</v>
      </c>
      <c r="AU163" s="151" t="s">
        <v>127</v>
      </c>
      <c r="AV163" s="12" t="s">
        <v>127</v>
      </c>
      <c r="AW163" s="12" t="s">
        <v>27</v>
      </c>
      <c r="AX163" s="12" t="s">
        <v>73</v>
      </c>
      <c r="AY163" s="151" t="s">
        <v>120</v>
      </c>
    </row>
    <row r="164" spans="2:65" s="13" customFormat="1" ht="10.199999999999999">
      <c r="B164" s="156"/>
      <c r="D164" s="150" t="s">
        <v>128</v>
      </c>
      <c r="E164" s="157" t="s">
        <v>1</v>
      </c>
      <c r="F164" s="158" t="s">
        <v>130</v>
      </c>
      <c r="H164" s="159">
        <v>408.86</v>
      </c>
      <c r="L164" s="156"/>
      <c r="M164" s="160"/>
      <c r="T164" s="161"/>
      <c r="AT164" s="157" t="s">
        <v>128</v>
      </c>
      <c r="AU164" s="157" t="s">
        <v>127</v>
      </c>
      <c r="AV164" s="13" t="s">
        <v>126</v>
      </c>
      <c r="AW164" s="13" t="s">
        <v>27</v>
      </c>
      <c r="AX164" s="13" t="s">
        <v>81</v>
      </c>
      <c r="AY164" s="157" t="s">
        <v>120</v>
      </c>
    </row>
    <row r="165" spans="2:65" s="1" customFormat="1" ht="24.15" customHeight="1">
      <c r="B165" s="136"/>
      <c r="C165" s="137" t="s">
        <v>184</v>
      </c>
      <c r="D165" s="137" t="s">
        <v>122</v>
      </c>
      <c r="E165" s="138" t="s">
        <v>185</v>
      </c>
      <c r="F165" s="139" t="s">
        <v>186</v>
      </c>
      <c r="G165" s="140" t="s">
        <v>125</v>
      </c>
      <c r="H165" s="141">
        <v>120.292</v>
      </c>
      <c r="I165" s="142">
        <v>0.8</v>
      </c>
      <c r="J165" s="142">
        <f>ROUND(I165*H165,2)</f>
        <v>96.23</v>
      </c>
      <c r="K165" s="143"/>
      <c r="L165" s="29"/>
      <c r="M165" s="144" t="s">
        <v>1</v>
      </c>
      <c r="N165" s="115" t="s">
        <v>39</v>
      </c>
      <c r="O165" s="145">
        <v>0</v>
      </c>
      <c r="P165" s="145">
        <f>O165*H165</f>
        <v>0</v>
      </c>
      <c r="Q165" s="145">
        <v>0</v>
      </c>
      <c r="R165" s="145">
        <f>Q165*H165</f>
        <v>0</v>
      </c>
      <c r="S165" s="145">
        <v>0</v>
      </c>
      <c r="T165" s="146">
        <f>S165*H165</f>
        <v>0</v>
      </c>
      <c r="AR165" s="147" t="s">
        <v>126</v>
      </c>
      <c r="AT165" s="147" t="s">
        <v>122</v>
      </c>
      <c r="AU165" s="147" t="s">
        <v>127</v>
      </c>
      <c r="AY165" s="15" t="s">
        <v>120</v>
      </c>
      <c r="BE165" s="148">
        <f>IF(N165="základná",J165,0)</f>
        <v>0</v>
      </c>
      <c r="BF165" s="148">
        <f>IF(N165="znížená",J165,0)</f>
        <v>96.23</v>
      </c>
      <c r="BG165" s="148">
        <f>IF(N165="zákl. prenesená",J165,0)</f>
        <v>0</v>
      </c>
      <c r="BH165" s="148">
        <f>IF(N165="zníž. prenesená",J165,0)</f>
        <v>0</v>
      </c>
      <c r="BI165" s="148">
        <f>IF(N165="nulová",J165,0)</f>
        <v>0</v>
      </c>
      <c r="BJ165" s="15" t="s">
        <v>127</v>
      </c>
      <c r="BK165" s="148">
        <f>ROUND(I165*H165,2)</f>
        <v>96.23</v>
      </c>
      <c r="BL165" s="15" t="s">
        <v>126</v>
      </c>
      <c r="BM165" s="147" t="s">
        <v>187</v>
      </c>
    </row>
    <row r="166" spans="2:65" s="12" customFormat="1" ht="10.199999999999999">
      <c r="B166" s="149"/>
      <c r="D166" s="150" t="s">
        <v>128</v>
      </c>
      <c r="E166" s="151" t="s">
        <v>1</v>
      </c>
      <c r="F166" s="152" t="s">
        <v>188</v>
      </c>
      <c r="H166" s="153">
        <v>120.292</v>
      </c>
      <c r="L166" s="149"/>
      <c r="M166" s="154"/>
      <c r="T166" s="155"/>
      <c r="AT166" s="151" t="s">
        <v>128</v>
      </c>
      <c r="AU166" s="151" t="s">
        <v>127</v>
      </c>
      <c r="AV166" s="12" t="s">
        <v>127</v>
      </c>
      <c r="AW166" s="12" t="s">
        <v>27</v>
      </c>
      <c r="AX166" s="12" t="s">
        <v>73</v>
      </c>
      <c r="AY166" s="151" t="s">
        <v>120</v>
      </c>
    </row>
    <row r="167" spans="2:65" s="13" customFormat="1" ht="10.199999999999999">
      <c r="B167" s="156"/>
      <c r="D167" s="150" t="s">
        <v>128</v>
      </c>
      <c r="E167" s="157" t="s">
        <v>1</v>
      </c>
      <c r="F167" s="158" t="s">
        <v>130</v>
      </c>
      <c r="H167" s="159">
        <v>120.292</v>
      </c>
      <c r="L167" s="156"/>
      <c r="M167" s="160"/>
      <c r="T167" s="161"/>
      <c r="AT167" s="157" t="s">
        <v>128</v>
      </c>
      <c r="AU167" s="157" t="s">
        <v>127</v>
      </c>
      <c r="AV167" s="13" t="s">
        <v>126</v>
      </c>
      <c r="AW167" s="13" t="s">
        <v>27</v>
      </c>
      <c r="AX167" s="13" t="s">
        <v>81</v>
      </c>
      <c r="AY167" s="157" t="s">
        <v>120</v>
      </c>
    </row>
    <row r="168" spans="2:65" s="1" customFormat="1" ht="24.15" customHeight="1">
      <c r="B168" s="136"/>
      <c r="C168" s="162" t="s">
        <v>162</v>
      </c>
      <c r="D168" s="162" t="s">
        <v>189</v>
      </c>
      <c r="E168" s="163" t="s">
        <v>190</v>
      </c>
      <c r="F168" s="164" t="s">
        <v>191</v>
      </c>
      <c r="G168" s="165" t="s">
        <v>192</v>
      </c>
      <c r="H168" s="166">
        <v>30.073</v>
      </c>
      <c r="I168" s="167">
        <v>5.22</v>
      </c>
      <c r="J168" s="167">
        <f>ROUND(I168*H168,2)</f>
        <v>156.97999999999999</v>
      </c>
      <c r="K168" s="168"/>
      <c r="L168" s="169"/>
      <c r="M168" s="170" t="s">
        <v>1</v>
      </c>
      <c r="N168" s="171" t="s">
        <v>39</v>
      </c>
      <c r="O168" s="145">
        <v>0</v>
      </c>
      <c r="P168" s="145">
        <f>O168*H168</f>
        <v>0</v>
      </c>
      <c r="Q168" s="145">
        <v>1E-3</v>
      </c>
      <c r="R168" s="145">
        <f>Q168*H168</f>
        <v>3.0073000000000003E-2</v>
      </c>
      <c r="S168" s="145">
        <v>0</v>
      </c>
      <c r="T168" s="146">
        <f>S168*H168</f>
        <v>0</v>
      </c>
      <c r="AR168" s="147" t="s">
        <v>145</v>
      </c>
      <c r="AT168" s="147" t="s">
        <v>189</v>
      </c>
      <c r="AU168" s="147" t="s">
        <v>127</v>
      </c>
      <c r="AY168" s="15" t="s">
        <v>120</v>
      </c>
      <c r="BE168" s="148">
        <f>IF(N168="základná",J168,0)</f>
        <v>0</v>
      </c>
      <c r="BF168" s="148">
        <f>IF(N168="znížená",J168,0)</f>
        <v>156.97999999999999</v>
      </c>
      <c r="BG168" s="148">
        <f>IF(N168="zákl. prenesená",J168,0)</f>
        <v>0</v>
      </c>
      <c r="BH168" s="148">
        <f>IF(N168="zníž. prenesená",J168,0)</f>
        <v>0</v>
      </c>
      <c r="BI168" s="148">
        <f>IF(N168="nulová",J168,0)</f>
        <v>0</v>
      </c>
      <c r="BJ168" s="15" t="s">
        <v>127</v>
      </c>
      <c r="BK168" s="148">
        <f>ROUND(I168*H168,2)</f>
        <v>156.97999999999999</v>
      </c>
      <c r="BL168" s="15" t="s">
        <v>126</v>
      </c>
      <c r="BM168" s="147" t="s">
        <v>193</v>
      </c>
    </row>
    <row r="169" spans="2:65" s="12" customFormat="1" ht="10.199999999999999">
      <c r="B169" s="149"/>
      <c r="D169" s="150" t="s">
        <v>128</v>
      </c>
      <c r="E169" s="151" t="s">
        <v>1</v>
      </c>
      <c r="F169" s="152" t="s">
        <v>194</v>
      </c>
      <c r="H169" s="153">
        <v>30.073</v>
      </c>
      <c r="L169" s="149"/>
      <c r="M169" s="154"/>
      <c r="T169" s="155"/>
      <c r="AT169" s="151" t="s">
        <v>128</v>
      </c>
      <c r="AU169" s="151" t="s">
        <v>127</v>
      </c>
      <c r="AV169" s="12" t="s">
        <v>127</v>
      </c>
      <c r="AW169" s="12" t="s">
        <v>27</v>
      </c>
      <c r="AX169" s="12" t="s">
        <v>73</v>
      </c>
      <c r="AY169" s="151" t="s">
        <v>120</v>
      </c>
    </row>
    <row r="170" spans="2:65" s="13" customFormat="1" ht="10.199999999999999">
      <c r="B170" s="156"/>
      <c r="D170" s="150" t="s">
        <v>128</v>
      </c>
      <c r="E170" s="157" t="s">
        <v>1</v>
      </c>
      <c r="F170" s="158" t="s">
        <v>130</v>
      </c>
      <c r="H170" s="159">
        <v>30.073</v>
      </c>
      <c r="L170" s="156"/>
      <c r="M170" s="160"/>
      <c r="T170" s="161"/>
      <c r="AT170" s="157" t="s">
        <v>128</v>
      </c>
      <c r="AU170" s="157" t="s">
        <v>127</v>
      </c>
      <c r="AV170" s="13" t="s">
        <v>126</v>
      </c>
      <c r="AW170" s="13" t="s">
        <v>27</v>
      </c>
      <c r="AX170" s="13" t="s">
        <v>81</v>
      </c>
      <c r="AY170" s="157" t="s">
        <v>120</v>
      </c>
    </row>
    <row r="171" spans="2:65" s="1" customFormat="1" ht="16.5" customHeight="1">
      <c r="B171" s="136"/>
      <c r="C171" s="137" t="s">
        <v>195</v>
      </c>
      <c r="D171" s="137" t="s">
        <v>122</v>
      </c>
      <c r="E171" s="138" t="s">
        <v>196</v>
      </c>
      <c r="F171" s="139" t="s">
        <v>197</v>
      </c>
      <c r="G171" s="140" t="s">
        <v>125</v>
      </c>
      <c r="H171" s="141">
        <v>296.66000000000003</v>
      </c>
      <c r="I171" s="142">
        <v>59.6</v>
      </c>
      <c r="J171" s="142">
        <f>ROUND(I171*H171,2)</f>
        <v>17680.939999999999</v>
      </c>
      <c r="K171" s="143"/>
      <c r="L171" s="29"/>
      <c r="M171" s="144" t="s">
        <v>1</v>
      </c>
      <c r="N171" s="115" t="s">
        <v>39</v>
      </c>
      <c r="O171" s="145">
        <v>0</v>
      </c>
      <c r="P171" s="145">
        <f>O171*H171</f>
        <v>0</v>
      </c>
      <c r="Q171" s="145">
        <v>0</v>
      </c>
      <c r="R171" s="145">
        <f>Q171*H171</f>
        <v>0</v>
      </c>
      <c r="S171" s="145">
        <v>0</v>
      </c>
      <c r="T171" s="146">
        <f>S171*H171</f>
        <v>0</v>
      </c>
      <c r="AR171" s="147" t="s">
        <v>126</v>
      </c>
      <c r="AT171" s="147" t="s">
        <v>122</v>
      </c>
      <c r="AU171" s="147" t="s">
        <v>127</v>
      </c>
      <c r="AY171" s="15" t="s">
        <v>120</v>
      </c>
      <c r="BE171" s="148">
        <f>IF(N171="základná",J171,0)</f>
        <v>0</v>
      </c>
      <c r="BF171" s="148">
        <f>IF(N171="znížená",J171,0)</f>
        <v>17680.939999999999</v>
      </c>
      <c r="BG171" s="148">
        <f>IF(N171="zákl. prenesená",J171,0)</f>
        <v>0</v>
      </c>
      <c r="BH171" s="148">
        <f>IF(N171="zníž. prenesená",J171,0)</f>
        <v>0</v>
      </c>
      <c r="BI171" s="148">
        <f>IF(N171="nulová",J171,0)</f>
        <v>0</v>
      </c>
      <c r="BJ171" s="15" t="s">
        <v>127</v>
      </c>
      <c r="BK171" s="148">
        <f>ROUND(I171*H171,2)</f>
        <v>17680.939999999999</v>
      </c>
      <c r="BL171" s="15" t="s">
        <v>126</v>
      </c>
      <c r="BM171" s="147" t="s">
        <v>198</v>
      </c>
    </row>
    <row r="172" spans="2:65" s="12" customFormat="1" ht="10.199999999999999">
      <c r="B172" s="149"/>
      <c r="D172" s="150" t="s">
        <v>128</v>
      </c>
      <c r="E172" s="151" t="s">
        <v>1</v>
      </c>
      <c r="F172" s="152" t="s">
        <v>133</v>
      </c>
      <c r="H172" s="153">
        <v>296.66000000000003</v>
      </c>
      <c r="L172" s="149"/>
      <c r="M172" s="154"/>
      <c r="T172" s="155"/>
      <c r="AT172" s="151" t="s">
        <v>128</v>
      </c>
      <c r="AU172" s="151" t="s">
        <v>127</v>
      </c>
      <c r="AV172" s="12" t="s">
        <v>127</v>
      </c>
      <c r="AW172" s="12" t="s">
        <v>27</v>
      </c>
      <c r="AX172" s="12" t="s">
        <v>73</v>
      </c>
      <c r="AY172" s="151" t="s">
        <v>120</v>
      </c>
    </row>
    <row r="173" spans="2:65" s="13" customFormat="1" ht="10.199999999999999">
      <c r="B173" s="156"/>
      <c r="D173" s="150" t="s">
        <v>128</v>
      </c>
      <c r="E173" s="157" t="s">
        <v>1</v>
      </c>
      <c r="F173" s="158" t="s">
        <v>130</v>
      </c>
      <c r="H173" s="159">
        <v>296.66000000000003</v>
      </c>
      <c r="L173" s="156"/>
      <c r="M173" s="160"/>
      <c r="T173" s="161"/>
      <c r="AT173" s="157" t="s">
        <v>128</v>
      </c>
      <c r="AU173" s="157" t="s">
        <v>127</v>
      </c>
      <c r="AV173" s="13" t="s">
        <v>126</v>
      </c>
      <c r="AW173" s="13" t="s">
        <v>27</v>
      </c>
      <c r="AX173" s="13" t="s">
        <v>81</v>
      </c>
      <c r="AY173" s="157" t="s">
        <v>120</v>
      </c>
    </row>
    <row r="174" spans="2:65" s="1" customFormat="1" ht="33" customHeight="1">
      <c r="B174" s="136"/>
      <c r="C174" s="137" t="s">
        <v>165</v>
      </c>
      <c r="D174" s="137" t="s">
        <v>122</v>
      </c>
      <c r="E174" s="138" t="s">
        <v>199</v>
      </c>
      <c r="F174" s="139" t="s">
        <v>200</v>
      </c>
      <c r="G174" s="140" t="s">
        <v>125</v>
      </c>
      <c r="H174" s="141">
        <v>59.332000000000001</v>
      </c>
      <c r="I174" s="142">
        <v>47.1</v>
      </c>
      <c r="J174" s="142">
        <f>ROUND(I174*H174,2)</f>
        <v>2794.54</v>
      </c>
      <c r="K174" s="143"/>
      <c r="L174" s="29"/>
      <c r="M174" s="144" t="s">
        <v>1</v>
      </c>
      <c r="N174" s="115" t="s">
        <v>39</v>
      </c>
      <c r="O174" s="145">
        <v>0</v>
      </c>
      <c r="P174" s="145">
        <f>O174*H174</f>
        <v>0</v>
      </c>
      <c r="Q174" s="145">
        <v>3.09E-2</v>
      </c>
      <c r="R174" s="145">
        <f>Q174*H174</f>
        <v>1.8333588000000001</v>
      </c>
      <c r="S174" s="145">
        <v>0</v>
      </c>
      <c r="T174" s="146">
        <f>S174*H174</f>
        <v>0</v>
      </c>
      <c r="AR174" s="147" t="s">
        <v>126</v>
      </c>
      <c r="AT174" s="147" t="s">
        <v>122</v>
      </c>
      <c r="AU174" s="147" t="s">
        <v>127</v>
      </c>
      <c r="AY174" s="15" t="s">
        <v>120</v>
      </c>
      <c r="BE174" s="148">
        <f>IF(N174="základná",J174,0)</f>
        <v>0</v>
      </c>
      <c r="BF174" s="148">
        <f>IF(N174="znížená",J174,0)</f>
        <v>2794.54</v>
      </c>
      <c r="BG174" s="148">
        <f>IF(N174="zákl. prenesená",J174,0)</f>
        <v>0</v>
      </c>
      <c r="BH174" s="148">
        <f>IF(N174="zníž. prenesená",J174,0)</f>
        <v>0</v>
      </c>
      <c r="BI174" s="148">
        <f>IF(N174="nulová",J174,0)</f>
        <v>0</v>
      </c>
      <c r="BJ174" s="15" t="s">
        <v>127</v>
      </c>
      <c r="BK174" s="148">
        <f>ROUND(I174*H174,2)</f>
        <v>2794.54</v>
      </c>
      <c r="BL174" s="15" t="s">
        <v>126</v>
      </c>
      <c r="BM174" s="147" t="s">
        <v>201</v>
      </c>
    </row>
    <row r="175" spans="2:65" s="12" customFormat="1" ht="10.199999999999999">
      <c r="B175" s="149"/>
      <c r="D175" s="150" t="s">
        <v>128</v>
      </c>
      <c r="E175" s="151" t="s">
        <v>1</v>
      </c>
      <c r="F175" s="152" t="s">
        <v>202</v>
      </c>
      <c r="H175" s="153">
        <v>59.332000000000001</v>
      </c>
      <c r="L175" s="149"/>
      <c r="M175" s="154"/>
      <c r="T175" s="155"/>
      <c r="AT175" s="151" t="s">
        <v>128</v>
      </c>
      <c r="AU175" s="151" t="s">
        <v>127</v>
      </c>
      <c r="AV175" s="12" t="s">
        <v>127</v>
      </c>
      <c r="AW175" s="12" t="s">
        <v>27</v>
      </c>
      <c r="AX175" s="12" t="s">
        <v>73</v>
      </c>
      <c r="AY175" s="151" t="s">
        <v>120</v>
      </c>
    </row>
    <row r="176" spans="2:65" s="13" customFormat="1" ht="10.199999999999999">
      <c r="B176" s="156"/>
      <c r="D176" s="150" t="s">
        <v>128</v>
      </c>
      <c r="E176" s="157" t="s">
        <v>1</v>
      </c>
      <c r="F176" s="158" t="s">
        <v>130</v>
      </c>
      <c r="H176" s="159">
        <v>59.332000000000001</v>
      </c>
      <c r="L176" s="156"/>
      <c r="M176" s="160"/>
      <c r="T176" s="161"/>
      <c r="AT176" s="157" t="s">
        <v>128</v>
      </c>
      <c r="AU176" s="157" t="s">
        <v>127</v>
      </c>
      <c r="AV176" s="13" t="s">
        <v>126</v>
      </c>
      <c r="AW176" s="13" t="s">
        <v>27</v>
      </c>
      <c r="AX176" s="13" t="s">
        <v>81</v>
      </c>
      <c r="AY176" s="157" t="s">
        <v>120</v>
      </c>
    </row>
    <row r="177" spans="2:65" s="11" customFormat="1" ht="22.8" customHeight="1">
      <c r="B177" s="125"/>
      <c r="D177" s="126" t="s">
        <v>72</v>
      </c>
      <c r="E177" s="134" t="s">
        <v>167</v>
      </c>
      <c r="F177" s="134" t="s">
        <v>203</v>
      </c>
      <c r="J177" s="135">
        <f>BK177</f>
        <v>4138.3300000000008</v>
      </c>
      <c r="L177" s="125"/>
      <c r="M177" s="129"/>
      <c r="P177" s="130">
        <f>SUM(P178:P191)</f>
        <v>0</v>
      </c>
      <c r="R177" s="130">
        <f>SUM(R178:R191)</f>
        <v>13.592456727999998</v>
      </c>
      <c r="T177" s="131">
        <f>SUM(T178:T191)</f>
        <v>3.036</v>
      </c>
      <c r="AR177" s="126" t="s">
        <v>81</v>
      </c>
      <c r="AT177" s="132" t="s">
        <v>72</v>
      </c>
      <c r="AU177" s="132" t="s">
        <v>81</v>
      </c>
      <c r="AY177" s="126" t="s">
        <v>120</v>
      </c>
      <c r="BK177" s="133">
        <f>SUM(BK178:BK191)</f>
        <v>4138.3300000000008</v>
      </c>
    </row>
    <row r="178" spans="2:65" s="1" customFormat="1" ht="21.75" customHeight="1">
      <c r="B178" s="136"/>
      <c r="C178" s="137" t="s">
        <v>204</v>
      </c>
      <c r="D178" s="137" t="s">
        <v>122</v>
      </c>
      <c r="E178" s="138" t="s">
        <v>205</v>
      </c>
      <c r="F178" s="139" t="s">
        <v>206</v>
      </c>
      <c r="G178" s="140" t="s">
        <v>161</v>
      </c>
      <c r="H178" s="141">
        <v>45</v>
      </c>
      <c r="I178" s="142">
        <v>14.37</v>
      </c>
      <c r="J178" s="142">
        <f>ROUND(I178*H178,2)</f>
        <v>646.65</v>
      </c>
      <c r="K178" s="143"/>
      <c r="L178" s="29"/>
      <c r="M178" s="144" t="s">
        <v>1</v>
      </c>
      <c r="N178" s="115" t="s">
        <v>39</v>
      </c>
      <c r="O178" s="145">
        <v>0</v>
      </c>
      <c r="P178" s="145">
        <f>O178*H178</f>
        <v>0</v>
      </c>
      <c r="Q178" s="145">
        <v>1.08E-4</v>
      </c>
      <c r="R178" s="145">
        <f>Q178*H178</f>
        <v>4.8599999999999997E-3</v>
      </c>
      <c r="S178" s="145">
        <v>0</v>
      </c>
      <c r="T178" s="146">
        <f>S178*H178</f>
        <v>0</v>
      </c>
      <c r="AR178" s="147" t="s">
        <v>126</v>
      </c>
      <c r="AT178" s="147" t="s">
        <v>122</v>
      </c>
      <c r="AU178" s="147" t="s">
        <v>127</v>
      </c>
      <c r="AY178" s="15" t="s">
        <v>120</v>
      </c>
      <c r="BE178" s="148">
        <f>IF(N178="základná",J178,0)</f>
        <v>0</v>
      </c>
      <c r="BF178" s="148">
        <f>IF(N178="znížená",J178,0)</f>
        <v>646.65</v>
      </c>
      <c r="BG178" s="148">
        <f>IF(N178="zákl. prenesená",J178,0)</f>
        <v>0</v>
      </c>
      <c r="BH178" s="148">
        <f>IF(N178="zníž. prenesená",J178,0)</f>
        <v>0</v>
      </c>
      <c r="BI178" s="148">
        <f>IF(N178="nulová",J178,0)</f>
        <v>0</v>
      </c>
      <c r="BJ178" s="15" t="s">
        <v>127</v>
      </c>
      <c r="BK178" s="148">
        <f>ROUND(I178*H178,2)</f>
        <v>646.65</v>
      </c>
      <c r="BL178" s="15" t="s">
        <v>126</v>
      </c>
      <c r="BM178" s="147" t="s">
        <v>207</v>
      </c>
    </row>
    <row r="179" spans="2:65" s="12" customFormat="1" ht="10.199999999999999">
      <c r="B179" s="149"/>
      <c r="D179" s="150" t="s">
        <v>128</v>
      </c>
      <c r="E179" s="151" t="s">
        <v>1</v>
      </c>
      <c r="F179" s="152" t="s">
        <v>208</v>
      </c>
      <c r="H179" s="153">
        <v>45</v>
      </c>
      <c r="L179" s="149"/>
      <c r="M179" s="154"/>
      <c r="T179" s="155"/>
      <c r="AT179" s="151" t="s">
        <v>128</v>
      </c>
      <c r="AU179" s="151" t="s">
        <v>127</v>
      </c>
      <c r="AV179" s="12" t="s">
        <v>127</v>
      </c>
      <c r="AW179" s="12" t="s">
        <v>27</v>
      </c>
      <c r="AX179" s="12" t="s">
        <v>73</v>
      </c>
      <c r="AY179" s="151" t="s">
        <v>120</v>
      </c>
    </row>
    <row r="180" spans="2:65" s="13" customFormat="1" ht="10.199999999999999">
      <c r="B180" s="156"/>
      <c r="D180" s="150" t="s">
        <v>128</v>
      </c>
      <c r="E180" s="157" t="s">
        <v>1</v>
      </c>
      <c r="F180" s="158" t="s">
        <v>130</v>
      </c>
      <c r="H180" s="159">
        <v>45</v>
      </c>
      <c r="L180" s="156"/>
      <c r="M180" s="160"/>
      <c r="T180" s="161"/>
      <c r="AT180" s="157" t="s">
        <v>128</v>
      </c>
      <c r="AU180" s="157" t="s">
        <v>127</v>
      </c>
      <c r="AV180" s="13" t="s">
        <v>126</v>
      </c>
      <c r="AW180" s="13" t="s">
        <v>27</v>
      </c>
      <c r="AX180" s="13" t="s">
        <v>81</v>
      </c>
      <c r="AY180" s="157" t="s">
        <v>120</v>
      </c>
    </row>
    <row r="181" spans="2:65" s="1" customFormat="1" ht="24.15" customHeight="1">
      <c r="B181" s="136"/>
      <c r="C181" s="137" t="s">
        <v>170</v>
      </c>
      <c r="D181" s="137" t="s">
        <v>122</v>
      </c>
      <c r="E181" s="138" t="s">
        <v>209</v>
      </c>
      <c r="F181" s="139" t="s">
        <v>210</v>
      </c>
      <c r="G181" s="140" t="s">
        <v>161</v>
      </c>
      <c r="H181" s="141">
        <v>33.6</v>
      </c>
      <c r="I181" s="142">
        <v>7.59</v>
      </c>
      <c r="J181" s="142">
        <f>ROUND(I181*H181,2)</f>
        <v>255.02</v>
      </c>
      <c r="K181" s="143"/>
      <c r="L181" s="29"/>
      <c r="M181" s="144" t="s">
        <v>1</v>
      </c>
      <c r="N181" s="115" t="s">
        <v>39</v>
      </c>
      <c r="O181" s="145">
        <v>0</v>
      </c>
      <c r="P181" s="145">
        <f>O181*H181</f>
        <v>0</v>
      </c>
      <c r="Q181" s="145">
        <v>6.648E-5</v>
      </c>
      <c r="R181" s="145">
        <f>Q181*H181</f>
        <v>2.2337279999999999E-3</v>
      </c>
      <c r="S181" s="145">
        <v>0</v>
      </c>
      <c r="T181" s="146">
        <f>S181*H181</f>
        <v>0</v>
      </c>
      <c r="AR181" s="147" t="s">
        <v>126</v>
      </c>
      <c r="AT181" s="147" t="s">
        <v>122</v>
      </c>
      <c r="AU181" s="147" t="s">
        <v>127</v>
      </c>
      <c r="AY181" s="15" t="s">
        <v>120</v>
      </c>
      <c r="BE181" s="148">
        <f>IF(N181="základná",J181,0)</f>
        <v>0</v>
      </c>
      <c r="BF181" s="148">
        <f>IF(N181="znížená",J181,0)</f>
        <v>255.02</v>
      </c>
      <c r="BG181" s="148">
        <f>IF(N181="zákl. prenesená",J181,0)</f>
        <v>0</v>
      </c>
      <c r="BH181" s="148">
        <f>IF(N181="zníž. prenesená",J181,0)</f>
        <v>0</v>
      </c>
      <c r="BI181" s="148">
        <f>IF(N181="nulová",J181,0)</f>
        <v>0</v>
      </c>
      <c r="BJ181" s="15" t="s">
        <v>127</v>
      </c>
      <c r="BK181" s="148">
        <f>ROUND(I181*H181,2)</f>
        <v>255.02</v>
      </c>
      <c r="BL181" s="15" t="s">
        <v>126</v>
      </c>
      <c r="BM181" s="147" t="s">
        <v>211</v>
      </c>
    </row>
    <row r="182" spans="2:65" s="12" customFormat="1" ht="10.199999999999999">
      <c r="B182" s="149"/>
      <c r="D182" s="150" t="s">
        <v>128</v>
      </c>
      <c r="E182" s="151" t="s">
        <v>1</v>
      </c>
      <c r="F182" s="152" t="s">
        <v>212</v>
      </c>
      <c r="H182" s="153">
        <v>33.6</v>
      </c>
      <c r="L182" s="149"/>
      <c r="M182" s="154"/>
      <c r="T182" s="155"/>
      <c r="AT182" s="151" t="s">
        <v>128</v>
      </c>
      <c r="AU182" s="151" t="s">
        <v>127</v>
      </c>
      <c r="AV182" s="12" t="s">
        <v>127</v>
      </c>
      <c r="AW182" s="12" t="s">
        <v>27</v>
      </c>
      <c r="AX182" s="12" t="s">
        <v>73</v>
      </c>
      <c r="AY182" s="151" t="s">
        <v>120</v>
      </c>
    </row>
    <row r="183" spans="2:65" s="13" customFormat="1" ht="10.199999999999999">
      <c r="B183" s="156"/>
      <c r="D183" s="150" t="s">
        <v>128</v>
      </c>
      <c r="E183" s="157" t="s">
        <v>1</v>
      </c>
      <c r="F183" s="158" t="s">
        <v>130</v>
      </c>
      <c r="H183" s="159">
        <v>33.6</v>
      </c>
      <c r="L183" s="156"/>
      <c r="M183" s="160"/>
      <c r="T183" s="161"/>
      <c r="AT183" s="157" t="s">
        <v>128</v>
      </c>
      <c r="AU183" s="157" t="s">
        <v>127</v>
      </c>
      <c r="AV183" s="13" t="s">
        <v>126</v>
      </c>
      <c r="AW183" s="13" t="s">
        <v>27</v>
      </c>
      <c r="AX183" s="13" t="s">
        <v>81</v>
      </c>
      <c r="AY183" s="157" t="s">
        <v>120</v>
      </c>
    </row>
    <row r="184" spans="2:65" s="1" customFormat="1" ht="24.15" customHeight="1">
      <c r="B184" s="136"/>
      <c r="C184" s="137" t="s">
        <v>213</v>
      </c>
      <c r="D184" s="137" t="s">
        <v>122</v>
      </c>
      <c r="E184" s="138" t="s">
        <v>214</v>
      </c>
      <c r="F184" s="139" t="s">
        <v>215</v>
      </c>
      <c r="G184" s="140" t="s">
        <v>161</v>
      </c>
      <c r="H184" s="141">
        <v>18.7</v>
      </c>
      <c r="I184" s="142">
        <v>162.30000000000001</v>
      </c>
      <c r="J184" s="142">
        <f>ROUND(I184*H184,2)</f>
        <v>3035.01</v>
      </c>
      <c r="K184" s="143"/>
      <c r="L184" s="29"/>
      <c r="M184" s="144" t="s">
        <v>1</v>
      </c>
      <c r="N184" s="115" t="s">
        <v>39</v>
      </c>
      <c r="O184" s="145">
        <v>0</v>
      </c>
      <c r="P184" s="145">
        <f>O184*H184</f>
        <v>0</v>
      </c>
      <c r="Q184" s="145">
        <v>0.72648999999999997</v>
      </c>
      <c r="R184" s="145">
        <f>Q184*H184</f>
        <v>13.585362999999999</v>
      </c>
      <c r="S184" s="145">
        <v>0</v>
      </c>
      <c r="T184" s="146">
        <f>S184*H184</f>
        <v>0</v>
      </c>
      <c r="AR184" s="147" t="s">
        <v>126</v>
      </c>
      <c r="AT184" s="147" t="s">
        <v>122</v>
      </c>
      <c r="AU184" s="147" t="s">
        <v>127</v>
      </c>
      <c r="AY184" s="15" t="s">
        <v>120</v>
      </c>
      <c r="BE184" s="148">
        <f>IF(N184="základná",J184,0)</f>
        <v>0</v>
      </c>
      <c r="BF184" s="148">
        <f>IF(N184="znížená",J184,0)</f>
        <v>3035.01</v>
      </c>
      <c r="BG184" s="148">
        <f>IF(N184="zákl. prenesená",J184,0)</f>
        <v>0</v>
      </c>
      <c r="BH184" s="148">
        <f>IF(N184="zníž. prenesená",J184,0)</f>
        <v>0</v>
      </c>
      <c r="BI184" s="148">
        <f>IF(N184="nulová",J184,0)</f>
        <v>0</v>
      </c>
      <c r="BJ184" s="15" t="s">
        <v>127</v>
      </c>
      <c r="BK184" s="148">
        <f>ROUND(I184*H184,2)</f>
        <v>3035.01</v>
      </c>
      <c r="BL184" s="15" t="s">
        <v>126</v>
      </c>
      <c r="BM184" s="147" t="s">
        <v>216</v>
      </c>
    </row>
    <row r="185" spans="2:65" s="1" customFormat="1" ht="24.15" customHeight="1">
      <c r="B185" s="136"/>
      <c r="C185" s="137" t="s">
        <v>174</v>
      </c>
      <c r="D185" s="137" t="s">
        <v>122</v>
      </c>
      <c r="E185" s="138" t="s">
        <v>217</v>
      </c>
      <c r="F185" s="139" t="s">
        <v>218</v>
      </c>
      <c r="G185" s="140" t="s">
        <v>161</v>
      </c>
      <c r="H185" s="141">
        <v>8.8000000000000007</v>
      </c>
      <c r="I185" s="142">
        <v>19.22</v>
      </c>
      <c r="J185" s="142">
        <f>ROUND(I185*H185,2)</f>
        <v>169.14</v>
      </c>
      <c r="K185" s="143"/>
      <c r="L185" s="29"/>
      <c r="M185" s="144" t="s">
        <v>1</v>
      </c>
      <c r="N185" s="115" t="s">
        <v>39</v>
      </c>
      <c r="O185" s="145">
        <v>0</v>
      </c>
      <c r="P185" s="145">
        <f>O185*H185</f>
        <v>0</v>
      </c>
      <c r="Q185" s="145">
        <v>0</v>
      </c>
      <c r="R185" s="145">
        <f>Q185*H185</f>
        <v>0</v>
      </c>
      <c r="S185" s="145">
        <v>0.34499999999999997</v>
      </c>
      <c r="T185" s="146">
        <f>S185*H185</f>
        <v>3.036</v>
      </c>
      <c r="AR185" s="147" t="s">
        <v>126</v>
      </c>
      <c r="AT185" s="147" t="s">
        <v>122</v>
      </c>
      <c r="AU185" s="147" t="s">
        <v>127</v>
      </c>
      <c r="AY185" s="15" t="s">
        <v>120</v>
      </c>
      <c r="BE185" s="148">
        <f>IF(N185="základná",J185,0)</f>
        <v>0</v>
      </c>
      <c r="BF185" s="148">
        <f>IF(N185="znížená",J185,0)</f>
        <v>169.14</v>
      </c>
      <c r="BG185" s="148">
        <f>IF(N185="zákl. prenesená",J185,0)</f>
        <v>0</v>
      </c>
      <c r="BH185" s="148">
        <f>IF(N185="zníž. prenesená",J185,0)</f>
        <v>0</v>
      </c>
      <c r="BI185" s="148">
        <f>IF(N185="nulová",J185,0)</f>
        <v>0</v>
      </c>
      <c r="BJ185" s="15" t="s">
        <v>127</v>
      </c>
      <c r="BK185" s="148">
        <f>ROUND(I185*H185,2)</f>
        <v>169.14</v>
      </c>
      <c r="BL185" s="15" t="s">
        <v>126</v>
      </c>
      <c r="BM185" s="147" t="s">
        <v>219</v>
      </c>
    </row>
    <row r="186" spans="2:65" s="12" customFormat="1" ht="10.199999999999999">
      <c r="B186" s="149"/>
      <c r="D186" s="150" t="s">
        <v>128</v>
      </c>
      <c r="E186" s="151" t="s">
        <v>1</v>
      </c>
      <c r="F186" s="152" t="s">
        <v>220</v>
      </c>
      <c r="H186" s="153">
        <v>8.8000000000000007</v>
      </c>
      <c r="L186" s="149"/>
      <c r="M186" s="154"/>
      <c r="T186" s="155"/>
      <c r="AT186" s="151" t="s">
        <v>128</v>
      </c>
      <c r="AU186" s="151" t="s">
        <v>127</v>
      </c>
      <c r="AV186" s="12" t="s">
        <v>127</v>
      </c>
      <c r="AW186" s="12" t="s">
        <v>27</v>
      </c>
      <c r="AX186" s="12" t="s">
        <v>73</v>
      </c>
      <c r="AY186" s="151" t="s">
        <v>120</v>
      </c>
    </row>
    <row r="187" spans="2:65" s="13" customFormat="1" ht="10.199999999999999">
      <c r="B187" s="156"/>
      <c r="D187" s="150" t="s">
        <v>128</v>
      </c>
      <c r="E187" s="157" t="s">
        <v>1</v>
      </c>
      <c r="F187" s="158" t="s">
        <v>130</v>
      </c>
      <c r="H187" s="159">
        <v>8.8000000000000007</v>
      </c>
      <c r="L187" s="156"/>
      <c r="M187" s="160"/>
      <c r="T187" s="161"/>
      <c r="AT187" s="157" t="s">
        <v>128</v>
      </c>
      <c r="AU187" s="157" t="s">
        <v>127</v>
      </c>
      <c r="AV187" s="13" t="s">
        <v>126</v>
      </c>
      <c r="AW187" s="13" t="s">
        <v>27</v>
      </c>
      <c r="AX187" s="13" t="s">
        <v>81</v>
      </c>
      <c r="AY187" s="157" t="s">
        <v>120</v>
      </c>
    </row>
    <row r="188" spans="2:65" s="1" customFormat="1" ht="24.15" customHeight="1">
      <c r="B188" s="136"/>
      <c r="C188" s="137" t="s">
        <v>221</v>
      </c>
      <c r="D188" s="137" t="s">
        <v>122</v>
      </c>
      <c r="E188" s="138" t="s">
        <v>222</v>
      </c>
      <c r="F188" s="139" t="s">
        <v>223</v>
      </c>
      <c r="G188" s="140" t="s">
        <v>224</v>
      </c>
      <c r="H188" s="141">
        <v>1.276</v>
      </c>
      <c r="I188" s="142">
        <v>15.22</v>
      </c>
      <c r="J188" s="142">
        <f>ROUND(I188*H188,2)</f>
        <v>19.420000000000002</v>
      </c>
      <c r="K188" s="143"/>
      <c r="L188" s="29"/>
      <c r="M188" s="144" t="s">
        <v>1</v>
      </c>
      <c r="N188" s="115" t="s">
        <v>39</v>
      </c>
      <c r="O188" s="145">
        <v>0</v>
      </c>
      <c r="P188" s="145">
        <f>O188*H188</f>
        <v>0</v>
      </c>
      <c r="Q188" s="145">
        <v>0</v>
      </c>
      <c r="R188" s="145">
        <f>Q188*H188</f>
        <v>0</v>
      </c>
      <c r="S188" s="145">
        <v>0</v>
      </c>
      <c r="T188" s="146">
        <f>S188*H188</f>
        <v>0</v>
      </c>
      <c r="AR188" s="147" t="s">
        <v>126</v>
      </c>
      <c r="AT188" s="147" t="s">
        <v>122</v>
      </c>
      <c r="AU188" s="147" t="s">
        <v>127</v>
      </c>
      <c r="AY188" s="15" t="s">
        <v>120</v>
      </c>
      <c r="BE188" s="148">
        <f>IF(N188="základná",J188,0)</f>
        <v>0</v>
      </c>
      <c r="BF188" s="148">
        <f>IF(N188="znížená",J188,0)</f>
        <v>19.420000000000002</v>
      </c>
      <c r="BG188" s="148">
        <f>IF(N188="zákl. prenesená",J188,0)</f>
        <v>0</v>
      </c>
      <c r="BH188" s="148">
        <f>IF(N188="zníž. prenesená",J188,0)</f>
        <v>0</v>
      </c>
      <c r="BI188" s="148">
        <f>IF(N188="nulová",J188,0)</f>
        <v>0</v>
      </c>
      <c r="BJ188" s="15" t="s">
        <v>127</v>
      </c>
      <c r="BK188" s="148">
        <f>ROUND(I188*H188,2)</f>
        <v>19.420000000000002</v>
      </c>
      <c r="BL188" s="15" t="s">
        <v>126</v>
      </c>
      <c r="BM188" s="147" t="s">
        <v>225</v>
      </c>
    </row>
    <row r="189" spans="2:65" s="1" customFormat="1" ht="24.15" customHeight="1">
      <c r="B189" s="136"/>
      <c r="C189" s="137" t="s">
        <v>179</v>
      </c>
      <c r="D189" s="137" t="s">
        <v>122</v>
      </c>
      <c r="E189" s="138" t="s">
        <v>226</v>
      </c>
      <c r="F189" s="139" t="s">
        <v>227</v>
      </c>
      <c r="G189" s="140" t="s">
        <v>224</v>
      </c>
      <c r="H189" s="141">
        <v>7.6559999999999997</v>
      </c>
      <c r="I189" s="142">
        <v>1.71</v>
      </c>
      <c r="J189" s="142">
        <f>ROUND(I189*H189,2)</f>
        <v>13.09</v>
      </c>
      <c r="K189" s="143"/>
      <c r="L189" s="29"/>
      <c r="M189" s="144" t="s">
        <v>1</v>
      </c>
      <c r="N189" s="115" t="s">
        <v>39</v>
      </c>
      <c r="O189" s="145">
        <v>0</v>
      </c>
      <c r="P189" s="145">
        <f>O189*H189</f>
        <v>0</v>
      </c>
      <c r="Q189" s="145">
        <v>0</v>
      </c>
      <c r="R189" s="145">
        <f>Q189*H189</f>
        <v>0</v>
      </c>
      <c r="S189" s="145">
        <v>0</v>
      </c>
      <c r="T189" s="146">
        <f>S189*H189</f>
        <v>0</v>
      </c>
      <c r="AR189" s="147" t="s">
        <v>126</v>
      </c>
      <c r="AT189" s="147" t="s">
        <v>122</v>
      </c>
      <c r="AU189" s="147" t="s">
        <v>127</v>
      </c>
      <c r="AY189" s="15" t="s">
        <v>120</v>
      </c>
      <c r="BE189" s="148">
        <f>IF(N189="základná",J189,0)</f>
        <v>0</v>
      </c>
      <c r="BF189" s="148">
        <f>IF(N189="znížená",J189,0)</f>
        <v>13.09</v>
      </c>
      <c r="BG189" s="148">
        <f>IF(N189="zákl. prenesená",J189,0)</f>
        <v>0</v>
      </c>
      <c r="BH189" s="148">
        <f>IF(N189="zníž. prenesená",J189,0)</f>
        <v>0</v>
      </c>
      <c r="BI189" s="148">
        <f>IF(N189="nulová",J189,0)</f>
        <v>0</v>
      </c>
      <c r="BJ189" s="15" t="s">
        <v>127</v>
      </c>
      <c r="BK189" s="148">
        <f>ROUND(I189*H189,2)</f>
        <v>13.09</v>
      </c>
      <c r="BL189" s="15" t="s">
        <v>126</v>
      </c>
      <c r="BM189" s="147" t="s">
        <v>228</v>
      </c>
    </row>
    <row r="190" spans="2:65" s="12" customFormat="1" ht="10.199999999999999">
      <c r="B190" s="149"/>
      <c r="D190" s="150" t="s">
        <v>128</v>
      </c>
      <c r="E190" s="151" t="s">
        <v>1</v>
      </c>
      <c r="F190" s="152" t="s">
        <v>229</v>
      </c>
      <c r="H190" s="153">
        <v>7.6559999999999997</v>
      </c>
      <c r="L190" s="149"/>
      <c r="M190" s="154"/>
      <c r="T190" s="155"/>
      <c r="AT190" s="151" t="s">
        <v>128</v>
      </c>
      <c r="AU190" s="151" t="s">
        <v>127</v>
      </c>
      <c r="AV190" s="12" t="s">
        <v>127</v>
      </c>
      <c r="AW190" s="12" t="s">
        <v>27</v>
      </c>
      <c r="AX190" s="12" t="s">
        <v>73</v>
      </c>
      <c r="AY190" s="151" t="s">
        <v>120</v>
      </c>
    </row>
    <row r="191" spans="2:65" s="13" customFormat="1" ht="10.199999999999999">
      <c r="B191" s="156"/>
      <c r="D191" s="150" t="s">
        <v>128</v>
      </c>
      <c r="E191" s="157" t="s">
        <v>1</v>
      </c>
      <c r="F191" s="158" t="s">
        <v>130</v>
      </c>
      <c r="H191" s="159">
        <v>7.6559999999999997</v>
      </c>
      <c r="L191" s="156"/>
      <c r="M191" s="160"/>
      <c r="T191" s="161"/>
      <c r="AT191" s="157" t="s">
        <v>128</v>
      </c>
      <c r="AU191" s="157" t="s">
        <v>127</v>
      </c>
      <c r="AV191" s="13" t="s">
        <v>126</v>
      </c>
      <c r="AW191" s="13" t="s">
        <v>27</v>
      </c>
      <c r="AX191" s="13" t="s">
        <v>81</v>
      </c>
      <c r="AY191" s="157" t="s">
        <v>120</v>
      </c>
    </row>
    <row r="192" spans="2:65" s="11" customFormat="1" ht="22.8" customHeight="1">
      <c r="B192" s="125"/>
      <c r="D192" s="126" t="s">
        <v>72</v>
      </c>
      <c r="E192" s="134" t="s">
        <v>230</v>
      </c>
      <c r="F192" s="134" t="s">
        <v>231</v>
      </c>
      <c r="J192" s="135">
        <f>BK192</f>
        <v>3060.92</v>
      </c>
      <c r="L192" s="125"/>
      <c r="M192" s="129"/>
      <c r="P192" s="130">
        <f>P193</f>
        <v>0</v>
      </c>
      <c r="R192" s="130">
        <f>R193</f>
        <v>0</v>
      </c>
      <c r="T192" s="131">
        <f>T193</f>
        <v>0</v>
      </c>
      <c r="AR192" s="126" t="s">
        <v>81</v>
      </c>
      <c r="AT192" s="132" t="s">
        <v>72</v>
      </c>
      <c r="AU192" s="132" t="s">
        <v>81</v>
      </c>
      <c r="AY192" s="126" t="s">
        <v>120</v>
      </c>
      <c r="BK192" s="133">
        <f>BK193</f>
        <v>3060.92</v>
      </c>
    </row>
    <row r="193" spans="2:65" s="1" customFormat="1" ht="24.15" customHeight="1">
      <c r="B193" s="136"/>
      <c r="C193" s="137" t="s">
        <v>7</v>
      </c>
      <c r="D193" s="137" t="s">
        <v>122</v>
      </c>
      <c r="E193" s="138" t="s">
        <v>232</v>
      </c>
      <c r="F193" s="139" t="s">
        <v>233</v>
      </c>
      <c r="G193" s="140" t="s">
        <v>224</v>
      </c>
      <c r="H193" s="141">
        <v>281.07600000000002</v>
      </c>
      <c r="I193" s="142">
        <v>10.89</v>
      </c>
      <c r="J193" s="142">
        <f>ROUND(I193*H193,2)</f>
        <v>3060.92</v>
      </c>
      <c r="K193" s="143"/>
      <c r="L193" s="29"/>
      <c r="M193" s="172" t="s">
        <v>1</v>
      </c>
      <c r="N193" s="173" t="s">
        <v>39</v>
      </c>
      <c r="O193" s="174">
        <v>0</v>
      </c>
      <c r="P193" s="174">
        <f>O193*H193</f>
        <v>0</v>
      </c>
      <c r="Q193" s="174">
        <v>0</v>
      </c>
      <c r="R193" s="174">
        <f>Q193*H193</f>
        <v>0</v>
      </c>
      <c r="S193" s="174">
        <v>0</v>
      </c>
      <c r="T193" s="175">
        <f>S193*H193</f>
        <v>0</v>
      </c>
      <c r="AR193" s="147" t="s">
        <v>126</v>
      </c>
      <c r="AT193" s="147" t="s">
        <v>122</v>
      </c>
      <c r="AU193" s="147" t="s">
        <v>127</v>
      </c>
      <c r="AY193" s="15" t="s">
        <v>120</v>
      </c>
      <c r="BE193" s="148">
        <f>IF(N193="základná",J193,0)</f>
        <v>0</v>
      </c>
      <c r="BF193" s="148">
        <f>IF(N193="znížená",J193,0)</f>
        <v>3060.92</v>
      </c>
      <c r="BG193" s="148">
        <f>IF(N193="zákl. prenesená",J193,0)</f>
        <v>0</v>
      </c>
      <c r="BH193" s="148">
        <f>IF(N193="zníž. prenesená",J193,0)</f>
        <v>0</v>
      </c>
      <c r="BI193" s="148">
        <f>IF(N193="nulová",J193,0)</f>
        <v>0</v>
      </c>
      <c r="BJ193" s="15" t="s">
        <v>127</v>
      </c>
      <c r="BK193" s="148">
        <f>ROUND(I193*H193,2)</f>
        <v>3060.92</v>
      </c>
      <c r="BL193" s="15" t="s">
        <v>126</v>
      </c>
      <c r="BM193" s="147" t="s">
        <v>234</v>
      </c>
    </row>
    <row r="194" spans="2:65" s="1" customFormat="1" ht="6.9" customHeight="1">
      <c r="B194" s="44"/>
      <c r="C194" s="45"/>
      <c r="D194" s="45"/>
      <c r="E194" s="45"/>
      <c r="F194" s="45"/>
      <c r="G194" s="45"/>
      <c r="H194" s="45"/>
      <c r="I194" s="45"/>
      <c r="J194" s="45"/>
      <c r="K194" s="45"/>
      <c r="L194" s="29"/>
    </row>
  </sheetData>
  <autoFilter ref="C127:K193" xr:uid="{00000000-0009-0000-0000-000001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01o - Stavebné úpravy sil...</vt:lpstr>
      <vt:lpstr>'01o - Stavebné úpravy sil...'!Názvy_tlače</vt:lpstr>
      <vt:lpstr>'Rekapitulácia stavby'!Názvy_tlače</vt:lpstr>
      <vt:lpstr>'01o - Stavebné úpravy sil...'!Oblasť_tlače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Pocitac-1</dc:creator>
  <cp:lastModifiedBy>Uzivatel</cp:lastModifiedBy>
  <dcterms:created xsi:type="dcterms:W3CDTF">2026-10-27T09:34:15Z</dcterms:created>
  <dcterms:modified xsi:type="dcterms:W3CDTF">2026-10-27T10:03:20Z</dcterms:modified>
</cp:coreProperties>
</file>