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oje dokumenty\Uzivatel\Desktop\nový  JRD Pichne kompl\"/>
    </mc:Choice>
  </mc:AlternateContent>
  <xr:revisionPtr revIDLastSave="0" documentId="13_ncr:1_{46DEB5E7-F065-44E0-9D90-2A19262A497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Rekapitulácia stavby" sheetId="1" r:id="rId1"/>
    <sheet name="01o - Stavebné úpravy maš..." sheetId="2" r:id="rId2"/>
    <sheet name="02o - Stavebné úpravy maš..." sheetId="3" r:id="rId3"/>
  </sheets>
  <definedNames>
    <definedName name="_xlnm._FilterDatabase" localSheetId="1" hidden="1">'01o - Stavebné úpravy maš...'!$C$124:$K$158</definedName>
    <definedName name="_xlnm._FilterDatabase" localSheetId="2" hidden="1">'02o - Stavebné úpravy maš...'!$C$130:$K$305</definedName>
    <definedName name="_xlnm.Print_Titles" localSheetId="1">'01o - Stavebné úpravy maš...'!$124:$124</definedName>
    <definedName name="_xlnm.Print_Titles" localSheetId="2">'02o - Stavebné úpravy maš...'!$130:$130</definedName>
    <definedName name="_xlnm.Print_Titles" localSheetId="0">'Rekapitulácia stavby'!$92:$92</definedName>
    <definedName name="_xlnm.Print_Area" localSheetId="1">'01o - Stavebné úpravy maš...'!$C$4:$J$76,'01o - Stavebné úpravy maš...'!$C$82:$J$106,'01o - Stavebné úpravy maš...'!$C$112:$J$158</definedName>
    <definedName name="_xlnm.Print_Area" localSheetId="2">'02o - Stavebné úpravy maš...'!$C$4:$J$76,'02o - Stavebné úpravy maš...'!$C$82:$J$112,'02o - Stavebné úpravy maš...'!$C$118:$J$305</definedName>
    <definedName name="_xlnm.Print_Area" localSheetId="0">'Rekapitulácia stavby'!$D$4:$AO$76,'Rekapitulácia stavby'!$C$82:$AQ$100</definedName>
  </definedNames>
  <calcPr calcId="191029"/>
</workbook>
</file>

<file path=xl/calcChain.xml><?xml version="1.0" encoding="utf-8"?>
<calcChain xmlns="http://schemas.openxmlformats.org/spreadsheetml/2006/main">
  <c r="J39" i="3" l="1"/>
  <c r="J38" i="3"/>
  <c r="AY96" i="1"/>
  <c r="J37" i="3"/>
  <c r="AX96" i="1"/>
  <c r="BI305" i="3"/>
  <c r="BH305" i="3"/>
  <c r="BG305" i="3"/>
  <c r="BE305" i="3"/>
  <c r="T305" i="3"/>
  <c r="R305" i="3"/>
  <c r="P305" i="3"/>
  <c r="BI302" i="3"/>
  <c r="BH302" i="3"/>
  <c r="BG302" i="3"/>
  <c r="BE302" i="3"/>
  <c r="T302" i="3"/>
  <c r="R302" i="3"/>
  <c r="P302" i="3"/>
  <c r="BI298" i="3"/>
  <c r="BH298" i="3"/>
  <c r="BG298" i="3"/>
  <c r="BE298" i="3"/>
  <c r="T298" i="3"/>
  <c r="R298" i="3"/>
  <c r="P298" i="3"/>
  <c r="BI297" i="3"/>
  <c r="BH297" i="3"/>
  <c r="BG297" i="3"/>
  <c r="BE297" i="3"/>
  <c r="T297" i="3"/>
  <c r="R297" i="3"/>
  <c r="P297" i="3"/>
  <c r="BI296" i="3"/>
  <c r="BH296" i="3"/>
  <c r="BG296" i="3"/>
  <c r="BE296" i="3"/>
  <c r="T296" i="3"/>
  <c r="R296" i="3"/>
  <c r="P296" i="3"/>
  <c r="BI295" i="3"/>
  <c r="BH295" i="3"/>
  <c r="BG295" i="3"/>
  <c r="BE295" i="3"/>
  <c r="T295" i="3"/>
  <c r="R295" i="3"/>
  <c r="P295" i="3"/>
  <c r="BI294" i="3"/>
  <c r="BH294" i="3"/>
  <c r="BG294" i="3"/>
  <c r="BE294" i="3"/>
  <c r="T294" i="3"/>
  <c r="R294" i="3"/>
  <c r="P294" i="3"/>
  <c r="BI293" i="3"/>
  <c r="BH293" i="3"/>
  <c r="BG293" i="3"/>
  <c r="BE293" i="3"/>
  <c r="T293" i="3"/>
  <c r="R293" i="3"/>
  <c r="P293" i="3"/>
  <c r="BI292" i="3"/>
  <c r="BH292" i="3"/>
  <c r="BG292" i="3"/>
  <c r="BE292" i="3"/>
  <c r="T292" i="3"/>
  <c r="R292" i="3"/>
  <c r="P292" i="3"/>
  <c r="BI291" i="3"/>
  <c r="BH291" i="3"/>
  <c r="BG291" i="3"/>
  <c r="BE291" i="3"/>
  <c r="T291" i="3"/>
  <c r="R291" i="3"/>
  <c r="P291" i="3"/>
  <c r="BI290" i="3"/>
  <c r="BH290" i="3"/>
  <c r="BG290" i="3"/>
  <c r="BE290" i="3"/>
  <c r="T290" i="3"/>
  <c r="R290" i="3"/>
  <c r="P290" i="3"/>
  <c r="BI289" i="3"/>
  <c r="BH289" i="3"/>
  <c r="BG289" i="3"/>
  <c r="BE289" i="3"/>
  <c r="T289" i="3"/>
  <c r="R289" i="3"/>
  <c r="P289" i="3"/>
  <c r="BI288" i="3"/>
  <c r="BH288" i="3"/>
  <c r="BG288" i="3"/>
  <c r="BE288" i="3"/>
  <c r="T288" i="3"/>
  <c r="R288" i="3"/>
  <c r="P288" i="3"/>
  <c r="BI285" i="3"/>
  <c r="BH285" i="3"/>
  <c r="BG285" i="3"/>
  <c r="BE285" i="3"/>
  <c r="T285" i="3"/>
  <c r="R285" i="3"/>
  <c r="P285" i="3"/>
  <c r="BI284" i="3"/>
  <c r="BH284" i="3"/>
  <c r="BG284" i="3"/>
  <c r="BE284" i="3"/>
  <c r="T284" i="3"/>
  <c r="R284" i="3"/>
  <c r="P284" i="3"/>
  <c r="BI281" i="3"/>
  <c r="BH281" i="3"/>
  <c r="BG281" i="3"/>
  <c r="BE281" i="3"/>
  <c r="T281" i="3"/>
  <c r="R281" i="3"/>
  <c r="P281" i="3"/>
  <c r="BI277" i="3"/>
  <c r="BH277" i="3"/>
  <c r="BG277" i="3"/>
  <c r="BE277" i="3"/>
  <c r="T277" i="3"/>
  <c r="R277" i="3"/>
  <c r="P277" i="3"/>
  <c r="BI276" i="3"/>
  <c r="BH276" i="3"/>
  <c r="BG276" i="3"/>
  <c r="BE276" i="3"/>
  <c r="T276" i="3"/>
  <c r="R276" i="3"/>
  <c r="P276" i="3"/>
  <c r="BI273" i="3"/>
  <c r="BH273" i="3"/>
  <c r="BG273" i="3"/>
  <c r="BE273" i="3"/>
  <c r="T273" i="3"/>
  <c r="R273" i="3"/>
  <c r="P273" i="3"/>
  <c r="BI270" i="3"/>
  <c r="BH270" i="3"/>
  <c r="BG270" i="3"/>
  <c r="BE270" i="3"/>
  <c r="T270" i="3"/>
  <c r="R270" i="3"/>
  <c r="P270" i="3"/>
  <c r="BI265" i="3"/>
  <c r="BH265" i="3"/>
  <c r="BG265" i="3"/>
  <c r="BE265" i="3"/>
  <c r="T265" i="3"/>
  <c r="R265" i="3"/>
  <c r="P265" i="3"/>
  <c r="BI262" i="3"/>
  <c r="BH262" i="3"/>
  <c r="BG262" i="3"/>
  <c r="BE262" i="3"/>
  <c r="T262" i="3"/>
  <c r="R262" i="3"/>
  <c r="P262" i="3"/>
  <c r="BI259" i="3"/>
  <c r="BH259" i="3"/>
  <c r="BG259" i="3"/>
  <c r="BE259" i="3"/>
  <c r="T259" i="3"/>
  <c r="R259" i="3"/>
  <c r="P259" i="3"/>
  <c r="BI256" i="3"/>
  <c r="BH256" i="3"/>
  <c r="BG256" i="3"/>
  <c r="BE256" i="3"/>
  <c r="T256" i="3"/>
  <c r="R256" i="3"/>
  <c r="P256" i="3"/>
  <c r="BI253" i="3"/>
  <c r="BH253" i="3"/>
  <c r="BG253" i="3"/>
  <c r="BE253" i="3"/>
  <c r="T253" i="3"/>
  <c r="R253" i="3"/>
  <c r="P253" i="3"/>
  <c r="BI251" i="3"/>
  <c r="BH251" i="3"/>
  <c r="BG251" i="3"/>
  <c r="BE251" i="3"/>
  <c r="T251" i="3"/>
  <c r="R251" i="3"/>
  <c r="P251" i="3"/>
  <c r="BI248" i="3"/>
  <c r="BH248" i="3"/>
  <c r="BG248" i="3"/>
  <c r="BE248" i="3"/>
  <c r="T248" i="3"/>
  <c r="R248" i="3"/>
  <c r="P248" i="3"/>
  <c r="BI247" i="3"/>
  <c r="BH247" i="3"/>
  <c r="BG247" i="3"/>
  <c r="BE247" i="3"/>
  <c r="T247" i="3"/>
  <c r="R247" i="3"/>
  <c r="P247" i="3"/>
  <c r="BI244" i="3"/>
  <c r="BH244" i="3"/>
  <c r="BG244" i="3"/>
  <c r="BE244" i="3"/>
  <c r="T244" i="3"/>
  <c r="R244" i="3"/>
  <c r="P244" i="3"/>
  <c r="BI242" i="3"/>
  <c r="BH242" i="3"/>
  <c r="BG242" i="3"/>
  <c r="BE242" i="3"/>
  <c r="T242" i="3"/>
  <c r="R242" i="3"/>
  <c r="P242" i="3"/>
  <c r="BI241" i="3"/>
  <c r="BH241" i="3"/>
  <c r="BG241" i="3"/>
  <c r="BE241" i="3"/>
  <c r="T241" i="3"/>
  <c r="R241" i="3"/>
  <c r="P241" i="3"/>
  <c r="BI238" i="3"/>
  <c r="BH238" i="3"/>
  <c r="BG238" i="3"/>
  <c r="BE238" i="3"/>
  <c r="T238" i="3"/>
  <c r="R238" i="3"/>
  <c r="P238" i="3"/>
  <c r="BI235" i="3"/>
  <c r="BH235" i="3"/>
  <c r="BG235" i="3"/>
  <c r="BE235" i="3"/>
  <c r="T235" i="3"/>
  <c r="R235" i="3"/>
  <c r="P235" i="3"/>
  <c r="BI232" i="3"/>
  <c r="BH232" i="3"/>
  <c r="BG232" i="3"/>
  <c r="BE232" i="3"/>
  <c r="T232" i="3"/>
  <c r="T231" i="3"/>
  <c r="R232" i="3"/>
  <c r="R231" i="3"/>
  <c r="P232" i="3"/>
  <c r="P231" i="3"/>
  <c r="BI228" i="3"/>
  <c r="BH228" i="3"/>
  <c r="BG228" i="3"/>
  <c r="BE228" i="3"/>
  <c r="T228" i="3"/>
  <c r="T227" i="3"/>
  <c r="R228" i="3"/>
  <c r="R227" i="3"/>
  <c r="P228" i="3"/>
  <c r="P227" i="3"/>
  <c r="BI224" i="3"/>
  <c r="BH224" i="3"/>
  <c r="BG224" i="3"/>
  <c r="BE224" i="3"/>
  <c r="T224" i="3"/>
  <c r="R224" i="3"/>
  <c r="P224" i="3"/>
  <c r="BI221" i="3"/>
  <c r="BH221" i="3"/>
  <c r="BG221" i="3"/>
  <c r="BE221" i="3"/>
  <c r="T221" i="3"/>
  <c r="R221" i="3"/>
  <c r="P221" i="3"/>
  <c r="BI214" i="3"/>
  <c r="BH214" i="3"/>
  <c r="BG214" i="3"/>
  <c r="BE214" i="3"/>
  <c r="T214" i="3"/>
  <c r="R214" i="3"/>
  <c r="P214" i="3"/>
  <c r="BI213" i="3"/>
  <c r="BH213" i="3"/>
  <c r="BG213" i="3"/>
  <c r="BE213" i="3"/>
  <c r="T213" i="3"/>
  <c r="R213" i="3"/>
  <c r="P213" i="3"/>
  <c r="BI208" i="3"/>
  <c r="BH208" i="3"/>
  <c r="BG208" i="3"/>
  <c r="BE208" i="3"/>
  <c r="T208" i="3"/>
  <c r="R208" i="3"/>
  <c r="P208" i="3"/>
  <c r="BI201" i="3"/>
  <c r="BH201" i="3"/>
  <c r="BG201" i="3"/>
  <c r="BE201" i="3"/>
  <c r="T201" i="3"/>
  <c r="R201" i="3"/>
  <c r="P201" i="3"/>
  <c r="BI198" i="3"/>
  <c r="BH198" i="3"/>
  <c r="BG198" i="3"/>
  <c r="BE198" i="3"/>
  <c r="T198" i="3"/>
  <c r="R198" i="3"/>
  <c r="P198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84" i="3"/>
  <c r="BH184" i="3"/>
  <c r="BG184" i="3"/>
  <c r="BE184" i="3"/>
  <c r="T184" i="3"/>
  <c r="R184" i="3"/>
  <c r="P184" i="3"/>
  <c r="BI175" i="3"/>
  <c r="BH175" i="3"/>
  <c r="BG175" i="3"/>
  <c r="BE175" i="3"/>
  <c r="T175" i="3"/>
  <c r="R175" i="3"/>
  <c r="P175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6" i="3"/>
  <c r="BH166" i="3"/>
  <c r="BG166" i="3"/>
  <c r="BE166" i="3"/>
  <c r="T166" i="3"/>
  <c r="R166" i="3"/>
  <c r="P166" i="3"/>
  <c r="BI162" i="3"/>
  <c r="BH162" i="3"/>
  <c r="BG162" i="3"/>
  <c r="BE162" i="3"/>
  <c r="T162" i="3"/>
  <c r="R162" i="3"/>
  <c r="P162" i="3"/>
  <c r="BI155" i="3"/>
  <c r="BH155" i="3"/>
  <c r="BG155" i="3"/>
  <c r="BE155" i="3"/>
  <c r="T155" i="3"/>
  <c r="R155" i="3"/>
  <c r="P155" i="3"/>
  <c r="BI153" i="3"/>
  <c r="BH153" i="3"/>
  <c r="BG153" i="3"/>
  <c r="BE153" i="3"/>
  <c r="T153" i="3"/>
  <c r="R153" i="3"/>
  <c r="P153" i="3"/>
  <c r="BI150" i="3"/>
  <c r="BH150" i="3"/>
  <c r="BG150" i="3"/>
  <c r="BE150" i="3"/>
  <c r="T150" i="3"/>
  <c r="R150" i="3"/>
  <c r="P150" i="3"/>
  <c r="BI147" i="3"/>
  <c r="BH147" i="3"/>
  <c r="BG147" i="3"/>
  <c r="BE147" i="3"/>
  <c r="T147" i="3"/>
  <c r="R147" i="3"/>
  <c r="P147" i="3"/>
  <c r="BI144" i="3"/>
  <c r="BH144" i="3"/>
  <c r="BG144" i="3"/>
  <c r="BE144" i="3"/>
  <c r="T144" i="3"/>
  <c r="R144" i="3"/>
  <c r="P144" i="3"/>
  <c r="BI140" i="3"/>
  <c r="BH140" i="3"/>
  <c r="BG140" i="3"/>
  <c r="BE140" i="3"/>
  <c r="T140" i="3"/>
  <c r="R140" i="3"/>
  <c r="P140" i="3"/>
  <c r="BI137" i="3"/>
  <c r="BH137" i="3"/>
  <c r="BG137" i="3"/>
  <c r="BE137" i="3"/>
  <c r="T137" i="3"/>
  <c r="R137" i="3"/>
  <c r="P137" i="3"/>
  <c r="BI134" i="3"/>
  <c r="BH134" i="3"/>
  <c r="BG134" i="3"/>
  <c r="BE134" i="3"/>
  <c r="T134" i="3"/>
  <c r="R134" i="3"/>
  <c r="P134" i="3"/>
  <c r="J128" i="3"/>
  <c r="J127" i="3"/>
  <c r="F127" i="3"/>
  <c r="F125" i="3"/>
  <c r="E123" i="3"/>
  <c r="J31" i="3"/>
  <c r="J92" i="3"/>
  <c r="J91" i="3"/>
  <c r="F91" i="3"/>
  <c r="F89" i="3"/>
  <c r="E87" i="3"/>
  <c r="J18" i="3"/>
  <c r="E18" i="3"/>
  <c r="F128" i="3"/>
  <c r="J17" i="3"/>
  <c r="J12" i="3"/>
  <c r="J125" i="3"/>
  <c r="E7" i="3"/>
  <c r="E121" i="3"/>
  <c r="J39" i="2"/>
  <c r="J38" i="2"/>
  <c r="AY95" i="1" s="1"/>
  <c r="J37" i="2"/>
  <c r="AX95" i="1"/>
  <c r="BI156" i="2"/>
  <c r="BH156" i="2"/>
  <c r="BG156" i="2"/>
  <c r="BE156" i="2"/>
  <c r="T156" i="2"/>
  <c r="R156" i="2"/>
  <c r="P156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0" i="2"/>
  <c r="BH150" i="2"/>
  <c r="BG150" i="2"/>
  <c r="BE150" i="2"/>
  <c r="T150" i="2"/>
  <c r="R150" i="2"/>
  <c r="P150" i="2"/>
  <c r="BI147" i="2"/>
  <c r="BH147" i="2"/>
  <c r="BG147" i="2"/>
  <c r="BE147" i="2"/>
  <c r="T147" i="2"/>
  <c r="R147" i="2"/>
  <c r="P147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39" i="2"/>
  <c r="BH139" i="2"/>
  <c r="BG139" i="2"/>
  <c r="BE139" i="2"/>
  <c r="T139" i="2"/>
  <c r="R139" i="2"/>
  <c r="P139" i="2"/>
  <c r="BI134" i="2"/>
  <c r="BH134" i="2"/>
  <c r="BG134" i="2"/>
  <c r="BE134" i="2"/>
  <c r="T134" i="2"/>
  <c r="R134" i="2"/>
  <c r="P134" i="2"/>
  <c r="BI131" i="2"/>
  <c r="BH131" i="2"/>
  <c r="BG131" i="2"/>
  <c r="BE131" i="2"/>
  <c r="T131" i="2"/>
  <c r="R131" i="2"/>
  <c r="P131" i="2"/>
  <c r="BI128" i="2"/>
  <c r="BH128" i="2"/>
  <c r="BG128" i="2"/>
  <c r="BE128" i="2"/>
  <c r="T128" i="2"/>
  <c r="R128" i="2"/>
  <c r="P128" i="2"/>
  <c r="J122" i="2"/>
  <c r="J121" i="2"/>
  <c r="F121" i="2"/>
  <c r="F119" i="2"/>
  <c r="E117" i="2"/>
  <c r="J31" i="2"/>
  <c r="J92" i="2"/>
  <c r="J91" i="2"/>
  <c r="F91" i="2"/>
  <c r="F89" i="2"/>
  <c r="E87" i="2"/>
  <c r="J18" i="2"/>
  <c r="E18" i="2"/>
  <c r="F92" i="2"/>
  <c r="J17" i="2"/>
  <c r="J12" i="2"/>
  <c r="J89" i="2" s="1"/>
  <c r="E7" i="2"/>
  <c r="E115" i="2"/>
  <c r="L90" i="1"/>
  <c r="AM90" i="1"/>
  <c r="AM89" i="1"/>
  <c r="L89" i="1"/>
  <c r="AM87" i="1"/>
  <c r="L87" i="1"/>
  <c r="L85" i="1"/>
  <c r="L84" i="1"/>
  <c r="J156" i="2"/>
  <c r="J152" i="2"/>
  <c r="J147" i="2"/>
  <c r="J142" i="2"/>
  <c r="J128" i="2"/>
  <c r="J139" i="2"/>
  <c r="J134" i="2"/>
  <c r="BK297" i="3"/>
  <c r="BK293" i="3"/>
  <c r="BK289" i="3"/>
  <c r="J256" i="3"/>
  <c r="BK244" i="3"/>
  <c r="J232" i="3"/>
  <c r="J184" i="3"/>
  <c r="J147" i="3"/>
  <c r="J293" i="3"/>
  <c r="J273" i="3"/>
  <c r="J259" i="3"/>
  <c r="J247" i="3"/>
  <c r="J175" i="3"/>
  <c r="BK153" i="3"/>
  <c r="J134" i="3"/>
  <c r="BK294" i="3"/>
  <c r="BK276" i="3"/>
  <c r="BK248" i="3"/>
  <c r="J198" i="3"/>
  <c r="BK175" i="3"/>
  <c r="BK150" i="3"/>
  <c r="BK296" i="3"/>
  <c r="BK288" i="3"/>
  <c r="BK270" i="3"/>
  <c r="J244" i="3"/>
  <c r="BK238" i="3"/>
  <c r="BK193" i="3"/>
  <c r="J140" i="3"/>
  <c r="BK153" i="2"/>
  <c r="BK150" i="2"/>
  <c r="J143" i="2"/>
  <c r="BK128" i="2"/>
  <c r="BK139" i="2"/>
  <c r="BK134" i="2"/>
  <c r="BK305" i="3"/>
  <c r="BK298" i="3"/>
  <c r="J294" i="3"/>
  <c r="J290" i="3"/>
  <c r="BK284" i="3"/>
  <c r="BK259" i="3"/>
  <c r="J235" i="3"/>
  <c r="BK214" i="3"/>
  <c r="BK194" i="3"/>
  <c r="BK140" i="3"/>
  <c r="J276" i="3"/>
  <c r="BK262" i="3"/>
  <c r="J248" i="3"/>
  <c r="J214" i="3"/>
  <c r="BK171" i="3"/>
  <c r="J150" i="3"/>
  <c r="BK302" i="3"/>
  <c r="J288" i="3"/>
  <c r="J251" i="3"/>
  <c r="BK221" i="3"/>
  <c r="J208" i="3"/>
  <c r="J193" i="3"/>
  <c r="J153" i="3"/>
  <c r="J265" i="3"/>
  <c r="J242" i="3"/>
  <c r="J201" i="3"/>
  <c r="BK155" i="3"/>
  <c r="BK156" i="2"/>
  <c r="BK152" i="2"/>
  <c r="BK147" i="2"/>
  <c r="BK131" i="2"/>
  <c r="BK142" i="2"/>
  <c r="AK27" i="1"/>
  <c r="J131" i="2"/>
  <c r="J305" i="3"/>
  <c r="J296" i="3"/>
  <c r="J292" i="3"/>
  <c r="BK285" i="3"/>
  <c r="J277" i="3"/>
  <c r="BK247" i="3"/>
  <c r="J238" i="3"/>
  <c r="J224" i="3"/>
  <c r="BK213" i="3"/>
  <c r="J166" i="3"/>
  <c r="J297" i="3"/>
  <c r="BK281" i="3"/>
  <c r="BK256" i="3"/>
  <c r="BK241" i="3"/>
  <c r="BK198" i="3"/>
  <c r="BK166" i="3"/>
  <c r="J144" i="3"/>
  <c r="BK295" i="3"/>
  <c r="BK277" i="3"/>
  <c r="BK265" i="3"/>
  <c r="BK224" i="3"/>
  <c r="BK201" i="3"/>
  <c r="J171" i="3"/>
  <c r="BK144" i="3"/>
  <c r="J302" i="3"/>
  <c r="BK292" i="3"/>
  <c r="J285" i="3"/>
  <c r="J262" i="3"/>
  <c r="J241" i="3"/>
  <c r="J221" i="3"/>
  <c r="J162" i="3"/>
  <c r="J153" i="2"/>
  <c r="J150" i="2"/>
  <c r="BK143" i="2"/>
  <c r="AS94" i="1"/>
  <c r="J295" i="3"/>
  <c r="J291" i="3"/>
  <c r="J281" i="3"/>
  <c r="J253" i="3"/>
  <c r="BK242" i="3"/>
  <c r="BK228" i="3"/>
  <c r="BK208" i="3"/>
  <c r="BK170" i="3"/>
  <c r="BK134" i="3"/>
  <c r="J289" i="3"/>
  <c r="J270" i="3"/>
  <c r="BK251" i="3"/>
  <c r="BK232" i="3"/>
  <c r="BK184" i="3"/>
  <c r="J155" i="3"/>
  <c r="BK137" i="3"/>
  <c r="BK290" i="3"/>
  <c r="BK273" i="3"/>
  <c r="J228" i="3"/>
  <c r="J213" i="3"/>
  <c r="J194" i="3"/>
  <c r="BK162" i="3"/>
  <c r="J137" i="3"/>
  <c r="J298" i="3"/>
  <c r="BK291" i="3"/>
  <c r="J284" i="3"/>
  <c r="BK253" i="3"/>
  <c r="BK235" i="3"/>
  <c r="J170" i="3"/>
  <c r="BK147" i="3"/>
  <c r="P127" i="2" l="1"/>
  <c r="P126" i="2"/>
  <c r="P138" i="2"/>
  <c r="R146" i="2"/>
  <c r="BK154" i="3"/>
  <c r="J154" i="3" s="1"/>
  <c r="J99" i="3" s="1"/>
  <c r="T154" i="3"/>
  <c r="T174" i="3"/>
  <c r="T197" i="3"/>
  <c r="BK234" i="3"/>
  <c r="J234" i="3"/>
  <c r="J105" i="3"/>
  <c r="BK252" i="3"/>
  <c r="J252" i="3" s="1"/>
  <c r="J107" i="3" s="1"/>
  <c r="BK127" i="2"/>
  <c r="J127" i="2" s="1"/>
  <c r="J98" i="2" s="1"/>
  <c r="BK138" i="2"/>
  <c r="J138" i="2"/>
  <c r="J100" i="2" s="1"/>
  <c r="BK146" i="2"/>
  <c r="J146" i="2"/>
  <c r="J101" i="2"/>
  <c r="P133" i="3"/>
  <c r="R154" i="3"/>
  <c r="R174" i="3"/>
  <c r="P197" i="3"/>
  <c r="T234" i="3"/>
  <c r="R243" i="3"/>
  <c r="P252" i="3"/>
  <c r="R127" i="2"/>
  <c r="R126" i="2" s="1"/>
  <c r="T138" i="2"/>
  <c r="T146" i="2"/>
  <c r="R133" i="3"/>
  <c r="P154" i="3"/>
  <c r="P174" i="3"/>
  <c r="R197" i="3"/>
  <c r="R234" i="3"/>
  <c r="P243" i="3"/>
  <c r="R252" i="3"/>
  <c r="T127" i="2"/>
  <c r="T126" i="2"/>
  <c r="R138" i="2"/>
  <c r="R137" i="2" s="1"/>
  <c r="P146" i="2"/>
  <c r="BK133" i="3"/>
  <c r="J133" i="3"/>
  <c r="J98" i="3" s="1"/>
  <c r="T133" i="3"/>
  <c r="T132" i="3" s="1"/>
  <c r="BK174" i="3"/>
  <c r="J174" i="3"/>
  <c r="J100" i="3"/>
  <c r="BK197" i="3"/>
  <c r="J197" i="3" s="1"/>
  <c r="J101" i="3" s="1"/>
  <c r="P234" i="3"/>
  <c r="P233" i="3"/>
  <c r="BK243" i="3"/>
  <c r="J243" i="3" s="1"/>
  <c r="J106" i="3" s="1"/>
  <c r="T243" i="3"/>
  <c r="T252" i="3"/>
  <c r="BK227" i="3"/>
  <c r="J227" i="3"/>
  <c r="J102" i="3"/>
  <c r="BK231" i="3"/>
  <c r="J231" i="3" s="1"/>
  <c r="J103" i="3" s="1"/>
  <c r="E85" i="3"/>
  <c r="F92" i="3"/>
  <c r="BF137" i="3"/>
  <c r="BF155" i="3"/>
  <c r="BF166" i="3"/>
  <c r="BF198" i="3"/>
  <c r="BF213" i="3"/>
  <c r="BF238" i="3"/>
  <c r="BF241" i="3"/>
  <c r="BF248" i="3"/>
  <c r="BF256" i="3"/>
  <c r="BF259" i="3"/>
  <c r="BF265" i="3"/>
  <c r="BF273" i="3"/>
  <c r="BF277" i="3"/>
  <c r="BF281" i="3"/>
  <c r="BF293" i="3"/>
  <c r="BF298" i="3"/>
  <c r="J89" i="3"/>
  <c r="BF150" i="3"/>
  <c r="BF153" i="3"/>
  <c r="BF251" i="3"/>
  <c r="BF253" i="3"/>
  <c r="BF276" i="3"/>
  <c r="BF285" i="3"/>
  <c r="BF140" i="3"/>
  <c r="BF144" i="3"/>
  <c r="BF147" i="3"/>
  <c r="BF170" i="3"/>
  <c r="BF171" i="3"/>
  <c r="BF194" i="3"/>
  <c r="BF201" i="3"/>
  <c r="BF224" i="3"/>
  <c r="BF232" i="3"/>
  <c r="BF242" i="3"/>
  <c r="BF244" i="3"/>
  <c r="BF247" i="3"/>
  <c r="BF284" i="3"/>
  <c r="BF288" i="3"/>
  <c r="BF294" i="3"/>
  <c r="BF296" i="3"/>
  <c r="BF297" i="3"/>
  <c r="BF134" i="3"/>
  <c r="BF162" i="3"/>
  <c r="BF175" i="3"/>
  <c r="BF184" i="3"/>
  <c r="BF193" i="3"/>
  <c r="BF208" i="3"/>
  <c r="BF214" i="3"/>
  <c r="BF221" i="3"/>
  <c r="BF228" i="3"/>
  <c r="BF235" i="3"/>
  <c r="BF262" i="3"/>
  <c r="BF270" i="3"/>
  <c r="BF289" i="3"/>
  <c r="BF290" i="3"/>
  <c r="BF291" i="3"/>
  <c r="BF292" i="3"/>
  <c r="BF295" i="3"/>
  <c r="BF302" i="3"/>
  <c r="BF305" i="3"/>
  <c r="E85" i="2"/>
  <c r="BF128" i="2"/>
  <c r="BF131" i="2"/>
  <c r="F122" i="2"/>
  <c r="J119" i="2"/>
  <c r="BF134" i="2"/>
  <c r="BF142" i="2"/>
  <c r="BF143" i="2"/>
  <c r="BF139" i="2"/>
  <c r="BF147" i="2"/>
  <c r="BF150" i="2"/>
  <c r="BF152" i="2"/>
  <c r="BF153" i="2"/>
  <c r="BF156" i="2"/>
  <c r="J35" i="2"/>
  <c r="AV95" i="1" s="1"/>
  <c r="F39" i="2"/>
  <c r="BD95" i="1"/>
  <c r="F38" i="3"/>
  <c r="BC96" i="1"/>
  <c r="F38" i="2"/>
  <c r="BC95" i="1" s="1"/>
  <c r="J35" i="3"/>
  <c r="AV96" i="1"/>
  <c r="F35" i="2"/>
  <c r="AZ95" i="1" s="1"/>
  <c r="F37" i="3"/>
  <c r="BB96" i="1" s="1"/>
  <c r="F39" i="3"/>
  <c r="BD96" i="1"/>
  <c r="F37" i="2"/>
  <c r="BB95" i="1"/>
  <c r="F35" i="3"/>
  <c r="AZ96" i="1" s="1"/>
  <c r="R132" i="3" l="1"/>
  <c r="T137" i="2"/>
  <c r="P132" i="3"/>
  <c r="P131" i="3"/>
  <c r="AU96" i="1" s="1"/>
  <c r="R233" i="3"/>
  <c r="P137" i="2"/>
  <c r="T125" i="2"/>
  <c r="R125" i="2"/>
  <c r="T233" i="3"/>
  <c r="T131" i="3"/>
  <c r="P125" i="2"/>
  <c r="AU95" i="1" s="1"/>
  <c r="BK132" i="3"/>
  <c r="J132" i="3"/>
  <c r="J97" i="3"/>
  <c r="BK233" i="3"/>
  <c r="J233" i="3"/>
  <c r="J104" i="3"/>
  <c r="BK137" i="2"/>
  <c r="J137" i="2" s="1"/>
  <c r="J99" i="2" s="1"/>
  <c r="BK126" i="2"/>
  <c r="J126" i="2"/>
  <c r="J97" i="2" s="1"/>
  <c r="J36" i="2"/>
  <c r="AW95" i="1"/>
  <c r="AT95" i="1"/>
  <c r="J36" i="3"/>
  <c r="AW96" i="1" s="1"/>
  <c r="AT96" i="1" s="1"/>
  <c r="F36" i="2"/>
  <c r="BA95" i="1" s="1"/>
  <c r="F36" i="3"/>
  <c r="BA96" i="1" s="1"/>
  <c r="BB94" i="1"/>
  <c r="AX94" i="1" s="1"/>
  <c r="AZ94" i="1"/>
  <c r="W32" i="1"/>
  <c r="BD94" i="1"/>
  <c r="W36" i="1"/>
  <c r="BC94" i="1"/>
  <c r="W35" i="1"/>
  <c r="R131" i="3" l="1"/>
  <c r="BK131" i="3"/>
  <c r="J131" i="3"/>
  <c r="J96" i="3"/>
  <c r="J30" i="3"/>
  <c r="J32" i="3" s="1"/>
  <c r="AG96" i="1" s="1"/>
  <c r="BK125" i="2"/>
  <c r="J125" i="2"/>
  <c r="J96" i="2"/>
  <c r="AU94" i="1"/>
  <c r="BA94" i="1"/>
  <c r="W33" i="1"/>
  <c r="J106" i="2"/>
  <c r="W34" i="1"/>
  <c r="AV94" i="1"/>
  <c r="AK32" i="1"/>
  <c r="AY94" i="1"/>
  <c r="J41" i="3" l="1"/>
  <c r="J30" i="2"/>
  <c r="AN96" i="1"/>
  <c r="J32" i="2"/>
  <c r="AG95" i="1"/>
  <c r="AG94" i="1" s="1"/>
  <c r="AK26" i="1" s="1"/>
  <c r="AK29" i="1" s="1"/>
  <c r="AK38" i="1" s="1"/>
  <c r="J112" i="3"/>
  <c r="AW94" i="1"/>
  <c r="AK33" i="1"/>
  <c r="J41" i="2" l="1"/>
  <c r="AN95" i="1"/>
  <c r="AG100" i="1"/>
  <c r="AT94" i="1"/>
  <c r="AN94" i="1" s="1"/>
  <c r="AN100" i="1" s="1"/>
</calcChain>
</file>

<file path=xl/sharedStrings.xml><?xml version="1.0" encoding="utf-8"?>
<sst xmlns="http://schemas.openxmlformats.org/spreadsheetml/2006/main" count="2572" uniqueCount="457">
  <si>
    <t>Export Komplet</t>
  </si>
  <si>
    <t/>
  </si>
  <si>
    <t>2.0</t>
  </si>
  <si>
    <t>False</t>
  </si>
  <si>
    <t>{17a23e4d-f39a-40dc-9642-2d0eb6d7ab47}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</si>
  <si>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</si>
  <si>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</si>
  <si>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</si>
  <si>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</si>
  <si>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</si>
  <si>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0,001</t>
  </si>
  <si>
    <t>Kód:</t>
  </si>
  <si>
    <t>000-106-NVO</t>
  </si>
  <si>
    <t>Stavba:</t>
  </si>
  <si>
    <t>Stavebné úpravy maštale pre voľné ustajnenie HD p.č. 606/10, Pichné</t>
  </si>
  <si>
    <t>JKSO:</t>
  </si>
  <si>
    <t>ČS:</t>
  </si>
  <si>
    <t>Miesto:</t>
  </si>
  <si>
    <t xml:space="preserve"> </t>
  </si>
  <si>
    <t>Dátum:</t>
  </si>
  <si>
    <t>4. 9. 2026</t>
  </si>
  <si>
    <t>Objednávateľ:</t>
  </si>
  <si>
    <t>IČO:</t>
  </si>
  <si>
    <t>36469076</t>
  </si>
  <si>
    <t>IČ DPH:</t>
  </si>
  <si>
    <t>2020022719</t>
  </si>
  <si>
    <t>Zhotoviteľ:</t>
  </si>
  <si>
    <t>Projektant:</t>
  </si>
  <si>
    <t>47686685</t>
  </si>
  <si>
    <t>True</t>
  </si>
  <si>
    <t>Spracovateľ:</t>
  </si>
  <si>
    <t>Ing. Karol Závodský</t>
  </si>
  <si>
    <t>Poznámka: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</si>
  <si>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</si>
  <si>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</si>
  <si>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</si>
  <si>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</si>
  <si>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</si>
  <si>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</si>
  <si>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</si>
  <si>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</si>
  <si>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</si>
  <si>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</si>
  <si>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</si>
  <si>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</si>
  <si>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</si>
  <si>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</si>
  <si>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</si>
  <si>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</si>
  <si>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</si>
  <si>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</si>
  <si>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</si>
  <si>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</si>
  <si>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</si>
  <si>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</si>
  <si>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</si>
  <si>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</si>
  <si>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</si>
  <si>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</si>
  <si>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</si>
  <si>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</si>
  <si>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</si>
  <si>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</si>
  <si>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</si>
  <si>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</si>
  <si>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</si>
  <si>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</si>
  <si>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</si>
  <si>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</si>
  <si>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</si>
  <si>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</si>
  <si>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</si>
  <si>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</si>
  <si>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</si>
  <si>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</si>
  <si>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</si>
  <si>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</si>
  <si>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</si>
  <si>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</si>
  <si>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/</t>
  </si>
  <si>
    <t>01o</t>
  </si>
  <si>
    <t>Stavebné úpravy mašt...</t>
  </si>
  <si>
    <t>STA</t>
  </si>
  <si>
    <t>1</t>
  </si>
  <si>
    <t>{2f86f8dd-e454-47cf-8fca-2c578974322c}</t>
  </si>
  <si>
    <t>02o</t>
  </si>
  <si>
    <t>{e4ff8504-46ce-4741-bad8-85f849e945ca}</t>
  </si>
  <si>
    <t>2) Ostatné náklady zo súhrnného listu</t>
  </si>
  <si>
    <t>Percent. zadanie_x000D_
[% nákladov rozpočtu]</t>
  </si>
  <si>
    <t>Zaradenie nákladov</t>
  </si>
  <si>
    <t>Celkové náklady za stavbu 1) + 2)</t>
  </si>
  <si>
    <t>KRYCÍ LIST ROZPOČTU</t>
  </si>
  <si>
    <t>Objekt:</t>
  </si>
  <si>
    <t>01o - Stavebné úpravy mašt...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</si>
  <si>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</si>
  <si>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</si>
  <si>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</si>
  <si>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</si>
  <si>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</si>
  <si>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</si>
  <si>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</si>
  <si>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</si>
  <si>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9 - Ostatné konštrukcie a práce-búranie</t>
  </si>
  <si>
    <t>PSV - Práce a dodávky PSV</t>
  </si>
  <si>
    <t xml:space="preserve">    764 - Konštrukcie klampiarske</t>
  </si>
  <si>
    <t xml:space="preserve">    767 - Konštrukcie doplnkové kovové</t>
  </si>
  <si>
    <t>2) Ostatné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</si>
  <si>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</si>
  <si>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</si>
  <si>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</si>
  <si>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</si>
  <si>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</si>
  <si>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</si>
  <si>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</si>
  <si>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</si>
  <si>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</si>
  <si>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</si>
  <si>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</si>
  <si>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</si>
  <si>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</si>
  <si>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</si>
  <si>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</si>
  <si>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9</t>
  </si>
  <si>
    <t>Ostatné konštrukcie a práce-búranie</t>
  </si>
  <si>
    <t>K</t>
  </si>
  <si>
    <t>962032231.S2</t>
  </si>
  <si>
    <t>Búranie muriva alebo vybúranie otvorov plochy nad 4 m2 nadzákladového z tehál pálených, vápenopieskových, cementových na maltu,  -1,90500t</t>
  </si>
  <si>
    <t>m3</t>
  </si>
  <si>
    <t>4</t>
  </si>
  <si>
    <t>2</t>
  </si>
  <si>
    <t>VV</t>
  </si>
  <si>
    <t>(64,4*1,7+64,4*0,4+12,3*2*1,7-3,7*1,7*2)*0,28</t>
  </si>
  <si>
    <t>Súčet</t>
  </si>
  <si>
    <t>979082111.S</t>
  </si>
  <si>
    <t>Vnútrostavenisková doprava sutiny a vybúraných hmôt do 10 m</t>
  </si>
  <si>
    <t>t</t>
  </si>
  <si>
    <t>46,054*1,905   " 1m3=1,905t"</t>
  </si>
  <si>
    <t>3</t>
  </si>
  <si>
    <t>979082121.S</t>
  </si>
  <si>
    <t>Vnútrostavenisková doprava sutiny a vybúraných hmôt za každých ďalších 5 m-30m</t>
  </si>
  <si>
    <t>6</t>
  </si>
  <si>
    <t>87,733*6              "30 m ďalších</t>
  </si>
  <si>
    <t>PSV</t>
  </si>
  <si>
    <t>Práce a dodávky PSV</t>
  </si>
  <si>
    <t>764</t>
  </si>
  <si>
    <t>Konštrukcie klampiarske</t>
  </si>
  <si>
    <t>764351810.S</t>
  </si>
  <si>
    <t>Demontáž žľabov pododkvap. štvorhranných rovných, oblúkových, do 30° rš 250 a 330 mm,  -0,00347t</t>
  </si>
  <si>
    <t>m</t>
  </si>
  <si>
    <t>16</t>
  </si>
  <si>
    <t>8</t>
  </si>
  <si>
    <t>64,4*2</t>
  </si>
  <si>
    <t>5</t>
  </si>
  <si>
    <t>764359810.S</t>
  </si>
  <si>
    <t>Demontáž kotlíka kónického, so sklonom žľabu do 30st.,  -0,00110t</t>
  </si>
  <si>
    <t>ks</t>
  </si>
  <si>
    <t>10</t>
  </si>
  <si>
    <t>764451802.S</t>
  </si>
  <si>
    <t>Demontáž odpadových rúr štvorcových so stranou 100 mm,  -0,00338t</t>
  </si>
  <si>
    <t>12</t>
  </si>
  <si>
    <t>4*4,95</t>
  </si>
  <si>
    <t>767</t>
  </si>
  <si>
    <t>Konštrukcie doplnkové kovové</t>
  </si>
  <si>
    <t>7</t>
  </si>
  <si>
    <t>767134802.S</t>
  </si>
  <si>
    <t>Demontáž oplechovania stien plechmi skrutkovanými,  -0,00900 t</t>
  </si>
  <si>
    <t>m2</t>
  </si>
  <si>
    <t>14</t>
  </si>
  <si>
    <t>(64,4*2,97+64,4*1,57+12,3*2*3,25+12,3*2,25/2*2-3,7*1,4*2)</t>
  </si>
  <si>
    <t>767392802.S</t>
  </si>
  <si>
    <t>Demontáž krytín striech z plechov skrutkovaných,  -0,00700t-10%</t>
  </si>
  <si>
    <t>737329837</t>
  </si>
  <si>
    <t>64,4*13,5*0,1   "10%</t>
  </si>
  <si>
    <t>767920860.S</t>
  </si>
  <si>
    <t>Demontáž vrát a vrátok  s plochou jednotlivo nad 10 do 20 m2,  -0,40000t</t>
  </si>
  <si>
    <t>767996801.S</t>
  </si>
  <si>
    <t>Demontáž ostatných doplnkov stavieb s hmotnosťou jednotlivých dielov konštrukcií do 50 kg,  -0,00100t - zábradlie</t>
  </si>
  <si>
    <t>kg</t>
  </si>
  <si>
    <t>18</t>
  </si>
  <si>
    <t>64,4*10</t>
  </si>
  <si>
    <t>11</t>
  </si>
  <si>
    <t>767996802.S</t>
  </si>
  <si>
    <t>Demontáž ostatných doplnkov stavieb s hmotnosťou jednotlivých dielov konštr. nad 50 do 100 kg,  -0,002700t -pomocná konštr. opliáštenia</t>
  </si>
  <si>
    <t>20</t>
  </si>
  <si>
    <t>(64,4*2,97+64,4*1,57+12,3*2*3,25+12,3*2,25/2*2-3,7*1,4*2)*2,7</t>
  </si>
  <si>
    <t>02o - Stavebné úpravy mašt...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</si>
  <si>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</si>
  <si>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</si>
  <si>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</si>
  <si>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</si>
  <si>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9 - Ostatné konštrukcie a práce</t>
  </si>
  <si>
    <t xml:space="preserve">    99 - Presun hmôt HSV</t>
  </si>
  <si>
    <t xml:space="preserve">    762 - Konštrukcie tesárske</t>
  </si>
  <si>
    <t>Zemné práce</t>
  </si>
  <si>
    <t>111101101.S</t>
  </si>
  <si>
    <t>Odstránenie travín a tŕstia s príp. premiestnením a uložením na hromady do 50 m, pri celkovej ploche do 1000m2</t>
  </si>
  <si>
    <t>70*(7+2)+21*8*2</t>
  </si>
  <si>
    <t>121101112.S</t>
  </si>
  <si>
    <t>Odstránenie ornice s premiestn. na hromady, so zložením na vzdialenosť do 100 m a do 1000 m3</t>
  </si>
  <si>
    <t>966*0,4</t>
  </si>
  <si>
    <t>132201102.S</t>
  </si>
  <si>
    <t>Výkop ryhy do šírky 600 mm v horn.3 nad 100 m3</t>
  </si>
  <si>
    <t>64,24*2*0,5*1,12</t>
  </si>
  <si>
    <t>(8+2,5)*2*0,5*1,1</t>
  </si>
  <si>
    <t>132201109.S</t>
  </si>
  <si>
    <t>Príplatok k cene za lepivosť pri hĺbení rýh šírky do 600 mm zapažených i nezapažených s urovnaním dna v hornine 3</t>
  </si>
  <si>
    <t>83,499</t>
  </si>
  <si>
    <t>162201102.S</t>
  </si>
  <si>
    <t>Vodorovné premiestnenie výkopku z horniny 1-4 nad 20-50m</t>
  </si>
  <si>
    <t>386,4+83,499</t>
  </si>
  <si>
    <t>171201202.S</t>
  </si>
  <si>
    <t>Uloženie sypaniny na skládky nad 100 do 1000 m3</t>
  </si>
  <si>
    <t>469,899</t>
  </si>
  <si>
    <t>181201101.S</t>
  </si>
  <si>
    <t>Úprava pláne v násypoch v hornine 1-4 bez zhutnenia</t>
  </si>
  <si>
    <t>Zakladanie</t>
  </si>
  <si>
    <t>271573001.S</t>
  </si>
  <si>
    <t>Násyp pod základové konštrukcie so zhutnením zo štrkopiesku fr.0-32 mm</t>
  </si>
  <si>
    <t>64,24*2*0,5*0,1</t>
  </si>
  <si>
    <t>(8+2,5)*2*0,5*0,15</t>
  </si>
  <si>
    <t>64,24*7*0,20</t>
  </si>
  <si>
    <t>64,24*1*0,20</t>
  </si>
  <si>
    <t>20,45*8*2*0,20</t>
  </si>
  <si>
    <t>274321312.S</t>
  </si>
  <si>
    <t>Betón základových pásov, železový (bez výstuže), tr. C 20/25</t>
  </si>
  <si>
    <t>64,24*2*0,5*1</t>
  </si>
  <si>
    <t>(8+2,5)*2*0,5*0,95</t>
  </si>
  <si>
    <t>274351215.S</t>
  </si>
  <si>
    <t>Debnenie stien základových pásov, zhotovenie-dielce</t>
  </si>
  <si>
    <t>64,24*2*2*0,4</t>
  </si>
  <si>
    <t>(8+2,5)*2*0,4*2</t>
  </si>
  <si>
    <t>274351216.S</t>
  </si>
  <si>
    <t>Debnenie stien základových pásov, odstránenie-dielce</t>
  </si>
  <si>
    <t>22</t>
  </si>
  <si>
    <t>274361821.S</t>
  </si>
  <si>
    <t>Výstuž základových pásov z ocele B500 (10505)</t>
  </si>
  <si>
    <t>24</t>
  </si>
  <si>
    <t>74,215*0,035</t>
  </si>
  <si>
    <t>Zvislé a kompletné konštrukcie</t>
  </si>
  <si>
    <t>13</t>
  </si>
  <si>
    <t>341321410.S</t>
  </si>
  <si>
    <t>Betón stien a priečok, železový (bez výstuže) tr. C 20/25</t>
  </si>
  <si>
    <t>26</t>
  </si>
  <si>
    <t>64,24*2*2*0,25</t>
  </si>
  <si>
    <t>-1,8*2*0,25*4</t>
  </si>
  <si>
    <t>-1,4*2*0,25*3</t>
  </si>
  <si>
    <t>64,24*0,55*0,25</t>
  </si>
  <si>
    <t>12,3*2*2*0,25</t>
  </si>
  <si>
    <t>-4*2*2*0,25</t>
  </si>
  <si>
    <t>(8+2,5)*2*1,2*0,2</t>
  </si>
  <si>
    <t>341351105.S</t>
  </si>
  <si>
    <t>Debnenie stien a priečok obojstranné zhotovenie-dielce</t>
  </si>
  <si>
    <t>28</t>
  </si>
  <si>
    <t>64,24*2*2*2</t>
  </si>
  <si>
    <t>-1,8*2*4*2</t>
  </si>
  <si>
    <t>-1,4*2*3*2</t>
  </si>
  <si>
    <t>64,24*0,55*2</t>
  </si>
  <si>
    <t>12,3*2*2*2</t>
  </si>
  <si>
    <t>-4*2*2*2</t>
  </si>
  <si>
    <t>(8+2,5)*2*1,2*2</t>
  </si>
  <si>
    <t>15</t>
  </si>
  <si>
    <t>341351106.S</t>
  </si>
  <si>
    <t>Debnenie stien a priečok obojstranné odstránenie-dielce</t>
  </si>
  <si>
    <t>30</t>
  </si>
  <si>
    <t>341362422.S</t>
  </si>
  <si>
    <t>Výstuž  stien a priečok rovných alebo oblých zo zváraných sietí KARI, priemer drôtu 6/6 mm, veľkosť oka 150x150 mm</t>
  </si>
  <si>
    <t>32</t>
  </si>
  <si>
    <t>655,784/2</t>
  </si>
  <si>
    <t>Úpravy povrchov, podlahy, osadenie</t>
  </si>
  <si>
    <t>17</t>
  </si>
  <si>
    <t>631312121.S</t>
  </si>
  <si>
    <t>Doplnenie existujúcich mazanín prostým betónom bez poteru o ploche 1-4 m2 a hr.do 80 mm- 5 %</t>
  </si>
  <si>
    <t>34</t>
  </si>
  <si>
    <t>63,74*11,8*0,05  "doplnené na ploche 5%, hr.80mm</t>
  </si>
  <si>
    <t>631315611.S</t>
  </si>
  <si>
    <t>Mazanina z betónu prostého (m3) tr. C 20/25 hr.nad 120 do 240 mm</t>
  </si>
  <si>
    <t>36</t>
  </si>
  <si>
    <t>63,74*11,8*0,15  "maštaľ</t>
  </si>
  <si>
    <t>64,24*1*0,15</t>
  </si>
  <si>
    <t>64,24*3,5*0,15</t>
  </si>
  <si>
    <t>20,45*8*2*0,15</t>
  </si>
  <si>
    <t>64,24*3,5*0,15   " krmna cesta</t>
  </si>
  <si>
    <t>19</t>
  </si>
  <si>
    <t>631351101.S</t>
  </si>
  <si>
    <t>Debnenie stien, rýh a otvorov v podlahách zhotovenie</t>
  </si>
  <si>
    <t>38</t>
  </si>
  <si>
    <t>(64,24+3,5+3,5)*0,15  " krmna cesta</t>
  </si>
  <si>
    <t>(64,24+1+1)*0,15</t>
  </si>
  <si>
    <t>(8+17,7)*2*0,15</t>
  </si>
  <si>
    <t>631351102.S</t>
  </si>
  <si>
    <t>Debnenie stien, rýh a otvorov v podlahách odstránenie</t>
  </si>
  <si>
    <t>40</t>
  </si>
  <si>
    <t>21</t>
  </si>
  <si>
    <t>631362422.S</t>
  </si>
  <si>
    <t>Výstuž mazanín z betónov (z kameniva) a z ľahkých betónov zo sietí KARI, priemer drôtu 6/6 mm, veľkosť oka 150x150 mm</t>
  </si>
  <si>
    <t>42</t>
  </si>
  <si>
    <t>63,74*11,8</t>
  </si>
  <si>
    <t>64,24*1</t>
  </si>
  <si>
    <t>64,24*3,5</t>
  </si>
  <si>
    <t>20,45*8*2</t>
  </si>
  <si>
    <t>64,24*3,5  " krmna cesta</t>
  </si>
  <si>
    <t>632902111.S</t>
  </si>
  <si>
    <t>Príprava povrchu betónových mazanín pre cementový poter cementovým mliekom</t>
  </si>
  <si>
    <t>44</t>
  </si>
  <si>
    <t>634920033.S</t>
  </si>
  <si>
    <t>Rezanie dilatačných škár v čiastočne zatvrdnutej betónovej mazanine alebo poteru hĺbky nad 50 do 80 mm, šírky nad 10 do 20 mm</t>
  </si>
  <si>
    <t>46</t>
  </si>
  <si>
    <t>64,24+11,8*8+8*4+3,5*2*4+1*8</t>
  </si>
  <si>
    <t>Ostatné konštrukcie a práce</t>
  </si>
  <si>
    <t>952901311.S</t>
  </si>
  <si>
    <t>Vyčistenie budov poľnohospodárskych objektov akejkoľvek výšky</t>
  </si>
  <si>
    <t>48</t>
  </si>
  <si>
    <t>99</t>
  </si>
  <si>
    <t>Presun hmôt HSV</t>
  </si>
  <si>
    <t>25</t>
  </si>
  <si>
    <t>998021021.S</t>
  </si>
  <si>
    <t>Presun hmôt pre haly 802, 811 zvislá konštr.z tehál,tvárnic,blokov alebo kovová do výšky 20 m</t>
  </si>
  <si>
    <t>1218647945</t>
  </si>
  <si>
    <t>762</t>
  </si>
  <si>
    <t>Konštrukcie tesárske</t>
  </si>
  <si>
    <t>762332110.S</t>
  </si>
  <si>
    <t>Montáž viazaných konštrukcií krovov striech z reziva priemernej plochy do 120 cm2</t>
  </si>
  <si>
    <t>52</t>
  </si>
  <si>
    <t>65,4*8</t>
  </si>
  <si>
    <t>27</t>
  </si>
  <si>
    <t>M</t>
  </si>
  <si>
    <t>605120006900.S</t>
  </si>
  <si>
    <t>Drevené hranoly 80 mm x 120 mm</t>
  </si>
  <si>
    <t>54</t>
  </si>
  <si>
    <t>523,2*0,08*0,12*1,05   " Prepočítané koeficientom množstva "</t>
  </si>
  <si>
    <t>762395000.S</t>
  </si>
  <si>
    <t>Spojovacie prostriedky pre viazané konštrukcie krovov, debnenie a laťovanie, nadstrešné konštr., spádové kliny - svorky, dosky, klince, pásová oceľ, vruty</t>
  </si>
  <si>
    <t>56</t>
  </si>
  <si>
    <t>29</t>
  </si>
  <si>
    <t>998762202.S</t>
  </si>
  <si>
    <t>Presun hmôt pre konštrukcie tesárske v objektoch výšky do 12 m</t>
  </si>
  <si>
    <t>%</t>
  </si>
  <si>
    <t>58</t>
  </si>
  <si>
    <t>764352221.S</t>
  </si>
  <si>
    <t>Žľaby z pozinkovaného PZ plechu, pododkvapové polkruhové r.š. 200 mm</t>
  </si>
  <si>
    <t>60</t>
  </si>
  <si>
    <t>65,4*3</t>
  </si>
  <si>
    <t>31</t>
  </si>
  <si>
    <t>764359212.S</t>
  </si>
  <si>
    <t>Kotlík kónický z pozinkovaného PZ plechu, pre rúry s priemerom od 125 do 150 mm</t>
  </si>
  <si>
    <t>62</t>
  </si>
  <si>
    <t>764454255.S</t>
  </si>
  <si>
    <t>Zvodové rúry z pozinkovaného PZ plechu, kruhové priemer 150 mm</t>
  </si>
  <si>
    <t>64</t>
  </si>
  <si>
    <t>2,41*2+4,72*4</t>
  </si>
  <si>
    <t>33</t>
  </si>
  <si>
    <t>998764201.S</t>
  </si>
  <si>
    <t>Presun hmôt pre konštrukcie klampiarske v objektoch výšky do 12 m</t>
  </si>
  <si>
    <t>66</t>
  </si>
  <si>
    <t>767137113.S</t>
  </si>
  <si>
    <t>Montáž roštu z oceľových profilov pre steny a priečky výšky nad 3300 mm, rozpätie nad 900 do 1200 mm</t>
  </si>
  <si>
    <t>68</t>
  </si>
  <si>
    <t>57,96+197,764</t>
  </si>
  <si>
    <t>35</t>
  </si>
  <si>
    <t>145520000300.S</t>
  </si>
  <si>
    <t>Profil oceľový zváraný tenkostenný uzavretý obdĺžnikový</t>
  </si>
  <si>
    <t>70</t>
  </si>
  <si>
    <t>255,724*0,008</t>
  </si>
  <si>
    <t>767137511.S</t>
  </si>
  <si>
    <t>Obloženie Lexanom</t>
  </si>
  <si>
    <t>72</t>
  </si>
  <si>
    <t>64,4*0,9</t>
  </si>
  <si>
    <t>37</t>
  </si>
  <si>
    <t>283170000100</t>
  </si>
  <si>
    <t>Doska komôrková z polykarbonátu LEXAN</t>
  </si>
  <si>
    <t>74</t>
  </si>
  <si>
    <t>57,96*1,05 "Prepočítané koeficientom množstva</t>
  </si>
  <si>
    <t>767137512.S</t>
  </si>
  <si>
    <t>Obloženie plechom oceľovým, tvarovaným, lakovaným</t>
  </si>
  <si>
    <t>76</t>
  </si>
  <si>
    <t>12,3*2,4/2*2</t>
  </si>
  <si>
    <t>(12,3*2,8-4*2,15)*2</t>
  </si>
  <si>
    <t>64,4*1,81</t>
  </si>
  <si>
    <t>39</t>
  </si>
  <si>
    <t>138310001300.S</t>
  </si>
  <si>
    <t>Plech trapézový</t>
  </si>
  <si>
    <t>78</t>
  </si>
  <si>
    <t>197,764*1,05 "Prepočítané koeficientom množstva</t>
  </si>
  <si>
    <t>767161210.S</t>
  </si>
  <si>
    <t>Montáž zábradlia rovného z rúrok na oceľovú konštrukciu, s hmotnosťou 1 m zábradlia do 20 kg</t>
  </si>
  <si>
    <t>80</t>
  </si>
  <si>
    <t>41</t>
  </si>
  <si>
    <t>553520003100.S</t>
  </si>
  <si>
    <t>Zábradlie rovné plochy, horizontálna výplň, výška do 1200 mm,  do  exteriéru</t>
  </si>
  <si>
    <t>82</t>
  </si>
  <si>
    <t>767392112.S</t>
  </si>
  <si>
    <t>Montáž krytiny striech plechom tvarovaným skrutkovaním</t>
  </si>
  <si>
    <t>84</t>
  </si>
  <si>
    <t>3,960*65,4+65,4*1,36</t>
  </si>
  <si>
    <t>7,3*2*65,4</t>
  </si>
  <si>
    <t>43</t>
  </si>
  <si>
    <t>86</t>
  </si>
  <si>
    <t>1302,768*1,05 "Prepočítané koeficientom množstva</t>
  </si>
  <si>
    <t>767920110.S</t>
  </si>
  <si>
    <t>Montáž vrát a vrátok  osadzovaných na stĺpiky murované alebo betónované, do 2 m2</t>
  </si>
  <si>
    <t>88</t>
  </si>
  <si>
    <t>45</t>
  </si>
  <si>
    <t>553510010500.S1</t>
  </si>
  <si>
    <t>Vrátka oceľové 0,75 m x1,6 m, exterier</t>
  </si>
  <si>
    <t>90</t>
  </si>
  <si>
    <t>767920120.S2</t>
  </si>
  <si>
    <t>Montáž vrát a vrátok osadzovaných na stĺpiky murované alebo betónované, 2-4 m2</t>
  </si>
  <si>
    <t>92</t>
  </si>
  <si>
    <t>47</t>
  </si>
  <si>
    <t>553510009900.S</t>
  </si>
  <si>
    <t>Vrátka oceľové s povrchovou úpravou - náterom 1,8 m x 1,6 m</t>
  </si>
  <si>
    <t>94</t>
  </si>
  <si>
    <t>553510010000.S3</t>
  </si>
  <si>
    <t>Vrátka oceľové s povrchovou úpravou - náterom, 1,4 m x 1,6 m</t>
  </si>
  <si>
    <t>96</t>
  </si>
  <si>
    <t>49</t>
  </si>
  <si>
    <t>767920130.S</t>
  </si>
  <si>
    <t>Montáž vrát a vrátok osadzovaných na stĺpiky murované alebo betónované, 4-6 m2</t>
  </si>
  <si>
    <t>98</t>
  </si>
  <si>
    <t>50</t>
  </si>
  <si>
    <t>553410058800.S</t>
  </si>
  <si>
    <t>Vráta oceľové s povrchovou úpravou - náterom 3,5 m x 1,6 m</t>
  </si>
  <si>
    <t>100</t>
  </si>
  <si>
    <t>51</t>
  </si>
  <si>
    <t>767920140.S</t>
  </si>
  <si>
    <t>Montáž vrát a vrátok k oploteniu osadzovaných na stĺpiky murované alebo betónované, 6-8 m2</t>
  </si>
  <si>
    <t>102</t>
  </si>
  <si>
    <t>553410058000.S1</t>
  </si>
  <si>
    <t>Vráta oceľové s povrchovou úpravou - náterom 4,0 x 1,60 m</t>
  </si>
  <si>
    <t>104</t>
  </si>
  <si>
    <t>53</t>
  </si>
  <si>
    <t>553410059300.S</t>
  </si>
  <si>
    <t>Vráta oceľové posúvne 4 x1,6 m s náterom</t>
  </si>
  <si>
    <t>1530172750</t>
  </si>
  <si>
    <t>767920170.S</t>
  </si>
  <si>
    <t>Montáž vrát a vrátok osadzovaných na stĺpiky murované alebo betónované nad 15 m2</t>
  </si>
  <si>
    <t>106</t>
  </si>
  <si>
    <t>55</t>
  </si>
  <si>
    <t>553410057800.S</t>
  </si>
  <si>
    <t>Vráta oceľové dvojkrídlové s povrchovou úpravou - náterom 11,78 m x 1,6 m</t>
  </si>
  <si>
    <t>108</t>
  </si>
  <si>
    <t>767995106.S</t>
  </si>
  <si>
    <t>Montáž ostatných atypických kovových stavebných doplnkových konštrukcií nad 100 do 250 kg</t>
  </si>
  <si>
    <t>110</t>
  </si>
  <si>
    <t>(17*4+17*2,55)*12,3</t>
  </si>
  <si>
    <t>4*3*2*12,3</t>
  </si>
  <si>
    <t>57</t>
  </si>
  <si>
    <t>134830000100.S</t>
  </si>
  <si>
    <t>Prvky pre oceľovú nosnú konštrukciu - stĺpy, väzniky prierez do 100-300 mm- pozinkované</t>
  </si>
  <si>
    <t>112</t>
  </si>
  <si>
    <t>1664,805*0,001 "Prepočítané koeficientom množstva</t>
  </si>
  <si>
    <t>998767201.S</t>
  </si>
  <si>
    <t>Presun hmôt pre kovové stavebné doplnkové konštrukcie v objektoch výšky do 12 m</t>
  </si>
  <si>
    <t>114</t>
  </si>
  <si>
    <t xml:space="preserve">JRD Pichne s.r.o., Námestie Slobody 2, Humenné </t>
  </si>
  <si>
    <t>Ing. Lukáš Pida - Projektovanie stavieb</t>
  </si>
  <si>
    <t>JRD Pichne s.r.o., Námestie Slobody 2, Humenné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</si>
</sst>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2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4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4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6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49" fontId="22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23" fillId="0" borderId="14" xfId="0" applyFont="1" applyBorder="1" applyAlignment="1">
      <alignment horizontal="left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35" fillId="0" borderId="23" xfId="0" applyFont="1" applyBorder="1" applyAlignment="1" applyProtection="1">
      <alignment horizontal="center" vertical="center"/>
      <protection locked="0"/>
    </xf>
    <xf numFmtId="49" fontId="35" fillId="0" borderId="23" xfId="0" applyNumberFormat="1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167" fontId="35" fillId="0" borderId="23" xfId="0" applyNumberFormat="1" applyFont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  <protection locked="0"/>
    </xf>
    <xf numFmtId="0" fontId="36" fillId="0" borderId="23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0" borderId="1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left" vertical="center"/>
    </xf>
    <xf numFmtId="0" fontId="23" fillId="0" borderId="20" xfId="0" applyFont="1" applyBorder="1" applyAlignment="1">
      <alignment horizontal="center"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1"/>
  <sheetViews>
    <sheetView showGridLines="0" workbookViewId="0">
      <selection activeCell="AI13" sqref="AI13"/>
    </sheetView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" customHeight="1">
      <c r="AR2" s="221" t="s">
        <v>5</v>
      </c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84"/>
      <c r="BE2" s="184"/>
      <c r="BS2" s="15" t="s">
        <v>6</v>
      </c>
      <c r="BT2" s="15" t="s">
        <v>7</v>
      </c>
    </row>
    <row r="3" spans="1:74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183" t="s">
        <v>12</v>
      </c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R5" s="18"/>
      <c r="BS5" s="15" t="s">
        <v>6</v>
      </c>
    </row>
    <row r="6" spans="1:74" ht="36.9" customHeight="1">
      <c r="B6" s="18"/>
      <c r="D6" s="23" t="s">
        <v>13</v>
      </c>
      <c r="K6" s="185" t="s">
        <v>14</v>
      </c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R6" s="18"/>
      <c r="BS6" s="15" t="s">
        <v>6</v>
      </c>
    </row>
    <row r="7" spans="1:74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17</v>
      </c>
      <c r="K8" s="22" t="s">
        <v>18</v>
      </c>
      <c r="AK8" s="24" t="s">
        <v>19</v>
      </c>
      <c r="AN8" s="22" t="s">
        <v>20</v>
      </c>
      <c r="AR8" s="18"/>
      <c r="BS8" s="15" t="s">
        <v>6</v>
      </c>
    </row>
    <row r="9" spans="1:74" ht="14.4" customHeight="1">
      <c r="B9" s="18"/>
      <c r="AR9" s="18"/>
      <c r="BS9" s="15" t="s">
        <v>6</v>
      </c>
    </row>
    <row r="10" spans="1:74" ht="12" customHeight="1">
      <c r="B10" s="18"/>
      <c r="D10" s="24" t="s">
        <v>21</v>
      </c>
      <c r="AK10" s="24" t="s">
        <v>22</v>
      </c>
      <c r="AN10" s="22" t="s">
        <v>23</v>
      </c>
      <c r="AR10" s="18"/>
      <c r="BS10" s="15" t="s">
        <v>6</v>
      </c>
    </row>
    <row r="11" spans="1:74" ht="18.45" customHeight="1">
      <c r="B11" s="18"/>
      <c r="E11" s="22" t="s">
        <v>454</v>
      </c>
      <c r="AK11" s="24" t="s">
        <v>24</v>
      </c>
      <c r="AN11" s="22" t="s">
        <v>25</v>
      </c>
      <c r="AR11" s="18"/>
      <c r="BS11" s="15" t="s">
        <v>6</v>
      </c>
    </row>
    <row r="12" spans="1:74" ht="6.9" customHeight="1">
      <c r="B12" s="18"/>
      <c r="AR12" s="18"/>
      <c r="BS12" s="15" t="s">
        <v>6</v>
      </c>
    </row>
    <row r="13" spans="1:74" ht="12" customHeight="1">
      <c r="B13" s="18"/>
      <c r="D13" s="24" t="s">
        <v>26</v>
      </c>
      <c r="AK13" s="24" t="s">
        <v>22</v>
      </c>
      <c r="AN13" s="22" t="s">
        <v>1</v>
      </c>
      <c r="AR13" s="18"/>
      <c r="BS13" s="15" t="s">
        <v>6</v>
      </c>
    </row>
    <row r="14" spans="1:74" ht="13.2">
      <c r="B14" s="18"/>
      <c r="E14" s="22" t="s">
        <v>18</v>
      </c>
      <c r="AK14" s="24" t="s">
        <v>24</v>
      </c>
      <c r="AN14" s="22" t="s">
        <v>1</v>
      </c>
      <c r="AR14" s="18"/>
      <c r="BS14" s="15" t="s">
        <v>6</v>
      </c>
    </row>
    <row r="15" spans="1:74" ht="6.9" customHeight="1">
      <c r="B15" s="18"/>
      <c r="AR15" s="18"/>
      <c r="BS15" s="15" t="s">
        <v>3</v>
      </c>
    </row>
    <row r="16" spans="1:74" ht="12" customHeight="1">
      <c r="B16" s="18"/>
      <c r="D16" s="24" t="s">
        <v>27</v>
      </c>
      <c r="AK16" s="24" t="s">
        <v>22</v>
      </c>
      <c r="AN16" s="22" t="s">
        <v>28</v>
      </c>
      <c r="AR16" s="18"/>
      <c r="BS16" s="15" t="s">
        <v>3</v>
      </c>
    </row>
    <row r="17" spans="2:71" ht="18.45" customHeight="1">
      <c r="B17" s="18"/>
      <c r="E17" s="22" t="s">
        <v>455</v>
      </c>
      <c r="AK17" s="24" t="s">
        <v>24</v>
      </c>
      <c r="AN17" s="22" t="s">
        <v>1</v>
      </c>
      <c r="AR17" s="18"/>
      <c r="BS17" s="15" t="s">
        <v>29</v>
      </c>
    </row>
    <row r="18" spans="2:71" ht="6.9" customHeight="1">
      <c r="B18" s="18"/>
      <c r="AR18" s="18"/>
      <c r="BS18" s="15" t="s">
        <v>6</v>
      </c>
    </row>
    <row r="19" spans="2:71" ht="12" customHeight="1">
      <c r="B19" s="18"/>
      <c r="D19" s="24" t="s">
        <v>30</v>
      </c>
      <c r="AK19" s="24" t="s">
        <v>22</v>
      </c>
      <c r="AN19" s="22" t="s">
        <v>1</v>
      </c>
      <c r="AR19" s="18"/>
      <c r="BS19" s="15" t="s">
        <v>6</v>
      </c>
    </row>
    <row r="20" spans="2:71" ht="18.45" customHeight="1">
      <c r="B20" s="18"/>
      <c r="E20" s="22" t="s">
        <v>31</v>
      </c>
      <c r="AK20" s="24" t="s">
        <v>24</v>
      </c>
      <c r="AN20" s="22" t="s">
        <v>1</v>
      </c>
      <c r="AR20" s="18"/>
      <c r="BS20" s="15" t="s">
        <v>29</v>
      </c>
    </row>
    <row r="21" spans="2:71" ht="6.9" customHeight="1">
      <c r="B21" s="18"/>
      <c r="AR21" s="18"/>
    </row>
    <row r="22" spans="2:71" ht="12" customHeight="1">
      <c r="B22" s="18"/>
      <c r="D22" s="24" t="s">
        <v>32</v>
      </c>
      <c r="AR22" s="18"/>
    </row>
    <row r="23" spans="2:71" ht="16.5" customHeight="1">
      <c r="B23" s="18"/>
      <c r="E23" s="186" t="s">
        <v>1</v>
      </c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M23" s="186"/>
      <c r="AN23" s="186"/>
      <c r="AR23" s="18"/>
    </row>
    <row r="24" spans="2:71" ht="6.9" customHeight="1">
      <c r="B24" s="18"/>
      <c r="AR24" s="18"/>
    </row>
    <row r="25" spans="2:71" ht="6.9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ht="14.4" customHeight="1">
      <c r="B26" s="18"/>
      <c r="D26" s="27" t="s">
        <v>33</v>
      </c>
      <c r="AK26" s="187">
        <f>ROUND(AG94,2)</f>
        <v>210156.41</v>
      </c>
      <c r="AL26" s="184"/>
      <c r="AM26" s="184"/>
      <c r="AN26" s="184"/>
      <c r="AO26" s="184"/>
      <c r="AR26" s="18"/>
    </row>
    <row r="27" spans="2:71" ht="14.4" customHeight="1">
      <c r="B27" s="18"/>
      <c r="D27" s="27" t="s">
        <v>34</v>
      </c>
      <c r="AK27" s="187">
        <f>ROUND(AG98, 2)</f>
        <v>0</v>
      </c>
      <c r="AL27" s="187"/>
      <c r="AM27" s="187"/>
      <c r="AN27" s="187"/>
      <c r="AO27" s="187"/>
      <c r="AR27" s="18"/>
    </row>
    <row r="28" spans="2:71" s="1" customFormat="1" ht="6.9" customHeight="1">
      <c r="B28" s="29"/>
      <c r="AR28" s="29"/>
    </row>
    <row r="29" spans="2:71" s="1" customFormat="1" ht="25.95" customHeight="1">
      <c r="B29" s="29"/>
      <c r="D29" s="30" t="s">
        <v>35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188">
        <f>ROUND(AK26 + AK27, 2)</f>
        <v>210156.41</v>
      </c>
      <c r="AL29" s="189"/>
      <c r="AM29" s="189"/>
      <c r="AN29" s="189"/>
      <c r="AO29" s="189"/>
      <c r="AR29" s="29"/>
    </row>
    <row r="30" spans="2:71" s="1" customFormat="1" ht="6.9" customHeight="1">
      <c r="B30" s="29"/>
      <c r="AR30" s="29"/>
    </row>
    <row r="31" spans="2:71" s="1" customFormat="1" ht="13.2">
      <c r="B31" s="29"/>
      <c r="L31" s="190" t="s">
        <v>36</v>
      </c>
      <c r="M31" s="190"/>
      <c r="N31" s="190"/>
      <c r="O31" s="190"/>
      <c r="P31" s="190"/>
      <c r="W31" s="190" t="s">
        <v>37</v>
      </c>
      <c r="X31" s="190"/>
      <c r="Y31" s="190"/>
      <c r="Z31" s="190"/>
      <c r="AA31" s="190"/>
      <c r="AB31" s="190"/>
      <c r="AC31" s="190"/>
      <c r="AD31" s="190"/>
      <c r="AE31" s="190"/>
      <c r="AK31" s="190" t="s">
        <v>38</v>
      </c>
      <c r="AL31" s="190"/>
      <c r="AM31" s="190"/>
      <c r="AN31" s="190"/>
      <c r="AO31" s="190"/>
      <c r="AR31" s="29"/>
    </row>
    <row r="32" spans="2:71" s="2" customFormat="1" ht="14.4" customHeight="1">
      <c r="B32" s="33"/>
      <c r="D32" s="24" t="s">
        <v>39</v>
      </c>
      <c r="F32" s="34" t="s">
        <v>40</v>
      </c>
      <c r="L32" s="193">
        <v>0.23</v>
      </c>
      <c r="M32" s="192"/>
      <c r="N32" s="192"/>
      <c r="O32" s="192"/>
      <c r="P32" s="192"/>
      <c r="Q32" s="35"/>
      <c r="R32" s="35"/>
      <c r="S32" s="35"/>
      <c r="T32" s="35"/>
      <c r="U32" s="35"/>
      <c r="V32" s="35"/>
      <c r="W32" s="191">
        <f>ROUND(AZ94 + SUM(CD98), 2)</f>
        <v>0</v>
      </c>
      <c r="X32" s="192"/>
      <c r="Y32" s="192"/>
      <c r="Z32" s="192"/>
      <c r="AA32" s="192"/>
      <c r="AB32" s="192"/>
      <c r="AC32" s="192"/>
      <c r="AD32" s="192"/>
      <c r="AE32" s="192"/>
      <c r="AF32" s="35"/>
      <c r="AG32" s="35"/>
      <c r="AH32" s="35"/>
      <c r="AI32" s="35"/>
      <c r="AJ32" s="35"/>
      <c r="AK32" s="191">
        <f>ROUND(AV94 + SUM(BY98), 2)</f>
        <v>0</v>
      </c>
      <c r="AL32" s="192"/>
      <c r="AM32" s="192"/>
      <c r="AN32" s="192"/>
      <c r="AO32" s="192"/>
      <c r="AP32" s="35"/>
      <c r="AQ32" s="35"/>
      <c r="AR32" s="36"/>
      <c r="AS32" s="35"/>
      <c r="AT32" s="35"/>
      <c r="AU32" s="35"/>
      <c r="AV32" s="35"/>
      <c r="AW32" s="35"/>
      <c r="AX32" s="35"/>
      <c r="AY32" s="35"/>
      <c r="AZ32" s="35"/>
    </row>
    <row r="33" spans="2:52" s="2" customFormat="1" ht="14.4" customHeight="1">
      <c r="B33" s="33"/>
      <c r="F33" s="34" t="s">
        <v>41</v>
      </c>
      <c r="L33" s="196">
        <v>0.23</v>
      </c>
      <c r="M33" s="195"/>
      <c r="N33" s="195"/>
      <c r="O33" s="195"/>
      <c r="P33" s="195"/>
      <c r="W33" s="194">
        <f>ROUND(BA94 + SUM(CE98), 2)</f>
        <v>210156.41</v>
      </c>
      <c r="X33" s="195"/>
      <c r="Y33" s="195"/>
      <c r="Z33" s="195"/>
      <c r="AA33" s="195"/>
      <c r="AB33" s="195"/>
      <c r="AC33" s="195"/>
      <c r="AD33" s="195"/>
      <c r="AE33" s="195"/>
      <c r="AK33" s="194">
        <f>ROUND(AW94 + SUM(BZ98), 2)</f>
        <v>48335.97</v>
      </c>
      <c r="AL33" s="195"/>
      <c r="AM33" s="195"/>
      <c r="AN33" s="195"/>
      <c r="AO33" s="195"/>
      <c r="AR33" s="33"/>
    </row>
    <row r="34" spans="2:52" s="2" customFormat="1" ht="14.4" hidden="1" customHeight="1">
      <c r="B34" s="33"/>
      <c r="F34" s="24" t="s">
        <v>42</v>
      </c>
      <c r="L34" s="196">
        <v>0.23</v>
      </c>
      <c r="M34" s="195"/>
      <c r="N34" s="195"/>
      <c r="O34" s="195"/>
      <c r="P34" s="195"/>
      <c r="W34" s="194">
        <f>ROUND(BB94 + SUM(CF98), 2)</f>
        <v>0</v>
      </c>
      <c r="X34" s="195"/>
      <c r="Y34" s="195"/>
      <c r="Z34" s="195"/>
      <c r="AA34" s="195"/>
      <c r="AB34" s="195"/>
      <c r="AC34" s="195"/>
      <c r="AD34" s="195"/>
      <c r="AE34" s="195"/>
      <c r="AK34" s="194">
        <v>0</v>
      </c>
      <c r="AL34" s="195"/>
      <c r="AM34" s="195"/>
      <c r="AN34" s="195"/>
      <c r="AO34" s="195"/>
      <c r="AR34" s="33"/>
    </row>
    <row r="35" spans="2:52" s="2" customFormat="1" ht="14.4" hidden="1" customHeight="1">
      <c r="B35" s="33"/>
      <c r="F35" s="24" t="s">
        <v>43</v>
      </c>
      <c r="L35" s="196">
        <v>0.23</v>
      </c>
      <c r="M35" s="195"/>
      <c r="N35" s="195"/>
      <c r="O35" s="195"/>
      <c r="P35" s="195"/>
      <c r="W35" s="194">
        <f>ROUND(BC94 + SUM(CG98), 2)</f>
        <v>0</v>
      </c>
      <c r="X35" s="195"/>
      <c r="Y35" s="195"/>
      <c r="Z35" s="195"/>
      <c r="AA35" s="195"/>
      <c r="AB35" s="195"/>
      <c r="AC35" s="195"/>
      <c r="AD35" s="195"/>
      <c r="AE35" s="195"/>
      <c r="AK35" s="194">
        <v>0</v>
      </c>
      <c r="AL35" s="195"/>
      <c r="AM35" s="195"/>
      <c r="AN35" s="195"/>
      <c r="AO35" s="195"/>
      <c r="AR35" s="33"/>
    </row>
    <row r="36" spans="2:52" s="2" customFormat="1" ht="14.4" hidden="1" customHeight="1">
      <c r="B36" s="33"/>
      <c r="F36" s="34" t="s">
        <v>44</v>
      </c>
      <c r="L36" s="193">
        <v>0</v>
      </c>
      <c r="M36" s="192"/>
      <c r="N36" s="192"/>
      <c r="O36" s="192"/>
      <c r="P36" s="192"/>
      <c r="Q36" s="35"/>
      <c r="R36" s="35"/>
      <c r="S36" s="35"/>
      <c r="T36" s="35"/>
      <c r="U36" s="35"/>
      <c r="V36" s="35"/>
      <c r="W36" s="191">
        <f>ROUND(BD94 + SUM(CH98), 2)</f>
        <v>0</v>
      </c>
      <c r="X36" s="192"/>
      <c r="Y36" s="192"/>
      <c r="Z36" s="192"/>
      <c r="AA36" s="192"/>
      <c r="AB36" s="192"/>
      <c r="AC36" s="192"/>
      <c r="AD36" s="192"/>
      <c r="AE36" s="192"/>
      <c r="AF36" s="35"/>
      <c r="AG36" s="35"/>
      <c r="AH36" s="35"/>
      <c r="AI36" s="35"/>
      <c r="AJ36" s="35"/>
      <c r="AK36" s="191">
        <v>0</v>
      </c>
      <c r="AL36" s="192"/>
      <c r="AM36" s="192"/>
      <c r="AN36" s="192"/>
      <c r="AO36" s="192"/>
      <c r="AP36" s="35"/>
      <c r="AQ36" s="35"/>
      <c r="AR36" s="36"/>
      <c r="AS36" s="35"/>
      <c r="AT36" s="35"/>
      <c r="AU36" s="35"/>
      <c r="AV36" s="35"/>
      <c r="AW36" s="35"/>
      <c r="AX36" s="35"/>
      <c r="AY36" s="35"/>
      <c r="AZ36" s="35"/>
    </row>
    <row r="37" spans="2:52" s="1" customFormat="1" ht="6.9" customHeight="1">
      <c r="B37" s="29"/>
      <c r="AR37" s="29"/>
    </row>
    <row r="38" spans="2:52" s="1" customFormat="1" ht="25.95" customHeight="1">
      <c r="B38" s="29"/>
      <c r="C38" s="37"/>
      <c r="D38" s="38" t="s">
        <v>45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 t="s">
        <v>46</v>
      </c>
      <c r="U38" s="39"/>
      <c r="V38" s="39"/>
      <c r="W38" s="39"/>
      <c r="X38" s="197" t="s">
        <v>47</v>
      </c>
      <c r="Y38" s="198"/>
      <c r="Z38" s="198"/>
      <c r="AA38" s="198"/>
      <c r="AB38" s="198"/>
      <c r="AC38" s="39"/>
      <c r="AD38" s="39"/>
      <c r="AE38" s="39"/>
      <c r="AF38" s="39"/>
      <c r="AG38" s="39"/>
      <c r="AH38" s="39"/>
      <c r="AI38" s="39"/>
      <c r="AJ38" s="39"/>
      <c r="AK38" s="199">
        <f>SUM(AK29:AK36)</f>
        <v>258492.38</v>
      </c>
      <c r="AL38" s="198"/>
      <c r="AM38" s="198"/>
      <c r="AN38" s="198"/>
      <c r="AO38" s="200"/>
      <c r="AP38" s="37"/>
      <c r="AQ38" s="37"/>
      <c r="AR38" s="29"/>
    </row>
    <row r="39" spans="2:52" s="1" customFormat="1" ht="6.9" customHeight="1">
      <c r="B39" s="29"/>
      <c r="AR39" s="29"/>
    </row>
    <row r="40" spans="2:52" s="1" customFormat="1" ht="14.4" customHeight="1">
      <c r="B40" s="29"/>
      <c r="AR40" s="29"/>
    </row>
    <row r="41" spans="2:52" ht="14.4" customHeight="1">
      <c r="B41" s="18"/>
      <c r="AR41" s="18"/>
    </row>
    <row r="42" spans="2:52" ht="14.4" customHeight="1">
      <c r="B42" s="18"/>
      <c r="AR42" s="18"/>
    </row>
    <row r="43" spans="2:52" ht="14.4" customHeight="1">
      <c r="B43" s="18"/>
      <c r="AR43" s="18"/>
    </row>
    <row r="44" spans="2:52" ht="14.4" customHeight="1">
      <c r="B44" s="18"/>
      <c r="AR44" s="18"/>
    </row>
    <row r="45" spans="2:52" ht="14.4" customHeight="1">
      <c r="B45" s="18"/>
      <c r="AR45" s="18"/>
    </row>
    <row r="46" spans="2:52" ht="14.4" customHeight="1">
      <c r="B46" s="18"/>
      <c r="AR46" s="18"/>
    </row>
    <row r="47" spans="2:52" ht="14.4" customHeight="1">
      <c r="B47" s="18"/>
      <c r="AR47" s="18"/>
    </row>
    <row r="48" spans="2:52" ht="14.4" customHeight="1">
      <c r="B48" s="18"/>
      <c r="AR48" s="18"/>
    </row>
    <row r="49" spans="2:44" s="1" customFormat="1" ht="14.4" customHeight="1">
      <c r="B49" s="29"/>
      <c r="D49" s="41" t="s">
        <v>48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49</v>
      </c>
      <c r="AI49" s="42"/>
      <c r="AJ49" s="42"/>
      <c r="AK49" s="42"/>
      <c r="AL49" s="42"/>
      <c r="AM49" s="42"/>
      <c r="AN49" s="42"/>
      <c r="AO49" s="42"/>
      <c r="AR49" s="29"/>
    </row>
    <row r="50" spans="2:44" ht="10.199999999999999">
      <c r="B50" s="18"/>
      <c r="AR50" s="18"/>
    </row>
    <row r="51" spans="2:44" ht="10.199999999999999">
      <c r="B51" s="18"/>
      <c r="AR51" s="18"/>
    </row>
    <row r="52" spans="2:44" ht="10.199999999999999">
      <c r="B52" s="18"/>
      <c r="AR52" s="18"/>
    </row>
    <row r="53" spans="2:44" ht="10.199999999999999">
      <c r="B53" s="18"/>
      <c r="AR53" s="18"/>
    </row>
    <row r="54" spans="2:44" ht="10.199999999999999">
      <c r="B54" s="18"/>
      <c r="AR54" s="18"/>
    </row>
    <row r="55" spans="2:44" ht="10.199999999999999">
      <c r="B55" s="18"/>
      <c r="AR55" s="18"/>
    </row>
    <row r="56" spans="2:44" ht="10.199999999999999">
      <c r="B56" s="18"/>
      <c r="AR56" s="18"/>
    </row>
    <row r="57" spans="2:44" ht="10.199999999999999">
      <c r="B57" s="18"/>
      <c r="AR57" s="18"/>
    </row>
    <row r="58" spans="2:44" ht="10.199999999999999">
      <c r="B58" s="18"/>
      <c r="AR58" s="18"/>
    </row>
    <row r="59" spans="2:44" ht="10.199999999999999">
      <c r="B59" s="18"/>
      <c r="AR59" s="18"/>
    </row>
    <row r="60" spans="2:44" s="1" customFormat="1" ht="13.2">
      <c r="B60" s="29"/>
      <c r="D60" s="43" t="s">
        <v>50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3" t="s">
        <v>51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3" t="s">
        <v>50</v>
      </c>
      <c r="AI60" s="31"/>
      <c r="AJ60" s="31"/>
      <c r="AK60" s="31"/>
      <c r="AL60" s="31"/>
      <c r="AM60" s="43" t="s">
        <v>51</v>
      </c>
      <c r="AN60" s="31"/>
      <c r="AO60" s="31"/>
      <c r="AR60" s="29"/>
    </row>
    <row r="61" spans="2:44" ht="10.199999999999999">
      <c r="B61" s="18"/>
      <c r="AR61" s="18"/>
    </row>
    <row r="62" spans="2:44" ht="10.199999999999999">
      <c r="B62" s="18"/>
      <c r="AR62" s="18"/>
    </row>
    <row r="63" spans="2:44" ht="10.199999999999999">
      <c r="B63" s="18"/>
      <c r="AR63" s="18"/>
    </row>
    <row r="64" spans="2:44" s="1" customFormat="1" ht="13.2">
      <c r="B64" s="29"/>
      <c r="D64" s="41" t="s">
        <v>52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53</v>
      </c>
      <c r="AI64" s="42"/>
      <c r="AJ64" s="42"/>
      <c r="AK64" s="42"/>
      <c r="AL64" s="42"/>
      <c r="AM64" s="42"/>
      <c r="AN64" s="42"/>
      <c r="AO64" s="42"/>
      <c r="AR64" s="29"/>
    </row>
    <row r="65" spans="2:44" ht="10.199999999999999">
      <c r="B65" s="18"/>
      <c r="AR65" s="18"/>
    </row>
    <row r="66" spans="2:44" ht="10.199999999999999">
      <c r="B66" s="18"/>
      <c r="AR66" s="18"/>
    </row>
    <row r="67" spans="2:44" ht="10.199999999999999">
      <c r="B67" s="18"/>
      <c r="AR67" s="18"/>
    </row>
    <row r="68" spans="2:44" ht="10.199999999999999">
      <c r="B68" s="18"/>
      <c r="AR68" s="18"/>
    </row>
    <row r="69" spans="2:44" ht="10.199999999999999">
      <c r="B69" s="18"/>
      <c r="AR69" s="18"/>
    </row>
    <row r="70" spans="2:44" ht="10.199999999999999">
      <c r="B70" s="18"/>
      <c r="AR70" s="18"/>
    </row>
    <row r="71" spans="2:44" ht="10.199999999999999">
      <c r="B71" s="18"/>
      <c r="AR71" s="18"/>
    </row>
    <row r="72" spans="2:44" ht="10.199999999999999">
      <c r="B72" s="18"/>
      <c r="AR72" s="18"/>
    </row>
    <row r="73" spans="2:44" ht="10.199999999999999">
      <c r="B73" s="18"/>
      <c r="AR73" s="18"/>
    </row>
    <row r="74" spans="2:44" ht="10.199999999999999">
      <c r="B74" s="18"/>
      <c r="AR74" s="18"/>
    </row>
    <row r="75" spans="2:44" s="1" customFormat="1" ht="13.2">
      <c r="B75" s="29"/>
      <c r="D75" s="43" t="s">
        <v>50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3" t="s">
        <v>51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3" t="s">
        <v>50</v>
      </c>
      <c r="AI75" s="31"/>
      <c r="AJ75" s="31"/>
      <c r="AK75" s="31"/>
      <c r="AL75" s="31"/>
      <c r="AM75" s="43" t="s">
        <v>51</v>
      </c>
      <c r="AN75" s="31"/>
      <c r="AO75" s="31"/>
      <c r="AR75" s="29"/>
    </row>
    <row r="76" spans="2:44" s="1" customFormat="1" ht="10.199999999999999">
      <c r="B76" s="29"/>
      <c r="AR76" s="29"/>
    </row>
    <row r="77" spans="2:44" s="1" customFormat="1" ht="6.9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29"/>
    </row>
    <row r="81" spans="1:91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29"/>
    </row>
    <row r="82" spans="1:91" s="1" customFormat="1" ht="24.9" customHeight="1">
      <c r="B82" s="29"/>
      <c r="C82" s="19" t="s">
        <v>54</v>
      </c>
      <c r="AR82" s="29"/>
    </row>
    <row r="83" spans="1:91" s="1" customFormat="1" ht="6.9" customHeight="1">
      <c r="B83" s="29"/>
      <c r="AR83" s="29"/>
    </row>
    <row r="84" spans="1:91" s="3" customFormat="1" ht="12" customHeight="1">
      <c r="B84" s="48"/>
      <c r="C84" s="24" t="s">
        <v>11</v>
      </c>
      <c r="L84" s="3" t="str">
        <f>K5</f>
        <v>000-106-NVO</v>
      </c>
      <c r="AR84" s="48"/>
    </row>
    <row r="85" spans="1:91" s="4" customFormat="1" ht="36.9" customHeight="1">
      <c r="B85" s="49"/>
      <c r="C85" s="50" t="s">
        <v>13</v>
      </c>
      <c r="L85" s="201" t="str">
        <f>K6</f>
        <v>Stavebné úpravy maštale pre voľné ustajnenie HD p.č. 606/10, Pichné</v>
      </c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R85" s="49"/>
    </row>
    <row r="86" spans="1:91" s="1" customFormat="1" ht="6.9" customHeight="1">
      <c r="B86" s="29"/>
      <c r="AR86" s="29"/>
    </row>
    <row r="87" spans="1:91" s="1" customFormat="1" ht="12" customHeight="1">
      <c r="B87" s="29"/>
      <c r="C87" s="24" t="s">
        <v>17</v>
      </c>
      <c r="L87" s="51" t="str">
        <f>IF(K8="","",K8)</f>
        <v xml:space="preserve"> </v>
      </c>
      <c r="AI87" s="24" t="s">
        <v>19</v>
      </c>
      <c r="AM87" s="203" t="str">
        <f>IF(AN8= "","",AN8)</f>
        <v>4. 9. 2026</v>
      </c>
      <c r="AN87" s="203"/>
      <c r="AR87" s="29"/>
    </row>
    <row r="88" spans="1:91" s="1" customFormat="1" ht="6.9" customHeight="1">
      <c r="B88" s="29"/>
      <c r="AR88" s="29"/>
    </row>
    <row r="89" spans="1:91" s="1" customFormat="1" ht="25.65" customHeight="1">
      <c r="B89" s="29"/>
      <c r="C89" s="24" t="s">
        <v>21</v>
      </c>
      <c r="L89" s="3" t="str">
        <f>IF(E11= "","",E11)</f>
        <v xml:space="preserve">JRD Pichne s.r.o., Námestie Slobody 2, Humenné </v>
      </c>
      <c r="AI89" s="24" t="s">
        <v>27</v>
      </c>
      <c r="AM89" s="204" t="str">
        <f>IF(E17="","",E17)</f>
        <v>Ing. Lukáš Pida - Projektovanie stavieb</v>
      </c>
      <c r="AN89" s="205"/>
      <c r="AO89" s="205"/>
      <c r="AP89" s="205"/>
      <c r="AR89" s="29"/>
      <c r="AS89" s="206" t="s">
        <v>55</v>
      </c>
      <c r="AT89" s="207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15" customHeight="1">
      <c r="B90" s="29"/>
      <c r="C90" s="24" t="s">
        <v>26</v>
      </c>
      <c r="L90" s="3" t="str">
        <f>IF(E14="","",E14)</f>
        <v xml:space="preserve"> </v>
      </c>
      <c r="AI90" s="24" t="s">
        <v>30</v>
      </c>
      <c r="AM90" s="204" t="str">
        <f>IF(E20="","",E20)</f>
        <v>Ing. Karol Závodský</v>
      </c>
      <c r="AN90" s="205"/>
      <c r="AO90" s="205"/>
      <c r="AP90" s="205"/>
      <c r="AR90" s="29"/>
      <c r="AS90" s="208"/>
      <c r="AT90" s="209"/>
      <c r="BD90" s="56"/>
    </row>
    <row r="91" spans="1:91" s="1" customFormat="1" ht="10.8" customHeight="1">
      <c r="B91" s="29"/>
      <c r="AR91" s="29"/>
      <c r="AS91" s="208"/>
      <c r="AT91" s="209"/>
      <c r="BD91" s="56"/>
    </row>
    <row r="92" spans="1:91" s="1" customFormat="1" ht="29.25" customHeight="1">
      <c r="B92" s="29"/>
      <c r="C92" s="210" t="s">
        <v>56</v>
      </c>
      <c r="D92" s="211"/>
      <c r="E92" s="211"/>
      <c r="F92" s="211"/>
      <c r="G92" s="211"/>
      <c r="H92" s="57"/>
      <c r="I92" s="212" t="s">
        <v>57</v>
      </c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3" t="s">
        <v>58</v>
      </c>
      <c r="AH92" s="211"/>
      <c r="AI92" s="211"/>
      <c r="AJ92" s="211"/>
      <c r="AK92" s="211"/>
      <c r="AL92" s="211"/>
      <c r="AM92" s="211"/>
      <c r="AN92" s="212" t="s">
        <v>59</v>
      </c>
      <c r="AO92" s="211"/>
      <c r="AP92" s="214"/>
      <c r="AQ92" s="58" t="s">
        <v>60</v>
      </c>
      <c r="AR92" s="29"/>
      <c r="AS92" s="59" t="s">
        <v>61</v>
      </c>
      <c r="AT92" s="60" t="s">
        <v>62</v>
      </c>
      <c r="AU92" s="60" t="s">
        <v>63</v>
      </c>
      <c r="AV92" s="60" t="s">
        <v>64</v>
      </c>
      <c r="AW92" s="60" t="s">
        <v>65</v>
      </c>
      <c r="AX92" s="60" t="s">
        <v>66</v>
      </c>
      <c r="AY92" s="60" t="s">
        <v>67</v>
      </c>
      <c r="AZ92" s="60" t="s">
        <v>68</v>
      </c>
      <c r="BA92" s="60" t="s">
        <v>69</v>
      </c>
      <c r="BB92" s="60" t="s">
        <v>70</v>
      </c>
      <c r="BC92" s="60" t="s">
        <v>71</v>
      </c>
      <c r="BD92" s="61" t="s">
        <v>72</v>
      </c>
    </row>
    <row r="93" spans="1:91" s="1" customFormat="1" ht="10.8" customHeight="1">
      <c r="B93" s="29"/>
      <c r="AR93" s="29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" customHeight="1">
      <c r="B94" s="63"/>
      <c r="C94" s="64" t="s">
        <v>73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18">
        <f>ROUND(SUM(AG95:AG96),2)</f>
        <v>210156.41</v>
      </c>
      <c r="AH94" s="218"/>
      <c r="AI94" s="218"/>
      <c r="AJ94" s="218"/>
      <c r="AK94" s="218"/>
      <c r="AL94" s="218"/>
      <c r="AM94" s="218"/>
      <c r="AN94" s="219">
        <f>SUM(AG94,AT94)</f>
        <v>258492.38</v>
      </c>
      <c r="AO94" s="219"/>
      <c r="AP94" s="219"/>
      <c r="AQ94" s="67" t="s">
        <v>1</v>
      </c>
      <c r="AR94" s="63"/>
      <c r="AS94" s="68">
        <f>ROUND(SUM(AS95:AS96),2)</f>
        <v>0</v>
      </c>
      <c r="AT94" s="69">
        <f>ROUND(SUM(AV94:AW94),2)</f>
        <v>48335.97</v>
      </c>
      <c r="AU94" s="70">
        <f>ROUND(SUM(AU95:AU96),5)</f>
        <v>707.92318999999998</v>
      </c>
      <c r="AV94" s="69">
        <f>ROUND(AZ94*L32,2)</f>
        <v>0</v>
      </c>
      <c r="AW94" s="69">
        <f>ROUND(BA94*L33,2)</f>
        <v>48335.97</v>
      </c>
      <c r="AX94" s="69">
        <f>ROUND(BB94*L32,2)</f>
        <v>0</v>
      </c>
      <c r="AY94" s="69">
        <f>ROUND(BC94*L33,2)</f>
        <v>0</v>
      </c>
      <c r="AZ94" s="69">
        <f>ROUND(SUM(AZ95:AZ96),2)</f>
        <v>0</v>
      </c>
      <c r="BA94" s="69">
        <f>ROUND(SUM(BA95:BA96),2)</f>
        <v>210156.41</v>
      </c>
      <c r="BB94" s="69">
        <f>ROUND(SUM(BB95:BB96),2)</f>
        <v>0</v>
      </c>
      <c r="BC94" s="69">
        <f>ROUND(SUM(BC95:BC96),2)</f>
        <v>0</v>
      </c>
      <c r="BD94" s="71">
        <f>ROUND(SUM(BD95:BD96),2)</f>
        <v>0</v>
      </c>
      <c r="BS94" s="72" t="s">
        <v>74</v>
      </c>
      <c r="BT94" s="72" t="s">
        <v>75</v>
      </c>
      <c r="BU94" s="73" t="s">
        <v>76</v>
      </c>
      <c r="BV94" s="72" t="s">
        <v>77</v>
      </c>
      <c r="BW94" s="72" t="s">
        <v>4</v>
      </c>
      <c r="BX94" s="72" t="s">
        <v>78</v>
      </c>
      <c r="CL94" s="72" t="s">
        <v>1</v>
      </c>
    </row>
    <row r="95" spans="1:91" s="6" customFormat="1" ht="16.5" customHeight="1">
      <c r="A95" s="74" t="s">
        <v>79</v>
      </c>
      <c r="B95" s="75"/>
      <c r="C95" s="76"/>
      <c r="D95" s="217" t="s">
        <v>80</v>
      </c>
      <c r="E95" s="217"/>
      <c r="F95" s="217"/>
      <c r="G95" s="217"/>
      <c r="H95" s="217"/>
      <c r="I95" s="77"/>
      <c r="J95" s="217" t="s">
        <v>81</v>
      </c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7"/>
      <c r="V95" s="217"/>
      <c r="W95" s="217"/>
      <c r="X95" s="217"/>
      <c r="Y95" s="217"/>
      <c r="Z95" s="217"/>
      <c r="AA95" s="217"/>
      <c r="AB95" s="217"/>
      <c r="AC95" s="217"/>
      <c r="AD95" s="217"/>
      <c r="AE95" s="217"/>
      <c r="AF95" s="217"/>
      <c r="AG95" s="215">
        <f>'01o - Stavebné úpravy maš...'!J32</f>
        <v>6904.18</v>
      </c>
      <c r="AH95" s="216"/>
      <c r="AI95" s="216"/>
      <c r="AJ95" s="216"/>
      <c r="AK95" s="216"/>
      <c r="AL95" s="216"/>
      <c r="AM95" s="216"/>
      <c r="AN95" s="215">
        <f>SUM(AG95,AT95)</f>
        <v>8492.14</v>
      </c>
      <c r="AO95" s="216"/>
      <c r="AP95" s="216"/>
      <c r="AQ95" s="78" t="s">
        <v>82</v>
      </c>
      <c r="AR95" s="75"/>
      <c r="AS95" s="79">
        <v>0</v>
      </c>
      <c r="AT95" s="80">
        <f>ROUND(SUM(AV95:AW95),2)</f>
        <v>1587.96</v>
      </c>
      <c r="AU95" s="81">
        <f>'01o - Stavebné úpravy maš...'!P125</f>
        <v>20.604779999999998</v>
      </c>
      <c r="AV95" s="80">
        <f>'01o - Stavebné úpravy maš...'!J35</f>
        <v>0</v>
      </c>
      <c r="AW95" s="80">
        <f>'01o - Stavebné úpravy maš...'!J36</f>
        <v>1587.96</v>
      </c>
      <c r="AX95" s="80">
        <f>'01o - Stavebné úpravy maš...'!J37</f>
        <v>0</v>
      </c>
      <c r="AY95" s="80">
        <f>'01o - Stavebné úpravy maš...'!J38</f>
        <v>0</v>
      </c>
      <c r="AZ95" s="80">
        <f>'01o - Stavebné úpravy maš...'!F35</f>
        <v>0</v>
      </c>
      <c r="BA95" s="80">
        <f>'01o - Stavebné úpravy maš...'!F36</f>
        <v>6904.18</v>
      </c>
      <c r="BB95" s="80">
        <f>'01o - Stavebné úpravy maš...'!F37</f>
        <v>0</v>
      </c>
      <c r="BC95" s="80">
        <f>'01o - Stavebné úpravy maš...'!F38</f>
        <v>0</v>
      </c>
      <c r="BD95" s="82">
        <f>'01o - Stavebné úpravy maš...'!F39</f>
        <v>0</v>
      </c>
      <c r="BT95" s="83" t="s">
        <v>83</v>
      </c>
      <c r="BV95" s="83" t="s">
        <v>77</v>
      </c>
      <c r="BW95" s="83" t="s">
        <v>84</v>
      </c>
      <c r="BX95" s="83" t="s">
        <v>4</v>
      </c>
      <c r="CL95" s="83" t="s">
        <v>1</v>
      </c>
      <c r="CM95" s="83" t="s">
        <v>75</v>
      </c>
    </row>
    <row r="96" spans="1:91" s="6" customFormat="1" ht="16.5" customHeight="1">
      <c r="A96" s="74" t="s">
        <v>79</v>
      </c>
      <c r="B96" s="75"/>
      <c r="C96" s="76"/>
      <c r="D96" s="217" t="s">
        <v>85</v>
      </c>
      <c r="E96" s="217"/>
      <c r="F96" s="217"/>
      <c r="G96" s="217"/>
      <c r="H96" s="217"/>
      <c r="I96" s="77"/>
      <c r="J96" s="217" t="s">
        <v>81</v>
      </c>
      <c r="K96" s="217"/>
      <c r="L96" s="217"/>
      <c r="M96" s="217"/>
      <c r="N96" s="217"/>
      <c r="O96" s="217"/>
      <c r="P96" s="217"/>
      <c r="Q96" s="217"/>
      <c r="R96" s="217"/>
      <c r="S96" s="217"/>
      <c r="T96" s="217"/>
      <c r="U96" s="217"/>
      <c r="V96" s="217"/>
      <c r="W96" s="217"/>
      <c r="X96" s="217"/>
      <c r="Y96" s="217"/>
      <c r="Z96" s="217"/>
      <c r="AA96" s="217"/>
      <c r="AB96" s="217"/>
      <c r="AC96" s="217"/>
      <c r="AD96" s="217"/>
      <c r="AE96" s="217"/>
      <c r="AF96" s="217"/>
      <c r="AG96" s="215">
        <f>'02o - Stavebné úpravy maš...'!J32</f>
        <v>203252.23</v>
      </c>
      <c r="AH96" s="216"/>
      <c r="AI96" s="216"/>
      <c r="AJ96" s="216"/>
      <c r="AK96" s="216"/>
      <c r="AL96" s="216"/>
      <c r="AM96" s="216"/>
      <c r="AN96" s="215">
        <f>SUM(AG96,AT96)</f>
        <v>250000.24000000002</v>
      </c>
      <c r="AO96" s="216"/>
      <c r="AP96" s="216"/>
      <c r="AQ96" s="78" t="s">
        <v>82</v>
      </c>
      <c r="AR96" s="75"/>
      <c r="AS96" s="84">
        <v>0</v>
      </c>
      <c r="AT96" s="85">
        <f>ROUND(SUM(AV96:AW96),2)</f>
        <v>46748.01</v>
      </c>
      <c r="AU96" s="86">
        <f>'02o - Stavebné úpravy maš...'!P131</f>
        <v>687.31840699999998</v>
      </c>
      <c r="AV96" s="85">
        <f>'02o - Stavebné úpravy maš...'!J35</f>
        <v>0</v>
      </c>
      <c r="AW96" s="85">
        <f>'02o - Stavebné úpravy maš...'!J36</f>
        <v>46748.01</v>
      </c>
      <c r="AX96" s="85">
        <f>'02o - Stavebné úpravy maš...'!J37</f>
        <v>0</v>
      </c>
      <c r="AY96" s="85">
        <f>'02o - Stavebné úpravy maš...'!J38</f>
        <v>0</v>
      </c>
      <c r="AZ96" s="85">
        <f>'02o - Stavebné úpravy maš...'!F35</f>
        <v>0</v>
      </c>
      <c r="BA96" s="85">
        <f>'02o - Stavebné úpravy maš...'!F36</f>
        <v>203252.23</v>
      </c>
      <c r="BB96" s="85">
        <f>'02o - Stavebné úpravy maš...'!F37</f>
        <v>0</v>
      </c>
      <c r="BC96" s="85">
        <f>'02o - Stavebné úpravy maš...'!F38</f>
        <v>0</v>
      </c>
      <c r="BD96" s="87">
        <f>'02o - Stavebné úpravy maš...'!F39</f>
        <v>0</v>
      </c>
      <c r="BT96" s="83" t="s">
        <v>83</v>
      </c>
      <c r="BV96" s="83" t="s">
        <v>77</v>
      </c>
      <c r="BW96" s="83" t="s">
        <v>86</v>
      </c>
      <c r="BX96" s="83" t="s">
        <v>4</v>
      </c>
      <c r="CL96" s="83" t="s">
        <v>1</v>
      </c>
      <c r="CM96" s="83" t="s">
        <v>75</v>
      </c>
    </row>
    <row r="97" spans="2:48" ht="10.199999999999999">
      <c r="B97" s="18"/>
      <c r="AR97" s="18"/>
    </row>
    <row r="98" spans="2:48" s="1" customFormat="1" ht="30" customHeight="1">
      <c r="B98" s="29"/>
      <c r="C98" s="64" t="s">
        <v>87</v>
      </c>
      <c r="AG98" s="219">
        <v>0</v>
      </c>
      <c r="AH98" s="219"/>
      <c r="AI98" s="219"/>
      <c r="AJ98" s="219"/>
      <c r="AK98" s="219"/>
      <c r="AL98" s="219"/>
      <c r="AM98" s="219"/>
      <c r="AN98" s="219">
        <v>0</v>
      </c>
      <c r="AO98" s="219"/>
      <c r="AP98" s="219"/>
      <c r="AQ98" s="88"/>
      <c r="AR98" s="29"/>
      <c r="AS98" s="59" t="s">
        <v>88</v>
      </c>
      <c r="AT98" s="60" t="s">
        <v>89</v>
      </c>
      <c r="AU98" s="60" t="s">
        <v>39</v>
      </c>
      <c r="AV98" s="61" t="s">
        <v>62</v>
      </c>
    </row>
    <row r="99" spans="2:48" s="1" customFormat="1" ht="10.8" customHeight="1">
      <c r="B99" s="29"/>
      <c r="AR99" s="29"/>
    </row>
    <row r="100" spans="2:48" s="1" customFormat="1" ht="30" customHeight="1">
      <c r="B100" s="29"/>
      <c r="C100" s="89" t="s">
        <v>90</v>
      </c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220">
        <f>ROUND(AG94 + AG98, 2)</f>
        <v>210156.41</v>
      </c>
      <c r="AH100" s="220"/>
      <c r="AI100" s="220"/>
      <c r="AJ100" s="220"/>
      <c r="AK100" s="220"/>
      <c r="AL100" s="220"/>
      <c r="AM100" s="220"/>
      <c r="AN100" s="220">
        <f>ROUND(AN94 + AN98, 2)</f>
        <v>258492.38</v>
      </c>
      <c r="AO100" s="220"/>
      <c r="AP100" s="220"/>
      <c r="AQ100" s="90"/>
      <c r="AR100" s="29"/>
    </row>
    <row r="101" spans="2:48" s="1" customFormat="1" ht="6.9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29"/>
    </row>
  </sheetData>
  <mergeCells count="50">
    <mergeCell ref="AR2:BE2"/>
    <mergeCell ref="AG94:AM94"/>
    <mergeCell ref="AN94:AP94"/>
    <mergeCell ref="AG98:AM98"/>
    <mergeCell ref="AN98:AP98"/>
    <mergeCell ref="AG100:AM100"/>
    <mergeCell ref="AN100:AP100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S89:AT91"/>
    <mergeCell ref="AM90:AP90"/>
    <mergeCell ref="C92:G92"/>
    <mergeCell ref="I92:AF92"/>
    <mergeCell ref="AG92:AM92"/>
    <mergeCell ref="AN92:AP92"/>
    <mergeCell ref="X38:AB38"/>
    <mergeCell ref="AK38:AO38"/>
    <mergeCell ref="L85:AO85"/>
    <mergeCell ref="AM87:AN87"/>
    <mergeCell ref="AM89:AP89"/>
    <mergeCell ref="W35:AE35"/>
    <mergeCell ref="AK35:AO35"/>
    <mergeCell ref="L35:P35"/>
    <mergeCell ref="W36:AE36"/>
    <mergeCell ref="AK36:AO36"/>
    <mergeCell ref="L36:P36"/>
    <mergeCell ref="W33:AE33"/>
    <mergeCell ref="AK33:AO33"/>
    <mergeCell ref="L33:P33"/>
    <mergeCell ref="W34:AE34"/>
    <mergeCell ref="AK34:AO34"/>
    <mergeCell ref="L34:P34"/>
    <mergeCell ref="AK29:AO29"/>
    <mergeCell ref="L31:P31"/>
    <mergeCell ref="W31:AE31"/>
    <mergeCell ref="AK31:AO31"/>
    <mergeCell ref="W32:AE32"/>
    <mergeCell ref="AK32:AO32"/>
    <mergeCell ref="L32:P32"/>
    <mergeCell ref="K5:AO5"/>
    <mergeCell ref="K6:AO6"/>
    <mergeCell ref="E23:AN23"/>
    <mergeCell ref="AK26:AO26"/>
    <mergeCell ref="AK27:AO27"/>
  </mergeCells>
  <hyperlinks>
    <hyperlink ref="A95" location="'01o - Stavebné úpravy maš...'!C2" display="/" xr:uid="{00000000-0004-0000-0000-000000000000}"/>
    <hyperlink ref="A96" location="'02o - Stavebné úpravy maš...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159"/>
  <sheetViews>
    <sheetView showGridLines="0" workbookViewId="0">
      <selection activeCell="F24" sqref="F24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1" spans="2:46" ht="10.199999999999999"/>
    <row r="2" spans="2:46" ht="36.9" customHeight="1">
      <c r="L2" s="221" t="s">
        <v>5</v>
      </c>
      <c r="M2" s="184"/>
      <c r="N2" s="184"/>
      <c r="O2" s="184"/>
      <c r="P2" s="184"/>
      <c r="Q2" s="184"/>
      <c r="R2" s="184"/>
      <c r="S2" s="184"/>
      <c r="T2" s="184"/>
      <c r="U2" s="184"/>
      <c r="V2" s="184"/>
      <c r="AT2" s="15" t="s">
        <v>84</v>
      </c>
    </row>
    <row r="3" spans="2:4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75</v>
      </c>
    </row>
    <row r="4" spans="2:46" ht="24.9" customHeight="1">
      <c r="B4" s="18"/>
      <c r="D4" s="19" t="s">
        <v>91</v>
      </c>
      <c r="L4" s="18"/>
      <c r="M4" s="92" t="s">
        <v>9</v>
      </c>
      <c r="AT4" s="15" t="s">
        <v>3</v>
      </c>
    </row>
    <row r="5" spans="2:46" ht="6.9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22" t="str">
        <f>'Rekapitulácia stavby'!K6</f>
        <v>Stavebné úpravy maštale pre voľné ustajnenie HD p.č. 606/10, Pichné</v>
      </c>
      <c r="F7" s="223"/>
      <c r="G7" s="223"/>
      <c r="H7" s="223"/>
      <c r="L7" s="18"/>
    </row>
    <row r="8" spans="2:46" s="1" customFormat="1" ht="12" customHeight="1">
      <c r="B8" s="29"/>
      <c r="D8" s="24" t="s">
        <v>92</v>
      </c>
      <c r="L8" s="29"/>
    </row>
    <row r="9" spans="2:46" s="1" customFormat="1" ht="16.5" customHeight="1">
      <c r="B9" s="29"/>
      <c r="E9" s="201" t="s">
        <v>93</v>
      </c>
      <c r="F9" s="224"/>
      <c r="G9" s="224"/>
      <c r="H9" s="224"/>
      <c r="L9" s="29"/>
    </row>
    <row r="10" spans="2:46" s="1" customFormat="1" ht="10.199999999999999">
      <c r="B10" s="29"/>
      <c r="L10" s="29"/>
    </row>
    <row r="11" spans="2:46" s="1" customFormat="1" ht="12" customHeight="1">
      <c r="B11" s="29"/>
      <c r="D11" s="24" t="s">
        <v>15</v>
      </c>
      <c r="F11" s="22" t="s">
        <v>1</v>
      </c>
      <c r="I11" s="24" t="s">
        <v>16</v>
      </c>
      <c r="J11" s="22" t="s">
        <v>1</v>
      </c>
      <c r="L11" s="29"/>
    </row>
    <row r="12" spans="2:46" s="1" customFormat="1" ht="12" customHeight="1">
      <c r="B12" s="29"/>
      <c r="D12" s="24" t="s">
        <v>17</v>
      </c>
      <c r="F12" s="22" t="s">
        <v>18</v>
      </c>
      <c r="I12" s="24" t="s">
        <v>19</v>
      </c>
      <c r="J12" s="52" t="str">
        <f>'Rekapitulácia stavby'!AN8</f>
        <v>4. 9. 2026</v>
      </c>
      <c r="L12" s="29"/>
    </row>
    <row r="13" spans="2:46" s="1" customFormat="1" ht="10.8" customHeight="1">
      <c r="B13" s="29"/>
      <c r="L13" s="29"/>
    </row>
    <row r="14" spans="2:46" s="1" customFormat="1" ht="12" customHeight="1">
      <c r="B14" s="29"/>
      <c r="D14" s="24" t="s">
        <v>21</v>
      </c>
      <c r="I14" s="24" t="s">
        <v>22</v>
      </c>
      <c r="J14" s="22" t="s">
        <v>23</v>
      </c>
      <c r="L14" s="29"/>
    </row>
    <row r="15" spans="2:46" s="1" customFormat="1" ht="18" customHeight="1">
      <c r="B15" s="29"/>
      <c r="E15" s="22" t="s">
        <v>456</v>
      </c>
      <c r="I15" s="24" t="s">
        <v>24</v>
      </c>
      <c r="J15" s="22" t="s">
        <v>25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4" t="s">
        <v>26</v>
      </c>
      <c r="I17" s="24" t="s">
        <v>22</v>
      </c>
      <c r="J17" s="22" t="str">
        <f>'Rekapitulácia stavby'!AN13</f>
        <v/>
      </c>
      <c r="L17" s="29"/>
    </row>
    <row r="18" spans="2:12" s="1" customFormat="1" ht="18" customHeight="1">
      <c r="B18" s="29"/>
      <c r="E18" s="183" t="str">
        <f>'Rekapitulácia stavby'!E14</f>
        <v xml:space="preserve"> </v>
      </c>
      <c r="F18" s="183"/>
      <c r="G18" s="183"/>
      <c r="H18" s="183"/>
      <c r="I18" s="24" t="s">
        <v>24</v>
      </c>
      <c r="J18" s="22" t="str">
        <f>'Rekapitulácia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4" t="s">
        <v>27</v>
      </c>
      <c r="I20" s="24" t="s">
        <v>22</v>
      </c>
      <c r="J20" s="22" t="s">
        <v>28</v>
      </c>
      <c r="L20" s="29"/>
    </row>
    <row r="21" spans="2:12" s="1" customFormat="1" ht="18" customHeight="1">
      <c r="B21" s="29"/>
      <c r="E21" s="22" t="s">
        <v>455</v>
      </c>
      <c r="I21" s="24" t="s">
        <v>24</v>
      </c>
      <c r="J21" s="22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4" t="s">
        <v>30</v>
      </c>
      <c r="I23" s="24" t="s">
        <v>22</v>
      </c>
      <c r="J23" s="22" t="s">
        <v>1</v>
      </c>
      <c r="L23" s="29"/>
    </row>
    <row r="24" spans="2:12" s="1" customFormat="1" ht="18" customHeight="1">
      <c r="B24" s="29"/>
      <c r="E24" s="22" t="s">
        <v>31</v>
      </c>
      <c r="I24" s="24" t="s">
        <v>24</v>
      </c>
      <c r="J24" s="22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4" t="s">
        <v>32</v>
      </c>
      <c r="L26" s="29"/>
    </row>
    <row r="27" spans="2:12" s="7" customFormat="1" ht="16.5" customHeight="1">
      <c r="B27" s="93"/>
      <c r="E27" s="186" t="s">
        <v>1</v>
      </c>
      <c r="F27" s="186"/>
      <c r="G27" s="186"/>
      <c r="H27" s="186"/>
      <c r="L27" s="93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14.4" customHeight="1">
      <c r="B30" s="29"/>
      <c r="D30" s="22" t="s">
        <v>94</v>
      </c>
      <c r="J30" s="28">
        <f>J96</f>
        <v>6904.18</v>
      </c>
      <c r="L30" s="29"/>
    </row>
    <row r="31" spans="2:12" s="1" customFormat="1" ht="14.4" customHeight="1">
      <c r="B31" s="29"/>
      <c r="D31" s="27" t="s">
        <v>95</v>
      </c>
      <c r="J31" s="28">
        <f>J104</f>
        <v>0</v>
      </c>
      <c r="L31" s="29"/>
    </row>
    <row r="32" spans="2:12" s="1" customFormat="1" ht="25.35" customHeight="1">
      <c r="B32" s="29"/>
      <c r="D32" s="94" t="s">
        <v>35</v>
      </c>
      <c r="J32" s="66">
        <f>ROUND(J30 + J31, 2)</f>
        <v>6904.18</v>
      </c>
      <c r="L32" s="29"/>
    </row>
    <row r="33" spans="2:12" s="1" customFormat="1" ht="6.9" customHeight="1">
      <c r="B33" s="29"/>
      <c r="D33" s="53"/>
      <c r="E33" s="53"/>
      <c r="F33" s="53"/>
      <c r="G33" s="53"/>
      <c r="H33" s="53"/>
      <c r="I33" s="53"/>
      <c r="J33" s="53"/>
      <c r="K33" s="53"/>
      <c r="L33" s="29"/>
    </row>
    <row r="34" spans="2:12" s="1" customFormat="1" ht="14.4" customHeight="1">
      <c r="B34" s="29"/>
      <c r="F34" s="32" t="s">
        <v>37</v>
      </c>
      <c r="I34" s="32" t="s">
        <v>36</v>
      </c>
      <c r="J34" s="32" t="s">
        <v>38</v>
      </c>
      <c r="L34" s="29"/>
    </row>
    <row r="35" spans="2:12" s="1" customFormat="1" ht="14.4" customHeight="1">
      <c r="B35" s="29"/>
      <c r="D35" s="55" t="s">
        <v>39</v>
      </c>
      <c r="E35" s="34" t="s">
        <v>40</v>
      </c>
      <c r="F35" s="95">
        <f>ROUND((SUM(BE104:BE105) + SUM(BE125:BE158)),  2)</f>
        <v>0</v>
      </c>
      <c r="G35" s="96"/>
      <c r="H35" s="96"/>
      <c r="I35" s="97">
        <v>0.23</v>
      </c>
      <c r="J35" s="95">
        <f>ROUND(((SUM(BE104:BE105) + SUM(BE125:BE158))*I35),  2)</f>
        <v>0</v>
      </c>
      <c r="L35" s="29"/>
    </row>
    <row r="36" spans="2:12" s="1" customFormat="1" ht="14.4" customHeight="1">
      <c r="B36" s="29"/>
      <c r="E36" s="34" t="s">
        <v>41</v>
      </c>
      <c r="F36" s="98">
        <f>ROUND((SUM(BF104:BF105) + SUM(BF125:BF158)),  2)</f>
        <v>6904.18</v>
      </c>
      <c r="I36" s="99">
        <v>0.23</v>
      </c>
      <c r="J36" s="98">
        <f>ROUND(((SUM(BF104:BF105) + SUM(BF125:BF158))*I36),  2)</f>
        <v>1587.96</v>
      </c>
      <c r="L36" s="29"/>
    </row>
    <row r="37" spans="2:12" s="1" customFormat="1" ht="14.4" hidden="1" customHeight="1">
      <c r="B37" s="29"/>
      <c r="E37" s="24" t="s">
        <v>42</v>
      </c>
      <c r="F37" s="98">
        <f>ROUND((SUM(BG104:BG105) + SUM(BG125:BG158)),  2)</f>
        <v>0</v>
      </c>
      <c r="I37" s="99">
        <v>0.23</v>
      </c>
      <c r="J37" s="98">
        <f>0</f>
        <v>0</v>
      </c>
      <c r="L37" s="29"/>
    </row>
    <row r="38" spans="2:12" s="1" customFormat="1" ht="14.4" hidden="1" customHeight="1">
      <c r="B38" s="29"/>
      <c r="E38" s="24" t="s">
        <v>43</v>
      </c>
      <c r="F38" s="98">
        <f>ROUND((SUM(BH104:BH105) + SUM(BH125:BH158)),  2)</f>
        <v>0</v>
      </c>
      <c r="I38" s="99">
        <v>0.23</v>
      </c>
      <c r="J38" s="98">
        <f>0</f>
        <v>0</v>
      </c>
      <c r="L38" s="29"/>
    </row>
    <row r="39" spans="2:12" s="1" customFormat="1" ht="14.4" hidden="1" customHeight="1">
      <c r="B39" s="29"/>
      <c r="E39" s="34" t="s">
        <v>44</v>
      </c>
      <c r="F39" s="95">
        <f>ROUND((SUM(BI104:BI105) + SUM(BI125:BI158)),  2)</f>
        <v>0</v>
      </c>
      <c r="G39" s="96"/>
      <c r="H39" s="96"/>
      <c r="I39" s="97">
        <v>0</v>
      </c>
      <c r="J39" s="95">
        <f>0</f>
        <v>0</v>
      </c>
      <c r="L39" s="29"/>
    </row>
    <row r="40" spans="2:12" s="1" customFormat="1" ht="6.9" customHeight="1">
      <c r="B40" s="29"/>
      <c r="L40" s="29"/>
    </row>
    <row r="41" spans="2:12" s="1" customFormat="1" ht="25.35" customHeight="1">
      <c r="B41" s="29"/>
      <c r="C41" s="90"/>
      <c r="D41" s="100" t="s">
        <v>45</v>
      </c>
      <c r="E41" s="57"/>
      <c r="F41" s="57"/>
      <c r="G41" s="101" t="s">
        <v>46</v>
      </c>
      <c r="H41" s="102" t="s">
        <v>47</v>
      </c>
      <c r="I41" s="57"/>
      <c r="J41" s="103">
        <f>SUM(J32:J39)</f>
        <v>8492.14</v>
      </c>
      <c r="K41" s="104"/>
      <c r="L41" s="29"/>
    </row>
    <row r="42" spans="2:12" s="1" customFormat="1" ht="14.4" customHeight="1">
      <c r="B42" s="29"/>
      <c r="L42" s="29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29"/>
      <c r="D50" s="41" t="s">
        <v>48</v>
      </c>
      <c r="E50" s="42"/>
      <c r="F50" s="42"/>
      <c r="G50" s="41" t="s">
        <v>49</v>
      </c>
      <c r="H50" s="42"/>
      <c r="I50" s="42"/>
      <c r="J50" s="42"/>
      <c r="K50" s="42"/>
      <c r="L50" s="29"/>
    </row>
    <row r="51" spans="2:12" ht="10.199999999999999">
      <c r="B51" s="18"/>
      <c r="L51" s="18"/>
    </row>
    <row r="52" spans="2:12" ht="10.199999999999999">
      <c r="B52" s="18"/>
      <c r="L52" s="18"/>
    </row>
    <row r="53" spans="2:12" ht="10.199999999999999">
      <c r="B53" s="18"/>
      <c r="L53" s="18"/>
    </row>
    <row r="54" spans="2:12" ht="10.199999999999999">
      <c r="B54" s="18"/>
      <c r="L54" s="18"/>
    </row>
    <row r="55" spans="2:12" ht="10.199999999999999">
      <c r="B55" s="18"/>
      <c r="L55" s="18"/>
    </row>
    <row r="56" spans="2:12" ht="10.199999999999999">
      <c r="B56" s="18"/>
      <c r="L56" s="18"/>
    </row>
    <row r="57" spans="2:12" ht="10.199999999999999">
      <c r="B57" s="18"/>
      <c r="L57" s="18"/>
    </row>
    <row r="58" spans="2:12" ht="10.199999999999999">
      <c r="B58" s="18"/>
      <c r="L58" s="18"/>
    </row>
    <row r="59" spans="2:12" ht="10.199999999999999">
      <c r="B59" s="18"/>
      <c r="L59" s="18"/>
    </row>
    <row r="60" spans="2:12" ht="10.199999999999999">
      <c r="B60" s="18"/>
      <c r="L60" s="18"/>
    </row>
    <row r="61" spans="2:12" s="1" customFormat="1" ht="13.2">
      <c r="B61" s="29"/>
      <c r="D61" s="43" t="s">
        <v>50</v>
      </c>
      <c r="E61" s="31"/>
      <c r="F61" s="105" t="s">
        <v>51</v>
      </c>
      <c r="G61" s="43" t="s">
        <v>50</v>
      </c>
      <c r="H61" s="31"/>
      <c r="I61" s="31"/>
      <c r="J61" s="106" t="s">
        <v>51</v>
      </c>
      <c r="K61" s="31"/>
      <c r="L61" s="29"/>
    </row>
    <row r="62" spans="2:12" ht="10.199999999999999">
      <c r="B62" s="18"/>
      <c r="L62" s="18"/>
    </row>
    <row r="63" spans="2:12" ht="10.199999999999999">
      <c r="B63" s="18"/>
      <c r="L63" s="18"/>
    </row>
    <row r="64" spans="2:12" ht="10.199999999999999">
      <c r="B64" s="18"/>
      <c r="L64" s="18"/>
    </row>
    <row r="65" spans="2:12" s="1" customFormat="1" ht="13.2">
      <c r="B65" s="29"/>
      <c r="D65" s="41" t="s">
        <v>52</v>
      </c>
      <c r="E65" s="42"/>
      <c r="F65" s="42"/>
      <c r="G65" s="41" t="s">
        <v>53</v>
      </c>
      <c r="H65" s="42"/>
      <c r="I65" s="42"/>
      <c r="J65" s="42"/>
      <c r="K65" s="42"/>
      <c r="L65" s="29"/>
    </row>
    <row r="66" spans="2:12" ht="10.199999999999999">
      <c r="B66" s="18"/>
      <c r="L66" s="18"/>
    </row>
    <row r="67" spans="2:12" ht="10.199999999999999">
      <c r="B67" s="18"/>
      <c r="L67" s="18"/>
    </row>
    <row r="68" spans="2:12" ht="10.199999999999999">
      <c r="B68" s="18"/>
      <c r="L68" s="18"/>
    </row>
    <row r="69" spans="2:12" ht="10.199999999999999">
      <c r="B69" s="18"/>
      <c r="L69" s="18"/>
    </row>
    <row r="70" spans="2:12" ht="10.199999999999999">
      <c r="B70" s="18"/>
      <c r="L70" s="18"/>
    </row>
    <row r="71" spans="2:12" ht="10.199999999999999">
      <c r="B71" s="18"/>
      <c r="L71" s="18"/>
    </row>
    <row r="72" spans="2:12" ht="10.199999999999999">
      <c r="B72" s="18"/>
      <c r="L72" s="18"/>
    </row>
    <row r="73" spans="2:12" ht="10.199999999999999">
      <c r="B73" s="18"/>
      <c r="L73" s="18"/>
    </row>
    <row r="74" spans="2:12" ht="10.199999999999999">
      <c r="B74" s="18"/>
      <c r="L74" s="18"/>
    </row>
    <row r="75" spans="2:12" ht="10.199999999999999">
      <c r="B75" s="18"/>
      <c r="L75" s="18"/>
    </row>
    <row r="76" spans="2:12" s="1" customFormat="1" ht="13.2">
      <c r="B76" s="29"/>
      <c r="D76" s="43" t="s">
        <v>50</v>
      </c>
      <c r="E76" s="31"/>
      <c r="F76" s="105" t="s">
        <v>51</v>
      </c>
      <c r="G76" s="43" t="s">
        <v>50</v>
      </c>
      <c r="H76" s="31"/>
      <c r="I76" s="31"/>
      <c r="J76" s="106" t="s">
        <v>51</v>
      </c>
      <c r="K76" s="31"/>
      <c r="L76" s="29"/>
    </row>
    <row r="77" spans="2:12" s="1" customFormat="1" ht="14.4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" customHeight="1">
      <c r="B82" s="29"/>
      <c r="C82" s="19" t="s">
        <v>96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4" t="s">
        <v>13</v>
      </c>
      <c r="L84" s="29"/>
    </row>
    <row r="85" spans="2:47" s="1" customFormat="1" ht="26.25" customHeight="1">
      <c r="B85" s="29"/>
      <c r="E85" s="222" t="str">
        <f>E7</f>
        <v>Stavebné úpravy maštale pre voľné ustajnenie HD p.č. 606/10, Pichné</v>
      </c>
      <c r="F85" s="223"/>
      <c r="G85" s="223"/>
      <c r="H85" s="223"/>
      <c r="L85" s="29"/>
    </row>
    <row r="86" spans="2:47" s="1" customFormat="1" ht="12" customHeight="1">
      <c r="B86" s="29"/>
      <c r="C86" s="24" t="s">
        <v>92</v>
      </c>
      <c r="L86" s="29"/>
    </row>
    <row r="87" spans="2:47" s="1" customFormat="1" ht="16.5" customHeight="1">
      <c r="B87" s="29"/>
      <c r="E87" s="201" t="str">
        <f>E9</f>
        <v>01o - Stavebné úpravy mašt...</v>
      </c>
      <c r="F87" s="224"/>
      <c r="G87" s="224"/>
      <c r="H87" s="224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4" t="s">
        <v>17</v>
      </c>
      <c r="F89" s="22" t="str">
        <f>F12</f>
        <v xml:space="preserve"> </v>
      </c>
      <c r="I89" s="24" t="s">
        <v>19</v>
      </c>
      <c r="J89" s="52" t="str">
        <f>IF(J12="","",J12)</f>
        <v>4. 9. 2026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4" t="s">
        <v>21</v>
      </c>
      <c r="F91" s="22" t="str">
        <f>E15</f>
        <v>JRD Pichne s.r.o., Námestie Slobody 2, Humenné</v>
      </c>
      <c r="I91" s="24" t="s">
        <v>27</v>
      </c>
      <c r="J91" s="25" t="str">
        <f>E21</f>
        <v>Ing. Lukáš Pida - Projektovanie stavieb</v>
      </c>
      <c r="L91" s="29"/>
    </row>
    <row r="92" spans="2:47" s="1" customFormat="1" ht="15.15" customHeight="1">
      <c r="B92" s="29"/>
      <c r="C92" s="24" t="s">
        <v>26</v>
      </c>
      <c r="F92" s="22" t="str">
        <f>IF(E18="","",E18)</f>
        <v xml:space="preserve"> </v>
      </c>
      <c r="I92" s="24" t="s">
        <v>30</v>
      </c>
      <c r="J92" s="25" t="str">
        <f>E24</f>
        <v>Ing. Karol Závodský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7" t="s">
        <v>97</v>
      </c>
      <c r="D94" s="90"/>
      <c r="E94" s="90"/>
      <c r="F94" s="90"/>
      <c r="G94" s="90"/>
      <c r="H94" s="90"/>
      <c r="I94" s="90"/>
      <c r="J94" s="108" t="s">
        <v>98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8" customHeight="1">
      <c r="B96" s="29"/>
      <c r="C96" s="109" t="s">
        <v>99</v>
      </c>
      <c r="J96" s="66">
        <f>J125</f>
        <v>6904.18</v>
      </c>
      <c r="L96" s="29"/>
      <c r="AU96" s="15" t="s">
        <v>100</v>
      </c>
    </row>
    <row r="97" spans="2:14" s="8" customFormat="1" ht="24.9" customHeight="1">
      <c r="B97" s="110"/>
      <c r="D97" s="111" t="s">
        <v>101</v>
      </c>
      <c r="E97" s="112"/>
      <c r="F97" s="112"/>
      <c r="G97" s="112"/>
      <c r="H97" s="112"/>
      <c r="I97" s="112"/>
      <c r="J97" s="113">
        <f>J126</f>
        <v>3192.5499999999997</v>
      </c>
      <c r="L97" s="110"/>
    </row>
    <row r="98" spans="2:14" s="9" customFormat="1" ht="19.95" customHeight="1">
      <c r="B98" s="114"/>
      <c r="D98" s="115" t="s">
        <v>102</v>
      </c>
      <c r="E98" s="116"/>
      <c r="F98" s="116"/>
      <c r="G98" s="116"/>
      <c r="H98" s="116"/>
      <c r="I98" s="116"/>
      <c r="J98" s="117">
        <f>J127</f>
        <v>3192.5499999999997</v>
      </c>
      <c r="L98" s="114"/>
    </row>
    <row r="99" spans="2:14" s="8" customFormat="1" ht="24.9" customHeight="1">
      <c r="B99" s="110"/>
      <c r="D99" s="111" t="s">
        <v>103</v>
      </c>
      <c r="E99" s="112"/>
      <c r="F99" s="112"/>
      <c r="G99" s="112"/>
      <c r="H99" s="112"/>
      <c r="I99" s="112"/>
      <c r="J99" s="113">
        <f>J137</f>
        <v>3711.63</v>
      </c>
      <c r="L99" s="110"/>
    </row>
    <row r="100" spans="2:14" s="9" customFormat="1" ht="19.95" customHeight="1">
      <c r="B100" s="114"/>
      <c r="D100" s="115" t="s">
        <v>104</v>
      </c>
      <c r="E100" s="116"/>
      <c r="F100" s="116"/>
      <c r="G100" s="116"/>
      <c r="H100" s="116"/>
      <c r="I100" s="116"/>
      <c r="J100" s="117">
        <f>J138</f>
        <v>217.15</v>
      </c>
      <c r="L100" s="114"/>
    </row>
    <row r="101" spans="2:14" s="9" customFormat="1" ht="19.95" customHeight="1">
      <c r="B101" s="114"/>
      <c r="D101" s="115" t="s">
        <v>105</v>
      </c>
      <c r="E101" s="116"/>
      <c r="F101" s="116"/>
      <c r="G101" s="116"/>
      <c r="H101" s="116"/>
      <c r="I101" s="116"/>
      <c r="J101" s="117">
        <f>J146</f>
        <v>3494.48</v>
      </c>
      <c r="L101" s="114"/>
    </row>
    <row r="102" spans="2:14" s="1" customFormat="1" ht="21.75" customHeight="1">
      <c r="B102" s="29"/>
      <c r="L102" s="29"/>
    </row>
    <row r="103" spans="2:14" s="1" customFormat="1" ht="6.9" customHeight="1">
      <c r="B103" s="29"/>
      <c r="L103" s="29"/>
    </row>
    <row r="104" spans="2:14" s="1" customFormat="1" ht="29.25" customHeight="1">
      <c r="B104" s="29"/>
      <c r="C104" s="109" t="s">
        <v>106</v>
      </c>
      <c r="J104" s="118">
        <v>0</v>
      </c>
      <c r="L104" s="29"/>
      <c r="N104" s="119" t="s">
        <v>39</v>
      </c>
    </row>
    <row r="105" spans="2:14" s="1" customFormat="1" ht="18" customHeight="1">
      <c r="B105" s="29"/>
      <c r="L105" s="29"/>
    </row>
    <row r="106" spans="2:14" s="1" customFormat="1" ht="29.25" customHeight="1">
      <c r="B106" s="29"/>
      <c r="C106" s="89" t="s">
        <v>90</v>
      </c>
      <c r="D106" s="90"/>
      <c r="E106" s="90"/>
      <c r="F106" s="90"/>
      <c r="G106" s="90"/>
      <c r="H106" s="90"/>
      <c r="I106" s="90"/>
      <c r="J106" s="91">
        <f>ROUND(J96+J104,2)</f>
        <v>6904.18</v>
      </c>
      <c r="K106" s="90"/>
      <c r="L106" s="29"/>
    </row>
    <row r="107" spans="2:14" s="1" customFormat="1" ht="6.9" customHeight="1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29"/>
    </row>
    <row r="111" spans="2:14" s="1" customFormat="1" ht="6.9" customHeight="1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29"/>
    </row>
    <row r="112" spans="2:14" s="1" customFormat="1" ht="24.9" customHeight="1">
      <c r="B112" s="29"/>
      <c r="C112" s="19" t="s">
        <v>107</v>
      </c>
      <c r="L112" s="29"/>
    </row>
    <row r="113" spans="2:65" s="1" customFormat="1" ht="6.9" customHeight="1">
      <c r="B113" s="29"/>
      <c r="L113" s="29"/>
    </row>
    <row r="114" spans="2:65" s="1" customFormat="1" ht="12" customHeight="1">
      <c r="B114" s="29"/>
      <c r="C114" s="24" t="s">
        <v>13</v>
      </c>
      <c r="L114" s="29"/>
    </row>
    <row r="115" spans="2:65" s="1" customFormat="1" ht="26.25" customHeight="1">
      <c r="B115" s="29"/>
      <c r="E115" s="222" t="str">
        <f>E7</f>
        <v>Stavebné úpravy maštale pre voľné ustajnenie HD p.č. 606/10, Pichné</v>
      </c>
      <c r="F115" s="223"/>
      <c r="G115" s="223"/>
      <c r="H115" s="223"/>
      <c r="L115" s="29"/>
    </row>
    <row r="116" spans="2:65" s="1" customFormat="1" ht="12" customHeight="1">
      <c r="B116" s="29"/>
      <c r="C116" s="24" t="s">
        <v>92</v>
      </c>
      <c r="L116" s="29"/>
    </row>
    <row r="117" spans="2:65" s="1" customFormat="1" ht="16.5" customHeight="1">
      <c r="B117" s="29"/>
      <c r="E117" s="201" t="str">
        <f>E9</f>
        <v>01o - Stavebné úpravy mašt...</v>
      </c>
      <c r="F117" s="224"/>
      <c r="G117" s="224"/>
      <c r="H117" s="224"/>
      <c r="L117" s="29"/>
    </row>
    <row r="118" spans="2:65" s="1" customFormat="1" ht="6.9" customHeight="1">
      <c r="B118" s="29"/>
      <c r="L118" s="29"/>
    </row>
    <row r="119" spans="2:65" s="1" customFormat="1" ht="12" customHeight="1">
      <c r="B119" s="29"/>
      <c r="C119" s="24" t="s">
        <v>17</v>
      </c>
      <c r="F119" s="22" t="str">
        <f>F12</f>
        <v xml:space="preserve"> </v>
      </c>
      <c r="I119" s="24" t="s">
        <v>19</v>
      </c>
      <c r="J119" s="52" t="str">
        <f>IF(J12="","",J12)</f>
        <v>4. 9. 2026</v>
      </c>
      <c r="L119" s="29"/>
    </row>
    <row r="120" spans="2:65" s="1" customFormat="1" ht="6.9" customHeight="1">
      <c r="B120" s="29"/>
      <c r="L120" s="29"/>
    </row>
    <row r="121" spans="2:65" s="1" customFormat="1" ht="25.65" customHeight="1">
      <c r="B121" s="29"/>
      <c r="C121" s="24" t="s">
        <v>21</v>
      </c>
      <c r="F121" s="22" t="str">
        <f>E15</f>
        <v>JRD Pichne s.r.o., Námestie Slobody 2, Humenné</v>
      </c>
      <c r="I121" s="24" t="s">
        <v>27</v>
      </c>
      <c r="J121" s="25" t="str">
        <f>E21</f>
        <v>Ing. Lukáš Pida - Projektovanie stavieb</v>
      </c>
      <c r="L121" s="29"/>
    </row>
    <row r="122" spans="2:65" s="1" customFormat="1" ht="15.15" customHeight="1">
      <c r="B122" s="29"/>
      <c r="C122" s="24" t="s">
        <v>26</v>
      </c>
      <c r="F122" s="22" t="str">
        <f>IF(E18="","",E18)</f>
        <v xml:space="preserve"> </v>
      </c>
      <c r="I122" s="24" t="s">
        <v>30</v>
      </c>
      <c r="J122" s="25" t="str">
        <f>E24</f>
        <v>Ing. Karol Závodský</v>
      </c>
      <c r="L122" s="29"/>
    </row>
    <row r="123" spans="2:65" s="1" customFormat="1" ht="10.35" customHeight="1">
      <c r="B123" s="29"/>
      <c r="L123" s="29"/>
    </row>
    <row r="124" spans="2:65" s="10" customFormat="1" ht="29.25" customHeight="1">
      <c r="B124" s="120"/>
      <c r="C124" s="121" t="s">
        <v>108</v>
      </c>
      <c r="D124" s="122" t="s">
        <v>60</v>
      </c>
      <c r="E124" s="122" t="s">
        <v>56</v>
      </c>
      <c r="F124" s="122" t="s">
        <v>57</v>
      </c>
      <c r="G124" s="122" t="s">
        <v>109</v>
      </c>
      <c r="H124" s="122" t="s">
        <v>110</v>
      </c>
      <c r="I124" s="122" t="s">
        <v>111</v>
      </c>
      <c r="J124" s="123" t="s">
        <v>98</v>
      </c>
      <c r="K124" s="124" t="s">
        <v>112</v>
      </c>
      <c r="L124" s="120"/>
      <c r="M124" s="59" t="s">
        <v>1</v>
      </c>
      <c r="N124" s="60" t="s">
        <v>39</v>
      </c>
      <c r="O124" s="60" t="s">
        <v>113</v>
      </c>
      <c r="P124" s="60" t="s">
        <v>114</v>
      </c>
      <c r="Q124" s="60" t="s">
        <v>115</v>
      </c>
      <c r="R124" s="60" t="s">
        <v>116</v>
      </c>
      <c r="S124" s="60" t="s">
        <v>117</v>
      </c>
      <c r="T124" s="61" t="s">
        <v>118</v>
      </c>
    </row>
    <row r="125" spans="2:65" s="1" customFormat="1" ht="22.8" customHeight="1">
      <c r="B125" s="29"/>
      <c r="C125" s="64" t="s">
        <v>94</v>
      </c>
      <c r="J125" s="125">
        <f>BK125</f>
        <v>6904.18</v>
      </c>
      <c r="L125" s="29"/>
      <c r="M125" s="62"/>
      <c r="N125" s="53"/>
      <c r="O125" s="53"/>
      <c r="P125" s="126">
        <f>P126+P137</f>
        <v>20.604779999999998</v>
      </c>
      <c r="Q125" s="53"/>
      <c r="R125" s="126">
        <f>R126+R137</f>
        <v>0</v>
      </c>
      <c r="S125" s="53"/>
      <c r="T125" s="127">
        <f>T126+T137</f>
        <v>0.60858000000000001</v>
      </c>
      <c r="AT125" s="15" t="s">
        <v>74</v>
      </c>
      <c r="AU125" s="15" t="s">
        <v>100</v>
      </c>
      <c r="BK125" s="128">
        <f>BK126+BK137</f>
        <v>6904.18</v>
      </c>
    </row>
    <row r="126" spans="2:65" s="11" customFormat="1" ht="25.95" customHeight="1">
      <c r="B126" s="129"/>
      <c r="D126" s="130" t="s">
        <v>74</v>
      </c>
      <c r="E126" s="131" t="s">
        <v>119</v>
      </c>
      <c r="F126" s="131" t="s">
        <v>120</v>
      </c>
      <c r="J126" s="132">
        <f>BK126</f>
        <v>3192.5499999999997</v>
      </c>
      <c r="L126" s="129"/>
      <c r="M126" s="133"/>
      <c r="P126" s="134">
        <f>P127</f>
        <v>0</v>
      </c>
      <c r="R126" s="134">
        <f>R127</f>
        <v>0</v>
      </c>
      <c r="T126" s="135">
        <f>T127</f>
        <v>0</v>
      </c>
      <c r="AR126" s="130" t="s">
        <v>83</v>
      </c>
      <c r="AT126" s="136" t="s">
        <v>74</v>
      </c>
      <c r="AU126" s="136" t="s">
        <v>75</v>
      </c>
      <c r="AY126" s="130" t="s">
        <v>121</v>
      </c>
      <c r="BK126" s="137">
        <f>BK127</f>
        <v>3192.5499999999997</v>
      </c>
    </row>
    <row r="127" spans="2:65" s="11" customFormat="1" ht="22.8" customHeight="1">
      <c r="B127" s="129"/>
      <c r="D127" s="130" t="s">
        <v>74</v>
      </c>
      <c r="E127" s="138" t="s">
        <v>122</v>
      </c>
      <c r="F127" s="138" t="s">
        <v>123</v>
      </c>
      <c r="J127" s="139">
        <f>BK127</f>
        <v>3192.5499999999997</v>
      </c>
      <c r="L127" s="129"/>
      <c r="M127" s="133"/>
      <c r="P127" s="134">
        <f>SUM(P128:P136)</f>
        <v>0</v>
      </c>
      <c r="R127" s="134">
        <f>SUM(R128:R136)</f>
        <v>0</v>
      </c>
      <c r="T127" s="135">
        <f>SUM(T128:T136)</f>
        <v>0</v>
      </c>
      <c r="AR127" s="130" t="s">
        <v>83</v>
      </c>
      <c r="AT127" s="136" t="s">
        <v>74</v>
      </c>
      <c r="AU127" s="136" t="s">
        <v>83</v>
      </c>
      <c r="AY127" s="130" t="s">
        <v>121</v>
      </c>
      <c r="BK127" s="137">
        <f>SUM(BK128:BK136)</f>
        <v>3192.5499999999997</v>
      </c>
    </row>
    <row r="128" spans="2:65" s="1" customFormat="1" ht="44.25" customHeight="1">
      <c r="B128" s="140"/>
      <c r="C128" s="141" t="s">
        <v>83</v>
      </c>
      <c r="D128" s="141" t="s">
        <v>124</v>
      </c>
      <c r="E128" s="142" t="s">
        <v>125</v>
      </c>
      <c r="F128" s="143" t="s">
        <v>126</v>
      </c>
      <c r="G128" s="144" t="s">
        <v>127</v>
      </c>
      <c r="H128" s="145">
        <v>46.054000000000002</v>
      </c>
      <c r="I128" s="146">
        <v>28.25</v>
      </c>
      <c r="J128" s="146">
        <f>ROUND(I128*H128,2)</f>
        <v>1301.03</v>
      </c>
      <c r="K128" s="147"/>
      <c r="L128" s="29"/>
      <c r="M128" s="148" t="s">
        <v>1</v>
      </c>
      <c r="N128" s="119" t="s">
        <v>41</v>
      </c>
      <c r="O128" s="149">
        <v>0</v>
      </c>
      <c r="P128" s="149">
        <f>O128*H128</f>
        <v>0</v>
      </c>
      <c r="Q128" s="149">
        <v>0</v>
      </c>
      <c r="R128" s="149">
        <f>Q128*H128</f>
        <v>0</v>
      </c>
      <c r="S128" s="149">
        <v>0</v>
      </c>
      <c r="T128" s="150">
        <f>S128*H128</f>
        <v>0</v>
      </c>
      <c r="AR128" s="151" t="s">
        <v>128</v>
      </c>
      <c r="AT128" s="151" t="s">
        <v>124</v>
      </c>
      <c r="AU128" s="151" t="s">
        <v>129</v>
      </c>
      <c r="AY128" s="15" t="s">
        <v>121</v>
      </c>
      <c r="BE128" s="152">
        <f>IF(N128="základná",J128,0)</f>
        <v>0</v>
      </c>
      <c r="BF128" s="152">
        <f>IF(N128="znížená",J128,0)</f>
        <v>1301.03</v>
      </c>
      <c r="BG128" s="152">
        <f>IF(N128="zákl. prenesená",J128,0)</f>
        <v>0</v>
      </c>
      <c r="BH128" s="152">
        <f>IF(N128="zníž. prenesená",J128,0)</f>
        <v>0</v>
      </c>
      <c r="BI128" s="152">
        <f>IF(N128="nulová",J128,0)</f>
        <v>0</v>
      </c>
      <c r="BJ128" s="15" t="s">
        <v>129</v>
      </c>
      <c r="BK128" s="152">
        <f>ROUND(I128*H128,2)</f>
        <v>1301.03</v>
      </c>
      <c r="BL128" s="15" t="s">
        <v>128</v>
      </c>
      <c r="BM128" s="151" t="s">
        <v>129</v>
      </c>
    </row>
    <row r="129" spans="2:65" s="12" customFormat="1" ht="10.199999999999999">
      <c r="B129" s="153"/>
      <c r="D129" s="154" t="s">
        <v>130</v>
      </c>
      <c r="E129" s="155" t="s">
        <v>1</v>
      </c>
      <c r="F129" s="156" t="s">
        <v>131</v>
      </c>
      <c r="H129" s="157">
        <v>46.054000000000002</v>
      </c>
      <c r="L129" s="153"/>
      <c r="M129" s="158"/>
      <c r="T129" s="159"/>
      <c r="AT129" s="155" t="s">
        <v>130</v>
      </c>
      <c r="AU129" s="155" t="s">
        <v>129</v>
      </c>
      <c r="AV129" s="12" t="s">
        <v>129</v>
      </c>
      <c r="AW129" s="12" t="s">
        <v>29</v>
      </c>
      <c r="AX129" s="12" t="s">
        <v>75</v>
      </c>
      <c r="AY129" s="155" t="s">
        <v>121</v>
      </c>
    </row>
    <row r="130" spans="2:65" s="13" customFormat="1" ht="10.199999999999999">
      <c r="B130" s="160"/>
      <c r="D130" s="154" t="s">
        <v>130</v>
      </c>
      <c r="E130" s="161" t="s">
        <v>1</v>
      </c>
      <c r="F130" s="162" t="s">
        <v>132</v>
      </c>
      <c r="H130" s="163">
        <v>46.054000000000002</v>
      </c>
      <c r="L130" s="160"/>
      <c r="M130" s="164"/>
      <c r="T130" s="165"/>
      <c r="AT130" s="161" t="s">
        <v>130</v>
      </c>
      <c r="AU130" s="161" t="s">
        <v>129</v>
      </c>
      <c r="AV130" s="13" t="s">
        <v>128</v>
      </c>
      <c r="AW130" s="13" t="s">
        <v>29</v>
      </c>
      <c r="AX130" s="13" t="s">
        <v>83</v>
      </c>
      <c r="AY130" s="161" t="s">
        <v>121</v>
      </c>
    </row>
    <row r="131" spans="2:65" s="1" customFormat="1" ht="24.15" customHeight="1">
      <c r="B131" s="140"/>
      <c r="C131" s="141" t="s">
        <v>129</v>
      </c>
      <c r="D131" s="141" t="s">
        <v>124</v>
      </c>
      <c r="E131" s="142" t="s">
        <v>133</v>
      </c>
      <c r="F131" s="143" t="s">
        <v>134</v>
      </c>
      <c r="G131" s="144" t="s">
        <v>135</v>
      </c>
      <c r="H131" s="145">
        <v>87.733000000000004</v>
      </c>
      <c r="I131" s="146">
        <v>11.3</v>
      </c>
      <c r="J131" s="146">
        <f>ROUND(I131*H131,2)</f>
        <v>991.38</v>
      </c>
      <c r="K131" s="147"/>
      <c r="L131" s="29"/>
      <c r="M131" s="148" t="s">
        <v>1</v>
      </c>
      <c r="N131" s="119" t="s">
        <v>41</v>
      </c>
      <c r="O131" s="149">
        <v>0</v>
      </c>
      <c r="P131" s="149">
        <f>O131*H131</f>
        <v>0</v>
      </c>
      <c r="Q131" s="149">
        <v>0</v>
      </c>
      <c r="R131" s="149">
        <f>Q131*H131</f>
        <v>0</v>
      </c>
      <c r="S131" s="149">
        <v>0</v>
      </c>
      <c r="T131" s="150">
        <f>S131*H131</f>
        <v>0</v>
      </c>
      <c r="AR131" s="151" t="s">
        <v>128</v>
      </c>
      <c r="AT131" s="151" t="s">
        <v>124</v>
      </c>
      <c r="AU131" s="151" t="s">
        <v>129</v>
      </c>
      <c r="AY131" s="15" t="s">
        <v>121</v>
      </c>
      <c r="BE131" s="152">
        <f>IF(N131="základná",J131,0)</f>
        <v>0</v>
      </c>
      <c r="BF131" s="152">
        <f>IF(N131="znížená",J131,0)</f>
        <v>991.38</v>
      </c>
      <c r="BG131" s="152">
        <f>IF(N131="zákl. prenesená",J131,0)</f>
        <v>0</v>
      </c>
      <c r="BH131" s="152">
        <f>IF(N131="zníž. prenesená",J131,0)</f>
        <v>0</v>
      </c>
      <c r="BI131" s="152">
        <f>IF(N131="nulová",J131,0)</f>
        <v>0</v>
      </c>
      <c r="BJ131" s="15" t="s">
        <v>129</v>
      </c>
      <c r="BK131" s="152">
        <f>ROUND(I131*H131,2)</f>
        <v>991.38</v>
      </c>
      <c r="BL131" s="15" t="s">
        <v>128</v>
      </c>
      <c r="BM131" s="151" t="s">
        <v>128</v>
      </c>
    </row>
    <row r="132" spans="2:65" s="12" customFormat="1" ht="10.199999999999999">
      <c r="B132" s="153"/>
      <c r="D132" s="154" t="s">
        <v>130</v>
      </c>
      <c r="E132" s="155" t="s">
        <v>1</v>
      </c>
      <c r="F132" s="156" t="s">
        <v>136</v>
      </c>
      <c r="H132" s="157">
        <v>87.733000000000004</v>
      </c>
      <c r="L132" s="153"/>
      <c r="M132" s="158"/>
      <c r="T132" s="159"/>
      <c r="AT132" s="155" t="s">
        <v>130</v>
      </c>
      <c r="AU132" s="155" t="s">
        <v>129</v>
      </c>
      <c r="AV132" s="12" t="s">
        <v>129</v>
      </c>
      <c r="AW132" s="12" t="s">
        <v>29</v>
      </c>
      <c r="AX132" s="12" t="s">
        <v>75</v>
      </c>
      <c r="AY132" s="155" t="s">
        <v>121</v>
      </c>
    </row>
    <row r="133" spans="2:65" s="13" customFormat="1" ht="10.199999999999999">
      <c r="B133" s="160"/>
      <c r="D133" s="154" t="s">
        <v>130</v>
      </c>
      <c r="E133" s="161" t="s">
        <v>1</v>
      </c>
      <c r="F133" s="162" t="s">
        <v>132</v>
      </c>
      <c r="H133" s="163">
        <v>87.733000000000004</v>
      </c>
      <c r="L133" s="160"/>
      <c r="M133" s="164"/>
      <c r="T133" s="165"/>
      <c r="AT133" s="161" t="s">
        <v>130</v>
      </c>
      <c r="AU133" s="161" t="s">
        <v>129</v>
      </c>
      <c r="AV133" s="13" t="s">
        <v>128</v>
      </c>
      <c r="AW133" s="13" t="s">
        <v>29</v>
      </c>
      <c r="AX133" s="13" t="s">
        <v>83</v>
      </c>
      <c r="AY133" s="161" t="s">
        <v>121</v>
      </c>
    </row>
    <row r="134" spans="2:65" s="1" customFormat="1" ht="24.15" customHeight="1">
      <c r="B134" s="140"/>
      <c r="C134" s="141" t="s">
        <v>137</v>
      </c>
      <c r="D134" s="141" t="s">
        <v>124</v>
      </c>
      <c r="E134" s="142" t="s">
        <v>138</v>
      </c>
      <c r="F134" s="143" t="s">
        <v>139</v>
      </c>
      <c r="G134" s="144" t="s">
        <v>135</v>
      </c>
      <c r="H134" s="145">
        <v>526.39800000000002</v>
      </c>
      <c r="I134" s="146">
        <v>1.71</v>
      </c>
      <c r="J134" s="146">
        <f>ROUND(I134*H134,2)</f>
        <v>900.14</v>
      </c>
      <c r="K134" s="147"/>
      <c r="L134" s="29"/>
      <c r="M134" s="148" t="s">
        <v>1</v>
      </c>
      <c r="N134" s="119" t="s">
        <v>41</v>
      </c>
      <c r="O134" s="149">
        <v>0</v>
      </c>
      <c r="P134" s="149">
        <f>O134*H134</f>
        <v>0</v>
      </c>
      <c r="Q134" s="149">
        <v>0</v>
      </c>
      <c r="R134" s="149">
        <f>Q134*H134</f>
        <v>0</v>
      </c>
      <c r="S134" s="149">
        <v>0</v>
      </c>
      <c r="T134" s="150">
        <f>S134*H134</f>
        <v>0</v>
      </c>
      <c r="AR134" s="151" t="s">
        <v>128</v>
      </c>
      <c r="AT134" s="151" t="s">
        <v>124</v>
      </c>
      <c r="AU134" s="151" t="s">
        <v>129</v>
      </c>
      <c r="AY134" s="15" t="s">
        <v>121</v>
      </c>
      <c r="BE134" s="152">
        <f>IF(N134="základná",J134,0)</f>
        <v>0</v>
      </c>
      <c r="BF134" s="152">
        <f>IF(N134="znížená",J134,0)</f>
        <v>900.14</v>
      </c>
      <c r="BG134" s="152">
        <f>IF(N134="zákl. prenesená",J134,0)</f>
        <v>0</v>
      </c>
      <c r="BH134" s="152">
        <f>IF(N134="zníž. prenesená",J134,0)</f>
        <v>0</v>
      </c>
      <c r="BI134" s="152">
        <f>IF(N134="nulová",J134,0)</f>
        <v>0</v>
      </c>
      <c r="BJ134" s="15" t="s">
        <v>129</v>
      </c>
      <c r="BK134" s="152">
        <f>ROUND(I134*H134,2)</f>
        <v>900.14</v>
      </c>
      <c r="BL134" s="15" t="s">
        <v>128</v>
      </c>
      <c r="BM134" s="151" t="s">
        <v>140</v>
      </c>
    </row>
    <row r="135" spans="2:65" s="12" customFormat="1" ht="10.199999999999999">
      <c r="B135" s="153"/>
      <c r="D135" s="154" t="s">
        <v>130</v>
      </c>
      <c r="E135" s="155" t="s">
        <v>1</v>
      </c>
      <c r="F135" s="156" t="s">
        <v>141</v>
      </c>
      <c r="H135" s="157">
        <v>526.39800000000002</v>
      </c>
      <c r="L135" s="153"/>
      <c r="M135" s="158"/>
      <c r="T135" s="159"/>
      <c r="AT135" s="155" t="s">
        <v>130</v>
      </c>
      <c r="AU135" s="155" t="s">
        <v>129</v>
      </c>
      <c r="AV135" s="12" t="s">
        <v>129</v>
      </c>
      <c r="AW135" s="12" t="s">
        <v>29</v>
      </c>
      <c r="AX135" s="12" t="s">
        <v>75</v>
      </c>
      <c r="AY135" s="155" t="s">
        <v>121</v>
      </c>
    </row>
    <row r="136" spans="2:65" s="13" customFormat="1" ht="10.199999999999999">
      <c r="B136" s="160"/>
      <c r="D136" s="154" t="s">
        <v>130</v>
      </c>
      <c r="E136" s="161" t="s">
        <v>1</v>
      </c>
      <c r="F136" s="162" t="s">
        <v>132</v>
      </c>
      <c r="H136" s="163">
        <v>526.39800000000002</v>
      </c>
      <c r="L136" s="160"/>
      <c r="M136" s="164"/>
      <c r="T136" s="165"/>
      <c r="AT136" s="161" t="s">
        <v>130</v>
      </c>
      <c r="AU136" s="161" t="s">
        <v>129</v>
      </c>
      <c r="AV136" s="13" t="s">
        <v>128</v>
      </c>
      <c r="AW136" s="13" t="s">
        <v>29</v>
      </c>
      <c r="AX136" s="13" t="s">
        <v>83</v>
      </c>
      <c r="AY136" s="161" t="s">
        <v>121</v>
      </c>
    </row>
    <row r="137" spans="2:65" s="11" customFormat="1" ht="25.95" customHeight="1">
      <c r="B137" s="129"/>
      <c r="D137" s="130" t="s">
        <v>74</v>
      </c>
      <c r="E137" s="131" t="s">
        <v>142</v>
      </c>
      <c r="F137" s="131" t="s">
        <v>143</v>
      </c>
      <c r="J137" s="132">
        <f>BK137</f>
        <v>3711.63</v>
      </c>
      <c r="L137" s="129"/>
      <c r="M137" s="133"/>
      <c r="P137" s="134">
        <f>P138+P146</f>
        <v>20.604779999999998</v>
      </c>
      <c r="R137" s="134">
        <f>R138+R146</f>
        <v>0</v>
      </c>
      <c r="T137" s="135">
        <f>T138+T146</f>
        <v>0.60858000000000001</v>
      </c>
      <c r="AR137" s="130" t="s">
        <v>129</v>
      </c>
      <c r="AT137" s="136" t="s">
        <v>74</v>
      </c>
      <c r="AU137" s="136" t="s">
        <v>75</v>
      </c>
      <c r="AY137" s="130" t="s">
        <v>121</v>
      </c>
      <c r="BK137" s="137">
        <f>BK138+BK146</f>
        <v>3711.63</v>
      </c>
    </row>
    <row r="138" spans="2:65" s="11" customFormat="1" ht="22.8" customHeight="1">
      <c r="B138" s="129"/>
      <c r="D138" s="130" t="s">
        <v>74</v>
      </c>
      <c r="E138" s="138" t="s">
        <v>144</v>
      </c>
      <c r="F138" s="138" t="s">
        <v>145</v>
      </c>
      <c r="J138" s="139">
        <f>BK138</f>
        <v>217.15</v>
      </c>
      <c r="L138" s="129"/>
      <c r="M138" s="133"/>
      <c r="P138" s="134">
        <f>SUM(P139:P145)</f>
        <v>0</v>
      </c>
      <c r="R138" s="134">
        <f>SUM(R139:R145)</f>
        <v>0</v>
      </c>
      <c r="T138" s="135">
        <f>SUM(T139:T145)</f>
        <v>0</v>
      </c>
      <c r="AR138" s="130" t="s">
        <v>129</v>
      </c>
      <c r="AT138" s="136" t="s">
        <v>74</v>
      </c>
      <c r="AU138" s="136" t="s">
        <v>83</v>
      </c>
      <c r="AY138" s="130" t="s">
        <v>121</v>
      </c>
      <c r="BK138" s="137">
        <f>SUM(BK139:BK145)</f>
        <v>217.15</v>
      </c>
    </row>
    <row r="139" spans="2:65" s="1" customFormat="1" ht="33" customHeight="1">
      <c r="B139" s="140"/>
      <c r="C139" s="141" t="s">
        <v>128</v>
      </c>
      <c r="D139" s="141" t="s">
        <v>124</v>
      </c>
      <c r="E139" s="142" t="s">
        <v>146</v>
      </c>
      <c r="F139" s="143" t="s">
        <v>147</v>
      </c>
      <c r="G139" s="144" t="s">
        <v>148</v>
      </c>
      <c r="H139" s="145">
        <v>128.80000000000001</v>
      </c>
      <c r="I139" s="146">
        <v>1.44</v>
      </c>
      <c r="J139" s="146">
        <f>ROUND(I139*H139,2)</f>
        <v>185.47</v>
      </c>
      <c r="K139" s="147"/>
      <c r="L139" s="29"/>
      <c r="M139" s="148" t="s">
        <v>1</v>
      </c>
      <c r="N139" s="119" t="s">
        <v>41</v>
      </c>
      <c r="O139" s="149">
        <v>0</v>
      </c>
      <c r="P139" s="149">
        <f>O139*H139</f>
        <v>0</v>
      </c>
      <c r="Q139" s="149">
        <v>0</v>
      </c>
      <c r="R139" s="149">
        <f>Q139*H139</f>
        <v>0</v>
      </c>
      <c r="S139" s="149">
        <v>0</v>
      </c>
      <c r="T139" s="150">
        <f>S139*H139</f>
        <v>0</v>
      </c>
      <c r="AR139" s="151" t="s">
        <v>149</v>
      </c>
      <c r="AT139" s="151" t="s">
        <v>124</v>
      </c>
      <c r="AU139" s="151" t="s">
        <v>129</v>
      </c>
      <c r="AY139" s="15" t="s">
        <v>121</v>
      </c>
      <c r="BE139" s="152">
        <f>IF(N139="základná",J139,0)</f>
        <v>0</v>
      </c>
      <c r="BF139" s="152">
        <f>IF(N139="znížená",J139,0)</f>
        <v>185.47</v>
      </c>
      <c r="BG139" s="152">
        <f>IF(N139="zákl. prenesená",J139,0)</f>
        <v>0</v>
      </c>
      <c r="BH139" s="152">
        <f>IF(N139="zníž. prenesená",J139,0)</f>
        <v>0</v>
      </c>
      <c r="BI139" s="152">
        <f>IF(N139="nulová",J139,0)</f>
        <v>0</v>
      </c>
      <c r="BJ139" s="15" t="s">
        <v>129</v>
      </c>
      <c r="BK139" s="152">
        <f>ROUND(I139*H139,2)</f>
        <v>185.47</v>
      </c>
      <c r="BL139" s="15" t="s">
        <v>149</v>
      </c>
      <c r="BM139" s="151" t="s">
        <v>150</v>
      </c>
    </row>
    <row r="140" spans="2:65" s="12" customFormat="1" ht="10.199999999999999">
      <c r="B140" s="153"/>
      <c r="D140" s="154" t="s">
        <v>130</v>
      </c>
      <c r="E140" s="155" t="s">
        <v>1</v>
      </c>
      <c r="F140" s="156" t="s">
        <v>151</v>
      </c>
      <c r="H140" s="157">
        <v>128.80000000000001</v>
      </c>
      <c r="L140" s="153"/>
      <c r="M140" s="158"/>
      <c r="T140" s="159"/>
      <c r="AT140" s="155" t="s">
        <v>130</v>
      </c>
      <c r="AU140" s="155" t="s">
        <v>129</v>
      </c>
      <c r="AV140" s="12" t="s">
        <v>129</v>
      </c>
      <c r="AW140" s="12" t="s">
        <v>29</v>
      </c>
      <c r="AX140" s="12" t="s">
        <v>75</v>
      </c>
      <c r="AY140" s="155" t="s">
        <v>121</v>
      </c>
    </row>
    <row r="141" spans="2:65" s="13" customFormat="1" ht="10.199999999999999">
      <c r="B141" s="160"/>
      <c r="D141" s="154" t="s">
        <v>130</v>
      </c>
      <c r="E141" s="161" t="s">
        <v>1</v>
      </c>
      <c r="F141" s="162" t="s">
        <v>132</v>
      </c>
      <c r="H141" s="163">
        <v>128.80000000000001</v>
      </c>
      <c r="L141" s="160"/>
      <c r="M141" s="164"/>
      <c r="T141" s="165"/>
      <c r="AT141" s="161" t="s">
        <v>130</v>
      </c>
      <c r="AU141" s="161" t="s">
        <v>129</v>
      </c>
      <c r="AV141" s="13" t="s">
        <v>128</v>
      </c>
      <c r="AW141" s="13" t="s">
        <v>29</v>
      </c>
      <c r="AX141" s="13" t="s">
        <v>83</v>
      </c>
      <c r="AY141" s="161" t="s">
        <v>121</v>
      </c>
    </row>
    <row r="142" spans="2:65" s="1" customFormat="1" ht="24.15" customHeight="1">
      <c r="B142" s="140"/>
      <c r="C142" s="141" t="s">
        <v>152</v>
      </c>
      <c r="D142" s="141" t="s">
        <v>124</v>
      </c>
      <c r="E142" s="142" t="s">
        <v>153</v>
      </c>
      <c r="F142" s="143" t="s">
        <v>154</v>
      </c>
      <c r="G142" s="144" t="s">
        <v>155</v>
      </c>
      <c r="H142" s="145">
        <v>4</v>
      </c>
      <c r="I142" s="146">
        <v>1.93</v>
      </c>
      <c r="J142" s="146">
        <f>ROUND(I142*H142,2)</f>
        <v>7.72</v>
      </c>
      <c r="K142" s="147"/>
      <c r="L142" s="29"/>
      <c r="M142" s="148" t="s">
        <v>1</v>
      </c>
      <c r="N142" s="119" t="s">
        <v>41</v>
      </c>
      <c r="O142" s="149">
        <v>0</v>
      </c>
      <c r="P142" s="149">
        <f>O142*H142</f>
        <v>0</v>
      </c>
      <c r="Q142" s="149">
        <v>0</v>
      </c>
      <c r="R142" s="149">
        <f>Q142*H142</f>
        <v>0</v>
      </c>
      <c r="S142" s="149">
        <v>0</v>
      </c>
      <c r="T142" s="150">
        <f>S142*H142</f>
        <v>0</v>
      </c>
      <c r="AR142" s="151" t="s">
        <v>149</v>
      </c>
      <c r="AT142" s="151" t="s">
        <v>124</v>
      </c>
      <c r="AU142" s="151" t="s">
        <v>129</v>
      </c>
      <c r="AY142" s="15" t="s">
        <v>121</v>
      </c>
      <c r="BE142" s="152">
        <f>IF(N142="základná",J142,0)</f>
        <v>0</v>
      </c>
      <c r="BF142" s="152">
        <f>IF(N142="znížená",J142,0)</f>
        <v>7.72</v>
      </c>
      <c r="BG142" s="152">
        <f>IF(N142="zákl. prenesená",J142,0)</f>
        <v>0</v>
      </c>
      <c r="BH142" s="152">
        <f>IF(N142="zníž. prenesená",J142,0)</f>
        <v>0</v>
      </c>
      <c r="BI142" s="152">
        <f>IF(N142="nulová",J142,0)</f>
        <v>0</v>
      </c>
      <c r="BJ142" s="15" t="s">
        <v>129</v>
      </c>
      <c r="BK142" s="152">
        <f>ROUND(I142*H142,2)</f>
        <v>7.72</v>
      </c>
      <c r="BL142" s="15" t="s">
        <v>149</v>
      </c>
      <c r="BM142" s="151" t="s">
        <v>156</v>
      </c>
    </row>
    <row r="143" spans="2:65" s="1" customFormat="1" ht="24.15" customHeight="1">
      <c r="B143" s="140"/>
      <c r="C143" s="141" t="s">
        <v>140</v>
      </c>
      <c r="D143" s="141" t="s">
        <v>124</v>
      </c>
      <c r="E143" s="142" t="s">
        <v>157</v>
      </c>
      <c r="F143" s="143" t="s">
        <v>158</v>
      </c>
      <c r="G143" s="144" t="s">
        <v>148</v>
      </c>
      <c r="H143" s="145">
        <v>19.8</v>
      </c>
      <c r="I143" s="146">
        <v>1.21</v>
      </c>
      <c r="J143" s="146">
        <f>ROUND(I143*H143,2)</f>
        <v>23.96</v>
      </c>
      <c r="K143" s="147"/>
      <c r="L143" s="29"/>
      <c r="M143" s="148" t="s">
        <v>1</v>
      </c>
      <c r="N143" s="119" t="s">
        <v>41</v>
      </c>
      <c r="O143" s="149">
        <v>0</v>
      </c>
      <c r="P143" s="149">
        <f>O143*H143</f>
        <v>0</v>
      </c>
      <c r="Q143" s="149">
        <v>0</v>
      </c>
      <c r="R143" s="149">
        <f>Q143*H143</f>
        <v>0</v>
      </c>
      <c r="S143" s="149">
        <v>0</v>
      </c>
      <c r="T143" s="150">
        <f>S143*H143</f>
        <v>0</v>
      </c>
      <c r="AR143" s="151" t="s">
        <v>149</v>
      </c>
      <c r="AT143" s="151" t="s">
        <v>124</v>
      </c>
      <c r="AU143" s="151" t="s">
        <v>129</v>
      </c>
      <c r="AY143" s="15" t="s">
        <v>121</v>
      </c>
      <c r="BE143" s="152">
        <f>IF(N143="základná",J143,0)</f>
        <v>0</v>
      </c>
      <c r="BF143" s="152">
        <f>IF(N143="znížená",J143,0)</f>
        <v>23.96</v>
      </c>
      <c r="BG143" s="152">
        <f>IF(N143="zákl. prenesená",J143,0)</f>
        <v>0</v>
      </c>
      <c r="BH143" s="152">
        <f>IF(N143="zníž. prenesená",J143,0)</f>
        <v>0</v>
      </c>
      <c r="BI143" s="152">
        <f>IF(N143="nulová",J143,0)</f>
        <v>0</v>
      </c>
      <c r="BJ143" s="15" t="s">
        <v>129</v>
      </c>
      <c r="BK143" s="152">
        <f>ROUND(I143*H143,2)</f>
        <v>23.96</v>
      </c>
      <c r="BL143" s="15" t="s">
        <v>149</v>
      </c>
      <c r="BM143" s="151" t="s">
        <v>159</v>
      </c>
    </row>
    <row r="144" spans="2:65" s="12" customFormat="1" ht="10.199999999999999">
      <c r="B144" s="153"/>
      <c r="D144" s="154" t="s">
        <v>130</v>
      </c>
      <c r="E144" s="155" t="s">
        <v>1</v>
      </c>
      <c r="F144" s="156" t="s">
        <v>160</v>
      </c>
      <c r="H144" s="157">
        <v>19.8</v>
      </c>
      <c r="L144" s="153"/>
      <c r="M144" s="158"/>
      <c r="T144" s="159"/>
      <c r="AT144" s="155" t="s">
        <v>130</v>
      </c>
      <c r="AU144" s="155" t="s">
        <v>129</v>
      </c>
      <c r="AV144" s="12" t="s">
        <v>129</v>
      </c>
      <c r="AW144" s="12" t="s">
        <v>29</v>
      </c>
      <c r="AX144" s="12" t="s">
        <v>75</v>
      </c>
      <c r="AY144" s="155" t="s">
        <v>121</v>
      </c>
    </row>
    <row r="145" spans="2:65" s="13" customFormat="1" ht="10.199999999999999">
      <c r="B145" s="160"/>
      <c r="D145" s="154" t="s">
        <v>130</v>
      </c>
      <c r="E145" s="161" t="s">
        <v>1</v>
      </c>
      <c r="F145" s="162" t="s">
        <v>132</v>
      </c>
      <c r="H145" s="163">
        <v>19.8</v>
      </c>
      <c r="L145" s="160"/>
      <c r="M145" s="164"/>
      <c r="T145" s="165"/>
      <c r="AT145" s="161" t="s">
        <v>130</v>
      </c>
      <c r="AU145" s="161" t="s">
        <v>129</v>
      </c>
      <c r="AV145" s="13" t="s">
        <v>128</v>
      </c>
      <c r="AW145" s="13" t="s">
        <v>29</v>
      </c>
      <c r="AX145" s="13" t="s">
        <v>83</v>
      </c>
      <c r="AY145" s="161" t="s">
        <v>121</v>
      </c>
    </row>
    <row r="146" spans="2:65" s="11" customFormat="1" ht="22.8" customHeight="1">
      <c r="B146" s="129"/>
      <c r="D146" s="130" t="s">
        <v>74</v>
      </c>
      <c r="E146" s="138" t="s">
        <v>161</v>
      </c>
      <c r="F146" s="138" t="s">
        <v>162</v>
      </c>
      <c r="J146" s="139">
        <f>BK146</f>
        <v>3494.48</v>
      </c>
      <c r="L146" s="129"/>
      <c r="M146" s="133"/>
      <c r="P146" s="134">
        <f>SUM(P147:P158)</f>
        <v>20.604779999999998</v>
      </c>
      <c r="R146" s="134">
        <f>SUM(R147:R158)</f>
        <v>0</v>
      </c>
      <c r="T146" s="135">
        <f>SUM(T147:T158)</f>
        <v>0.60858000000000001</v>
      </c>
      <c r="AR146" s="130" t="s">
        <v>129</v>
      </c>
      <c r="AT146" s="136" t="s">
        <v>74</v>
      </c>
      <c r="AU146" s="136" t="s">
        <v>83</v>
      </c>
      <c r="AY146" s="130" t="s">
        <v>121</v>
      </c>
      <c r="BK146" s="137">
        <f>SUM(BK147:BK158)</f>
        <v>3494.48</v>
      </c>
    </row>
    <row r="147" spans="2:65" s="1" customFormat="1" ht="24.15" customHeight="1">
      <c r="B147" s="140"/>
      <c r="C147" s="141" t="s">
        <v>163</v>
      </c>
      <c r="D147" s="141" t="s">
        <v>124</v>
      </c>
      <c r="E147" s="142" t="s">
        <v>164</v>
      </c>
      <c r="F147" s="143" t="s">
        <v>165</v>
      </c>
      <c r="G147" s="144" t="s">
        <v>166</v>
      </c>
      <c r="H147" s="145">
        <v>389.64100000000002</v>
      </c>
      <c r="I147" s="146">
        <v>2.2999999999999998</v>
      </c>
      <c r="J147" s="146">
        <f>ROUND(I147*H147,2)</f>
        <v>896.17</v>
      </c>
      <c r="K147" s="147"/>
      <c r="L147" s="29"/>
      <c r="M147" s="148" t="s">
        <v>1</v>
      </c>
      <c r="N147" s="119" t="s">
        <v>41</v>
      </c>
      <c r="O147" s="149">
        <v>0</v>
      </c>
      <c r="P147" s="149">
        <f>O147*H147</f>
        <v>0</v>
      </c>
      <c r="Q147" s="149">
        <v>0</v>
      </c>
      <c r="R147" s="149">
        <f>Q147*H147</f>
        <v>0</v>
      </c>
      <c r="S147" s="149">
        <v>0</v>
      </c>
      <c r="T147" s="150">
        <f>S147*H147</f>
        <v>0</v>
      </c>
      <c r="AR147" s="151" t="s">
        <v>149</v>
      </c>
      <c r="AT147" s="151" t="s">
        <v>124</v>
      </c>
      <c r="AU147" s="151" t="s">
        <v>129</v>
      </c>
      <c r="AY147" s="15" t="s">
        <v>121</v>
      </c>
      <c r="BE147" s="152">
        <f>IF(N147="základná",J147,0)</f>
        <v>0</v>
      </c>
      <c r="BF147" s="152">
        <f>IF(N147="znížená",J147,0)</f>
        <v>896.17</v>
      </c>
      <c r="BG147" s="152">
        <f>IF(N147="zákl. prenesená",J147,0)</f>
        <v>0</v>
      </c>
      <c r="BH147" s="152">
        <f>IF(N147="zníž. prenesená",J147,0)</f>
        <v>0</v>
      </c>
      <c r="BI147" s="152">
        <f>IF(N147="nulová",J147,0)</f>
        <v>0</v>
      </c>
      <c r="BJ147" s="15" t="s">
        <v>129</v>
      </c>
      <c r="BK147" s="152">
        <f>ROUND(I147*H147,2)</f>
        <v>896.17</v>
      </c>
      <c r="BL147" s="15" t="s">
        <v>149</v>
      </c>
      <c r="BM147" s="151" t="s">
        <v>167</v>
      </c>
    </row>
    <row r="148" spans="2:65" s="12" customFormat="1" ht="20.399999999999999">
      <c r="B148" s="153"/>
      <c r="D148" s="154" t="s">
        <v>130</v>
      </c>
      <c r="E148" s="155" t="s">
        <v>1</v>
      </c>
      <c r="F148" s="156" t="s">
        <v>168</v>
      </c>
      <c r="H148" s="157">
        <v>389.64100000000002</v>
      </c>
      <c r="L148" s="153"/>
      <c r="M148" s="158"/>
      <c r="T148" s="159"/>
      <c r="AT148" s="155" t="s">
        <v>130</v>
      </c>
      <c r="AU148" s="155" t="s">
        <v>129</v>
      </c>
      <c r="AV148" s="12" t="s">
        <v>129</v>
      </c>
      <c r="AW148" s="12" t="s">
        <v>29</v>
      </c>
      <c r="AX148" s="12" t="s">
        <v>75</v>
      </c>
      <c r="AY148" s="155" t="s">
        <v>121</v>
      </c>
    </row>
    <row r="149" spans="2:65" s="13" customFormat="1" ht="10.199999999999999">
      <c r="B149" s="160"/>
      <c r="D149" s="154" t="s">
        <v>130</v>
      </c>
      <c r="E149" s="161" t="s">
        <v>1</v>
      </c>
      <c r="F149" s="162" t="s">
        <v>132</v>
      </c>
      <c r="H149" s="163">
        <v>389.64100000000002</v>
      </c>
      <c r="L149" s="160"/>
      <c r="M149" s="164"/>
      <c r="T149" s="165"/>
      <c r="AT149" s="161" t="s">
        <v>130</v>
      </c>
      <c r="AU149" s="161" t="s">
        <v>129</v>
      </c>
      <c r="AV149" s="13" t="s">
        <v>128</v>
      </c>
      <c r="AW149" s="13" t="s">
        <v>29</v>
      </c>
      <c r="AX149" s="13" t="s">
        <v>83</v>
      </c>
      <c r="AY149" s="161" t="s">
        <v>121</v>
      </c>
    </row>
    <row r="150" spans="2:65" s="1" customFormat="1" ht="24.15" customHeight="1">
      <c r="B150" s="140"/>
      <c r="C150" s="141" t="s">
        <v>150</v>
      </c>
      <c r="D150" s="141" t="s">
        <v>124</v>
      </c>
      <c r="E150" s="142" t="s">
        <v>169</v>
      </c>
      <c r="F150" s="143" t="s">
        <v>170</v>
      </c>
      <c r="G150" s="144" t="s">
        <v>166</v>
      </c>
      <c r="H150" s="145">
        <v>86.94</v>
      </c>
      <c r="I150" s="146">
        <v>5.12</v>
      </c>
      <c r="J150" s="146">
        <f>ROUND(I150*H150,2)</f>
        <v>445.13</v>
      </c>
      <c r="K150" s="147"/>
      <c r="L150" s="29"/>
      <c r="M150" s="148" t="s">
        <v>1</v>
      </c>
      <c r="N150" s="119" t="s">
        <v>41</v>
      </c>
      <c r="O150" s="149">
        <v>0.23699999999999999</v>
      </c>
      <c r="P150" s="149">
        <f>O150*H150</f>
        <v>20.604779999999998</v>
      </c>
      <c r="Q150" s="149">
        <v>0</v>
      </c>
      <c r="R150" s="149">
        <f>Q150*H150</f>
        <v>0</v>
      </c>
      <c r="S150" s="149">
        <v>7.0000000000000001E-3</v>
      </c>
      <c r="T150" s="150">
        <f>S150*H150</f>
        <v>0.60858000000000001</v>
      </c>
      <c r="AR150" s="151" t="s">
        <v>149</v>
      </c>
      <c r="AT150" s="151" t="s">
        <v>124</v>
      </c>
      <c r="AU150" s="151" t="s">
        <v>129</v>
      </c>
      <c r="AY150" s="15" t="s">
        <v>121</v>
      </c>
      <c r="BE150" s="152">
        <f>IF(N150="základná",J150,0)</f>
        <v>0</v>
      </c>
      <c r="BF150" s="152">
        <f>IF(N150="znížená",J150,0)</f>
        <v>445.13</v>
      </c>
      <c r="BG150" s="152">
        <f>IF(N150="zákl. prenesená",J150,0)</f>
        <v>0</v>
      </c>
      <c r="BH150" s="152">
        <f>IF(N150="zníž. prenesená",J150,0)</f>
        <v>0</v>
      </c>
      <c r="BI150" s="152">
        <f>IF(N150="nulová",J150,0)</f>
        <v>0</v>
      </c>
      <c r="BJ150" s="15" t="s">
        <v>129</v>
      </c>
      <c r="BK150" s="152">
        <f>ROUND(I150*H150,2)</f>
        <v>445.13</v>
      </c>
      <c r="BL150" s="15" t="s">
        <v>149</v>
      </c>
      <c r="BM150" s="151" t="s">
        <v>171</v>
      </c>
    </row>
    <row r="151" spans="2:65" s="12" customFormat="1" ht="10.199999999999999">
      <c r="B151" s="153"/>
      <c r="D151" s="154" t="s">
        <v>130</v>
      </c>
      <c r="E151" s="155" t="s">
        <v>1</v>
      </c>
      <c r="F151" s="156" t="s">
        <v>172</v>
      </c>
      <c r="H151" s="157">
        <v>86.94</v>
      </c>
      <c r="L151" s="153"/>
      <c r="M151" s="158"/>
      <c r="T151" s="159"/>
      <c r="AT151" s="155" t="s">
        <v>130</v>
      </c>
      <c r="AU151" s="155" t="s">
        <v>129</v>
      </c>
      <c r="AV151" s="12" t="s">
        <v>129</v>
      </c>
      <c r="AW151" s="12" t="s">
        <v>29</v>
      </c>
      <c r="AX151" s="12" t="s">
        <v>83</v>
      </c>
      <c r="AY151" s="155" t="s">
        <v>121</v>
      </c>
    </row>
    <row r="152" spans="2:65" s="1" customFormat="1" ht="24.15" customHeight="1">
      <c r="B152" s="140"/>
      <c r="C152" s="141" t="s">
        <v>122</v>
      </c>
      <c r="D152" s="141" t="s">
        <v>124</v>
      </c>
      <c r="E152" s="142" t="s">
        <v>173</v>
      </c>
      <c r="F152" s="143" t="s">
        <v>174</v>
      </c>
      <c r="G152" s="144" t="s">
        <v>155</v>
      </c>
      <c r="H152" s="145">
        <v>2</v>
      </c>
      <c r="I152" s="146">
        <v>91.17</v>
      </c>
      <c r="J152" s="146">
        <f>ROUND(I152*H152,2)</f>
        <v>182.34</v>
      </c>
      <c r="K152" s="147"/>
      <c r="L152" s="29"/>
      <c r="M152" s="148" t="s">
        <v>1</v>
      </c>
      <c r="N152" s="119" t="s">
        <v>41</v>
      </c>
      <c r="O152" s="149">
        <v>0</v>
      </c>
      <c r="P152" s="149">
        <f>O152*H152</f>
        <v>0</v>
      </c>
      <c r="Q152" s="149">
        <v>0</v>
      </c>
      <c r="R152" s="149">
        <f>Q152*H152</f>
        <v>0</v>
      </c>
      <c r="S152" s="149">
        <v>0</v>
      </c>
      <c r="T152" s="150">
        <f>S152*H152</f>
        <v>0</v>
      </c>
      <c r="AR152" s="151" t="s">
        <v>149</v>
      </c>
      <c r="AT152" s="151" t="s">
        <v>124</v>
      </c>
      <c r="AU152" s="151" t="s">
        <v>129</v>
      </c>
      <c r="AY152" s="15" t="s">
        <v>121</v>
      </c>
      <c r="BE152" s="152">
        <f>IF(N152="základná",J152,0)</f>
        <v>0</v>
      </c>
      <c r="BF152" s="152">
        <f>IF(N152="znížená",J152,0)</f>
        <v>182.34</v>
      </c>
      <c r="BG152" s="152">
        <f>IF(N152="zákl. prenesená",J152,0)</f>
        <v>0</v>
      </c>
      <c r="BH152" s="152">
        <f>IF(N152="zníž. prenesená",J152,0)</f>
        <v>0</v>
      </c>
      <c r="BI152" s="152">
        <f>IF(N152="nulová",J152,0)</f>
        <v>0</v>
      </c>
      <c r="BJ152" s="15" t="s">
        <v>129</v>
      </c>
      <c r="BK152" s="152">
        <f>ROUND(I152*H152,2)</f>
        <v>182.34</v>
      </c>
      <c r="BL152" s="15" t="s">
        <v>149</v>
      </c>
      <c r="BM152" s="151" t="s">
        <v>149</v>
      </c>
    </row>
    <row r="153" spans="2:65" s="1" customFormat="1" ht="37.799999999999997" customHeight="1">
      <c r="B153" s="140"/>
      <c r="C153" s="141" t="s">
        <v>156</v>
      </c>
      <c r="D153" s="141" t="s">
        <v>124</v>
      </c>
      <c r="E153" s="142" t="s">
        <v>175</v>
      </c>
      <c r="F153" s="143" t="s">
        <v>176</v>
      </c>
      <c r="G153" s="144" t="s">
        <v>177</v>
      </c>
      <c r="H153" s="145">
        <v>644</v>
      </c>
      <c r="I153" s="146">
        <v>1.1000000000000001</v>
      </c>
      <c r="J153" s="146">
        <f>ROUND(I153*H153,2)</f>
        <v>708.4</v>
      </c>
      <c r="K153" s="147"/>
      <c r="L153" s="29"/>
      <c r="M153" s="148" t="s">
        <v>1</v>
      </c>
      <c r="N153" s="119" t="s">
        <v>41</v>
      </c>
      <c r="O153" s="149">
        <v>0</v>
      </c>
      <c r="P153" s="149">
        <f>O153*H153</f>
        <v>0</v>
      </c>
      <c r="Q153" s="149">
        <v>0</v>
      </c>
      <c r="R153" s="149">
        <f>Q153*H153</f>
        <v>0</v>
      </c>
      <c r="S153" s="149">
        <v>0</v>
      </c>
      <c r="T153" s="150">
        <f>S153*H153</f>
        <v>0</v>
      </c>
      <c r="AR153" s="151" t="s">
        <v>149</v>
      </c>
      <c r="AT153" s="151" t="s">
        <v>124</v>
      </c>
      <c r="AU153" s="151" t="s">
        <v>129</v>
      </c>
      <c r="AY153" s="15" t="s">
        <v>121</v>
      </c>
      <c r="BE153" s="152">
        <f>IF(N153="základná",J153,0)</f>
        <v>0</v>
      </c>
      <c r="BF153" s="152">
        <f>IF(N153="znížená",J153,0)</f>
        <v>708.4</v>
      </c>
      <c r="BG153" s="152">
        <f>IF(N153="zákl. prenesená",J153,0)</f>
        <v>0</v>
      </c>
      <c r="BH153" s="152">
        <f>IF(N153="zníž. prenesená",J153,0)</f>
        <v>0</v>
      </c>
      <c r="BI153" s="152">
        <f>IF(N153="nulová",J153,0)</f>
        <v>0</v>
      </c>
      <c r="BJ153" s="15" t="s">
        <v>129</v>
      </c>
      <c r="BK153" s="152">
        <f>ROUND(I153*H153,2)</f>
        <v>708.4</v>
      </c>
      <c r="BL153" s="15" t="s">
        <v>149</v>
      </c>
      <c r="BM153" s="151" t="s">
        <v>178</v>
      </c>
    </row>
    <row r="154" spans="2:65" s="12" customFormat="1" ht="10.199999999999999">
      <c r="B154" s="153"/>
      <c r="D154" s="154" t="s">
        <v>130</v>
      </c>
      <c r="E154" s="155" t="s">
        <v>1</v>
      </c>
      <c r="F154" s="156" t="s">
        <v>179</v>
      </c>
      <c r="H154" s="157">
        <v>644</v>
      </c>
      <c r="L154" s="153"/>
      <c r="M154" s="158"/>
      <c r="T154" s="159"/>
      <c r="AT154" s="155" t="s">
        <v>130</v>
      </c>
      <c r="AU154" s="155" t="s">
        <v>129</v>
      </c>
      <c r="AV154" s="12" t="s">
        <v>129</v>
      </c>
      <c r="AW154" s="12" t="s">
        <v>29</v>
      </c>
      <c r="AX154" s="12" t="s">
        <v>75</v>
      </c>
      <c r="AY154" s="155" t="s">
        <v>121</v>
      </c>
    </row>
    <row r="155" spans="2:65" s="13" customFormat="1" ht="10.199999999999999">
      <c r="B155" s="160"/>
      <c r="D155" s="154" t="s">
        <v>130</v>
      </c>
      <c r="E155" s="161" t="s">
        <v>1</v>
      </c>
      <c r="F155" s="162" t="s">
        <v>132</v>
      </c>
      <c r="H155" s="163">
        <v>644</v>
      </c>
      <c r="L155" s="160"/>
      <c r="M155" s="164"/>
      <c r="T155" s="165"/>
      <c r="AT155" s="161" t="s">
        <v>130</v>
      </c>
      <c r="AU155" s="161" t="s">
        <v>129</v>
      </c>
      <c r="AV155" s="13" t="s">
        <v>128</v>
      </c>
      <c r="AW155" s="13" t="s">
        <v>29</v>
      </c>
      <c r="AX155" s="13" t="s">
        <v>83</v>
      </c>
      <c r="AY155" s="161" t="s">
        <v>121</v>
      </c>
    </row>
    <row r="156" spans="2:65" s="1" customFormat="1" ht="44.25" customHeight="1">
      <c r="B156" s="140"/>
      <c r="C156" s="141" t="s">
        <v>180</v>
      </c>
      <c r="D156" s="141" t="s">
        <v>124</v>
      </c>
      <c r="E156" s="142" t="s">
        <v>181</v>
      </c>
      <c r="F156" s="143" t="s">
        <v>182</v>
      </c>
      <c r="G156" s="144" t="s">
        <v>177</v>
      </c>
      <c r="H156" s="145">
        <v>1052.0309999999999</v>
      </c>
      <c r="I156" s="146">
        <v>1.2</v>
      </c>
      <c r="J156" s="146">
        <f>ROUND(I156*H156,2)</f>
        <v>1262.44</v>
      </c>
      <c r="K156" s="147"/>
      <c r="L156" s="29"/>
      <c r="M156" s="148" t="s">
        <v>1</v>
      </c>
      <c r="N156" s="119" t="s">
        <v>41</v>
      </c>
      <c r="O156" s="149">
        <v>0</v>
      </c>
      <c r="P156" s="149">
        <f>O156*H156</f>
        <v>0</v>
      </c>
      <c r="Q156" s="149">
        <v>0</v>
      </c>
      <c r="R156" s="149">
        <f>Q156*H156</f>
        <v>0</v>
      </c>
      <c r="S156" s="149">
        <v>0</v>
      </c>
      <c r="T156" s="150">
        <f>S156*H156</f>
        <v>0</v>
      </c>
      <c r="AR156" s="151" t="s">
        <v>149</v>
      </c>
      <c r="AT156" s="151" t="s">
        <v>124</v>
      </c>
      <c r="AU156" s="151" t="s">
        <v>129</v>
      </c>
      <c r="AY156" s="15" t="s">
        <v>121</v>
      </c>
      <c r="BE156" s="152">
        <f>IF(N156="základná",J156,0)</f>
        <v>0</v>
      </c>
      <c r="BF156" s="152">
        <f>IF(N156="znížená",J156,0)</f>
        <v>1262.44</v>
      </c>
      <c r="BG156" s="152">
        <f>IF(N156="zákl. prenesená",J156,0)</f>
        <v>0</v>
      </c>
      <c r="BH156" s="152">
        <f>IF(N156="zníž. prenesená",J156,0)</f>
        <v>0</v>
      </c>
      <c r="BI156" s="152">
        <f>IF(N156="nulová",J156,0)</f>
        <v>0</v>
      </c>
      <c r="BJ156" s="15" t="s">
        <v>129</v>
      </c>
      <c r="BK156" s="152">
        <f>ROUND(I156*H156,2)</f>
        <v>1262.44</v>
      </c>
      <c r="BL156" s="15" t="s">
        <v>149</v>
      </c>
      <c r="BM156" s="151" t="s">
        <v>183</v>
      </c>
    </row>
    <row r="157" spans="2:65" s="12" customFormat="1" ht="20.399999999999999">
      <c r="B157" s="153"/>
      <c r="D157" s="154" t="s">
        <v>130</v>
      </c>
      <c r="E157" s="155" t="s">
        <v>1</v>
      </c>
      <c r="F157" s="156" t="s">
        <v>184</v>
      </c>
      <c r="H157" s="157">
        <v>1052.0309999999999</v>
      </c>
      <c r="L157" s="153"/>
      <c r="M157" s="158"/>
      <c r="T157" s="159"/>
      <c r="AT157" s="155" t="s">
        <v>130</v>
      </c>
      <c r="AU157" s="155" t="s">
        <v>129</v>
      </c>
      <c r="AV157" s="12" t="s">
        <v>129</v>
      </c>
      <c r="AW157" s="12" t="s">
        <v>29</v>
      </c>
      <c r="AX157" s="12" t="s">
        <v>75</v>
      </c>
      <c r="AY157" s="155" t="s">
        <v>121</v>
      </c>
    </row>
    <row r="158" spans="2:65" s="13" customFormat="1" ht="10.199999999999999">
      <c r="B158" s="160"/>
      <c r="D158" s="154" t="s">
        <v>130</v>
      </c>
      <c r="E158" s="161" t="s">
        <v>1</v>
      </c>
      <c r="F158" s="162" t="s">
        <v>132</v>
      </c>
      <c r="H158" s="163">
        <v>1052.0309999999999</v>
      </c>
      <c r="L158" s="160"/>
      <c r="M158" s="166"/>
      <c r="N158" s="167"/>
      <c r="O158" s="167"/>
      <c r="P158" s="167"/>
      <c r="Q158" s="167"/>
      <c r="R158" s="167"/>
      <c r="S158" s="167"/>
      <c r="T158" s="168"/>
      <c r="AT158" s="161" t="s">
        <v>130</v>
      </c>
      <c r="AU158" s="161" t="s">
        <v>129</v>
      </c>
      <c r="AV158" s="13" t="s">
        <v>128</v>
      </c>
      <c r="AW158" s="13" t="s">
        <v>29</v>
      </c>
      <c r="AX158" s="13" t="s">
        <v>83</v>
      </c>
      <c r="AY158" s="161" t="s">
        <v>121</v>
      </c>
    </row>
    <row r="159" spans="2:65" s="1" customFormat="1" ht="6.9" customHeight="1">
      <c r="B159" s="44"/>
      <c r="C159" s="45"/>
      <c r="D159" s="45"/>
      <c r="E159" s="45"/>
      <c r="F159" s="45"/>
      <c r="G159" s="45"/>
      <c r="H159" s="45"/>
      <c r="I159" s="45"/>
      <c r="J159" s="45"/>
      <c r="K159" s="45"/>
      <c r="L159" s="29"/>
    </row>
  </sheetData>
  <autoFilter ref="C124:K158" xr:uid="{00000000-0009-0000-0000-000001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M306"/>
  <sheetViews>
    <sheetView showGridLines="0" tabSelected="1" topLeftCell="A7" workbookViewId="0">
      <selection activeCell="F24" sqref="F24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1" spans="2:46" ht="10.199999999999999"/>
    <row r="2" spans="2:46" ht="36.9" customHeight="1">
      <c r="L2" s="221" t="s">
        <v>5</v>
      </c>
      <c r="M2" s="184"/>
      <c r="N2" s="184"/>
      <c r="O2" s="184"/>
      <c r="P2" s="184"/>
      <c r="Q2" s="184"/>
      <c r="R2" s="184"/>
      <c r="S2" s="184"/>
      <c r="T2" s="184"/>
      <c r="U2" s="184"/>
      <c r="V2" s="184"/>
      <c r="AT2" s="15" t="s">
        <v>86</v>
      </c>
    </row>
    <row r="3" spans="2:4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75</v>
      </c>
    </row>
    <row r="4" spans="2:46" ht="24.9" customHeight="1">
      <c r="B4" s="18"/>
      <c r="D4" s="19" t="s">
        <v>91</v>
      </c>
      <c r="L4" s="18"/>
      <c r="M4" s="92" t="s">
        <v>9</v>
      </c>
      <c r="AT4" s="15" t="s">
        <v>3</v>
      </c>
    </row>
    <row r="5" spans="2:46" ht="6.9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22" t="str">
        <f>'Rekapitulácia stavby'!K6</f>
        <v>Stavebné úpravy maštale pre voľné ustajnenie HD p.č. 606/10, Pichné</v>
      </c>
      <c r="F7" s="223"/>
      <c r="G7" s="223"/>
      <c r="H7" s="223"/>
      <c r="L7" s="18"/>
    </row>
    <row r="8" spans="2:46" s="1" customFormat="1" ht="12" customHeight="1">
      <c r="B8" s="29"/>
      <c r="D8" s="24" t="s">
        <v>92</v>
      </c>
      <c r="L8" s="29"/>
    </row>
    <row r="9" spans="2:46" s="1" customFormat="1" ht="16.5" customHeight="1">
      <c r="B9" s="29"/>
      <c r="E9" s="201" t="s">
        <v>185</v>
      </c>
      <c r="F9" s="224"/>
      <c r="G9" s="224"/>
      <c r="H9" s="224"/>
      <c r="L9" s="29"/>
    </row>
    <row r="10" spans="2:46" s="1" customFormat="1" ht="10.199999999999999">
      <c r="B10" s="29"/>
      <c r="L10" s="29"/>
    </row>
    <row r="11" spans="2:46" s="1" customFormat="1" ht="12" customHeight="1">
      <c r="B11" s="29"/>
      <c r="D11" s="24" t="s">
        <v>15</v>
      </c>
      <c r="F11" s="22" t="s">
        <v>1</v>
      </c>
      <c r="I11" s="24" t="s">
        <v>16</v>
      </c>
      <c r="J11" s="22" t="s">
        <v>1</v>
      </c>
      <c r="L11" s="29"/>
    </row>
    <row r="12" spans="2:46" s="1" customFormat="1" ht="12" customHeight="1">
      <c r="B12" s="29"/>
      <c r="D12" s="24" t="s">
        <v>17</v>
      </c>
      <c r="F12" s="22" t="s">
        <v>18</v>
      </c>
      <c r="I12" s="24" t="s">
        <v>19</v>
      </c>
      <c r="J12" s="52" t="str">
        <f>'Rekapitulácia stavby'!AN8</f>
        <v>4. 9. 2026</v>
      </c>
      <c r="L12" s="29"/>
    </row>
    <row r="13" spans="2:46" s="1" customFormat="1" ht="10.8" customHeight="1">
      <c r="B13" s="29"/>
      <c r="L13" s="29"/>
    </row>
    <row r="14" spans="2:46" s="1" customFormat="1" ht="12" customHeight="1">
      <c r="B14" s="29"/>
      <c r="D14" s="24" t="s">
        <v>21</v>
      </c>
      <c r="I14" s="24" t="s">
        <v>22</v>
      </c>
      <c r="J14" s="22" t="s">
        <v>23</v>
      </c>
      <c r="L14" s="29"/>
    </row>
    <row r="15" spans="2:46" s="1" customFormat="1" ht="18" customHeight="1">
      <c r="B15" s="29"/>
      <c r="E15" s="22" t="s">
        <v>454</v>
      </c>
      <c r="I15" s="24" t="s">
        <v>24</v>
      </c>
      <c r="J15" s="22" t="s">
        <v>25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4" t="s">
        <v>26</v>
      </c>
      <c r="I17" s="24" t="s">
        <v>22</v>
      </c>
      <c r="J17" s="22" t="str">
        <f>'Rekapitulácia stavby'!AN13</f>
        <v/>
      </c>
      <c r="L17" s="29"/>
    </row>
    <row r="18" spans="2:12" s="1" customFormat="1" ht="18" customHeight="1">
      <c r="B18" s="29"/>
      <c r="E18" s="183" t="str">
        <f>'Rekapitulácia stavby'!E14</f>
        <v xml:space="preserve"> </v>
      </c>
      <c r="F18" s="183"/>
      <c r="G18" s="183"/>
      <c r="H18" s="183"/>
      <c r="I18" s="24" t="s">
        <v>24</v>
      </c>
      <c r="J18" s="22" t="str">
        <f>'Rekapitulácia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4" t="s">
        <v>27</v>
      </c>
      <c r="I20" s="24" t="s">
        <v>22</v>
      </c>
      <c r="J20" s="22" t="s">
        <v>28</v>
      </c>
      <c r="L20" s="29"/>
    </row>
    <row r="21" spans="2:12" s="1" customFormat="1" ht="18" customHeight="1">
      <c r="B21" s="29"/>
      <c r="E21" s="22" t="s">
        <v>455</v>
      </c>
      <c r="I21" s="24" t="s">
        <v>24</v>
      </c>
      <c r="J21" s="22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4" t="s">
        <v>30</v>
      </c>
      <c r="I23" s="24" t="s">
        <v>22</v>
      </c>
      <c r="J23" s="22" t="s">
        <v>1</v>
      </c>
      <c r="L23" s="29"/>
    </row>
    <row r="24" spans="2:12" s="1" customFormat="1" ht="18" customHeight="1">
      <c r="B24" s="29"/>
      <c r="E24" s="22" t="s">
        <v>31</v>
      </c>
      <c r="I24" s="24" t="s">
        <v>24</v>
      </c>
      <c r="J24" s="22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4" t="s">
        <v>32</v>
      </c>
      <c r="L26" s="29"/>
    </row>
    <row r="27" spans="2:12" s="7" customFormat="1" ht="16.5" customHeight="1">
      <c r="B27" s="93"/>
      <c r="E27" s="186" t="s">
        <v>1</v>
      </c>
      <c r="F27" s="186"/>
      <c r="G27" s="186"/>
      <c r="H27" s="186"/>
      <c r="L27" s="93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14.4" customHeight="1">
      <c r="B30" s="29"/>
      <c r="D30" s="22" t="s">
        <v>94</v>
      </c>
      <c r="J30" s="28">
        <f>J96</f>
        <v>203252.23</v>
      </c>
      <c r="L30" s="29"/>
    </row>
    <row r="31" spans="2:12" s="1" customFormat="1" ht="14.4" customHeight="1">
      <c r="B31" s="29"/>
      <c r="D31" s="27" t="s">
        <v>95</v>
      </c>
      <c r="J31" s="28">
        <f>J110</f>
        <v>0</v>
      </c>
      <c r="L31" s="29"/>
    </row>
    <row r="32" spans="2:12" s="1" customFormat="1" ht="25.35" customHeight="1">
      <c r="B32" s="29"/>
      <c r="D32" s="94" t="s">
        <v>35</v>
      </c>
      <c r="J32" s="66">
        <f>ROUND(J30 + J31, 2)</f>
        <v>203252.23</v>
      </c>
      <c r="L32" s="29"/>
    </row>
    <row r="33" spans="2:12" s="1" customFormat="1" ht="6.9" customHeight="1">
      <c r="B33" s="29"/>
      <c r="D33" s="53"/>
      <c r="E33" s="53"/>
      <c r="F33" s="53"/>
      <c r="G33" s="53"/>
      <c r="H33" s="53"/>
      <c r="I33" s="53"/>
      <c r="J33" s="53"/>
      <c r="K33" s="53"/>
      <c r="L33" s="29"/>
    </row>
    <row r="34" spans="2:12" s="1" customFormat="1" ht="14.4" customHeight="1">
      <c r="B34" s="29"/>
      <c r="F34" s="32" t="s">
        <v>37</v>
      </c>
      <c r="I34" s="32" t="s">
        <v>36</v>
      </c>
      <c r="J34" s="32" t="s">
        <v>38</v>
      </c>
      <c r="L34" s="29"/>
    </row>
    <row r="35" spans="2:12" s="1" customFormat="1" ht="14.4" customHeight="1">
      <c r="B35" s="29"/>
      <c r="D35" s="55" t="s">
        <v>39</v>
      </c>
      <c r="E35" s="34" t="s">
        <v>40</v>
      </c>
      <c r="F35" s="95">
        <f>ROUND((SUM(BE110:BE111) + SUM(BE131:BE305)),  2)</f>
        <v>0</v>
      </c>
      <c r="G35" s="96"/>
      <c r="H35" s="96"/>
      <c r="I35" s="97">
        <v>0.23</v>
      </c>
      <c r="J35" s="95">
        <f>ROUND(((SUM(BE110:BE111) + SUM(BE131:BE305))*I35),  2)</f>
        <v>0</v>
      </c>
      <c r="L35" s="29"/>
    </row>
    <row r="36" spans="2:12" s="1" customFormat="1" ht="14.4" customHeight="1">
      <c r="B36" s="29"/>
      <c r="E36" s="34" t="s">
        <v>41</v>
      </c>
      <c r="F36" s="98">
        <f>ROUND((SUM(BF110:BF111) + SUM(BF131:BF305)),  2)</f>
        <v>203252.23</v>
      </c>
      <c r="I36" s="99">
        <v>0.23</v>
      </c>
      <c r="J36" s="98">
        <f>ROUND(((SUM(BF110:BF111) + SUM(BF131:BF305))*I36),  2)</f>
        <v>46748.01</v>
      </c>
      <c r="L36" s="29"/>
    </row>
    <row r="37" spans="2:12" s="1" customFormat="1" ht="14.4" hidden="1" customHeight="1">
      <c r="B37" s="29"/>
      <c r="E37" s="24" t="s">
        <v>42</v>
      </c>
      <c r="F37" s="98">
        <f>ROUND((SUM(BG110:BG111) + SUM(BG131:BG305)),  2)</f>
        <v>0</v>
      </c>
      <c r="I37" s="99">
        <v>0.23</v>
      </c>
      <c r="J37" s="98">
        <f>0</f>
        <v>0</v>
      </c>
      <c r="L37" s="29"/>
    </row>
    <row r="38" spans="2:12" s="1" customFormat="1" ht="14.4" hidden="1" customHeight="1">
      <c r="B38" s="29"/>
      <c r="E38" s="24" t="s">
        <v>43</v>
      </c>
      <c r="F38" s="98">
        <f>ROUND((SUM(BH110:BH111) + SUM(BH131:BH305)),  2)</f>
        <v>0</v>
      </c>
      <c r="I38" s="99">
        <v>0.23</v>
      </c>
      <c r="J38" s="98">
        <f>0</f>
        <v>0</v>
      </c>
      <c r="L38" s="29"/>
    </row>
    <row r="39" spans="2:12" s="1" customFormat="1" ht="14.4" hidden="1" customHeight="1">
      <c r="B39" s="29"/>
      <c r="E39" s="34" t="s">
        <v>44</v>
      </c>
      <c r="F39" s="95">
        <f>ROUND((SUM(BI110:BI111) + SUM(BI131:BI305)),  2)</f>
        <v>0</v>
      </c>
      <c r="G39" s="96"/>
      <c r="H39" s="96"/>
      <c r="I39" s="97">
        <v>0</v>
      </c>
      <c r="J39" s="95">
        <f>0</f>
        <v>0</v>
      </c>
      <c r="L39" s="29"/>
    </row>
    <row r="40" spans="2:12" s="1" customFormat="1" ht="6.9" customHeight="1">
      <c r="B40" s="29"/>
      <c r="L40" s="29"/>
    </row>
    <row r="41" spans="2:12" s="1" customFormat="1" ht="25.35" customHeight="1">
      <c r="B41" s="29"/>
      <c r="C41" s="90"/>
      <c r="D41" s="100" t="s">
        <v>45</v>
      </c>
      <c r="E41" s="57"/>
      <c r="F41" s="57"/>
      <c r="G41" s="101" t="s">
        <v>46</v>
      </c>
      <c r="H41" s="102" t="s">
        <v>47</v>
      </c>
      <c r="I41" s="57"/>
      <c r="J41" s="103">
        <f>SUM(J32:J39)</f>
        <v>250000.24000000002</v>
      </c>
      <c r="K41" s="104"/>
      <c r="L41" s="29"/>
    </row>
    <row r="42" spans="2:12" s="1" customFormat="1" ht="14.4" customHeight="1">
      <c r="B42" s="29"/>
      <c r="L42" s="29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29"/>
      <c r="D50" s="41" t="s">
        <v>48</v>
      </c>
      <c r="E50" s="42"/>
      <c r="F50" s="42"/>
      <c r="G50" s="41" t="s">
        <v>49</v>
      </c>
      <c r="H50" s="42"/>
      <c r="I50" s="42"/>
      <c r="J50" s="42"/>
      <c r="K50" s="42"/>
      <c r="L50" s="29"/>
    </row>
    <row r="51" spans="2:12" ht="10.199999999999999">
      <c r="B51" s="18"/>
      <c r="L51" s="18"/>
    </row>
    <row r="52" spans="2:12" ht="10.199999999999999">
      <c r="B52" s="18"/>
      <c r="L52" s="18"/>
    </row>
    <row r="53" spans="2:12" ht="10.199999999999999">
      <c r="B53" s="18"/>
      <c r="L53" s="18"/>
    </row>
    <row r="54" spans="2:12" ht="10.199999999999999">
      <c r="B54" s="18"/>
      <c r="L54" s="18"/>
    </row>
    <row r="55" spans="2:12" ht="10.199999999999999">
      <c r="B55" s="18"/>
      <c r="L55" s="18"/>
    </row>
    <row r="56" spans="2:12" ht="10.199999999999999">
      <c r="B56" s="18"/>
      <c r="L56" s="18"/>
    </row>
    <row r="57" spans="2:12" ht="10.199999999999999">
      <c r="B57" s="18"/>
      <c r="L57" s="18"/>
    </row>
    <row r="58" spans="2:12" ht="10.199999999999999">
      <c r="B58" s="18"/>
      <c r="L58" s="18"/>
    </row>
    <row r="59" spans="2:12" ht="10.199999999999999">
      <c r="B59" s="18"/>
      <c r="L59" s="18"/>
    </row>
    <row r="60" spans="2:12" ht="10.199999999999999">
      <c r="B60" s="18"/>
      <c r="L60" s="18"/>
    </row>
    <row r="61" spans="2:12" s="1" customFormat="1" ht="13.2">
      <c r="B61" s="29"/>
      <c r="D61" s="43" t="s">
        <v>50</v>
      </c>
      <c r="E61" s="31"/>
      <c r="F61" s="105" t="s">
        <v>51</v>
      </c>
      <c r="G61" s="43" t="s">
        <v>50</v>
      </c>
      <c r="H61" s="31"/>
      <c r="I61" s="31"/>
      <c r="J61" s="106" t="s">
        <v>51</v>
      </c>
      <c r="K61" s="31"/>
      <c r="L61" s="29"/>
    </row>
    <row r="62" spans="2:12" ht="10.199999999999999">
      <c r="B62" s="18"/>
      <c r="L62" s="18"/>
    </row>
    <row r="63" spans="2:12" ht="10.199999999999999">
      <c r="B63" s="18"/>
      <c r="L63" s="18"/>
    </row>
    <row r="64" spans="2:12" ht="10.199999999999999">
      <c r="B64" s="18"/>
      <c r="L64" s="18"/>
    </row>
    <row r="65" spans="2:12" s="1" customFormat="1" ht="13.2">
      <c r="B65" s="29"/>
      <c r="D65" s="41" t="s">
        <v>52</v>
      </c>
      <c r="E65" s="42"/>
      <c r="F65" s="42"/>
      <c r="G65" s="41" t="s">
        <v>53</v>
      </c>
      <c r="H65" s="42"/>
      <c r="I65" s="42"/>
      <c r="J65" s="42"/>
      <c r="K65" s="42"/>
      <c r="L65" s="29"/>
    </row>
    <row r="66" spans="2:12" ht="10.199999999999999">
      <c r="B66" s="18"/>
      <c r="L66" s="18"/>
    </row>
    <row r="67" spans="2:12" ht="10.199999999999999">
      <c r="B67" s="18"/>
      <c r="L67" s="18"/>
    </row>
    <row r="68" spans="2:12" ht="10.199999999999999">
      <c r="B68" s="18"/>
      <c r="L68" s="18"/>
    </row>
    <row r="69" spans="2:12" ht="10.199999999999999">
      <c r="B69" s="18"/>
      <c r="L69" s="18"/>
    </row>
    <row r="70" spans="2:12" ht="10.199999999999999">
      <c r="B70" s="18"/>
      <c r="L70" s="18"/>
    </row>
    <row r="71" spans="2:12" ht="10.199999999999999">
      <c r="B71" s="18"/>
      <c r="L71" s="18"/>
    </row>
    <row r="72" spans="2:12" ht="10.199999999999999">
      <c r="B72" s="18"/>
      <c r="L72" s="18"/>
    </row>
    <row r="73" spans="2:12" ht="10.199999999999999">
      <c r="B73" s="18"/>
      <c r="L73" s="18"/>
    </row>
    <row r="74" spans="2:12" ht="10.199999999999999">
      <c r="B74" s="18"/>
      <c r="L74" s="18"/>
    </row>
    <row r="75" spans="2:12" ht="10.199999999999999">
      <c r="B75" s="18"/>
      <c r="L75" s="18"/>
    </row>
    <row r="76" spans="2:12" s="1" customFormat="1" ht="13.2">
      <c r="B76" s="29"/>
      <c r="D76" s="43" t="s">
        <v>50</v>
      </c>
      <c r="E76" s="31"/>
      <c r="F76" s="105" t="s">
        <v>51</v>
      </c>
      <c r="G76" s="43" t="s">
        <v>50</v>
      </c>
      <c r="H76" s="31"/>
      <c r="I76" s="31"/>
      <c r="J76" s="106" t="s">
        <v>51</v>
      </c>
      <c r="K76" s="31"/>
      <c r="L76" s="29"/>
    </row>
    <row r="77" spans="2:12" s="1" customFormat="1" ht="14.4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" customHeight="1">
      <c r="B82" s="29"/>
      <c r="C82" s="19" t="s">
        <v>96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4" t="s">
        <v>13</v>
      </c>
      <c r="L84" s="29"/>
    </row>
    <row r="85" spans="2:47" s="1" customFormat="1" ht="26.25" customHeight="1">
      <c r="B85" s="29"/>
      <c r="E85" s="222" t="str">
        <f>E7</f>
        <v>Stavebné úpravy maštale pre voľné ustajnenie HD p.č. 606/10, Pichné</v>
      </c>
      <c r="F85" s="223"/>
      <c r="G85" s="223"/>
      <c r="H85" s="223"/>
      <c r="L85" s="29"/>
    </row>
    <row r="86" spans="2:47" s="1" customFormat="1" ht="12" customHeight="1">
      <c r="B86" s="29"/>
      <c r="C86" s="24" t="s">
        <v>92</v>
      </c>
      <c r="L86" s="29"/>
    </row>
    <row r="87" spans="2:47" s="1" customFormat="1" ht="16.5" customHeight="1">
      <c r="B87" s="29"/>
      <c r="E87" s="201" t="str">
        <f>E9</f>
        <v>02o - Stavebné úpravy mašt...</v>
      </c>
      <c r="F87" s="224"/>
      <c r="G87" s="224"/>
      <c r="H87" s="224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4" t="s">
        <v>17</v>
      </c>
      <c r="F89" s="22" t="str">
        <f>F12</f>
        <v xml:space="preserve"> </v>
      </c>
      <c r="I89" s="24" t="s">
        <v>19</v>
      </c>
      <c r="J89" s="52" t="str">
        <f>IF(J12="","",J12)</f>
        <v>4. 9. 2026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4" t="s">
        <v>21</v>
      </c>
      <c r="F91" s="22" t="str">
        <f>E15</f>
        <v xml:space="preserve">JRD Pichne s.r.o., Námestie Slobody 2, Humenné </v>
      </c>
      <c r="I91" s="24" t="s">
        <v>27</v>
      </c>
      <c r="J91" s="25" t="str">
        <f>E21</f>
        <v>Ing. Lukáš Pida - Projektovanie stavieb</v>
      </c>
      <c r="L91" s="29"/>
    </row>
    <row r="92" spans="2:47" s="1" customFormat="1" ht="15.15" customHeight="1">
      <c r="B92" s="29"/>
      <c r="C92" s="24" t="s">
        <v>26</v>
      </c>
      <c r="F92" s="22" t="str">
        <f>IF(E18="","",E18)</f>
        <v xml:space="preserve"> </v>
      </c>
      <c r="I92" s="24" t="s">
        <v>30</v>
      </c>
      <c r="J92" s="25" t="str">
        <f>E24</f>
        <v>Ing. Karol Závodský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7" t="s">
        <v>97</v>
      </c>
      <c r="D94" s="90"/>
      <c r="E94" s="90"/>
      <c r="F94" s="90"/>
      <c r="G94" s="90"/>
      <c r="H94" s="90"/>
      <c r="I94" s="90"/>
      <c r="J94" s="108" t="s">
        <v>98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8" customHeight="1">
      <c r="B96" s="29"/>
      <c r="C96" s="109" t="s">
        <v>99</v>
      </c>
      <c r="J96" s="66">
        <f>J131</f>
        <v>203252.23</v>
      </c>
      <c r="L96" s="29"/>
      <c r="AU96" s="15" t="s">
        <v>100</v>
      </c>
    </row>
    <row r="97" spans="2:14" s="8" customFormat="1" ht="24.9" customHeight="1">
      <c r="B97" s="110"/>
      <c r="D97" s="111" t="s">
        <v>101</v>
      </c>
      <c r="E97" s="112"/>
      <c r="F97" s="112"/>
      <c r="G97" s="112"/>
      <c r="H97" s="112"/>
      <c r="I97" s="112"/>
      <c r="J97" s="113">
        <f>J132</f>
        <v>110120.82</v>
      </c>
      <c r="L97" s="110"/>
    </row>
    <row r="98" spans="2:14" s="9" customFormat="1" ht="19.95" customHeight="1">
      <c r="B98" s="114"/>
      <c r="D98" s="115" t="s">
        <v>186</v>
      </c>
      <c r="E98" s="116"/>
      <c r="F98" s="116"/>
      <c r="G98" s="116"/>
      <c r="H98" s="116"/>
      <c r="I98" s="116"/>
      <c r="J98" s="117">
        <f>J133</f>
        <v>5243.9199999999992</v>
      </c>
      <c r="L98" s="114"/>
    </row>
    <row r="99" spans="2:14" s="9" customFormat="1" ht="19.95" customHeight="1">
      <c r="B99" s="114"/>
      <c r="D99" s="115" t="s">
        <v>187</v>
      </c>
      <c r="E99" s="116"/>
      <c r="F99" s="116"/>
      <c r="G99" s="116"/>
      <c r="H99" s="116"/>
      <c r="I99" s="116"/>
      <c r="J99" s="117">
        <f>J154</f>
        <v>24876.31</v>
      </c>
      <c r="L99" s="114"/>
    </row>
    <row r="100" spans="2:14" s="9" customFormat="1" ht="19.95" customHeight="1">
      <c r="B100" s="114"/>
      <c r="D100" s="115" t="s">
        <v>188</v>
      </c>
      <c r="E100" s="116"/>
      <c r="F100" s="116"/>
      <c r="G100" s="116"/>
      <c r="H100" s="116"/>
      <c r="I100" s="116"/>
      <c r="J100" s="117">
        <f>J174</f>
        <v>26943.730000000003</v>
      </c>
      <c r="L100" s="114"/>
    </row>
    <row r="101" spans="2:14" s="9" customFormat="1" ht="19.95" customHeight="1">
      <c r="B101" s="114"/>
      <c r="D101" s="115" t="s">
        <v>189</v>
      </c>
      <c r="E101" s="116"/>
      <c r="F101" s="116"/>
      <c r="G101" s="116"/>
      <c r="H101" s="116"/>
      <c r="I101" s="116"/>
      <c r="J101" s="117">
        <f>J197</f>
        <v>45450.239999999998</v>
      </c>
      <c r="L101" s="114"/>
    </row>
    <row r="102" spans="2:14" s="9" customFormat="1" ht="19.95" customHeight="1">
      <c r="B102" s="114"/>
      <c r="D102" s="115" t="s">
        <v>190</v>
      </c>
      <c r="E102" s="116"/>
      <c r="F102" s="116"/>
      <c r="G102" s="116"/>
      <c r="H102" s="116"/>
      <c r="I102" s="116"/>
      <c r="J102" s="117">
        <f>J227</f>
        <v>2850.58</v>
      </c>
      <c r="L102" s="114"/>
    </row>
    <row r="103" spans="2:14" s="9" customFormat="1" ht="19.95" customHeight="1">
      <c r="B103" s="114"/>
      <c r="D103" s="115" t="s">
        <v>191</v>
      </c>
      <c r="E103" s="116"/>
      <c r="F103" s="116"/>
      <c r="G103" s="116"/>
      <c r="H103" s="116"/>
      <c r="I103" s="116"/>
      <c r="J103" s="117">
        <f>J231</f>
        <v>4756.04</v>
      </c>
      <c r="L103" s="114"/>
    </row>
    <row r="104" spans="2:14" s="8" customFormat="1" ht="24.9" customHeight="1">
      <c r="B104" s="110"/>
      <c r="D104" s="111" t="s">
        <v>103</v>
      </c>
      <c r="E104" s="112"/>
      <c r="F104" s="112"/>
      <c r="G104" s="112"/>
      <c r="H104" s="112"/>
      <c r="I104" s="112"/>
      <c r="J104" s="113">
        <f>J233</f>
        <v>93131.41</v>
      </c>
      <c r="L104" s="110"/>
    </row>
    <row r="105" spans="2:14" s="9" customFormat="1" ht="19.95" customHeight="1">
      <c r="B105" s="114"/>
      <c r="D105" s="115" t="s">
        <v>192</v>
      </c>
      <c r="E105" s="116"/>
      <c r="F105" s="116"/>
      <c r="G105" s="116"/>
      <c r="H105" s="116"/>
      <c r="I105" s="116"/>
      <c r="J105" s="117">
        <f>J234</f>
        <v>5700.3300000000008</v>
      </c>
      <c r="L105" s="114"/>
    </row>
    <row r="106" spans="2:14" s="9" customFormat="1" ht="19.95" customHeight="1">
      <c r="B106" s="114"/>
      <c r="D106" s="115" t="s">
        <v>104</v>
      </c>
      <c r="E106" s="116"/>
      <c r="F106" s="116"/>
      <c r="G106" s="116"/>
      <c r="H106" s="116"/>
      <c r="I106" s="116"/>
      <c r="J106" s="117">
        <f>J243</f>
        <v>7036.55</v>
      </c>
      <c r="L106" s="114"/>
    </row>
    <row r="107" spans="2:14" s="9" customFormat="1" ht="19.95" customHeight="1">
      <c r="B107" s="114"/>
      <c r="D107" s="115" t="s">
        <v>105</v>
      </c>
      <c r="E107" s="116"/>
      <c r="F107" s="116"/>
      <c r="G107" s="116"/>
      <c r="H107" s="116"/>
      <c r="I107" s="116"/>
      <c r="J107" s="117">
        <f>J252</f>
        <v>80394.53</v>
      </c>
      <c r="L107" s="114"/>
    </row>
    <row r="108" spans="2:14" s="1" customFormat="1" ht="21.75" customHeight="1">
      <c r="B108" s="29"/>
      <c r="L108" s="29"/>
    </row>
    <row r="109" spans="2:14" s="1" customFormat="1" ht="6.9" customHeight="1">
      <c r="B109" s="29"/>
      <c r="L109" s="29"/>
    </row>
    <row r="110" spans="2:14" s="1" customFormat="1" ht="29.25" customHeight="1">
      <c r="B110" s="29"/>
      <c r="C110" s="109" t="s">
        <v>106</v>
      </c>
      <c r="J110" s="118">
        <v>0</v>
      </c>
      <c r="L110" s="29"/>
      <c r="N110" s="119" t="s">
        <v>39</v>
      </c>
    </row>
    <row r="111" spans="2:14" s="1" customFormat="1" ht="18" customHeight="1">
      <c r="B111" s="29"/>
      <c r="L111" s="29"/>
    </row>
    <row r="112" spans="2:14" s="1" customFormat="1" ht="29.25" customHeight="1">
      <c r="B112" s="29"/>
      <c r="C112" s="89" t="s">
        <v>90</v>
      </c>
      <c r="D112" s="90"/>
      <c r="E112" s="90"/>
      <c r="F112" s="90"/>
      <c r="G112" s="90"/>
      <c r="H112" s="90"/>
      <c r="I112" s="90"/>
      <c r="J112" s="91">
        <f>ROUND(J96+J110,2)</f>
        <v>203252.23</v>
      </c>
      <c r="K112" s="90"/>
      <c r="L112" s="29"/>
    </row>
    <row r="113" spans="2:12" s="1" customFormat="1" ht="6.9" customHeight="1">
      <c r="B113" s="44"/>
      <c r="C113" s="45"/>
      <c r="D113" s="45"/>
      <c r="E113" s="45"/>
      <c r="F113" s="45"/>
      <c r="G113" s="45"/>
      <c r="H113" s="45"/>
      <c r="I113" s="45"/>
      <c r="J113" s="45"/>
      <c r="K113" s="45"/>
      <c r="L113" s="29"/>
    </row>
    <row r="117" spans="2:12" s="1" customFormat="1" ht="6.9" customHeight="1">
      <c r="B117" s="46"/>
      <c r="C117" s="47"/>
      <c r="D117" s="47"/>
      <c r="E117" s="47"/>
      <c r="F117" s="47"/>
      <c r="G117" s="47"/>
      <c r="H117" s="47"/>
      <c r="I117" s="47"/>
      <c r="J117" s="47"/>
      <c r="K117" s="47"/>
      <c r="L117" s="29"/>
    </row>
    <row r="118" spans="2:12" s="1" customFormat="1" ht="24.9" customHeight="1">
      <c r="B118" s="29"/>
      <c r="C118" s="19" t="s">
        <v>107</v>
      </c>
      <c r="L118" s="29"/>
    </row>
    <row r="119" spans="2:12" s="1" customFormat="1" ht="6.9" customHeight="1">
      <c r="B119" s="29"/>
      <c r="L119" s="29"/>
    </row>
    <row r="120" spans="2:12" s="1" customFormat="1" ht="12" customHeight="1">
      <c r="B120" s="29"/>
      <c r="C120" s="24" t="s">
        <v>13</v>
      </c>
      <c r="L120" s="29"/>
    </row>
    <row r="121" spans="2:12" s="1" customFormat="1" ht="26.25" customHeight="1">
      <c r="B121" s="29"/>
      <c r="E121" s="222" t="str">
        <f>E7</f>
        <v>Stavebné úpravy maštale pre voľné ustajnenie HD p.č. 606/10, Pichné</v>
      </c>
      <c r="F121" s="223"/>
      <c r="G121" s="223"/>
      <c r="H121" s="223"/>
      <c r="L121" s="29"/>
    </row>
    <row r="122" spans="2:12" s="1" customFormat="1" ht="12" customHeight="1">
      <c r="B122" s="29"/>
      <c r="C122" s="24" t="s">
        <v>92</v>
      </c>
      <c r="L122" s="29"/>
    </row>
    <row r="123" spans="2:12" s="1" customFormat="1" ht="16.5" customHeight="1">
      <c r="B123" s="29"/>
      <c r="E123" s="201" t="str">
        <f>E9</f>
        <v>02o - Stavebné úpravy mašt...</v>
      </c>
      <c r="F123" s="224"/>
      <c r="G123" s="224"/>
      <c r="H123" s="224"/>
      <c r="L123" s="29"/>
    </row>
    <row r="124" spans="2:12" s="1" customFormat="1" ht="6.9" customHeight="1">
      <c r="B124" s="29"/>
      <c r="L124" s="29"/>
    </row>
    <row r="125" spans="2:12" s="1" customFormat="1" ht="12" customHeight="1">
      <c r="B125" s="29"/>
      <c r="C125" s="24" t="s">
        <v>17</v>
      </c>
      <c r="F125" s="22" t="str">
        <f>F12</f>
        <v xml:space="preserve"> </v>
      </c>
      <c r="I125" s="24" t="s">
        <v>19</v>
      </c>
      <c r="J125" s="52" t="str">
        <f>IF(J12="","",J12)</f>
        <v>4. 9. 2026</v>
      </c>
      <c r="L125" s="29"/>
    </row>
    <row r="126" spans="2:12" s="1" customFormat="1" ht="6.9" customHeight="1">
      <c r="B126" s="29"/>
      <c r="L126" s="29"/>
    </row>
    <row r="127" spans="2:12" s="1" customFormat="1" ht="25.65" customHeight="1">
      <c r="B127" s="29"/>
      <c r="C127" s="24" t="s">
        <v>21</v>
      </c>
      <c r="F127" s="22" t="str">
        <f>E15</f>
        <v xml:space="preserve">JRD Pichne s.r.o., Námestie Slobody 2, Humenné </v>
      </c>
      <c r="I127" s="24" t="s">
        <v>27</v>
      </c>
      <c r="J127" s="25" t="str">
        <f>E21</f>
        <v>Ing. Lukáš Pida - Projektovanie stavieb</v>
      </c>
      <c r="L127" s="29"/>
    </row>
    <row r="128" spans="2:12" s="1" customFormat="1" ht="15.15" customHeight="1">
      <c r="B128" s="29"/>
      <c r="C128" s="24" t="s">
        <v>26</v>
      </c>
      <c r="F128" s="22" t="str">
        <f>IF(E18="","",E18)</f>
        <v xml:space="preserve"> </v>
      </c>
      <c r="I128" s="24" t="s">
        <v>30</v>
      </c>
      <c r="J128" s="25" t="str">
        <f>E24</f>
        <v>Ing. Karol Závodský</v>
      </c>
      <c r="L128" s="29"/>
    </row>
    <row r="129" spans="2:65" s="1" customFormat="1" ht="10.35" customHeight="1">
      <c r="B129" s="29"/>
      <c r="L129" s="29"/>
    </row>
    <row r="130" spans="2:65" s="10" customFormat="1" ht="29.25" customHeight="1">
      <c r="B130" s="120"/>
      <c r="C130" s="121" t="s">
        <v>108</v>
      </c>
      <c r="D130" s="122" t="s">
        <v>60</v>
      </c>
      <c r="E130" s="122" t="s">
        <v>56</v>
      </c>
      <c r="F130" s="122" t="s">
        <v>57</v>
      </c>
      <c r="G130" s="122" t="s">
        <v>109</v>
      </c>
      <c r="H130" s="122" t="s">
        <v>110</v>
      </c>
      <c r="I130" s="122" t="s">
        <v>111</v>
      </c>
      <c r="J130" s="123" t="s">
        <v>98</v>
      </c>
      <c r="K130" s="124" t="s">
        <v>112</v>
      </c>
      <c r="L130" s="120"/>
      <c r="M130" s="59" t="s">
        <v>1</v>
      </c>
      <c r="N130" s="60" t="s">
        <v>39</v>
      </c>
      <c r="O130" s="60" t="s">
        <v>113</v>
      </c>
      <c r="P130" s="60" t="s">
        <v>114</v>
      </c>
      <c r="Q130" s="60" t="s">
        <v>115</v>
      </c>
      <c r="R130" s="60" t="s">
        <v>116</v>
      </c>
      <c r="S130" s="60" t="s">
        <v>117</v>
      </c>
      <c r="T130" s="61" t="s">
        <v>118</v>
      </c>
    </row>
    <row r="131" spans="2:65" s="1" customFormat="1" ht="22.8" customHeight="1">
      <c r="B131" s="29"/>
      <c r="C131" s="64" t="s">
        <v>94</v>
      </c>
      <c r="J131" s="125">
        <f>BK131</f>
        <v>203252.23</v>
      </c>
      <c r="L131" s="29"/>
      <c r="M131" s="62"/>
      <c r="N131" s="53"/>
      <c r="O131" s="53"/>
      <c r="P131" s="126">
        <f>P132+P233</f>
        <v>687.31840699999998</v>
      </c>
      <c r="Q131" s="53"/>
      <c r="R131" s="126">
        <f>R132+R233</f>
        <v>1380.3758458560203</v>
      </c>
      <c r="S131" s="53"/>
      <c r="T131" s="127">
        <f>T132+T233</f>
        <v>0</v>
      </c>
      <c r="AT131" s="15" t="s">
        <v>74</v>
      </c>
      <c r="AU131" s="15" t="s">
        <v>100</v>
      </c>
      <c r="BK131" s="128">
        <f>BK132+BK233</f>
        <v>203252.23</v>
      </c>
    </row>
    <row r="132" spans="2:65" s="11" customFormat="1" ht="25.95" customHeight="1">
      <c r="B132" s="129"/>
      <c r="D132" s="130" t="s">
        <v>74</v>
      </c>
      <c r="E132" s="131" t="s">
        <v>119</v>
      </c>
      <c r="F132" s="131" t="s">
        <v>120</v>
      </c>
      <c r="J132" s="132">
        <f>BK132</f>
        <v>110120.82</v>
      </c>
      <c r="L132" s="129"/>
      <c r="M132" s="133"/>
      <c r="P132" s="134">
        <f>P133+P154+P174+P197+P227+P231</f>
        <v>687.31840699999998</v>
      </c>
      <c r="R132" s="134">
        <f>R133+R154+R174+R197+R227+R231</f>
        <v>1358.8691991151602</v>
      </c>
      <c r="T132" s="135">
        <f>T133+T154+T174+T197+T227+T231</f>
        <v>0</v>
      </c>
      <c r="AR132" s="130" t="s">
        <v>83</v>
      </c>
      <c r="AT132" s="136" t="s">
        <v>74</v>
      </c>
      <c r="AU132" s="136" t="s">
        <v>75</v>
      </c>
      <c r="AY132" s="130" t="s">
        <v>121</v>
      </c>
      <c r="BK132" s="137">
        <f>BK133+BK154+BK174+BK197+BK227+BK231</f>
        <v>110120.82</v>
      </c>
    </row>
    <row r="133" spans="2:65" s="11" customFormat="1" ht="22.8" customHeight="1">
      <c r="B133" s="129"/>
      <c r="D133" s="130" t="s">
        <v>74</v>
      </c>
      <c r="E133" s="138" t="s">
        <v>83</v>
      </c>
      <c r="F133" s="138" t="s">
        <v>193</v>
      </c>
      <c r="J133" s="139">
        <f>BK133</f>
        <v>5243.9199999999992</v>
      </c>
      <c r="L133" s="129"/>
      <c r="M133" s="133"/>
      <c r="P133" s="134">
        <f>SUM(P134:P153)</f>
        <v>0</v>
      </c>
      <c r="R133" s="134">
        <f>SUM(R134:R153)</f>
        <v>0</v>
      </c>
      <c r="T133" s="135">
        <f>SUM(T134:T153)</f>
        <v>0</v>
      </c>
      <c r="AR133" s="130" t="s">
        <v>83</v>
      </c>
      <c r="AT133" s="136" t="s">
        <v>74</v>
      </c>
      <c r="AU133" s="136" t="s">
        <v>83</v>
      </c>
      <c r="AY133" s="130" t="s">
        <v>121</v>
      </c>
      <c r="BK133" s="137">
        <f>SUM(BK134:BK153)</f>
        <v>5243.9199999999992</v>
      </c>
    </row>
    <row r="134" spans="2:65" s="1" customFormat="1" ht="37.799999999999997" customHeight="1">
      <c r="B134" s="140"/>
      <c r="C134" s="141" t="s">
        <v>83</v>
      </c>
      <c r="D134" s="141" t="s">
        <v>124</v>
      </c>
      <c r="E134" s="142" t="s">
        <v>194</v>
      </c>
      <c r="F134" s="143" t="s">
        <v>195</v>
      </c>
      <c r="G134" s="144" t="s">
        <v>166</v>
      </c>
      <c r="H134" s="145">
        <v>966</v>
      </c>
      <c r="I134" s="146">
        <v>0.2</v>
      </c>
      <c r="J134" s="146">
        <f>ROUND(I134*H134,2)</f>
        <v>193.2</v>
      </c>
      <c r="K134" s="147"/>
      <c r="L134" s="29"/>
      <c r="M134" s="148" t="s">
        <v>1</v>
      </c>
      <c r="N134" s="119" t="s">
        <v>41</v>
      </c>
      <c r="O134" s="149">
        <v>0</v>
      </c>
      <c r="P134" s="149">
        <f>O134*H134</f>
        <v>0</v>
      </c>
      <c r="Q134" s="149">
        <v>0</v>
      </c>
      <c r="R134" s="149">
        <f>Q134*H134</f>
        <v>0</v>
      </c>
      <c r="S134" s="149">
        <v>0</v>
      </c>
      <c r="T134" s="150">
        <f>S134*H134</f>
        <v>0</v>
      </c>
      <c r="AR134" s="151" t="s">
        <v>128</v>
      </c>
      <c r="AT134" s="151" t="s">
        <v>124</v>
      </c>
      <c r="AU134" s="151" t="s">
        <v>129</v>
      </c>
      <c r="AY134" s="15" t="s">
        <v>121</v>
      </c>
      <c r="BE134" s="152">
        <f>IF(N134="základná",J134,0)</f>
        <v>0</v>
      </c>
      <c r="BF134" s="152">
        <f>IF(N134="znížená",J134,0)</f>
        <v>193.2</v>
      </c>
      <c r="BG134" s="152">
        <f>IF(N134="zákl. prenesená",J134,0)</f>
        <v>0</v>
      </c>
      <c r="BH134" s="152">
        <f>IF(N134="zníž. prenesená",J134,0)</f>
        <v>0</v>
      </c>
      <c r="BI134" s="152">
        <f>IF(N134="nulová",J134,0)</f>
        <v>0</v>
      </c>
      <c r="BJ134" s="15" t="s">
        <v>129</v>
      </c>
      <c r="BK134" s="152">
        <f>ROUND(I134*H134,2)</f>
        <v>193.2</v>
      </c>
      <c r="BL134" s="15" t="s">
        <v>128</v>
      </c>
      <c r="BM134" s="151" t="s">
        <v>129</v>
      </c>
    </row>
    <row r="135" spans="2:65" s="12" customFormat="1" ht="10.199999999999999">
      <c r="B135" s="153"/>
      <c r="D135" s="154" t="s">
        <v>130</v>
      </c>
      <c r="E135" s="155" t="s">
        <v>1</v>
      </c>
      <c r="F135" s="156" t="s">
        <v>196</v>
      </c>
      <c r="H135" s="157">
        <v>966</v>
      </c>
      <c r="L135" s="153"/>
      <c r="M135" s="158"/>
      <c r="T135" s="159"/>
      <c r="AT135" s="155" t="s">
        <v>130</v>
      </c>
      <c r="AU135" s="155" t="s">
        <v>129</v>
      </c>
      <c r="AV135" s="12" t="s">
        <v>129</v>
      </c>
      <c r="AW135" s="12" t="s">
        <v>29</v>
      </c>
      <c r="AX135" s="12" t="s">
        <v>75</v>
      </c>
      <c r="AY135" s="155" t="s">
        <v>121</v>
      </c>
    </row>
    <row r="136" spans="2:65" s="13" customFormat="1" ht="10.199999999999999">
      <c r="B136" s="160"/>
      <c r="D136" s="154" t="s">
        <v>130</v>
      </c>
      <c r="E136" s="161" t="s">
        <v>1</v>
      </c>
      <c r="F136" s="162" t="s">
        <v>132</v>
      </c>
      <c r="H136" s="163">
        <v>966</v>
      </c>
      <c r="L136" s="160"/>
      <c r="M136" s="164"/>
      <c r="T136" s="165"/>
      <c r="AT136" s="161" t="s">
        <v>130</v>
      </c>
      <c r="AU136" s="161" t="s">
        <v>129</v>
      </c>
      <c r="AV136" s="13" t="s">
        <v>128</v>
      </c>
      <c r="AW136" s="13" t="s">
        <v>29</v>
      </c>
      <c r="AX136" s="13" t="s">
        <v>83</v>
      </c>
      <c r="AY136" s="161" t="s">
        <v>121</v>
      </c>
    </row>
    <row r="137" spans="2:65" s="1" customFormat="1" ht="33" customHeight="1">
      <c r="B137" s="140"/>
      <c r="C137" s="141" t="s">
        <v>129</v>
      </c>
      <c r="D137" s="141" t="s">
        <v>124</v>
      </c>
      <c r="E137" s="142" t="s">
        <v>197</v>
      </c>
      <c r="F137" s="143" t="s">
        <v>198</v>
      </c>
      <c r="G137" s="144" t="s">
        <v>127</v>
      </c>
      <c r="H137" s="145">
        <v>386.4</v>
      </c>
      <c r="I137" s="146">
        <v>1.1299999999999999</v>
      </c>
      <c r="J137" s="146">
        <f>ROUND(I137*H137,2)</f>
        <v>436.63</v>
      </c>
      <c r="K137" s="147"/>
      <c r="L137" s="29"/>
      <c r="M137" s="148" t="s">
        <v>1</v>
      </c>
      <c r="N137" s="119" t="s">
        <v>41</v>
      </c>
      <c r="O137" s="149">
        <v>0</v>
      </c>
      <c r="P137" s="149">
        <f>O137*H137</f>
        <v>0</v>
      </c>
      <c r="Q137" s="149">
        <v>0</v>
      </c>
      <c r="R137" s="149">
        <f>Q137*H137</f>
        <v>0</v>
      </c>
      <c r="S137" s="149">
        <v>0</v>
      </c>
      <c r="T137" s="150">
        <f>S137*H137</f>
        <v>0</v>
      </c>
      <c r="AR137" s="151" t="s">
        <v>128</v>
      </c>
      <c r="AT137" s="151" t="s">
        <v>124</v>
      </c>
      <c r="AU137" s="151" t="s">
        <v>129</v>
      </c>
      <c r="AY137" s="15" t="s">
        <v>121</v>
      </c>
      <c r="BE137" s="152">
        <f>IF(N137="základná",J137,0)</f>
        <v>0</v>
      </c>
      <c r="BF137" s="152">
        <f>IF(N137="znížená",J137,0)</f>
        <v>436.63</v>
      </c>
      <c r="BG137" s="152">
        <f>IF(N137="zákl. prenesená",J137,0)</f>
        <v>0</v>
      </c>
      <c r="BH137" s="152">
        <f>IF(N137="zníž. prenesená",J137,0)</f>
        <v>0</v>
      </c>
      <c r="BI137" s="152">
        <f>IF(N137="nulová",J137,0)</f>
        <v>0</v>
      </c>
      <c r="BJ137" s="15" t="s">
        <v>129</v>
      </c>
      <c r="BK137" s="152">
        <f>ROUND(I137*H137,2)</f>
        <v>436.63</v>
      </c>
      <c r="BL137" s="15" t="s">
        <v>128</v>
      </c>
      <c r="BM137" s="151" t="s">
        <v>128</v>
      </c>
    </row>
    <row r="138" spans="2:65" s="12" customFormat="1" ht="10.199999999999999">
      <c r="B138" s="153"/>
      <c r="D138" s="154" t="s">
        <v>130</v>
      </c>
      <c r="E138" s="155" t="s">
        <v>1</v>
      </c>
      <c r="F138" s="156" t="s">
        <v>199</v>
      </c>
      <c r="H138" s="157">
        <v>386.4</v>
      </c>
      <c r="L138" s="153"/>
      <c r="M138" s="158"/>
      <c r="T138" s="159"/>
      <c r="AT138" s="155" t="s">
        <v>130</v>
      </c>
      <c r="AU138" s="155" t="s">
        <v>129</v>
      </c>
      <c r="AV138" s="12" t="s">
        <v>129</v>
      </c>
      <c r="AW138" s="12" t="s">
        <v>29</v>
      </c>
      <c r="AX138" s="12" t="s">
        <v>75</v>
      </c>
      <c r="AY138" s="155" t="s">
        <v>121</v>
      </c>
    </row>
    <row r="139" spans="2:65" s="13" customFormat="1" ht="10.199999999999999">
      <c r="B139" s="160"/>
      <c r="D139" s="154" t="s">
        <v>130</v>
      </c>
      <c r="E139" s="161" t="s">
        <v>1</v>
      </c>
      <c r="F139" s="162" t="s">
        <v>132</v>
      </c>
      <c r="H139" s="163">
        <v>386.4</v>
      </c>
      <c r="L139" s="160"/>
      <c r="M139" s="164"/>
      <c r="T139" s="165"/>
      <c r="AT139" s="161" t="s">
        <v>130</v>
      </c>
      <c r="AU139" s="161" t="s">
        <v>129</v>
      </c>
      <c r="AV139" s="13" t="s">
        <v>128</v>
      </c>
      <c r="AW139" s="13" t="s">
        <v>29</v>
      </c>
      <c r="AX139" s="13" t="s">
        <v>83</v>
      </c>
      <c r="AY139" s="161" t="s">
        <v>121</v>
      </c>
    </row>
    <row r="140" spans="2:65" s="1" customFormat="1" ht="21.75" customHeight="1">
      <c r="B140" s="140"/>
      <c r="C140" s="141" t="s">
        <v>137</v>
      </c>
      <c r="D140" s="141" t="s">
        <v>124</v>
      </c>
      <c r="E140" s="142" t="s">
        <v>200</v>
      </c>
      <c r="F140" s="143" t="s">
        <v>201</v>
      </c>
      <c r="G140" s="144" t="s">
        <v>127</v>
      </c>
      <c r="H140" s="145">
        <v>83.498999999999995</v>
      </c>
      <c r="I140" s="146">
        <v>23.63</v>
      </c>
      <c r="J140" s="146">
        <f>ROUND(I140*H140,2)</f>
        <v>1973.08</v>
      </c>
      <c r="K140" s="147"/>
      <c r="L140" s="29"/>
      <c r="M140" s="148" t="s">
        <v>1</v>
      </c>
      <c r="N140" s="119" t="s">
        <v>41</v>
      </c>
      <c r="O140" s="149">
        <v>0</v>
      </c>
      <c r="P140" s="149">
        <f>O140*H140</f>
        <v>0</v>
      </c>
      <c r="Q140" s="149">
        <v>0</v>
      </c>
      <c r="R140" s="149">
        <f>Q140*H140</f>
        <v>0</v>
      </c>
      <c r="S140" s="149">
        <v>0</v>
      </c>
      <c r="T140" s="150">
        <f>S140*H140</f>
        <v>0</v>
      </c>
      <c r="AR140" s="151" t="s">
        <v>128</v>
      </c>
      <c r="AT140" s="151" t="s">
        <v>124</v>
      </c>
      <c r="AU140" s="151" t="s">
        <v>129</v>
      </c>
      <c r="AY140" s="15" t="s">
        <v>121</v>
      </c>
      <c r="BE140" s="152">
        <f>IF(N140="základná",J140,0)</f>
        <v>0</v>
      </c>
      <c r="BF140" s="152">
        <f>IF(N140="znížená",J140,0)</f>
        <v>1973.08</v>
      </c>
      <c r="BG140" s="152">
        <f>IF(N140="zákl. prenesená",J140,0)</f>
        <v>0</v>
      </c>
      <c r="BH140" s="152">
        <f>IF(N140="zníž. prenesená",J140,0)</f>
        <v>0</v>
      </c>
      <c r="BI140" s="152">
        <f>IF(N140="nulová",J140,0)</f>
        <v>0</v>
      </c>
      <c r="BJ140" s="15" t="s">
        <v>129</v>
      </c>
      <c r="BK140" s="152">
        <f>ROUND(I140*H140,2)</f>
        <v>1973.08</v>
      </c>
      <c r="BL140" s="15" t="s">
        <v>128</v>
      </c>
      <c r="BM140" s="151" t="s">
        <v>140</v>
      </c>
    </row>
    <row r="141" spans="2:65" s="12" customFormat="1" ht="10.199999999999999">
      <c r="B141" s="153"/>
      <c r="D141" s="154" t="s">
        <v>130</v>
      </c>
      <c r="E141" s="155" t="s">
        <v>1</v>
      </c>
      <c r="F141" s="156" t="s">
        <v>202</v>
      </c>
      <c r="H141" s="157">
        <v>71.948999999999998</v>
      </c>
      <c r="L141" s="153"/>
      <c r="M141" s="158"/>
      <c r="T141" s="159"/>
      <c r="AT141" s="155" t="s">
        <v>130</v>
      </c>
      <c r="AU141" s="155" t="s">
        <v>129</v>
      </c>
      <c r="AV141" s="12" t="s">
        <v>129</v>
      </c>
      <c r="AW141" s="12" t="s">
        <v>29</v>
      </c>
      <c r="AX141" s="12" t="s">
        <v>75</v>
      </c>
      <c r="AY141" s="155" t="s">
        <v>121</v>
      </c>
    </row>
    <row r="142" spans="2:65" s="12" customFormat="1" ht="10.199999999999999">
      <c r="B142" s="153"/>
      <c r="D142" s="154" t="s">
        <v>130</v>
      </c>
      <c r="E142" s="155" t="s">
        <v>1</v>
      </c>
      <c r="F142" s="156" t="s">
        <v>203</v>
      </c>
      <c r="H142" s="157">
        <v>11.55</v>
      </c>
      <c r="L142" s="153"/>
      <c r="M142" s="158"/>
      <c r="T142" s="159"/>
      <c r="AT142" s="155" t="s">
        <v>130</v>
      </c>
      <c r="AU142" s="155" t="s">
        <v>129</v>
      </c>
      <c r="AV142" s="12" t="s">
        <v>129</v>
      </c>
      <c r="AW142" s="12" t="s">
        <v>29</v>
      </c>
      <c r="AX142" s="12" t="s">
        <v>75</v>
      </c>
      <c r="AY142" s="155" t="s">
        <v>121</v>
      </c>
    </row>
    <row r="143" spans="2:65" s="13" customFormat="1" ht="10.199999999999999">
      <c r="B143" s="160"/>
      <c r="D143" s="154" t="s">
        <v>130</v>
      </c>
      <c r="E143" s="161" t="s">
        <v>1</v>
      </c>
      <c r="F143" s="162" t="s">
        <v>132</v>
      </c>
      <c r="H143" s="163">
        <v>83.498999999999995</v>
      </c>
      <c r="L143" s="160"/>
      <c r="M143" s="164"/>
      <c r="T143" s="165"/>
      <c r="AT143" s="161" t="s">
        <v>130</v>
      </c>
      <c r="AU143" s="161" t="s">
        <v>129</v>
      </c>
      <c r="AV143" s="13" t="s">
        <v>128</v>
      </c>
      <c r="AW143" s="13" t="s">
        <v>29</v>
      </c>
      <c r="AX143" s="13" t="s">
        <v>83</v>
      </c>
      <c r="AY143" s="161" t="s">
        <v>121</v>
      </c>
    </row>
    <row r="144" spans="2:65" s="1" customFormat="1" ht="37.799999999999997" customHeight="1">
      <c r="B144" s="140"/>
      <c r="C144" s="141" t="s">
        <v>128</v>
      </c>
      <c r="D144" s="141" t="s">
        <v>124</v>
      </c>
      <c r="E144" s="142" t="s">
        <v>204</v>
      </c>
      <c r="F144" s="143" t="s">
        <v>205</v>
      </c>
      <c r="G144" s="144" t="s">
        <v>127</v>
      </c>
      <c r="H144" s="145">
        <v>83.498999999999995</v>
      </c>
      <c r="I144" s="146">
        <v>13.26</v>
      </c>
      <c r="J144" s="146">
        <f>ROUND(I144*H144,2)</f>
        <v>1107.2</v>
      </c>
      <c r="K144" s="147"/>
      <c r="L144" s="29"/>
      <c r="M144" s="148" t="s">
        <v>1</v>
      </c>
      <c r="N144" s="119" t="s">
        <v>41</v>
      </c>
      <c r="O144" s="149">
        <v>0</v>
      </c>
      <c r="P144" s="149">
        <f>O144*H144</f>
        <v>0</v>
      </c>
      <c r="Q144" s="149">
        <v>0</v>
      </c>
      <c r="R144" s="149">
        <f>Q144*H144</f>
        <v>0</v>
      </c>
      <c r="S144" s="149">
        <v>0</v>
      </c>
      <c r="T144" s="150">
        <f>S144*H144</f>
        <v>0</v>
      </c>
      <c r="AR144" s="151" t="s">
        <v>128</v>
      </c>
      <c r="AT144" s="151" t="s">
        <v>124</v>
      </c>
      <c r="AU144" s="151" t="s">
        <v>129</v>
      </c>
      <c r="AY144" s="15" t="s">
        <v>121</v>
      </c>
      <c r="BE144" s="152">
        <f>IF(N144="základná",J144,0)</f>
        <v>0</v>
      </c>
      <c r="BF144" s="152">
        <f>IF(N144="znížená",J144,0)</f>
        <v>1107.2</v>
      </c>
      <c r="BG144" s="152">
        <f>IF(N144="zákl. prenesená",J144,0)</f>
        <v>0</v>
      </c>
      <c r="BH144" s="152">
        <f>IF(N144="zníž. prenesená",J144,0)</f>
        <v>0</v>
      </c>
      <c r="BI144" s="152">
        <f>IF(N144="nulová",J144,0)</f>
        <v>0</v>
      </c>
      <c r="BJ144" s="15" t="s">
        <v>129</v>
      </c>
      <c r="BK144" s="152">
        <f>ROUND(I144*H144,2)</f>
        <v>1107.2</v>
      </c>
      <c r="BL144" s="15" t="s">
        <v>128</v>
      </c>
      <c r="BM144" s="151" t="s">
        <v>150</v>
      </c>
    </row>
    <row r="145" spans="2:65" s="12" customFormat="1" ht="10.199999999999999">
      <c r="B145" s="153"/>
      <c r="D145" s="154" t="s">
        <v>130</v>
      </c>
      <c r="E145" s="155" t="s">
        <v>1</v>
      </c>
      <c r="F145" s="156" t="s">
        <v>206</v>
      </c>
      <c r="H145" s="157">
        <v>83.498999999999995</v>
      </c>
      <c r="L145" s="153"/>
      <c r="M145" s="158"/>
      <c r="T145" s="159"/>
      <c r="AT145" s="155" t="s">
        <v>130</v>
      </c>
      <c r="AU145" s="155" t="s">
        <v>129</v>
      </c>
      <c r="AV145" s="12" t="s">
        <v>129</v>
      </c>
      <c r="AW145" s="12" t="s">
        <v>29</v>
      </c>
      <c r="AX145" s="12" t="s">
        <v>75</v>
      </c>
      <c r="AY145" s="155" t="s">
        <v>121</v>
      </c>
    </row>
    <row r="146" spans="2:65" s="13" customFormat="1" ht="10.199999999999999">
      <c r="B146" s="160"/>
      <c r="D146" s="154" t="s">
        <v>130</v>
      </c>
      <c r="E146" s="161" t="s">
        <v>1</v>
      </c>
      <c r="F146" s="162" t="s">
        <v>132</v>
      </c>
      <c r="H146" s="163">
        <v>83.498999999999995</v>
      </c>
      <c r="L146" s="160"/>
      <c r="M146" s="164"/>
      <c r="T146" s="165"/>
      <c r="AT146" s="161" t="s">
        <v>130</v>
      </c>
      <c r="AU146" s="161" t="s">
        <v>129</v>
      </c>
      <c r="AV146" s="13" t="s">
        <v>128</v>
      </c>
      <c r="AW146" s="13" t="s">
        <v>29</v>
      </c>
      <c r="AX146" s="13" t="s">
        <v>83</v>
      </c>
      <c r="AY146" s="161" t="s">
        <v>121</v>
      </c>
    </row>
    <row r="147" spans="2:65" s="1" customFormat="1" ht="24.15" customHeight="1">
      <c r="B147" s="140"/>
      <c r="C147" s="141" t="s">
        <v>152</v>
      </c>
      <c r="D147" s="141" t="s">
        <v>124</v>
      </c>
      <c r="E147" s="142" t="s">
        <v>207</v>
      </c>
      <c r="F147" s="143" t="s">
        <v>208</v>
      </c>
      <c r="G147" s="144" t="s">
        <v>127</v>
      </c>
      <c r="H147" s="145">
        <v>469.899</v>
      </c>
      <c r="I147" s="146">
        <v>2.12</v>
      </c>
      <c r="J147" s="146">
        <f>ROUND(I147*H147,2)</f>
        <v>996.19</v>
      </c>
      <c r="K147" s="147"/>
      <c r="L147" s="29"/>
      <c r="M147" s="148" t="s">
        <v>1</v>
      </c>
      <c r="N147" s="119" t="s">
        <v>41</v>
      </c>
      <c r="O147" s="149">
        <v>0</v>
      </c>
      <c r="P147" s="149">
        <f>O147*H147</f>
        <v>0</v>
      </c>
      <c r="Q147" s="149">
        <v>0</v>
      </c>
      <c r="R147" s="149">
        <f>Q147*H147</f>
        <v>0</v>
      </c>
      <c r="S147" s="149">
        <v>0</v>
      </c>
      <c r="T147" s="150">
        <f>S147*H147</f>
        <v>0</v>
      </c>
      <c r="AR147" s="151" t="s">
        <v>128</v>
      </c>
      <c r="AT147" s="151" t="s">
        <v>124</v>
      </c>
      <c r="AU147" s="151" t="s">
        <v>129</v>
      </c>
      <c r="AY147" s="15" t="s">
        <v>121</v>
      </c>
      <c r="BE147" s="152">
        <f>IF(N147="základná",J147,0)</f>
        <v>0</v>
      </c>
      <c r="BF147" s="152">
        <f>IF(N147="znížená",J147,0)</f>
        <v>996.19</v>
      </c>
      <c r="BG147" s="152">
        <f>IF(N147="zákl. prenesená",J147,0)</f>
        <v>0</v>
      </c>
      <c r="BH147" s="152">
        <f>IF(N147="zníž. prenesená",J147,0)</f>
        <v>0</v>
      </c>
      <c r="BI147" s="152">
        <f>IF(N147="nulová",J147,0)</f>
        <v>0</v>
      </c>
      <c r="BJ147" s="15" t="s">
        <v>129</v>
      </c>
      <c r="BK147" s="152">
        <f>ROUND(I147*H147,2)</f>
        <v>996.19</v>
      </c>
      <c r="BL147" s="15" t="s">
        <v>128</v>
      </c>
      <c r="BM147" s="151" t="s">
        <v>156</v>
      </c>
    </row>
    <row r="148" spans="2:65" s="12" customFormat="1" ht="10.199999999999999">
      <c r="B148" s="153"/>
      <c r="D148" s="154" t="s">
        <v>130</v>
      </c>
      <c r="E148" s="155" t="s">
        <v>1</v>
      </c>
      <c r="F148" s="156" t="s">
        <v>209</v>
      </c>
      <c r="H148" s="157">
        <v>469.899</v>
      </c>
      <c r="L148" s="153"/>
      <c r="M148" s="158"/>
      <c r="T148" s="159"/>
      <c r="AT148" s="155" t="s">
        <v>130</v>
      </c>
      <c r="AU148" s="155" t="s">
        <v>129</v>
      </c>
      <c r="AV148" s="12" t="s">
        <v>129</v>
      </c>
      <c r="AW148" s="12" t="s">
        <v>29</v>
      </c>
      <c r="AX148" s="12" t="s">
        <v>75</v>
      </c>
      <c r="AY148" s="155" t="s">
        <v>121</v>
      </c>
    </row>
    <row r="149" spans="2:65" s="13" customFormat="1" ht="10.199999999999999">
      <c r="B149" s="160"/>
      <c r="D149" s="154" t="s">
        <v>130</v>
      </c>
      <c r="E149" s="161" t="s">
        <v>1</v>
      </c>
      <c r="F149" s="162" t="s">
        <v>132</v>
      </c>
      <c r="H149" s="163">
        <v>469.899</v>
      </c>
      <c r="L149" s="160"/>
      <c r="M149" s="164"/>
      <c r="T149" s="165"/>
      <c r="AT149" s="161" t="s">
        <v>130</v>
      </c>
      <c r="AU149" s="161" t="s">
        <v>129</v>
      </c>
      <c r="AV149" s="13" t="s">
        <v>128</v>
      </c>
      <c r="AW149" s="13" t="s">
        <v>29</v>
      </c>
      <c r="AX149" s="13" t="s">
        <v>83</v>
      </c>
      <c r="AY149" s="161" t="s">
        <v>121</v>
      </c>
    </row>
    <row r="150" spans="2:65" s="1" customFormat="1" ht="21.75" customHeight="1">
      <c r="B150" s="140"/>
      <c r="C150" s="141" t="s">
        <v>140</v>
      </c>
      <c r="D150" s="141" t="s">
        <v>124</v>
      </c>
      <c r="E150" s="142" t="s">
        <v>210</v>
      </c>
      <c r="F150" s="143" t="s">
        <v>211</v>
      </c>
      <c r="G150" s="144" t="s">
        <v>127</v>
      </c>
      <c r="H150" s="145">
        <v>469.899</v>
      </c>
      <c r="I150" s="146">
        <v>0.79</v>
      </c>
      <c r="J150" s="146">
        <f>ROUND(I150*H150,2)</f>
        <v>371.22</v>
      </c>
      <c r="K150" s="147"/>
      <c r="L150" s="29"/>
      <c r="M150" s="148" t="s">
        <v>1</v>
      </c>
      <c r="N150" s="119" t="s">
        <v>41</v>
      </c>
      <c r="O150" s="149">
        <v>0</v>
      </c>
      <c r="P150" s="149">
        <f>O150*H150</f>
        <v>0</v>
      </c>
      <c r="Q150" s="149">
        <v>0</v>
      </c>
      <c r="R150" s="149">
        <f>Q150*H150</f>
        <v>0</v>
      </c>
      <c r="S150" s="149">
        <v>0</v>
      </c>
      <c r="T150" s="150">
        <f>S150*H150</f>
        <v>0</v>
      </c>
      <c r="AR150" s="151" t="s">
        <v>128</v>
      </c>
      <c r="AT150" s="151" t="s">
        <v>124</v>
      </c>
      <c r="AU150" s="151" t="s">
        <v>129</v>
      </c>
      <c r="AY150" s="15" t="s">
        <v>121</v>
      </c>
      <c r="BE150" s="152">
        <f>IF(N150="základná",J150,0)</f>
        <v>0</v>
      </c>
      <c r="BF150" s="152">
        <f>IF(N150="znížená",J150,0)</f>
        <v>371.22</v>
      </c>
      <c r="BG150" s="152">
        <f>IF(N150="zákl. prenesená",J150,0)</f>
        <v>0</v>
      </c>
      <c r="BH150" s="152">
        <f>IF(N150="zníž. prenesená",J150,0)</f>
        <v>0</v>
      </c>
      <c r="BI150" s="152">
        <f>IF(N150="nulová",J150,0)</f>
        <v>0</v>
      </c>
      <c r="BJ150" s="15" t="s">
        <v>129</v>
      </c>
      <c r="BK150" s="152">
        <f>ROUND(I150*H150,2)</f>
        <v>371.22</v>
      </c>
      <c r="BL150" s="15" t="s">
        <v>128</v>
      </c>
      <c r="BM150" s="151" t="s">
        <v>159</v>
      </c>
    </row>
    <row r="151" spans="2:65" s="12" customFormat="1" ht="10.199999999999999">
      <c r="B151" s="153"/>
      <c r="D151" s="154" t="s">
        <v>130</v>
      </c>
      <c r="E151" s="155" t="s">
        <v>1</v>
      </c>
      <c r="F151" s="156" t="s">
        <v>212</v>
      </c>
      <c r="H151" s="157">
        <v>469.899</v>
      </c>
      <c r="L151" s="153"/>
      <c r="M151" s="158"/>
      <c r="T151" s="159"/>
      <c r="AT151" s="155" t="s">
        <v>130</v>
      </c>
      <c r="AU151" s="155" t="s">
        <v>129</v>
      </c>
      <c r="AV151" s="12" t="s">
        <v>129</v>
      </c>
      <c r="AW151" s="12" t="s">
        <v>29</v>
      </c>
      <c r="AX151" s="12" t="s">
        <v>75</v>
      </c>
      <c r="AY151" s="155" t="s">
        <v>121</v>
      </c>
    </row>
    <row r="152" spans="2:65" s="13" customFormat="1" ht="10.199999999999999">
      <c r="B152" s="160"/>
      <c r="D152" s="154" t="s">
        <v>130</v>
      </c>
      <c r="E152" s="161" t="s">
        <v>1</v>
      </c>
      <c r="F152" s="162" t="s">
        <v>132</v>
      </c>
      <c r="H152" s="163">
        <v>469.899</v>
      </c>
      <c r="L152" s="160"/>
      <c r="M152" s="164"/>
      <c r="T152" s="165"/>
      <c r="AT152" s="161" t="s">
        <v>130</v>
      </c>
      <c r="AU152" s="161" t="s">
        <v>129</v>
      </c>
      <c r="AV152" s="13" t="s">
        <v>128</v>
      </c>
      <c r="AW152" s="13" t="s">
        <v>29</v>
      </c>
      <c r="AX152" s="13" t="s">
        <v>83</v>
      </c>
      <c r="AY152" s="161" t="s">
        <v>121</v>
      </c>
    </row>
    <row r="153" spans="2:65" s="1" customFormat="1" ht="21.75" customHeight="1">
      <c r="B153" s="140"/>
      <c r="C153" s="141" t="s">
        <v>163</v>
      </c>
      <c r="D153" s="141" t="s">
        <v>124</v>
      </c>
      <c r="E153" s="142" t="s">
        <v>213</v>
      </c>
      <c r="F153" s="143" t="s">
        <v>214</v>
      </c>
      <c r="G153" s="144" t="s">
        <v>166</v>
      </c>
      <c r="H153" s="145">
        <v>520</v>
      </c>
      <c r="I153" s="146">
        <v>0.32</v>
      </c>
      <c r="J153" s="146">
        <f>ROUND(I153*H153,2)</f>
        <v>166.4</v>
      </c>
      <c r="K153" s="147"/>
      <c r="L153" s="29"/>
      <c r="M153" s="148" t="s">
        <v>1</v>
      </c>
      <c r="N153" s="119" t="s">
        <v>41</v>
      </c>
      <c r="O153" s="149">
        <v>0</v>
      </c>
      <c r="P153" s="149">
        <f>O153*H153</f>
        <v>0</v>
      </c>
      <c r="Q153" s="149">
        <v>0</v>
      </c>
      <c r="R153" s="149">
        <f>Q153*H153</f>
        <v>0</v>
      </c>
      <c r="S153" s="149">
        <v>0</v>
      </c>
      <c r="T153" s="150">
        <f>S153*H153</f>
        <v>0</v>
      </c>
      <c r="AR153" s="151" t="s">
        <v>128</v>
      </c>
      <c r="AT153" s="151" t="s">
        <v>124</v>
      </c>
      <c r="AU153" s="151" t="s">
        <v>129</v>
      </c>
      <c r="AY153" s="15" t="s">
        <v>121</v>
      </c>
      <c r="BE153" s="152">
        <f>IF(N153="základná",J153,0)</f>
        <v>0</v>
      </c>
      <c r="BF153" s="152">
        <f>IF(N153="znížená",J153,0)</f>
        <v>166.4</v>
      </c>
      <c r="BG153" s="152">
        <f>IF(N153="zákl. prenesená",J153,0)</f>
        <v>0</v>
      </c>
      <c r="BH153" s="152">
        <f>IF(N153="zníž. prenesená",J153,0)</f>
        <v>0</v>
      </c>
      <c r="BI153" s="152">
        <f>IF(N153="nulová",J153,0)</f>
        <v>0</v>
      </c>
      <c r="BJ153" s="15" t="s">
        <v>129</v>
      </c>
      <c r="BK153" s="152">
        <f>ROUND(I153*H153,2)</f>
        <v>166.4</v>
      </c>
      <c r="BL153" s="15" t="s">
        <v>128</v>
      </c>
      <c r="BM153" s="151" t="s">
        <v>167</v>
      </c>
    </row>
    <row r="154" spans="2:65" s="11" customFormat="1" ht="22.8" customHeight="1">
      <c r="B154" s="129"/>
      <c r="D154" s="130" t="s">
        <v>74</v>
      </c>
      <c r="E154" s="138" t="s">
        <v>129</v>
      </c>
      <c r="F154" s="138" t="s">
        <v>215</v>
      </c>
      <c r="J154" s="139">
        <f>BK154</f>
        <v>24876.31</v>
      </c>
      <c r="L154" s="129"/>
      <c r="M154" s="133"/>
      <c r="P154" s="134">
        <f>SUM(P155:P173)</f>
        <v>199.48443599999999</v>
      </c>
      <c r="R154" s="134">
        <f>SUM(R155:R173)</f>
        <v>535.79030055227997</v>
      </c>
      <c r="T154" s="135">
        <f>SUM(T155:T173)</f>
        <v>0</v>
      </c>
      <c r="AR154" s="130" t="s">
        <v>83</v>
      </c>
      <c r="AT154" s="136" t="s">
        <v>74</v>
      </c>
      <c r="AU154" s="136" t="s">
        <v>83</v>
      </c>
      <c r="AY154" s="130" t="s">
        <v>121</v>
      </c>
      <c r="BK154" s="137">
        <f>SUM(BK155:BK173)</f>
        <v>24876.31</v>
      </c>
    </row>
    <row r="155" spans="2:65" s="1" customFormat="1" ht="24.15" customHeight="1">
      <c r="B155" s="140"/>
      <c r="C155" s="141" t="s">
        <v>150</v>
      </c>
      <c r="D155" s="141" t="s">
        <v>124</v>
      </c>
      <c r="E155" s="142" t="s">
        <v>216</v>
      </c>
      <c r="F155" s="143" t="s">
        <v>217</v>
      </c>
      <c r="G155" s="144" t="s">
        <v>127</v>
      </c>
      <c r="H155" s="145">
        <v>176.22300000000001</v>
      </c>
      <c r="I155" s="146">
        <v>54.07</v>
      </c>
      <c r="J155" s="146">
        <f>ROUND(I155*H155,2)</f>
        <v>9528.3799999999992</v>
      </c>
      <c r="K155" s="147"/>
      <c r="L155" s="29"/>
      <c r="M155" s="148" t="s">
        <v>1</v>
      </c>
      <c r="N155" s="119" t="s">
        <v>41</v>
      </c>
      <c r="O155" s="149">
        <v>1.1319999999999999</v>
      </c>
      <c r="P155" s="149">
        <f>O155*H155</f>
        <v>199.48443599999999</v>
      </c>
      <c r="Q155" s="149">
        <v>2.0699999999999998</v>
      </c>
      <c r="R155" s="149">
        <f>Q155*H155</f>
        <v>364.78161</v>
      </c>
      <c r="S155" s="149">
        <v>0</v>
      </c>
      <c r="T155" s="150">
        <f>S155*H155</f>
        <v>0</v>
      </c>
      <c r="AR155" s="151" t="s">
        <v>128</v>
      </c>
      <c r="AT155" s="151" t="s">
        <v>124</v>
      </c>
      <c r="AU155" s="151" t="s">
        <v>129</v>
      </c>
      <c r="AY155" s="15" t="s">
        <v>121</v>
      </c>
      <c r="BE155" s="152">
        <f>IF(N155="základná",J155,0)</f>
        <v>0</v>
      </c>
      <c r="BF155" s="152">
        <f>IF(N155="znížená",J155,0)</f>
        <v>9528.3799999999992</v>
      </c>
      <c r="BG155" s="152">
        <f>IF(N155="zákl. prenesená",J155,0)</f>
        <v>0</v>
      </c>
      <c r="BH155" s="152">
        <f>IF(N155="zníž. prenesená",J155,0)</f>
        <v>0</v>
      </c>
      <c r="BI155" s="152">
        <f>IF(N155="nulová",J155,0)</f>
        <v>0</v>
      </c>
      <c r="BJ155" s="15" t="s">
        <v>129</v>
      </c>
      <c r="BK155" s="152">
        <f>ROUND(I155*H155,2)</f>
        <v>9528.3799999999992</v>
      </c>
      <c r="BL155" s="15" t="s">
        <v>128</v>
      </c>
      <c r="BM155" s="151" t="s">
        <v>149</v>
      </c>
    </row>
    <row r="156" spans="2:65" s="12" customFormat="1" ht="10.199999999999999">
      <c r="B156" s="153"/>
      <c r="D156" s="154" t="s">
        <v>130</v>
      </c>
      <c r="E156" s="155" t="s">
        <v>1</v>
      </c>
      <c r="F156" s="156" t="s">
        <v>218</v>
      </c>
      <c r="H156" s="157">
        <v>6.4240000000000004</v>
      </c>
      <c r="L156" s="153"/>
      <c r="M156" s="158"/>
      <c r="T156" s="159"/>
      <c r="AT156" s="155" t="s">
        <v>130</v>
      </c>
      <c r="AU156" s="155" t="s">
        <v>129</v>
      </c>
      <c r="AV156" s="12" t="s">
        <v>129</v>
      </c>
      <c r="AW156" s="12" t="s">
        <v>29</v>
      </c>
      <c r="AX156" s="12" t="s">
        <v>75</v>
      </c>
      <c r="AY156" s="155" t="s">
        <v>121</v>
      </c>
    </row>
    <row r="157" spans="2:65" s="12" customFormat="1" ht="10.199999999999999">
      <c r="B157" s="153"/>
      <c r="D157" s="154" t="s">
        <v>130</v>
      </c>
      <c r="E157" s="155" t="s">
        <v>1</v>
      </c>
      <c r="F157" s="156" t="s">
        <v>219</v>
      </c>
      <c r="H157" s="157">
        <v>1.575</v>
      </c>
      <c r="L157" s="153"/>
      <c r="M157" s="158"/>
      <c r="T157" s="159"/>
      <c r="AT157" s="155" t="s">
        <v>130</v>
      </c>
      <c r="AU157" s="155" t="s">
        <v>129</v>
      </c>
      <c r="AV157" s="12" t="s">
        <v>129</v>
      </c>
      <c r="AW157" s="12" t="s">
        <v>29</v>
      </c>
      <c r="AX157" s="12" t="s">
        <v>75</v>
      </c>
      <c r="AY157" s="155" t="s">
        <v>121</v>
      </c>
    </row>
    <row r="158" spans="2:65" s="12" customFormat="1" ht="10.199999999999999">
      <c r="B158" s="153"/>
      <c r="D158" s="154" t="s">
        <v>130</v>
      </c>
      <c r="E158" s="155" t="s">
        <v>1</v>
      </c>
      <c r="F158" s="156" t="s">
        <v>220</v>
      </c>
      <c r="H158" s="157">
        <v>89.936000000000007</v>
      </c>
      <c r="L158" s="153"/>
      <c r="M158" s="158"/>
      <c r="T158" s="159"/>
      <c r="AT158" s="155" t="s">
        <v>130</v>
      </c>
      <c r="AU158" s="155" t="s">
        <v>129</v>
      </c>
      <c r="AV158" s="12" t="s">
        <v>129</v>
      </c>
      <c r="AW158" s="12" t="s">
        <v>29</v>
      </c>
      <c r="AX158" s="12" t="s">
        <v>75</v>
      </c>
      <c r="AY158" s="155" t="s">
        <v>121</v>
      </c>
    </row>
    <row r="159" spans="2:65" s="12" customFormat="1" ht="10.199999999999999">
      <c r="B159" s="153"/>
      <c r="D159" s="154" t="s">
        <v>130</v>
      </c>
      <c r="E159" s="155" t="s">
        <v>1</v>
      </c>
      <c r="F159" s="156" t="s">
        <v>221</v>
      </c>
      <c r="H159" s="157">
        <v>12.848000000000001</v>
      </c>
      <c r="L159" s="153"/>
      <c r="M159" s="158"/>
      <c r="T159" s="159"/>
      <c r="AT159" s="155" t="s">
        <v>130</v>
      </c>
      <c r="AU159" s="155" t="s">
        <v>129</v>
      </c>
      <c r="AV159" s="12" t="s">
        <v>129</v>
      </c>
      <c r="AW159" s="12" t="s">
        <v>29</v>
      </c>
      <c r="AX159" s="12" t="s">
        <v>75</v>
      </c>
      <c r="AY159" s="155" t="s">
        <v>121</v>
      </c>
    </row>
    <row r="160" spans="2:65" s="12" customFormat="1" ht="10.199999999999999">
      <c r="B160" s="153"/>
      <c r="D160" s="154" t="s">
        <v>130</v>
      </c>
      <c r="E160" s="155" t="s">
        <v>1</v>
      </c>
      <c r="F160" s="156" t="s">
        <v>222</v>
      </c>
      <c r="H160" s="157">
        <v>65.44</v>
      </c>
      <c r="L160" s="153"/>
      <c r="M160" s="158"/>
      <c r="T160" s="159"/>
      <c r="AT160" s="155" t="s">
        <v>130</v>
      </c>
      <c r="AU160" s="155" t="s">
        <v>129</v>
      </c>
      <c r="AV160" s="12" t="s">
        <v>129</v>
      </c>
      <c r="AW160" s="12" t="s">
        <v>29</v>
      </c>
      <c r="AX160" s="12" t="s">
        <v>75</v>
      </c>
      <c r="AY160" s="155" t="s">
        <v>121</v>
      </c>
    </row>
    <row r="161" spans="2:65" s="13" customFormat="1" ht="10.199999999999999">
      <c r="B161" s="160"/>
      <c r="D161" s="154" t="s">
        <v>130</v>
      </c>
      <c r="E161" s="161" t="s">
        <v>1</v>
      </c>
      <c r="F161" s="162" t="s">
        <v>132</v>
      </c>
      <c r="H161" s="163">
        <v>176.22300000000001</v>
      </c>
      <c r="L161" s="160"/>
      <c r="M161" s="164"/>
      <c r="T161" s="165"/>
      <c r="AT161" s="161" t="s">
        <v>130</v>
      </c>
      <c r="AU161" s="161" t="s">
        <v>129</v>
      </c>
      <c r="AV161" s="13" t="s">
        <v>128</v>
      </c>
      <c r="AW161" s="13" t="s">
        <v>29</v>
      </c>
      <c r="AX161" s="13" t="s">
        <v>83</v>
      </c>
      <c r="AY161" s="161" t="s">
        <v>121</v>
      </c>
    </row>
    <row r="162" spans="2:65" s="1" customFormat="1" ht="24.15" customHeight="1">
      <c r="B162" s="140"/>
      <c r="C162" s="141" t="s">
        <v>122</v>
      </c>
      <c r="D162" s="141" t="s">
        <v>124</v>
      </c>
      <c r="E162" s="142" t="s">
        <v>223</v>
      </c>
      <c r="F162" s="143" t="s">
        <v>224</v>
      </c>
      <c r="G162" s="144" t="s">
        <v>127</v>
      </c>
      <c r="H162" s="145">
        <v>74.215000000000003</v>
      </c>
      <c r="I162" s="146">
        <v>115.5</v>
      </c>
      <c r="J162" s="146">
        <f>ROUND(I162*H162,2)</f>
        <v>8571.83</v>
      </c>
      <c r="K162" s="147"/>
      <c r="L162" s="29"/>
      <c r="M162" s="148" t="s">
        <v>1</v>
      </c>
      <c r="N162" s="119" t="s">
        <v>41</v>
      </c>
      <c r="O162" s="149">
        <v>0</v>
      </c>
      <c r="P162" s="149">
        <f>O162*H162</f>
        <v>0</v>
      </c>
      <c r="Q162" s="149">
        <v>2.2589999999999999</v>
      </c>
      <c r="R162" s="149">
        <f>Q162*H162</f>
        <v>167.65168499999999</v>
      </c>
      <c r="S162" s="149">
        <v>0</v>
      </c>
      <c r="T162" s="150">
        <f>S162*H162</f>
        <v>0</v>
      </c>
      <c r="AR162" s="151" t="s">
        <v>128</v>
      </c>
      <c r="AT162" s="151" t="s">
        <v>124</v>
      </c>
      <c r="AU162" s="151" t="s">
        <v>129</v>
      </c>
      <c r="AY162" s="15" t="s">
        <v>121</v>
      </c>
      <c r="BE162" s="152">
        <f>IF(N162="základná",J162,0)</f>
        <v>0</v>
      </c>
      <c r="BF162" s="152">
        <f>IF(N162="znížená",J162,0)</f>
        <v>8571.83</v>
      </c>
      <c r="BG162" s="152">
        <f>IF(N162="zákl. prenesená",J162,0)</f>
        <v>0</v>
      </c>
      <c r="BH162" s="152">
        <f>IF(N162="zníž. prenesená",J162,0)</f>
        <v>0</v>
      </c>
      <c r="BI162" s="152">
        <f>IF(N162="nulová",J162,0)</f>
        <v>0</v>
      </c>
      <c r="BJ162" s="15" t="s">
        <v>129</v>
      </c>
      <c r="BK162" s="152">
        <f>ROUND(I162*H162,2)</f>
        <v>8571.83</v>
      </c>
      <c r="BL162" s="15" t="s">
        <v>128</v>
      </c>
      <c r="BM162" s="151" t="s">
        <v>178</v>
      </c>
    </row>
    <row r="163" spans="2:65" s="12" customFormat="1" ht="10.199999999999999">
      <c r="B163" s="153"/>
      <c r="D163" s="154" t="s">
        <v>130</v>
      </c>
      <c r="E163" s="155" t="s">
        <v>1</v>
      </c>
      <c r="F163" s="156" t="s">
        <v>225</v>
      </c>
      <c r="H163" s="157">
        <v>64.239999999999995</v>
      </c>
      <c r="L163" s="153"/>
      <c r="M163" s="158"/>
      <c r="T163" s="159"/>
      <c r="AT163" s="155" t="s">
        <v>130</v>
      </c>
      <c r="AU163" s="155" t="s">
        <v>129</v>
      </c>
      <c r="AV163" s="12" t="s">
        <v>129</v>
      </c>
      <c r="AW163" s="12" t="s">
        <v>29</v>
      </c>
      <c r="AX163" s="12" t="s">
        <v>75</v>
      </c>
      <c r="AY163" s="155" t="s">
        <v>121</v>
      </c>
    </row>
    <row r="164" spans="2:65" s="12" customFormat="1" ht="10.199999999999999">
      <c r="B164" s="153"/>
      <c r="D164" s="154" t="s">
        <v>130</v>
      </c>
      <c r="E164" s="155" t="s">
        <v>1</v>
      </c>
      <c r="F164" s="156" t="s">
        <v>226</v>
      </c>
      <c r="H164" s="157">
        <v>9.9749999999999996</v>
      </c>
      <c r="L164" s="153"/>
      <c r="M164" s="158"/>
      <c r="T164" s="159"/>
      <c r="AT164" s="155" t="s">
        <v>130</v>
      </c>
      <c r="AU164" s="155" t="s">
        <v>129</v>
      </c>
      <c r="AV164" s="12" t="s">
        <v>129</v>
      </c>
      <c r="AW164" s="12" t="s">
        <v>29</v>
      </c>
      <c r="AX164" s="12" t="s">
        <v>75</v>
      </c>
      <c r="AY164" s="155" t="s">
        <v>121</v>
      </c>
    </row>
    <row r="165" spans="2:65" s="13" customFormat="1" ht="10.199999999999999">
      <c r="B165" s="160"/>
      <c r="D165" s="154" t="s">
        <v>130</v>
      </c>
      <c r="E165" s="161" t="s">
        <v>1</v>
      </c>
      <c r="F165" s="162" t="s">
        <v>132</v>
      </c>
      <c r="H165" s="163">
        <v>74.214999999999989</v>
      </c>
      <c r="L165" s="160"/>
      <c r="M165" s="164"/>
      <c r="T165" s="165"/>
      <c r="AT165" s="161" t="s">
        <v>130</v>
      </c>
      <c r="AU165" s="161" t="s">
        <v>129</v>
      </c>
      <c r="AV165" s="13" t="s">
        <v>128</v>
      </c>
      <c r="AW165" s="13" t="s">
        <v>29</v>
      </c>
      <c r="AX165" s="13" t="s">
        <v>83</v>
      </c>
      <c r="AY165" s="161" t="s">
        <v>121</v>
      </c>
    </row>
    <row r="166" spans="2:65" s="1" customFormat="1" ht="21.75" customHeight="1">
      <c r="B166" s="140"/>
      <c r="C166" s="141" t="s">
        <v>156</v>
      </c>
      <c r="D166" s="141" t="s">
        <v>124</v>
      </c>
      <c r="E166" s="142" t="s">
        <v>227</v>
      </c>
      <c r="F166" s="143" t="s">
        <v>228</v>
      </c>
      <c r="G166" s="144" t="s">
        <v>166</v>
      </c>
      <c r="H166" s="145">
        <v>119.584</v>
      </c>
      <c r="I166" s="146">
        <v>17.920000000000002</v>
      </c>
      <c r="J166" s="146">
        <f>ROUND(I166*H166,2)</f>
        <v>2142.9499999999998</v>
      </c>
      <c r="K166" s="147"/>
      <c r="L166" s="29"/>
      <c r="M166" s="148" t="s">
        <v>1</v>
      </c>
      <c r="N166" s="119" t="s">
        <v>41</v>
      </c>
      <c r="O166" s="149">
        <v>0</v>
      </c>
      <c r="P166" s="149">
        <f>O166*H166</f>
        <v>0</v>
      </c>
      <c r="Q166" s="149">
        <v>5.93517E-3</v>
      </c>
      <c r="R166" s="149">
        <f>Q166*H166</f>
        <v>0.70975136928000004</v>
      </c>
      <c r="S166" s="149">
        <v>0</v>
      </c>
      <c r="T166" s="150">
        <f>S166*H166</f>
        <v>0</v>
      </c>
      <c r="AR166" s="151" t="s">
        <v>128</v>
      </c>
      <c r="AT166" s="151" t="s">
        <v>124</v>
      </c>
      <c r="AU166" s="151" t="s">
        <v>129</v>
      </c>
      <c r="AY166" s="15" t="s">
        <v>121</v>
      </c>
      <c r="BE166" s="152">
        <f>IF(N166="základná",J166,0)</f>
        <v>0</v>
      </c>
      <c r="BF166" s="152">
        <f>IF(N166="znížená",J166,0)</f>
        <v>2142.9499999999998</v>
      </c>
      <c r="BG166" s="152">
        <f>IF(N166="zákl. prenesená",J166,0)</f>
        <v>0</v>
      </c>
      <c r="BH166" s="152">
        <f>IF(N166="zníž. prenesená",J166,0)</f>
        <v>0</v>
      </c>
      <c r="BI166" s="152">
        <f>IF(N166="nulová",J166,0)</f>
        <v>0</v>
      </c>
      <c r="BJ166" s="15" t="s">
        <v>129</v>
      </c>
      <c r="BK166" s="152">
        <f>ROUND(I166*H166,2)</f>
        <v>2142.9499999999998</v>
      </c>
      <c r="BL166" s="15" t="s">
        <v>128</v>
      </c>
      <c r="BM166" s="151" t="s">
        <v>183</v>
      </c>
    </row>
    <row r="167" spans="2:65" s="12" customFormat="1" ht="10.199999999999999">
      <c r="B167" s="153"/>
      <c r="D167" s="154" t="s">
        <v>130</v>
      </c>
      <c r="E167" s="155" t="s">
        <v>1</v>
      </c>
      <c r="F167" s="156" t="s">
        <v>229</v>
      </c>
      <c r="H167" s="157">
        <v>102.78400000000001</v>
      </c>
      <c r="L167" s="153"/>
      <c r="M167" s="158"/>
      <c r="T167" s="159"/>
      <c r="AT167" s="155" t="s">
        <v>130</v>
      </c>
      <c r="AU167" s="155" t="s">
        <v>129</v>
      </c>
      <c r="AV167" s="12" t="s">
        <v>129</v>
      </c>
      <c r="AW167" s="12" t="s">
        <v>29</v>
      </c>
      <c r="AX167" s="12" t="s">
        <v>75</v>
      </c>
      <c r="AY167" s="155" t="s">
        <v>121</v>
      </c>
    </row>
    <row r="168" spans="2:65" s="12" customFormat="1" ht="10.199999999999999">
      <c r="B168" s="153"/>
      <c r="D168" s="154" t="s">
        <v>130</v>
      </c>
      <c r="E168" s="155" t="s">
        <v>1</v>
      </c>
      <c r="F168" s="156" t="s">
        <v>230</v>
      </c>
      <c r="H168" s="157">
        <v>16.8</v>
      </c>
      <c r="L168" s="153"/>
      <c r="M168" s="158"/>
      <c r="T168" s="159"/>
      <c r="AT168" s="155" t="s">
        <v>130</v>
      </c>
      <c r="AU168" s="155" t="s">
        <v>129</v>
      </c>
      <c r="AV168" s="12" t="s">
        <v>129</v>
      </c>
      <c r="AW168" s="12" t="s">
        <v>29</v>
      </c>
      <c r="AX168" s="12" t="s">
        <v>75</v>
      </c>
      <c r="AY168" s="155" t="s">
        <v>121</v>
      </c>
    </row>
    <row r="169" spans="2:65" s="13" customFormat="1" ht="10.199999999999999">
      <c r="B169" s="160"/>
      <c r="D169" s="154" t="s">
        <v>130</v>
      </c>
      <c r="E169" s="161" t="s">
        <v>1</v>
      </c>
      <c r="F169" s="162" t="s">
        <v>132</v>
      </c>
      <c r="H169" s="163">
        <v>119.584</v>
      </c>
      <c r="L169" s="160"/>
      <c r="M169" s="164"/>
      <c r="T169" s="165"/>
      <c r="AT169" s="161" t="s">
        <v>130</v>
      </c>
      <c r="AU169" s="161" t="s">
        <v>129</v>
      </c>
      <c r="AV169" s="13" t="s">
        <v>128</v>
      </c>
      <c r="AW169" s="13" t="s">
        <v>29</v>
      </c>
      <c r="AX169" s="13" t="s">
        <v>83</v>
      </c>
      <c r="AY169" s="161" t="s">
        <v>121</v>
      </c>
    </row>
    <row r="170" spans="2:65" s="1" customFormat="1" ht="21.75" customHeight="1">
      <c r="B170" s="140"/>
      <c r="C170" s="141" t="s">
        <v>180</v>
      </c>
      <c r="D170" s="141" t="s">
        <v>124</v>
      </c>
      <c r="E170" s="142" t="s">
        <v>231</v>
      </c>
      <c r="F170" s="143" t="s">
        <v>232</v>
      </c>
      <c r="G170" s="144" t="s">
        <v>166</v>
      </c>
      <c r="H170" s="145">
        <v>119.584</v>
      </c>
      <c r="I170" s="146">
        <v>3.89</v>
      </c>
      <c r="J170" s="146">
        <f>ROUND(I170*H170,2)</f>
        <v>465.18</v>
      </c>
      <c r="K170" s="147"/>
      <c r="L170" s="29"/>
      <c r="M170" s="148" t="s">
        <v>1</v>
      </c>
      <c r="N170" s="119" t="s">
        <v>41</v>
      </c>
      <c r="O170" s="149">
        <v>0</v>
      </c>
      <c r="P170" s="149">
        <f>O170*H170</f>
        <v>0</v>
      </c>
      <c r="Q170" s="149">
        <v>0</v>
      </c>
      <c r="R170" s="149">
        <f>Q170*H170</f>
        <v>0</v>
      </c>
      <c r="S170" s="149">
        <v>0</v>
      </c>
      <c r="T170" s="150">
        <f>S170*H170</f>
        <v>0</v>
      </c>
      <c r="AR170" s="151" t="s">
        <v>128</v>
      </c>
      <c r="AT170" s="151" t="s">
        <v>124</v>
      </c>
      <c r="AU170" s="151" t="s">
        <v>129</v>
      </c>
      <c r="AY170" s="15" t="s">
        <v>121</v>
      </c>
      <c r="BE170" s="152">
        <f>IF(N170="základná",J170,0)</f>
        <v>0</v>
      </c>
      <c r="BF170" s="152">
        <f>IF(N170="znížená",J170,0)</f>
        <v>465.18</v>
      </c>
      <c r="BG170" s="152">
        <f>IF(N170="zákl. prenesená",J170,0)</f>
        <v>0</v>
      </c>
      <c r="BH170" s="152">
        <f>IF(N170="zníž. prenesená",J170,0)</f>
        <v>0</v>
      </c>
      <c r="BI170" s="152">
        <f>IF(N170="nulová",J170,0)</f>
        <v>0</v>
      </c>
      <c r="BJ170" s="15" t="s">
        <v>129</v>
      </c>
      <c r="BK170" s="152">
        <f>ROUND(I170*H170,2)</f>
        <v>465.18</v>
      </c>
      <c r="BL170" s="15" t="s">
        <v>128</v>
      </c>
      <c r="BM170" s="151" t="s">
        <v>233</v>
      </c>
    </row>
    <row r="171" spans="2:65" s="1" customFormat="1" ht="16.5" customHeight="1">
      <c r="B171" s="140"/>
      <c r="C171" s="141" t="s">
        <v>159</v>
      </c>
      <c r="D171" s="141" t="s">
        <v>124</v>
      </c>
      <c r="E171" s="142" t="s">
        <v>234</v>
      </c>
      <c r="F171" s="143" t="s">
        <v>235</v>
      </c>
      <c r="G171" s="144" t="s">
        <v>135</v>
      </c>
      <c r="H171" s="145">
        <v>2.5979999999999999</v>
      </c>
      <c r="I171" s="146">
        <v>1604.3</v>
      </c>
      <c r="J171" s="146">
        <f>ROUND(I171*H171,2)</f>
        <v>4167.97</v>
      </c>
      <c r="K171" s="147"/>
      <c r="L171" s="29"/>
      <c r="M171" s="148" t="s">
        <v>1</v>
      </c>
      <c r="N171" s="119" t="s">
        <v>41</v>
      </c>
      <c r="O171" s="149">
        <v>0</v>
      </c>
      <c r="P171" s="149">
        <f>O171*H171</f>
        <v>0</v>
      </c>
      <c r="Q171" s="149">
        <v>1.0189585000000001</v>
      </c>
      <c r="R171" s="149">
        <f>Q171*H171</f>
        <v>2.6472541830000003</v>
      </c>
      <c r="S171" s="149">
        <v>0</v>
      </c>
      <c r="T171" s="150">
        <f>S171*H171</f>
        <v>0</v>
      </c>
      <c r="AR171" s="151" t="s">
        <v>128</v>
      </c>
      <c r="AT171" s="151" t="s">
        <v>124</v>
      </c>
      <c r="AU171" s="151" t="s">
        <v>129</v>
      </c>
      <c r="AY171" s="15" t="s">
        <v>121</v>
      </c>
      <c r="BE171" s="152">
        <f>IF(N171="základná",J171,0)</f>
        <v>0</v>
      </c>
      <c r="BF171" s="152">
        <f>IF(N171="znížená",J171,0)</f>
        <v>4167.97</v>
      </c>
      <c r="BG171" s="152">
        <f>IF(N171="zákl. prenesená",J171,0)</f>
        <v>0</v>
      </c>
      <c r="BH171" s="152">
        <f>IF(N171="zníž. prenesená",J171,0)</f>
        <v>0</v>
      </c>
      <c r="BI171" s="152">
        <f>IF(N171="nulová",J171,0)</f>
        <v>0</v>
      </c>
      <c r="BJ171" s="15" t="s">
        <v>129</v>
      </c>
      <c r="BK171" s="152">
        <f>ROUND(I171*H171,2)</f>
        <v>4167.97</v>
      </c>
      <c r="BL171" s="15" t="s">
        <v>128</v>
      </c>
      <c r="BM171" s="151" t="s">
        <v>236</v>
      </c>
    </row>
    <row r="172" spans="2:65" s="12" customFormat="1" ht="10.199999999999999">
      <c r="B172" s="153"/>
      <c r="D172" s="154" t="s">
        <v>130</v>
      </c>
      <c r="E172" s="155" t="s">
        <v>1</v>
      </c>
      <c r="F172" s="156" t="s">
        <v>237</v>
      </c>
      <c r="H172" s="157">
        <v>2.5979999999999999</v>
      </c>
      <c r="L172" s="153"/>
      <c r="M172" s="158"/>
      <c r="T172" s="159"/>
      <c r="AT172" s="155" t="s">
        <v>130</v>
      </c>
      <c r="AU172" s="155" t="s">
        <v>129</v>
      </c>
      <c r="AV172" s="12" t="s">
        <v>129</v>
      </c>
      <c r="AW172" s="12" t="s">
        <v>29</v>
      </c>
      <c r="AX172" s="12" t="s">
        <v>75</v>
      </c>
      <c r="AY172" s="155" t="s">
        <v>121</v>
      </c>
    </row>
    <row r="173" spans="2:65" s="13" customFormat="1" ht="10.199999999999999">
      <c r="B173" s="160"/>
      <c r="D173" s="154" t="s">
        <v>130</v>
      </c>
      <c r="E173" s="161" t="s">
        <v>1</v>
      </c>
      <c r="F173" s="162" t="s">
        <v>132</v>
      </c>
      <c r="H173" s="163">
        <v>2.5979999999999999</v>
      </c>
      <c r="L173" s="160"/>
      <c r="M173" s="164"/>
      <c r="T173" s="165"/>
      <c r="AT173" s="161" t="s">
        <v>130</v>
      </c>
      <c r="AU173" s="161" t="s">
        <v>129</v>
      </c>
      <c r="AV173" s="13" t="s">
        <v>128</v>
      </c>
      <c r="AW173" s="13" t="s">
        <v>29</v>
      </c>
      <c r="AX173" s="13" t="s">
        <v>83</v>
      </c>
      <c r="AY173" s="161" t="s">
        <v>121</v>
      </c>
    </row>
    <row r="174" spans="2:65" s="11" customFormat="1" ht="22.8" customHeight="1">
      <c r="B174" s="129"/>
      <c r="D174" s="130" t="s">
        <v>74</v>
      </c>
      <c r="E174" s="138" t="s">
        <v>137</v>
      </c>
      <c r="F174" s="138" t="s">
        <v>238</v>
      </c>
      <c r="J174" s="139">
        <f>BK174</f>
        <v>26943.730000000003</v>
      </c>
      <c r="L174" s="129"/>
      <c r="M174" s="133"/>
      <c r="P174" s="134">
        <f>SUM(P175:P196)</f>
        <v>0</v>
      </c>
      <c r="R174" s="134">
        <f>SUM(R175:R196)</f>
        <v>203.11707122956</v>
      </c>
      <c r="T174" s="135">
        <f>SUM(T175:T196)</f>
        <v>0</v>
      </c>
      <c r="AR174" s="130" t="s">
        <v>83</v>
      </c>
      <c r="AT174" s="136" t="s">
        <v>74</v>
      </c>
      <c r="AU174" s="136" t="s">
        <v>83</v>
      </c>
      <c r="AY174" s="130" t="s">
        <v>121</v>
      </c>
      <c r="BK174" s="137">
        <f>SUM(BK175:BK196)</f>
        <v>26943.730000000003</v>
      </c>
    </row>
    <row r="175" spans="2:65" s="1" customFormat="1" ht="21.75" customHeight="1">
      <c r="B175" s="140"/>
      <c r="C175" s="141" t="s">
        <v>239</v>
      </c>
      <c r="D175" s="141" t="s">
        <v>124</v>
      </c>
      <c r="E175" s="142" t="s">
        <v>240</v>
      </c>
      <c r="F175" s="143" t="s">
        <v>241</v>
      </c>
      <c r="G175" s="144" t="s">
        <v>127</v>
      </c>
      <c r="H175" s="145">
        <v>80.712999999999994</v>
      </c>
      <c r="I175" s="146">
        <v>122.94</v>
      </c>
      <c r="J175" s="146">
        <f>ROUND(I175*H175,2)</f>
        <v>9922.86</v>
      </c>
      <c r="K175" s="147"/>
      <c r="L175" s="29"/>
      <c r="M175" s="148" t="s">
        <v>1</v>
      </c>
      <c r="N175" s="119" t="s">
        <v>41</v>
      </c>
      <c r="O175" s="149">
        <v>0</v>
      </c>
      <c r="P175" s="149">
        <f>O175*H175</f>
        <v>0</v>
      </c>
      <c r="Q175" s="149">
        <v>2.4493263999999999</v>
      </c>
      <c r="R175" s="149">
        <f>Q175*H175</f>
        <v>197.69248172319999</v>
      </c>
      <c r="S175" s="149">
        <v>0</v>
      </c>
      <c r="T175" s="150">
        <f>S175*H175</f>
        <v>0</v>
      </c>
      <c r="AR175" s="151" t="s">
        <v>128</v>
      </c>
      <c r="AT175" s="151" t="s">
        <v>124</v>
      </c>
      <c r="AU175" s="151" t="s">
        <v>129</v>
      </c>
      <c r="AY175" s="15" t="s">
        <v>121</v>
      </c>
      <c r="BE175" s="152">
        <f>IF(N175="základná",J175,0)</f>
        <v>0</v>
      </c>
      <c r="BF175" s="152">
        <f>IF(N175="znížená",J175,0)</f>
        <v>9922.86</v>
      </c>
      <c r="BG175" s="152">
        <f>IF(N175="zákl. prenesená",J175,0)</f>
        <v>0</v>
      </c>
      <c r="BH175" s="152">
        <f>IF(N175="zníž. prenesená",J175,0)</f>
        <v>0</v>
      </c>
      <c r="BI175" s="152">
        <f>IF(N175="nulová",J175,0)</f>
        <v>0</v>
      </c>
      <c r="BJ175" s="15" t="s">
        <v>129</v>
      </c>
      <c r="BK175" s="152">
        <f>ROUND(I175*H175,2)</f>
        <v>9922.86</v>
      </c>
      <c r="BL175" s="15" t="s">
        <v>128</v>
      </c>
      <c r="BM175" s="151" t="s">
        <v>242</v>
      </c>
    </row>
    <row r="176" spans="2:65" s="12" customFormat="1" ht="10.199999999999999">
      <c r="B176" s="153"/>
      <c r="D176" s="154" t="s">
        <v>130</v>
      </c>
      <c r="E176" s="155" t="s">
        <v>1</v>
      </c>
      <c r="F176" s="156" t="s">
        <v>243</v>
      </c>
      <c r="H176" s="157">
        <v>64.239999999999995</v>
      </c>
      <c r="L176" s="153"/>
      <c r="M176" s="158"/>
      <c r="T176" s="159"/>
      <c r="AT176" s="155" t="s">
        <v>130</v>
      </c>
      <c r="AU176" s="155" t="s">
        <v>129</v>
      </c>
      <c r="AV176" s="12" t="s">
        <v>129</v>
      </c>
      <c r="AW176" s="12" t="s">
        <v>29</v>
      </c>
      <c r="AX176" s="12" t="s">
        <v>75</v>
      </c>
      <c r="AY176" s="155" t="s">
        <v>121</v>
      </c>
    </row>
    <row r="177" spans="2:65" s="12" customFormat="1" ht="10.199999999999999">
      <c r="B177" s="153"/>
      <c r="D177" s="154" t="s">
        <v>130</v>
      </c>
      <c r="E177" s="155" t="s">
        <v>1</v>
      </c>
      <c r="F177" s="156" t="s">
        <v>244</v>
      </c>
      <c r="H177" s="157">
        <v>-3.6</v>
      </c>
      <c r="L177" s="153"/>
      <c r="M177" s="158"/>
      <c r="T177" s="159"/>
      <c r="AT177" s="155" t="s">
        <v>130</v>
      </c>
      <c r="AU177" s="155" t="s">
        <v>129</v>
      </c>
      <c r="AV177" s="12" t="s">
        <v>129</v>
      </c>
      <c r="AW177" s="12" t="s">
        <v>29</v>
      </c>
      <c r="AX177" s="12" t="s">
        <v>75</v>
      </c>
      <c r="AY177" s="155" t="s">
        <v>121</v>
      </c>
    </row>
    <row r="178" spans="2:65" s="12" customFormat="1" ht="10.199999999999999">
      <c r="B178" s="153"/>
      <c r="D178" s="154" t="s">
        <v>130</v>
      </c>
      <c r="E178" s="155" t="s">
        <v>1</v>
      </c>
      <c r="F178" s="156" t="s">
        <v>245</v>
      </c>
      <c r="H178" s="157">
        <v>-2.1</v>
      </c>
      <c r="L178" s="153"/>
      <c r="M178" s="158"/>
      <c r="T178" s="159"/>
      <c r="AT178" s="155" t="s">
        <v>130</v>
      </c>
      <c r="AU178" s="155" t="s">
        <v>129</v>
      </c>
      <c r="AV178" s="12" t="s">
        <v>129</v>
      </c>
      <c r="AW178" s="12" t="s">
        <v>29</v>
      </c>
      <c r="AX178" s="12" t="s">
        <v>75</v>
      </c>
      <c r="AY178" s="155" t="s">
        <v>121</v>
      </c>
    </row>
    <row r="179" spans="2:65" s="12" customFormat="1" ht="10.199999999999999">
      <c r="B179" s="153"/>
      <c r="D179" s="154" t="s">
        <v>130</v>
      </c>
      <c r="E179" s="155" t="s">
        <v>1</v>
      </c>
      <c r="F179" s="156" t="s">
        <v>246</v>
      </c>
      <c r="H179" s="157">
        <v>8.8330000000000002</v>
      </c>
      <c r="L179" s="153"/>
      <c r="M179" s="158"/>
      <c r="T179" s="159"/>
      <c r="AT179" s="155" t="s">
        <v>130</v>
      </c>
      <c r="AU179" s="155" t="s">
        <v>129</v>
      </c>
      <c r="AV179" s="12" t="s">
        <v>129</v>
      </c>
      <c r="AW179" s="12" t="s">
        <v>29</v>
      </c>
      <c r="AX179" s="12" t="s">
        <v>75</v>
      </c>
      <c r="AY179" s="155" t="s">
        <v>121</v>
      </c>
    </row>
    <row r="180" spans="2:65" s="12" customFormat="1" ht="10.199999999999999">
      <c r="B180" s="153"/>
      <c r="D180" s="154" t="s">
        <v>130</v>
      </c>
      <c r="E180" s="155" t="s">
        <v>1</v>
      </c>
      <c r="F180" s="156" t="s">
        <v>247</v>
      </c>
      <c r="H180" s="157">
        <v>12.3</v>
      </c>
      <c r="L180" s="153"/>
      <c r="M180" s="158"/>
      <c r="T180" s="159"/>
      <c r="AT180" s="155" t="s">
        <v>130</v>
      </c>
      <c r="AU180" s="155" t="s">
        <v>129</v>
      </c>
      <c r="AV180" s="12" t="s">
        <v>129</v>
      </c>
      <c r="AW180" s="12" t="s">
        <v>29</v>
      </c>
      <c r="AX180" s="12" t="s">
        <v>75</v>
      </c>
      <c r="AY180" s="155" t="s">
        <v>121</v>
      </c>
    </row>
    <row r="181" spans="2:65" s="12" customFormat="1" ht="10.199999999999999">
      <c r="B181" s="153"/>
      <c r="D181" s="154" t="s">
        <v>130</v>
      </c>
      <c r="E181" s="155" t="s">
        <v>1</v>
      </c>
      <c r="F181" s="156" t="s">
        <v>248</v>
      </c>
      <c r="H181" s="157">
        <v>-4</v>
      </c>
      <c r="L181" s="153"/>
      <c r="M181" s="158"/>
      <c r="T181" s="159"/>
      <c r="AT181" s="155" t="s">
        <v>130</v>
      </c>
      <c r="AU181" s="155" t="s">
        <v>129</v>
      </c>
      <c r="AV181" s="12" t="s">
        <v>129</v>
      </c>
      <c r="AW181" s="12" t="s">
        <v>29</v>
      </c>
      <c r="AX181" s="12" t="s">
        <v>75</v>
      </c>
      <c r="AY181" s="155" t="s">
        <v>121</v>
      </c>
    </row>
    <row r="182" spans="2:65" s="12" customFormat="1" ht="10.199999999999999">
      <c r="B182" s="153"/>
      <c r="D182" s="154" t="s">
        <v>130</v>
      </c>
      <c r="E182" s="155" t="s">
        <v>1</v>
      </c>
      <c r="F182" s="156" t="s">
        <v>249</v>
      </c>
      <c r="H182" s="157">
        <v>5.04</v>
      </c>
      <c r="L182" s="153"/>
      <c r="M182" s="158"/>
      <c r="T182" s="159"/>
      <c r="AT182" s="155" t="s">
        <v>130</v>
      </c>
      <c r="AU182" s="155" t="s">
        <v>129</v>
      </c>
      <c r="AV182" s="12" t="s">
        <v>129</v>
      </c>
      <c r="AW182" s="12" t="s">
        <v>29</v>
      </c>
      <c r="AX182" s="12" t="s">
        <v>75</v>
      </c>
      <c r="AY182" s="155" t="s">
        <v>121</v>
      </c>
    </row>
    <row r="183" spans="2:65" s="13" customFormat="1" ht="10.199999999999999">
      <c r="B183" s="160"/>
      <c r="D183" s="154" t="s">
        <v>130</v>
      </c>
      <c r="E183" s="161" t="s">
        <v>1</v>
      </c>
      <c r="F183" s="162" t="s">
        <v>132</v>
      </c>
      <c r="H183" s="163">
        <v>80.712999999999994</v>
      </c>
      <c r="L183" s="160"/>
      <c r="M183" s="164"/>
      <c r="T183" s="165"/>
      <c r="AT183" s="161" t="s">
        <v>130</v>
      </c>
      <c r="AU183" s="161" t="s">
        <v>129</v>
      </c>
      <c r="AV183" s="13" t="s">
        <v>128</v>
      </c>
      <c r="AW183" s="13" t="s">
        <v>29</v>
      </c>
      <c r="AX183" s="13" t="s">
        <v>83</v>
      </c>
      <c r="AY183" s="161" t="s">
        <v>121</v>
      </c>
    </row>
    <row r="184" spans="2:65" s="1" customFormat="1" ht="24.15" customHeight="1">
      <c r="B184" s="140"/>
      <c r="C184" s="141" t="s">
        <v>167</v>
      </c>
      <c r="D184" s="141" t="s">
        <v>124</v>
      </c>
      <c r="E184" s="142" t="s">
        <v>250</v>
      </c>
      <c r="F184" s="143" t="s">
        <v>251</v>
      </c>
      <c r="G184" s="144" t="s">
        <v>166</v>
      </c>
      <c r="H184" s="145">
        <v>655.78399999999999</v>
      </c>
      <c r="I184" s="146">
        <v>18.73</v>
      </c>
      <c r="J184" s="146">
        <f>ROUND(I184*H184,2)</f>
        <v>12282.83</v>
      </c>
      <c r="K184" s="147"/>
      <c r="L184" s="29"/>
      <c r="M184" s="148" t="s">
        <v>1</v>
      </c>
      <c r="N184" s="119" t="s">
        <v>41</v>
      </c>
      <c r="O184" s="149">
        <v>0</v>
      </c>
      <c r="P184" s="149">
        <f>O184*H184</f>
        <v>0</v>
      </c>
      <c r="Q184" s="149">
        <v>6.5097100000000001E-3</v>
      </c>
      <c r="R184" s="149">
        <f>Q184*H184</f>
        <v>4.26896366264</v>
      </c>
      <c r="S184" s="149">
        <v>0</v>
      </c>
      <c r="T184" s="150">
        <f>S184*H184</f>
        <v>0</v>
      </c>
      <c r="AR184" s="151" t="s">
        <v>128</v>
      </c>
      <c r="AT184" s="151" t="s">
        <v>124</v>
      </c>
      <c r="AU184" s="151" t="s">
        <v>129</v>
      </c>
      <c r="AY184" s="15" t="s">
        <v>121</v>
      </c>
      <c r="BE184" s="152">
        <f>IF(N184="základná",J184,0)</f>
        <v>0</v>
      </c>
      <c r="BF184" s="152">
        <f>IF(N184="znížená",J184,0)</f>
        <v>12282.83</v>
      </c>
      <c r="BG184" s="152">
        <f>IF(N184="zákl. prenesená",J184,0)</f>
        <v>0</v>
      </c>
      <c r="BH184" s="152">
        <f>IF(N184="zníž. prenesená",J184,0)</f>
        <v>0</v>
      </c>
      <c r="BI184" s="152">
        <f>IF(N184="nulová",J184,0)</f>
        <v>0</v>
      </c>
      <c r="BJ184" s="15" t="s">
        <v>129</v>
      </c>
      <c r="BK184" s="152">
        <f>ROUND(I184*H184,2)</f>
        <v>12282.83</v>
      </c>
      <c r="BL184" s="15" t="s">
        <v>128</v>
      </c>
      <c r="BM184" s="151" t="s">
        <v>252</v>
      </c>
    </row>
    <row r="185" spans="2:65" s="12" customFormat="1" ht="10.199999999999999">
      <c r="B185" s="153"/>
      <c r="D185" s="154" t="s">
        <v>130</v>
      </c>
      <c r="E185" s="155" t="s">
        <v>1</v>
      </c>
      <c r="F185" s="156" t="s">
        <v>253</v>
      </c>
      <c r="H185" s="157">
        <v>513.91999999999996</v>
      </c>
      <c r="L185" s="153"/>
      <c r="M185" s="158"/>
      <c r="T185" s="159"/>
      <c r="AT185" s="155" t="s">
        <v>130</v>
      </c>
      <c r="AU185" s="155" t="s">
        <v>129</v>
      </c>
      <c r="AV185" s="12" t="s">
        <v>129</v>
      </c>
      <c r="AW185" s="12" t="s">
        <v>29</v>
      </c>
      <c r="AX185" s="12" t="s">
        <v>75</v>
      </c>
      <c r="AY185" s="155" t="s">
        <v>121</v>
      </c>
    </row>
    <row r="186" spans="2:65" s="12" customFormat="1" ht="10.199999999999999">
      <c r="B186" s="153"/>
      <c r="D186" s="154" t="s">
        <v>130</v>
      </c>
      <c r="E186" s="155" t="s">
        <v>1</v>
      </c>
      <c r="F186" s="156" t="s">
        <v>254</v>
      </c>
      <c r="H186" s="157">
        <v>-28.8</v>
      </c>
      <c r="L186" s="153"/>
      <c r="M186" s="158"/>
      <c r="T186" s="159"/>
      <c r="AT186" s="155" t="s">
        <v>130</v>
      </c>
      <c r="AU186" s="155" t="s">
        <v>129</v>
      </c>
      <c r="AV186" s="12" t="s">
        <v>129</v>
      </c>
      <c r="AW186" s="12" t="s">
        <v>29</v>
      </c>
      <c r="AX186" s="12" t="s">
        <v>75</v>
      </c>
      <c r="AY186" s="155" t="s">
        <v>121</v>
      </c>
    </row>
    <row r="187" spans="2:65" s="12" customFormat="1" ht="10.199999999999999">
      <c r="B187" s="153"/>
      <c r="D187" s="154" t="s">
        <v>130</v>
      </c>
      <c r="E187" s="155" t="s">
        <v>1</v>
      </c>
      <c r="F187" s="156" t="s">
        <v>255</v>
      </c>
      <c r="H187" s="157">
        <v>-16.8</v>
      </c>
      <c r="L187" s="153"/>
      <c r="M187" s="158"/>
      <c r="T187" s="159"/>
      <c r="AT187" s="155" t="s">
        <v>130</v>
      </c>
      <c r="AU187" s="155" t="s">
        <v>129</v>
      </c>
      <c r="AV187" s="12" t="s">
        <v>129</v>
      </c>
      <c r="AW187" s="12" t="s">
        <v>29</v>
      </c>
      <c r="AX187" s="12" t="s">
        <v>75</v>
      </c>
      <c r="AY187" s="155" t="s">
        <v>121</v>
      </c>
    </row>
    <row r="188" spans="2:65" s="12" customFormat="1" ht="10.199999999999999">
      <c r="B188" s="153"/>
      <c r="D188" s="154" t="s">
        <v>130</v>
      </c>
      <c r="E188" s="155" t="s">
        <v>1</v>
      </c>
      <c r="F188" s="156" t="s">
        <v>256</v>
      </c>
      <c r="H188" s="157">
        <v>70.664000000000001</v>
      </c>
      <c r="L188" s="153"/>
      <c r="M188" s="158"/>
      <c r="T188" s="159"/>
      <c r="AT188" s="155" t="s">
        <v>130</v>
      </c>
      <c r="AU188" s="155" t="s">
        <v>129</v>
      </c>
      <c r="AV188" s="12" t="s">
        <v>129</v>
      </c>
      <c r="AW188" s="12" t="s">
        <v>29</v>
      </c>
      <c r="AX188" s="12" t="s">
        <v>75</v>
      </c>
      <c r="AY188" s="155" t="s">
        <v>121</v>
      </c>
    </row>
    <row r="189" spans="2:65" s="12" customFormat="1" ht="10.199999999999999">
      <c r="B189" s="153"/>
      <c r="D189" s="154" t="s">
        <v>130</v>
      </c>
      <c r="E189" s="155" t="s">
        <v>1</v>
      </c>
      <c r="F189" s="156" t="s">
        <v>257</v>
      </c>
      <c r="H189" s="157">
        <v>98.4</v>
      </c>
      <c r="L189" s="153"/>
      <c r="M189" s="158"/>
      <c r="T189" s="159"/>
      <c r="AT189" s="155" t="s">
        <v>130</v>
      </c>
      <c r="AU189" s="155" t="s">
        <v>129</v>
      </c>
      <c r="AV189" s="12" t="s">
        <v>129</v>
      </c>
      <c r="AW189" s="12" t="s">
        <v>29</v>
      </c>
      <c r="AX189" s="12" t="s">
        <v>75</v>
      </c>
      <c r="AY189" s="155" t="s">
        <v>121</v>
      </c>
    </row>
    <row r="190" spans="2:65" s="12" customFormat="1" ht="10.199999999999999">
      <c r="B190" s="153"/>
      <c r="D190" s="154" t="s">
        <v>130</v>
      </c>
      <c r="E190" s="155" t="s">
        <v>1</v>
      </c>
      <c r="F190" s="156" t="s">
        <v>258</v>
      </c>
      <c r="H190" s="157">
        <v>-32</v>
      </c>
      <c r="L190" s="153"/>
      <c r="M190" s="158"/>
      <c r="T190" s="159"/>
      <c r="AT190" s="155" t="s">
        <v>130</v>
      </c>
      <c r="AU190" s="155" t="s">
        <v>129</v>
      </c>
      <c r="AV190" s="12" t="s">
        <v>129</v>
      </c>
      <c r="AW190" s="12" t="s">
        <v>29</v>
      </c>
      <c r="AX190" s="12" t="s">
        <v>75</v>
      </c>
      <c r="AY190" s="155" t="s">
        <v>121</v>
      </c>
    </row>
    <row r="191" spans="2:65" s="12" customFormat="1" ht="10.199999999999999">
      <c r="B191" s="153"/>
      <c r="D191" s="154" t="s">
        <v>130</v>
      </c>
      <c r="E191" s="155" t="s">
        <v>1</v>
      </c>
      <c r="F191" s="156" t="s">
        <v>259</v>
      </c>
      <c r="H191" s="157">
        <v>50.4</v>
      </c>
      <c r="L191" s="153"/>
      <c r="M191" s="158"/>
      <c r="T191" s="159"/>
      <c r="AT191" s="155" t="s">
        <v>130</v>
      </c>
      <c r="AU191" s="155" t="s">
        <v>129</v>
      </c>
      <c r="AV191" s="12" t="s">
        <v>129</v>
      </c>
      <c r="AW191" s="12" t="s">
        <v>29</v>
      </c>
      <c r="AX191" s="12" t="s">
        <v>75</v>
      </c>
      <c r="AY191" s="155" t="s">
        <v>121</v>
      </c>
    </row>
    <row r="192" spans="2:65" s="13" customFormat="1" ht="10.199999999999999">
      <c r="B192" s="160"/>
      <c r="D192" s="154" t="s">
        <v>130</v>
      </c>
      <c r="E192" s="161" t="s">
        <v>1</v>
      </c>
      <c r="F192" s="162" t="s">
        <v>132</v>
      </c>
      <c r="H192" s="163">
        <v>655.78399999999988</v>
      </c>
      <c r="L192" s="160"/>
      <c r="M192" s="164"/>
      <c r="T192" s="165"/>
      <c r="AT192" s="161" t="s">
        <v>130</v>
      </c>
      <c r="AU192" s="161" t="s">
        <v>129</v>
      </c>
      <c r="AV192" s="13" t="s">
        <v>128</v>
      </c>
      <c r="AW192" s="13" t="s">
        <v>29</v>
      </c>
      <c r="AX192" s="13" t="s">
        <v>83</v>
      </c>
      <c r="AY192" s="161" t="s">
        <v>121</v>
      </c>
    </row>
    <row r="193" spans="2:65" s="1" customFormat="1" ht="24.15" customHeight="1">
      <c r="B193" s="140"/>
      <c r="C193" s="141" t="s">
        <v>260</v>
      </c>
      <c r="D193" s="141" t="s">
        <v>124</v>
      </c>
      <c r="E193" s="142" t="s">
        <v>261</v>
      </c>
      <c r="F193" s="143" t="s">
        <v>262</v>
      </c>
      <c r="G193" s="144" t="s">
        <v>166</v>
      </c>
      <c r="H193" s="145">
        <v>655.78399999999999</v>
      </c>
      <c r="I193" s="146">
        <v>5.15</v>
      </c>
      <c r="J193" s="146">
        <f>ROUND(I193*H193,2)</f>
        <v>3377.29</v>
      </c>
      <c r="K193" s="147"/>
      <c r="L193" s="29"/>
      <c r="M193" s="148" t="s">
        <v>1</v>
      </c>
      <c r="N193" s="119" t="s">
        <v>41</v>
      </c>
      <c r="O193" s="149">
        <v>0</v>
      </c>
      <c r="P193" s="149">
        <f>O193*H193</f>
        <v>0</v>
      </c>
      <c r="Q193" s="149">
        <v>0</v>
      </c>
      <c r="R193" s="149">
        <f>Q193*H193</f>
        <v>0</v>
      </c>
      <c r="S193" s="149">
        <v>0</v>
      </c>
      <c r="T193" s="150">
        <f>S193*H193</f>
        <v>0</v>
      </c>
      <c r="AR193" s="151" t="s">
        <v>128</v>
      </c>
      <c r="AT193" s="151" t="s">
        <v>124</v>
      </c>
      <c r="AU193" s="151" t="s">
        <v>129</v>
      </c>
      <c r="AY193" s="15" t="s">
        <v>121</v>
      </c>
      <c r="BE193" s="152">
        <f>IF(N193="základná",J193,0)</f>
        <v>0</v>
      </c>
      <c r="BF193" s="152">
        <f>IF(N193="znížená",J193,0)</f>
        <v>3377.29</v>
      </c>
      <c r="BG193" s="152">
        <f>IF(N193="zákl. prenesená",J193,0)</f>
        <v>0</v>
      </c>
      <c r="BH193" s="152">
        <f>IF(N193="zníž. prenesená",J193,0)</f>
        <v>0</v>
      </c>
      <c r="BI193" s="152">
        <f>IF(N193="nulová",J193,0)</f>
        <v>0</v>
      </c>
      <c r="BJ193" s="15" t="s">
        <v>129</v>
      </c>
      <c r="BK193" s="152">
        <f>ROUND(I193*H193,2)</f>
        <v>3377.29</v>
      </c>
      <c r="BL193" s="15" t="s">
        <v>128</v>
      </c>
      <c r="BM193" s="151" t="s">
        <v>263</v>
      </c>
    </row>
    <row r="194" spans="2:65" s="1" customFormat="1" ht="37.799999999999997" customHeight="1">
      <c r="B194" s="140"/>
      <c r="C194" s="141" t="s">
        <v>149</v>
      </c>
      <c r="D194" s="141" t="s">
        <v>124</v>
      </c>
      <c r="E194" s="142" t="s">
        <v>264</v>
      </c>
      <c r="F194" s="143" t="s">
        <v>265</v>
      </c>
      <c r="G194" s="144" t="s">
        <v>166</v>
      </c>
      <c r="H194" s="145">
        <v>327.892</v>
      </c>
      <c r="I194" s="146">
        <v>4.1500000000000004</v>
      </c>
      <c r="J194" s="146">
        <f>ROUND(I194*H194,2)</f>
        <v>1360.75</v>
      </c>
      <c r="K194" s="147"/>
      <c r="L194" s="29"/>
      <c r="M194" s="148" t="s">
        <v>1</v>
      </c>
      <c r="N194" s="119" t="s">
        <v>41</v>
      </c>
      <c r="O194" s="149">
        <v>0</v>
      </c>
      <c r="P194" s="149">
        <f>O194*H194</f>
        <v>0</v>
      </c>
      <c r="Q194" s="149">
        <v>3.52441E-3</v>
      </c>
      <c r="R194" s="149">
        <f>Q194*H194</f>
        <v>1.15562584372</v>
      </c>
      <c r="S194" s="149">
        <v>0</v>
      </c>
      <c r="T194" s="150">
        <f>S194*H194</f>
        <v>0</v>
      </c>
      <c r="AR194" s="151" t="s">
        <v>128</v>
      </c>
      <c r="AT194" s="151" t="s">
        <v>124</v>
      </c>
      <c r="AU194" s="151" t="s">
        <v>129</v>
      </c>
      <c r="AY194" s="15" t="s">
        <v>121</v>
      </c>
      <c r="BE194" s="152">
        <f>IF(N194="základná",J194,0)</f>
        <v>0</v>
      </c>
      <c r="BF194" s="152">
        <f>IF(N194="znížená",J194,0)</f>
        <v>1360.75</v>
      </c>
      <c r="BG194" s="152">
        <f>IF(N194="zákl. prenesená",J194,0)</f>
        <v>0</v>
      </c>
      <c r="BH194" s="152">
        <f>IF(N194="zníž. prenesená",J194,0)</f>
        <v>0</v>
      </c>
      <c r="BI194" s="152">
        <f>IF(N194="nulová",J194,0)</f>
        <v>0</v>
      </c>
      <c r="BJ194" s="15" t="s">
        <v>129</v>
      </c>
      <c r="BK194" s="152">
        <f>ROUND(I194*H194,2)</f>
        <v>1360.75</v>
      </c>
      <c r="BL194" s="15" t="s">
        <v>128</v>
      </c>
      <c r="BM194" s="151" t="s">
        <v>266</v>
      </c>
    </row>
    <row r="195" spans="2:65" s="12" customFormat="1" ht="10.199999999999999">
      <c r="B195" s="153"/>
      <c r="D195" s="154" t="s">
        <v>130</v>
      </c>
      <c r="E195" s="155" t="s">
        <v>1</v>
      </c>
      <c r="F195" s="156" t="s">
        <v>267</v>
      </c>
      <c r="H195" s="157">
        <v>327.892</v>
      </c>
      <c r="L195" s="153"/>
      <c r="M195" s="158"/>
      <c r="T195" s="159"/>
      <c r="AT195" s="155" t="s">
        <v>130</v>
      </c>
      <c r="AU195" s="155" t="s">
        <v>129</v>
      </c>
      <c r="AV195" s="12" t="s">
        <v>129</v>
      </c>
      <c r="AW195" s="12" t="s">
        <v>29</v>
      </c>
      <c r="AX195" s="12" t="s">
        <v>75</v>
      </c>
      <c r="AY195" s="155" t="s">
        <v>121</v>
      </c>
    </row>
    <row r="196" spans="2:65" s="13" customFormat="1" ht="10.199999999999999">
      <c r="B196" s="160"/>
      <c r="D196" s="154" t="s">
        <v>130</v>
      </c>
      <c r="E196" s="161" t="s">
        <v>1</v>
      </c>
      <c r="F196" s="162" t="s">
        <v>132</v>
      </c>
      <c r="H196" s="163">
        <v>327.892</v>
      </c>
      <c r="L196" s="160"/>
      <c r="M196" s="164"/>
      <c r="T196" s="165"/>
      <c r="AT196" s="161" t="s">
        <v>130</v>
      </c>
      <c r="AU196" s="161" t="s">
        <v>129</v>
      </c>
      <c r="AV196" s="13" t="s">
        <v>128</v>
      </c>
      <c r="AW196" s="13" t="s">
        <v>29</v>
      </c>
      <c r="AX196" s="13" t="s">
        <v>83</v>
      </c>
      <c r="AY196" s="161" t="s">
        <v>121</v>
      </c>
    </row>
    <row r="197" spans="2:65" s="11" customFormat="1" ht="22.8" customHeight="1">
      <c r="B197" s="129"/>
      <c r="D197" s="130" t="s">
        <v>74</v>
      </c>
      <c r="E197" s="138" t="s">
        <v>140</v>
      </c>
      <c r="F197" s="138" t="s">
        <v>268</v>
      </c>
      <c r="J197" s="139">
        <f>BK197</f>
        <v>45450.239999999998</v>
      </c>
      <c r="L197" s="129"/>
      <c r="M197" s="133"/>
      <c r="P197" s="134">
        <f>SUM(P198:P226)</f>
        <v>0</v>
      </c>
      <c r="R197" s="134">
        <f>SUM(R198:R226)</f>
        <v>619.93174205332014</v>
      </c>
      <c r="T197" s="135">
        <f>SUM(T198:T226)</f>
        <v>0</v>
      </c>
      <c r="AR197" s="130" t="s">
        <v>83</v>
      </c>
      <c r="AT197" s="136" t="s">
        <v>74</v>
      </c>
      <c r="AU197" s="136" t="s">
        <v>83</v>
      </c>
      <c r="AY197" s="130" t="s">
        <v>121</v>
      </c>
      <c r="BK197" s="137">
        <f>SUM(BK198:BK226)</f>
        <v>45450.239999999998</v>
      </c>
    </row>
    <row r="198" spans="2:65" s="1" customFormat="1" ht="33" customHeight="1">
      <c r="B198" s="140"/>
      <c r="C198" s="141" t="s">
        <v>269</v>
      </c>
      <c r="D198" s="141" t="s">
        <v>124</v>
      </c>
      <c r="E198" s="142" t="s">
        <v>270</v>
      </c>
      <c r="F198" s="143" t="s">
        <v>271</v>
      </c>
      <c r="G198" s="144" t="s">
        <v>127</v>
      </c>
      <c r="H198" s="145">
        <v>37.606999999999999</v>
      </c>
      <c r="I198" s="146">
        <v>132.06</v>
      </c>
      <c r="J198" s="146">
        <f>ROUND(I198*H198,2)</f>
        <v>4966.38</v>
      </c>
      <c r="K198" s="147"/>
      <c r="L198" s="29"/>
      <c r="M198" s="148" t="s">
        <v>1</v>
      </c>
      <c r="N198" s="119" t="s">
        <v>41</v>
      </c>
      <c r="O198" s="149">
        <v>0</v>
      </c>
      <c r="P198" s="149">
        <f>O198*H198</f>
        <v>0</v>
      </c>
      <c r="Q198" s="149">
        <v>2.0952500000000001</v>
      </c>
      <c r="R198" s="149">
        <f>Q198*H198</f>
        <v>78.796066749999994</v>
      </c>
      <c r="S198" s="149">
        <v>0</v>
      </c>
      <c r="T198" s="150">
        <f>S198*H198</f>
        <v>0</v>
      </c>
      <c r="AR198" s="151" t="s">
        <v>128</v>
      </c>
      <c r="AT198" s="151" t="s">
        <v>124</v>
      </c>
      <c r="AU198" s="151" t="s">
        <v>129</v>
      </c>
      <c r="AY198" s="15" t="s">
        <v>121</v>
      </c>
      <c r="BE198" s="152">
        <f>IF(N198="základná",J198,0)</f>
        <v>0</v>
      </c>
      <c r="BF198" s="152">
        <f>IF(N198="znížená",J198,0)</f>
        <v>4966.38</v>
      </c>
      <c r="BG198" s="152">
        <f>IF(N198="zákl. prenesená",J198,0)</f>
        <v>0</v>
      </c>
      <c r="BH198" s="152">
        <f>IF(N198="zníž. prenesená",J198,0)</f>
        <v>0</v>
      </c>
      <c r="BI198" s="152">
        <f>IF(N198="nulová",J198,0)</f>
        <v>0</v>
      </c>
      <c r="BJ198" s="15" t="s">
        <v>129</v>
      </c>
      <c r="BK198" s="152">
        <f>ROUND(I198*H198,2)</f>
        <v>4966.38</v>
      </c>
      <c r="BL198" s="15" t="s">
        <v>128</v>
      </c>
      <c r="BM198" s="151" t="s">
        <v>272</v>
      </c>
    </row>
    <row r="199" spans="2:65" s="12" customFormat="1" ht="10.199999999999999">
      <c r="B199" s="153"/>
      <c r="D199" s="154" t="s">
        <v>130</v>
      </c>
      <c r="E199" s="155" t="s">
        <v>1</v>
      </c>
      <c r="F199" s="156" t="s">
        <v>273</v>
      </c>
      <c r="H199" s="157">
        <v>37.606999999999999</v>
      </c>
      <c r="L199" s="153"/>
      <c r="M199" s="158"/>
      <c r="T199" s="159"/>
      <c r="AT199" s="155" t="s">
        <v>130</v>
      </c>
      <c r="AU199" s="155" t="s">
        <v>129</v>
      </c>
      <c r="AV199" s="12" t="s">
        <v>129</v>
      </c>
      <c r="AW199" s="12" t="s">
        <v>29</v>
      </c>
      <c r="AX199" s="12" t="s">
        <v>75</v>
      </c>
      <c r="AY199" s="155" t="s">
        <v>121</v>
      </c>
    </row>
    <row r="200" spans="2:65" s="13" customFormat="1" ht="10.199999999999999">
      <c r="B200" s="160"/>
      <c r="D200" s="154" t="s">
        <v>130</v>
      </c>
      <c r="E200" s="161" t="s">
        <v>1</v>
      </c>
      <c r="F200" s="162" t="s">
        <v>132</v>
      </c>
      <c r="H200" s="163">
        <v>37.606999999999999</v>
      </c>
      <c r="L200" s="160"/>
      <c r="M200" s="164"/>
      <c r="T200" s="165"/>
      <c r="AT200" s="161" t="s">
        <v>130</v>
      </c>
      <c r="AU200" s="161" t="s">
        <v>129</v>
      </c>
      <c r="AV200" s="13" t="s">
        <v>128</v>
      </c>
      <c r="AW200" s="13" t="s">
        <v>29</v>
      </c>
      <c r="AX200" s="13" t="s">
        <v>83</v>
      </c>
      <c r="AY200" s="161" t="s">
        <v>121</v>
      </c>
    </row>
    <row r="201" spans="2:65" s="1" customFormat="1" ht="24.15" customHeight="1">
      <c r="B201" s="140"/>
      <c r="C201" s="141" t="s">
        <v>178</v>
      </c>
      <c r="D201" s="141" t="s">
        <v>124</v>
      </c>
      <c r="E201" s="142" t="s">
        <v>274</v>
      </c>
      <c r="F201" s="143" t="s">
        <v>275</v>
      </c>
      <c r="G201" s="144" t="s">
        <v>127</v>
      </c>
      <c r="H201" s="145">
        <v>238.988</v>
      </c>
      <c r="I201" s="146">
        <v>121.11</v>
      </c>
      <c r="J201" s="146">
        <f>ROUND(I201*H201,2)</f>
        <v>28943.84</v>
      </c>
      <c r="K201" s="147"/>
      <c r="L201" s="29"/>
      <c r="M201" s="148" t="s">
        <v>1</v>
      </c>
      <c r="N201" s="119" t="s">
        <v>41</v>
      </c>
      <c r="O201" s="149">
        <v>0</v>
      </c>
      <c r="P201" s="149">
        <f>O201*H201</f>
        <v>0</v>
      </c>
      <c r="Q201" s="149">
        <v>2.2375205</v>
      </c>
      <c r="R201" s="149">
        <f>Q201*H201</f>
        <v>534.74054925400003</v>
      </c>
      <c r="S201" s="149">
        <v>0</v>
      </c>
      <c r="T201" s="150">
        <f>S201*H201</f>
        <v>0</v>
      </c>
      <c r="AR201" s="151" t="s">
        <v>128</v>
      </c>
      <c r="AT201" s="151" t="s">
        <v>124</v>
      </c>
      <c r="AU201" s="151" t="s">
        <v>129</v>
      </c>
      <c r="AY201" s="15" t="s">
        <v>121</v>
      </c>
      <c r="BE201" s="152">
        <f>IF(N201="základná",J201,0)</f>
        <v>0</v>
      </c>
      <c r="BF201" s="152">
        <f>IF(N201="znížená",J201,0)</f>
        <v>28943.84</v>
      </c>
      <c r="BG201" s="152">
        <f>IF(N201="zákl. prenesená",J201,0)</f>
        <v>0</v>
      </c>
      <c r="BH201" s="152">
        <f>IF(N201="zníž. prenesená",J201,0)</f>
        <v>0</v>
      </c>
      <c r="BI201" s="152">
        <f>IF(N201="nulová",J201,0)</f>
        <v>0</v>
      </c>
      <c r="BJ201" s="15" t="s">
        <v>129</v>
      </c>
      <c r="BK201" s="152">
        <f>ROUND(I201*H201,2)</f>
        <v>28943.84</v>
      </c>
      <c r="BL201" s="15" t="s">
        <v>128</v>
      </c>
      <c r="BM201" s="151" t="s">
        <v>276</v>
      </c>
    </row>
    <row r="202" spans="2:65" s="12" customFormat="1" ht="10.199999999999999">
      <c r="B202" s="153"/>
      <c r="D202" s="154" t="s">
        <v>130</v>
      </c>
      <c r="E202" s="155" t="s">
        <v>1</v>
      </c>
      <c r="F202" s="156" t="s">
        <v>277</v>
      </c>
      <c r="H202" s="157">
        <v>112.82</v>
      </c>
      <c r="L202" s="153"/>
      <c r="M202" s="158"/>
      <c r="T202" s="159"/>
      <c r="AT202" s="155" t="s">
        <v>130</v>
      </c>
      <c r="AU202" s="155" t="s">
        <v>129</v>
      </c>
      <c r="AV202" s="12" t="s">
        <v>129</v>
      </c>
      <c r="AW202" s="12" t="s">
        <v>29</v>
      </c>
      <c r="AX202" s="12" t="s">
        <v>75</v>
      </c>
      <c r="AY202" s="155" t="s">
        <v>121</v>
      </c>
    </row>
    <row r="203" spans="2:65" s="12" customFormat="1" ht="10.199999999999999">
      <c r="B203" s="153"/>
      <c r="D203" s="154" t="s">
        <v>130</v>
      </c>
      <c r="E203" s="155" t="s">
        <v>1</v>
      </c>
      <c r="F203" s="156" t="s">
        <v>278</v>
      </c>
      <c r="H203" s="157">
        <v>9.6359999999999992</v>
      </c>
      <c r="L203" s="153"/>
      <c r="M203" s="158"/>
      <c r="T203" s="159"/>
      <c r="AT203" s="155" t="s">
        <v>130</v>
      </c>
      <c r="AU203" s="155" t="s">
        <v>129</v>
      </c>
      <c r="AV203" s="12" t="s">
        <v>129</v>
      </c>
      <c r="AW203" s="12" t="s">
        <v>29</v>
      </c>
      <c r="AX203" s="12" t="s">
        <v>75</v>
      </c>
      <c r="AY203" s="155" t="s">
        <v>121</v>
      </c>
    </row>
    <row r="204" spans="2:65" s="12" customFormat="1" ht="10.199999999999999">
      <c r="B204" s="153"/>
      <c r="D204" s="154" t="s">
        <v>130</v>
      </c>
      <c r="E204" s="155" t="s">
        <v>1</v>
      </c>
      <c r="F204" s="156" t="s">
        <v>279</v>
      </c>
      <c r="H204" s="157">
        <v>33.725999999999999</v>
      </c>
      <c r="L204" s="153"/>
      <c r="M204" s="158"/>
      <c r="T204" s="159"/>
      <c r="AT204" s="155" t="s">
        <v>130</v>
      </c>
      <c r="AU204" s="155" t="s">
        <v>129</v>
      </c>
      <c r="AV204" s="12" t="s">
        <v>129</v>
      </c>
      <c r="AW204" s="12" t="s">
        <v>29</v>
      </c>
      <c r="AX204" s="12" t="s">
        <v>75</v>
      </c>
      <c r="AY204" s="155" t="s">
        <v>121</v>
      </c>
    </row>
    <row r="205" spans="2:65" s="12" customFormat="1" ht="10.199999999999999">
      <c r="B205" s="153"/>
      <c r="D205" s="154" t="s">
        <v>130</v>
      </c>
      <c r="E205" s="155" t="s">
        <v>1</v>
      </c>
      <c r="F205" s="156" t="s">
        <v>280</v>
      </c>
      <c r="H205" s="157">
        <v>49.08</v>
      </c>
      <c r="L205" s="153"/>
      <c r="M205" s="158"/>
      <c r="T205" s="159"/>
      <c r="AT205" s="155" t="s">
        <v>130</v>
      </c>
      <c r="AU205" s="155" t="s">
        <v>129</v>
      </c>
      <c r="AV205" s="12" t="s">
        <v>129</v>
      </c>
      <c r="AW205" s="12" t="s">
        <v>29</v>
      </c>
      <c r="AX205" s="12" t="s">
        <v>75</v>
      </c>
      <c r="AY205" s="155" t="s">
        <v>121</v>
      </c>
    </row>
    <row r="206" spans="2:65" s="12" customFormat="1" ht="10.199999999999999">
      <c r="B206" s="153"/>
      <c r="D206" s="154" t="s">
        <v>130</v>
      </c>
      <c r="E206" s="155" t="s">
        <v>1</v>
      </c>
      <c r="F206" s="156" t="s">
        <v>281</v>
      </c>
      <c r="H206" s="157">
        <v>33.725999999999999</v>
      </c>
      <c r="L206" s="153"/>
      <c r="M206" s="158"/>
      <c r="T206" s="159"/>
      <c r="AT206" s="155" t="s">
        <v>130</v>
      </c>
      <c r="AU206" s="155" t="s">
        <v>129</v>
      </c>
      <c r="AV206" s="12" t="s">
        <v>129</v>
      </c>
      <c r="AW206" s="12" t="s">
        <v>29</v>
      </c>
      <c r="AX206" s="12" t="s">
        <v>75</v>
      </c>
      <c r="AY206" s="155" t="s">
        <v>121</v>
      </c>
    </row>
    <row r="207" spans="2:65" s="13" customFormat="1" ht="10.199999999999999">
      <c r="B207" s="160"/>
      <c r="D207" s="154" t="s">
        <v>130</v>
      </c>
      <c r="E207" s="161" t="s">
        <v>1</v>
      </c>
      <c r="F207" s="162" t="s">
        <v>132</v>
      </c>
      <c r="H207" s="163">
        <v>238.988</v>
      </c>
      <c r="L207" s="160"/>
      <c r="M207" s="164"/>
      <c r="T207" s="165"/>
      <c r="AT207" s="161" t="s">
        <v>130</v>
      </c>
      <c r="AU207" s="161" t="s">
        <v>129</v>
      </c>
      <c r="AV207" s="13" t="s">
        <v>128</v>
      </c>
      <c r="AW207" s="13" t="s">
        <v>29</v>
      </c>
      <c r="AX207" s="13" t="s">
        <v>83</v>
      </c>
      <c r="AY207" s="161" t="s">
        <v>121</v>
      </c>
    </row>
    <row r="208" spans="2:65" s="1" customFormat="1" ht="21.75" customHeight="1">
      <c r="B208" s="140"/>
      <c r="C208" s="141" t="s">
        <v>282</v>
      </c>
      <c r="D208" s="141" t="s">
        <v>124</v>
      </c>
      <c r="E208" s="142" t="s">
        <v>283</v>
      </c>
      <c r="F208" s="143" t="s">
        <v>284</v>
      </c>
      <c r="G208" s="144" t="s">
        <v>166</v>
      </c>
      <c r="H208" s="145">
        <v>28.332000000000001</v>
      </c>
      <c r="I208" s="146">
        <v>15.51</v>
      </c>
      <c r="J208" s="146">
        <f>ROUND(I208*H208,2)</f>
        <v>439.43</v>
      </c>
      <c r="K208" s="147"/>
      <c r="L208" s="29"/>
      <c r="M208" s="148" t="s">
        <v>1</v>
      </c>
      <c r="N208" s="119" t="s">
        <v>41</v>
      </c>
      <c r="O208" s="149">
        <v>0</v>
      </c>
      <c r="P208" s="149">
        <f>O208*H208</f>
        <v>0</v>
      </c>
      <c r="Q208" s="149">
        <v>1.3804E-2</v>
      </c>
      <c r="R208" s="149">
        <f>Q208*H208</f>
        <v>0.39109492800000001</v>
      </c>
      <c r="S208" s="149">
        <v>0</v>
      </c>
      <c r="T208" s="150">
        <f>S208*H208</f>
        <v>0</v>
      </c>
      <c r="AR208" s="151" t="s">
        <v>128</v>
      </c>
      <c r="AT208" s="151" t="s">
        <v>124</v>
      </c>
      <c r="AU208" s="151" t="s">
        <v>129</v>
      </c>
      <c r="AY208" s="15" t="s">
        <v>121</v>
      </c>
      <c r="BE208" s="152">
        <f>IF(N208="základná",J208,0)</f>
        <v>0</v>
      </c>
      <c r="BF208" s="152">
        <f>IF(N208="znížená",J208,0)</f>
        <v>439.43</v>
      </c>
      <c r="BG208" s="152">
        <f>IF(N208="zákl. prenesená",J208,0)</f>
        <v>0</v>
      </c>
      <c r="BH208" s="152">
        <f>IF(N208="zníž. prenesená",J208,0)</f>
        <v>0</v>
      </c>
      <c r="BI208" s="152">
        <f>IF(N208="nulová",J208,0)</f>
        <v>0</v>
      </c>
      <c r="BJ208" s="15" t="s">
        <v>129</v>
      </c>
      <c r="BK208" s="152">
        <f>ROUND(I208*H208,2)</f>
        <v>439.43</v>
      </c>
      <c r="BL208" s="15" t="s">
        <v>128</v>
      </c>
      <c r="BM208" s="151" t="s">
        <v>285</v>
      </c>
    </row>
    <row r="209" spans="2:65" s="12" customFormat="1" ht="10.199999999999999">
      <c r="B209" s="153"/>
      <c r="D209" s="154" t="s">
        <v>130</v>
      </c>
      <c r="E209" s="155" t="s">
        <v>1</v>
      </c>
      <c r="F209" s="156" t="s">
        <v>286</v>
      </c>
      <c r="H209" s="157">
        <v>10.686</v>
      </c>
      <c r="L209" s="153"/>
      <c r="M209" s="158"/>
      <c r="T209" s="159"/>
      <c r="AT209" s="155" t="s">
        <v>130</v>
      </c>
      <c r="AU209" s="155" t="s">
        <v>129</v>
      </c>
      <c r="AV209" s="12" t="s">
        <v>129</v>
      </c>
      <c r="AW209" s="12" t="s">
        <v>29</v>
      </c>
      <c r="AX209" s="12" t="s">
        <v>75</v>
      </c>
      <c r="AY209" s="155" t="s">
        <v>121</v>
      </c>
    </row>
    <row r="210" spans="2:65" s="12" customFormat="1" ht="10.199999999999999">
      <c r="B210" s="153"/>
      <c r="D210" s="154" t="s">
        <v>130</v>
      </c>
      <c r="E210" s="155" t="s">
        <v>1</v>
      </c>
      <c r="F210" s="156" t="s">
        <v>287</v>
      </c>
      <c r="H210" s="157">
        <v>9.9359999999999999</v>
      </c>
      <c r="L210" s="153"/>
      <c r="M210" s="158"/>
      <c r="T210" s="159"/>
      <c r="AT210" s="155" t="s">
        <v>130</v>
      </c>
      <c r="AU210" s="155" t="s">
        <v>129</v>
      </c>
      <c r="AV210" s="12" t="s">
        <v>129</v>
      </c>
      <c r="AW210" s="12" t="s">
        <v>29</v>
      </c>
      <c r="AX210" s="12" t="s">
        <v>75</v>
      </c>
      <c r="AY210" s="155" t="s">
        <v>121</v>
      </c>
    </row>
    <row r="211" spans="2:65" s="12" customFormat="1" ht="10.199999999999999">
      <c r="B211" s="153"/>
      <c r="D211" s="154" t="s">
        <v>130</v>
      </c>
      <c r="E211" s="155" t="s">
        <v>1</v>
      </c>
      <c r="F211" s="156" t="s">
        <v>288</v>
      </c>
      <c r="H211" s="157">
        <v>7.71</v>
      </c>
      <c r="L211" s="153"/>
      <c r="M211" s="158"/>
      <c r="T211" s="159"/>
      <c r="AT211" s="155" t="s">
        <v>130</v>
      </c>
      <c r="AU211" s="155" t="s">
        <v>129</v>
      </c>
      <c r="AV211" s="12" t="s">
        <v>129</v>
      </c>
      <c r="AW211" s="12" t="s">
        <v>29</v>
      </c>
      <c r="AX211" s="12" t="s">
        <v>75</v>
      </c>
      <c r="AY211" s="155" t="s">
        <v>121</v>
      </c>
    </row>
    <row r="212" spans="2:65" s="13" customFormat="1" ht="10.199999999999999">
      <c r="B212" s="160"/>
      <c r="D212" s="154" t="s">
        <v>130</v>
      </c>
      <c r="E212" s="161" t="s">
        <v>1</v>
      </c>
      <c r="F212" s="162" t="s">
        <v>132</v>
      </c>
      <c r="H212" s="163">
        <v>28.332000000000001</v>
      </c>
      <c r="L212" s="160"/>
      <c r="M212" s="164"/>
      <c r="T212" s="165"/>
      <c r="AT212" s="161" t="s">
        <v>130</v>
      </c>
      <c r="AU212" s="161" t="s">
        <v>129</v>
      </c>
      <c r="AV212" s="13" t="s">
        <v>128</v>
      </c>
      <c r="AW212" s="13" t="s">
        <v>29</v>
      </c>
      <c r="AX212" s="13" t="s">
        <v>83</v>
      </c>
      <c r="AY212" s="161" t="s">
        <v>121</v>
      </c>
    </row>
    <row r="213" spans="2:65" s="1" customFormat="1" ht="21.75" customHeight="1">
      <c r="B213" s="140"/>
      <c r="C213" s="141" t="s">
        <v>183</v>
      </c>
      <c r="D213" s="141" t="s">
        <v>124</v>
      </c>
      <c r="E213" s="142" t="s">
        <v>289</v>
      </c>
      <c r="F213" s="143" t="s">
        <v>290</v>
      </c>
      <c r="G213" s="144" t="s">
        <v>166</v>
      </c>
      <c r="H213" s="145">
        <v>28.332000000000001</v>
      </c>
      <c r="I213" s="146">
        <v>5.36</v>
      </c>
      <c r="J213" s="146">
        <f>ROUND(I213*H213,2)</f>
        <v>151.86000000000001</v>
      </c>
      <c r="K213" s="147"/>
      <c r="L213" s="29"/>
      <c r="M213" s="148" t="s">
        <v>1</v>
      </c>
      <c r="N213" s="119" t="s">
        <v>41</v>
      </c>
      <c r="O213" s="149">
        <v>0</v>
      </c>
      <c r="P213" s="149">
        <f>O213*H213</f>
        <v>0</v>
      </c>
      <c r="Q213" s="149">
        <v>0</v>
      </c>
      <c r="R213" s="149">
        <f>Q213*H213</f>
        <v>0</v>
      </c>
      <c r="S213" s="149">
        <v>0</v>
      </c>
      <c r="T213" s="150">
        <f>S213*H213</f>
        <v>0</v>
      </c>
      <c r="AR213" s="151" t="s">
        <v>128</v>
      </c>
      <c r="AT213" s="151" t="s">
        <v>124</v>
      </c>
      <c r="AU213" s="151" t="s">
        <v>129</v>
      </c>
      <c r="AY213" s="15" t="s">
        <v>121</v>
      </c>
      <c r="BE213" s="152">
        <f>IF(N213="základná",J213,0)</f>
        <v>0</v>
      </c>
      <c r="BF213" s="152">
        <f>IF(N213="znížená",J213,0)</f>
        <v>151.86000000000001</v>
      </c>
      <c r="BG213" s="152">
        <f>IF(N213="zákl. prenesená",J213,0)</f>
        <v>0</v>
      </c>
      <c r="BH213" s="152">
        <f>IF(N213="zníž. prenesená",J213,0)</f>
        <v>0</v>
      </c>
      <c r="BI213" s="152">
        <f>IF(N213="nulová",J213,0)</f>
        <v>0</v>
      </c>
      <c r="BJ213" s="15" t="s">
        <v>129</v>
      </c>
      <c r="BK213" s="152">
        <f>ROUND(I213*H213,2)</f>
        <v>151.86000000000001</v>
      </c>
      <c r="BL213" s="15" t="s">
        <v>128</v>
      </c>
      <c r="BM213" s="151" t="s">
        <v>291</v>
      </c>
    </row>
    <row r="214" spans="2:65" s="1" customFormat="1" ht="37.799999999999997" customHeight="1">
      <c r="B214" s="140"/>
      <c r="C214" s="141" t="s">
        <v>292</v>
      </c>
      <c r="D214" s="141" t="s">
        <v>124</v>
      </c>
      <c r="E214" s="142" t="s">
        <v>293</v>
      </c>
      <c r="F214" s="143" t="s">
        <v>294</v>
      </c>
      <c r="G214" s="144" t="s">
        <v>166</v>
      </c>
      <c r="H214" s="145">
        <v>1593.252</v>
      </c>
      <c r="I214" s="146">
        <v>4.42</v>
      </c>
      <c r="J214" s="146">
        <f>ROUND(I214*H214,2)</f>
        <v>7042.17</v>
      </c>
      <c r="K214" s="147"/>
      <c r="L214" s="29"/>
      <c r="M214" s="148" t="s">
        <v>1</v>
      </c>
      <c r="N214" s="119" t="s">
        <v>41</v>
      </c>
      <c r="O214" s="149">
        <v>0</v>
      </c>
      <c r="P214" s="149">
        <f>O214*H214</f>
        <v>0</v>
      </c>
      <c r="Q214" s="149">
        <v>3.52441E-3</v>
      </c>
      <c r="R214" s="149">
        <f>Q214*H214</f>
        <v>5.6152732813199995</v>
      </c>
      <c r="S214" s="149">
        <v>0</v>
      </c>
      <c r="T214" s="150">
        <f>S214*H214</f>
        <v>0</v>
      </c>
      <c r="AR214" s="151" t="s">
        <v>128</v>
      </c>
      <c r="AT214" s="151" t="s">
        <v>124</v>
      </c>
      <c r="AU214" s="151" t="s">
        <v>129</v>
      </c>
      <c r="AY214" s="15" t="s">
        <v>121</v>
      </c>
      <c r="BE214" s="152">
        <f>IF(N214="základná",J214,0)</f>
        <v>0</v>
      </c>
      <c r="BF214" s="152">
        <f>IF(N214="znížená",J214,0)</f>
        <v>7042.17</v>
      </c>
      <c r="BG214" s="152">
        <f>IF(N214="zákl. prenesená",J214,0)</f>
        <v>0</v>
      </c>
      <c r="BH214" s="152">
        <f>IF(N214="zníž. prenesená",J214,0)</f>
        <v>0</v>
      </c>
      <c r="BI214" s="152">
        <f>IF(N214="nulová",J214,0)</f>
        <v>0</v>
      </c>
      <c r="BJ214" s="15" t="s">
        <v>129</v>
      </c>
      <c r="BK214" s="152">
        <f>ROUND(I214*H214,2)</f>
        <v>7042.17</v>
      </c>
      <c r="BL214" s="15" t="s">
        <v>128</v>
      </c>
      <c r="BM214" s="151" t="s">
        <v>295</v>
      </c>
    </row>
    <row r="215" spans="2:65" s="12" customFormat="1" ht="10.199999999999999">
      <c r="B215" s="153"/>
      <c r="D215" s="154" t="s">
        <v>130</v>
      </c>
      <c r="E215" s="155" t="s">
        <v>1</v>
      </c>
      <c r="F215" s="156" t="s">
        <v>296</v>
      </c>
      <c r="H215" s="157">
        <v>752.13199999999995</v>
      </c>
      <c r="L215" s="153"/>
      <c r="M215" s="158"/>
      <c r="T215" s="159"/>
      <c r="AT215" s="155" t="s">
        <v>130</v>
      </c>
      <c r="AU215" s="155" t="s">
        <v>129</v>
      </c>
      <c r="AV215" s="12" t="s">
        <v>129</v>
      </c>
      <c r="AW215" s="12" t="s">
        <v>29</v>
      </c>
      <c r="AX215" s="12" t="s">
        <v>75</v>
      </c>
      <c r="AY215" s="155" t="s">
        <v>121</v>
      </c>
    </row>
    <row r="216" spans="2:65" s="12" customFormat="1" ht="10.199999999999999">
      <c r="B216" s="153"/>
      <c r="D216" s="154" t="s">
        <v>130</v>
      </c>
      <c r="E216" s="155" t="s">
        <v>1</v>
      </c>
      <c r="F216" s="156" t="s">
        <v>297</v>
      </c>
      <c r="H216" s="157">
        <v>64.239999999999995</v>
      </c>
      <c r="L216" s="153"/>
      <c r="M216" s="158"/>
      <c r="T216" s="159"/>
      <c r="AT216" s="155" t="s">
        <v>130</v>
      </c>
      <c r="AU216" s="155" t="s">
        <v>129</v>
      </c>
      <c r="AV216" s="12" t="s">
        <v>129</v>
      </c>
      <c r="AW216" s="12" t="s">
        <v>29</v>
      </c>
      <c r="AX216" s="12" t="s">
        <v>75</v>
      </c>
      <c r="AY216" s="155" t="s">
        <v>121</v>
      </c>
    </row>
    <row r="217" spans="2:65" s="12" customFormat="1" ht="10.199999999999999">
      <c r="B217" s="153"/>
      <c r="D217" s="154" t="s">
        <v>130</v>
      </c>
      <c r="E217" s="155" t="s">
        <v>1</v>
      </c>
      <c r="F217" s="156" t="s">
        <v>298</v>
      </c>
      <c r="H217" s="157">
        <v>224.84</v>
      </c>
      <c r="L217" s="153"/>
      <c r="M217" s="158"/>
      <c r="T217" s="159"/>
      <c r="AT217" s="155" t="s">
        <v>130</v>
      </c>
      <c r="AU217" s="155" t="s">
        <v>129</v>
      </c>
      <c r="AV217" s="12" t="s">
        <v>129</v>
      </c>
      <c r="AW217" s="12" t="s">
        <v>29</v>
      </c>
      <c r="AX217" s="12" t="s">
        <v>75</v>
      </c>
      <c r="AY217" s="155" t="s">
        <v>121</v>
      </c>
    </row>
    <row r="218" spans="2:65" s="12" customFormat="1" ht="10.199999999999999">
      <c r="B218" s="153"/>
      <c r="D218" s="154" t="s">
        <v>130</v>
      </c>
      <c r="E218" s="155" t="s">
        <v>1</v>
      </c>
      <c r="F218" s="156" t="s">
        <v>299</v>
      </c>
      <c r="H218" s="157">
        <v>327.2</v>
      </c>
      <c r="L218" s="153"/>
      <c r="M218" s="158"/>
      <c r="T218" s="159"/>
      <c r="AT218" s="155" t="s">
        <v>130</v>
      </c>
      <c r="AU218" s="155" t="s">
        <v>129</v>
      </c>
      <c r="AV218" s="12" t="s">
        <v>129</v>
      </c>
      <c r="AW218" s="12" t="s">
        <v>29</v>
      </c>
      <c r="AX218" s="12" t="s">
        <v>75</v>
      </c>
      <c r="AY218" s="155" t="s">
        <v>121</v>
      </c>
    </row>
    <row r="219" spans="2:65" s="12" customFormat="1" ht="10.199999999999999">
      <c r="B219" s="153"/>
      <c r="D219" s="154" t="s">
        <v>130</v>
      </c>
      <c r="E219" s="155" t="s">
        <v>1</v>
      </c>
      <c r="F219" s="156" t="s">
        <v>300</v>
      </c>
      <c r="H219" s="157">
        <v>224.84</v>
      </c>
      <c r="L219" s="153"/>
      <c r="M219" s="158"/>
      <c r="T219" s="159"/>
      <c r="AT219" s="155" t="s">
        <v>130</v>
      </c>
      <c r="AU219" s="155" t="s">
        <v>129</v>
      </c>
      <c r="AV219" s="12" t="s">
        <v>129</v>
      </c>
      <c r="AW219" s="12" t="s">
        <v>29</v>
      </c>
      <c r="AX219" s="12" t="s">
        <v>75</v>
      </c>
      <c r="AY219" s="155" t="s">
        <v>121</v>
      </c>
    </row>
    <row r="220" spans="2:65" s="13" customFormat="1" ht="10.199999999999999">
      <c r="B220" s="160"/>
      <c r="D220" s="154" t="s">
        <v>130</v>
      </c>
      <c r="E220" s="161" t="s">
        <v>1</v>
      </c>
      <c r="F220" s="162" t="s">
        <v>132</v>
      </c>
      <c r="H220" s="163">
        <v>1593.252</v>
      </c>
      <c r="L220" s="160"/>
      <c r="M220" s="164"/>
      <c r="T220" s="165"/>
      <c r="AT220" s="161" t="s">
        <v>130</v>
      </c>
      <c r="AU220" s="161" t="s">
        <v>129</v>
      </c>
      <c r="AV220" s="13" t="s">
        <v>128</v>
      </c>
      <c r="AW220" s="13" t="s">
        <v>29</v>
      </c>
      <c r="AX220" s="13" t="s">
        <v>83</v>
      </c>
      <c r="AY220" s="161" t="s">
        <v>121</v>
      </c>
    </row>
    <row r="221" spans="2:65" s="1" customFormat="1" ht="24.15" customHeight="1">
      <c r="B221" s="140"/>
      <c r="C221" s="141" t="s">
        <v>233</v>
      </c>
      <c r="D221" s="141" t="s">
        <v>124</v>
      </c>
      <c r="E221" s="142" t="s">
        <v>301</v>
      </c>
      <c r="F221" s="143" t="s">
        <v>302</v>
      </c>
      <c r="G221" s="144" t="s">
        <v>166</v>
      </c>
      <c r="H221" s="145">
        <v>752.13199999999995</v>
      </c>
      <c r="I221" s="146">
        <v>1.1200000000000001</v>
      </c>
      <c r="J221" s="146">
        <f>ROUND(I221*H221,2)</f>
        <v>842.39</v>
      </c>
      <c r="K221" s="147"/>
      <c r="L221" s="29"/>
      <c r="M221" s="148" t="s">
        <v>1</v>
      </c>
      <c r="N221" s="119" t="s">
        <v>41</v>
      </c>
      <c r="O221" s="149">
        <v>0</v>
      </c>
      <c r="P221" s="149">
        <f>O221*H221</f>
        <v>0</v>
      </c>
      <c r="Q221" s="149">
        <v>5.0000000000000001E-4</v>
      </c>
      <c r="R221" s="149">
        <f>Q221*H221</f>
        <v>0.37606599999999996</v>
      </c>
      <c r="S221" s="149">
        <v>0</v>
      </c>
      <c r="T221" s="150">
        <f>S221*H221</f>
        <v>0</v>
      </c>
      <c r="AR221" s="151" t="s">
        <v>128</v>
      </c>
      <c r="AT221" s="151" t="s">
        <v>124</v>
      </c>
      <c r="AU221" s="151" t="s">
        <v>129</v>
      </c>
      <c r="AY221" s="15" t="s">
        <v>121</v>
      </c>
      <c r="BE221" s="152">
        <f>IF(N221="základná",J221,0)</f>
        <v>0</v>
      </c>
      <c r="BF221" s="152">
        <f>IF(N221="znížená",J221,0)</f>
        <v>842.39</v>
      </c>
      <c r="BG221" s="152">
        <f>IF(N221="zákl. prenesená",J221,0)</f>
        <v>0</v>
      </c>
      <c r="BH221" s="152">
        <f>IF(N221="zníž. prenesená",J221,0)</f>
        <v>0</v>
      </c>
      <c r="BI221" s="152">
        <f>IF(N221="nulová",J221,0)</f>
        <v>0</v>
      </c>
      <c r="BJ221" s="15" t="s">
        <v>129</v>
      </c>
      <c r="BK221" s="152">
        <f>ROUND(I221*H221,2)</f>
        <v>842.39</v>
      </c>
      <c r="BL221" s="15" t="s">
        <v>128</v>
      </c>
      <c r="BM221" s="151" t="s">
        <v>303</v>
      </c>
    </row>
    <row r="222" spans="2:65" s="12" customFormat="1" ht="10.199999999999999">
      <c r="B222" s="153"/>
      <c r="D222" s="154" t="s">
        <v>130</v>
      </c>
      <c r="E222" s="155" t="s">
        <v>1</v>
      </c>
      <c r="F222" s="156" t="s">
        <v>296</v>
      </c>
      <c r="H222" s="157">
        <v>752.13199999999995</v>
      </c>
      <c r="L222" s="153"/>
      <c r="M222" s="158"/>
      <c r="T222" s="159"/>
      <c r="AT222" s="155" t="s">
        <v>130</v>
      </c>
      <c r="AU222" s="155" t="s">
        <v>129</v>
      </c>
      <c r="AV222" s="12" t="s">
        <v>129</v>
      </c>
      <c r="AW222" s="12" t="s">
        <v>29</v>
      </c>
      <c r="AX222" s="12" t="s">
        <v>75</v>
      </c>
      <c r="AY222" s="155" t="s">
        <v>121</v>
      </c>
    </row>
    <row r="223" spans="2:65" s="13" customFormat="1" ht="10.199999999999999">
      <c r="B223" s="160"/>
      <c r="D223" s="154" t="s">
        <v>130</v>
      </c>
      <c r="E223" s="161" t="s">
        <v>1</v>
      </c>
      <c r="F223" s="162" t="s">
        <v>132</v>
      </c>
      <c r="H223" s="163">
        <v>752.13199999999995</v>
      </c>
      <c r="L223" s="160"/>
      <c r="M223" s="164"/>
      <c r="T223" s="165"/>
      <c r="AT223" s="161" t="s">
        <v>130</v>
      </c>
      <c r="AU223" s="161" t="s">
        <v>129</v>
      </c>
      <c r="AV223" s="13" t="s">
        <v>128</v>
      </c>
      <c r="AW223" s="13" t="s">
        <v>29</v>
      </c>
      <c r="AX223" s="13" t="s">
        <v>83</v>
      </c>
      <c r="AY223" s="161" t="s">
        <v>121</v>
      </c>
    </row>
    <row r="224" spans="2:65" s="1" customFormat="1" ht="37.799999999999997" customHeight="1">
      <c r="B224" s="140"/>
      <c r="C224" s="141" t="s">
        <v>7</v>
      </c>
      <c r="D224" s="141" t="s">
        <v>124</v>
      </c>
      <c r="E224" s="142" t="s">
        <v>304</v>
      </c>
      <c r="F224" s="143" t="s">
        <v>305</v>
      </c>
      <c r="G224" s="144" t="s">
        <v>148</v>
      </c>
      <c r="H224" s="145">
        <v>226.64</v>
      </c>
      <c r="I224" s="146">
        <v>13.52</v>
      </c>
      <c r="J224" s="146">
        <f>ROUND(I224*H224,2)</f>
        <v>3064.17</v>
      </c>
      <c r="K224" s="147"/>
      <c r="L224" s="29"/>
      <c r="M224" s="148" t="s">
        <v>1</v>
      </c>
      <c r="N224" s="119" t="s">
        <v>41</v>
      </c>
      <c r="O224" s="149">
        <v>0</v>
      </c>
      <c r="P224" s="149">
        <f>O224*H224</f>
        <v>0</v>
      </c>
      <c r="Q224" s="149">
        <v>5.5999999999999999E-5</v>
      </c>
      <c r="R224" s="149">
        <f>Q224*H224</f>
        <v>1.2691839999999999E-2</v>
      </c>
      <c r="S224" s="149">
        <v>0</v>
      </c>
      <c r="T224" s="150">
        <f>S224*H224</f>
        <v>0</v>
      </c>
      <c r="AR224" s="151" t="s">
        <v>128</v>
      </c>
      <c r="AT224" s="151" t="s">
        <v>124</v>
      </c>
      <c r="AU224" s="151" t="s">
        <v>129</v>
      </c>
      <c r="AY224" s="15" t="s">
        <v>121</v>
      </c>
      <c r="BE224" s="152">
        <f>IF(N224="základná",J224,0)</f>
        <v>0</v>
      </c>
      <c r="BF224" s="152">
        <f>IF(N224="znížená",J224,0)</f>
        <v>3064.17</v>
      </c>
      <c r="BG224" s="152">
        <f>IF(N224="zákl. prenesená",J224,0)</f>
        <v>0</v>
      </c>
      <c r="BH224" s="152">
        <f>IF(N224="zníž. prenesená",J224,0)</f>
        <v>0</v>
      </c>
      <c r="BI224" s="152">
        <f>IF(N224="nulová",J224,0)</f>
        <v>0</v>
      </c>
      <c r="BJ224" s="15" t="s">
        <v>129</v>
      </c>
      <c r="BK224" s="152">
        <f>ROUND(I224*H224,2)</f>
        <v>3064.17</v>
      </c>
      <c r="BL224" s="15" t="s">
        <v>128</v>
      </c>
      <c r="BM224" s="151" t="s">
        <v>306</v>
      </c>
    </row>
    <row r="225" spans="2:65" s="12" customFormat="1" ht="10.199999999999999">
      <c r="B225" s="153"/>
      <c r="D225" s="154" t="s">
        <v>130</v>
      </c>
      <c r="E225" s="155" t="s">
        <v>1</v>
      </c>
      <c r="F225" s="156" t="s">
        <v>307</v>
      </c>
      <c r="H225" s="157">
        <v>226.64</v>
      </c>
      <c r="L225" s="153"/>
      <c r="M225" s="158"/>
      <c r="T225" s="159"/>
      <c r="AT225" s="155" t="s">
        <v>130</v>
      </c>
      <c r="AU225" s="155" t="s">
        <v>129</v>
      </c>
      <c r="AV225" s="12" t="s">
        <v>129</v>
      </c>
      <c r="AW225" s="12" t="s">
        <v>29</v>
      </c>
      <c r="AX225" s="12" t="s">
        <v>75</v>
      </c>
      <c r="AY225" s="155" t="s">
        <v>121</v>
      </c>
    </row>
    <row r="226" spans="2:65" s="13" customFormat="1" ht="10.199999999999999">
      <c r="B226" s="160"/>
      <c r="D226" s="154" t="s">
        <v>130</v>
      </c>
      <c r="E226" s="161" t="s">
        <v>1</v>
      </c>
      <c r="F226" s="162" t="s">
        <v>132</v>
      </c>
      <c r="H226" s="163">
        <v>226.64</v>
      </c>
      <c r="L226" s="160"/>
      <c r="M226" s="164"/>
      <c r="T226" s="165"/>
      <c r="AT226" s="161" t="s">
        <v>130</v>
      </c>
      <c r="AU226" s="161" t="s">
        <v>129</v>
      </c>
      <c r="AV226" s="13" t="s">
        <v>128</v>
      </c>
      <c r="AW226" s="13" t="s">
        <v>29</v>
      </c>
      <c r="AX226" s="13" t="s">
        <v>83</v>
      </c>
      <c r="AY226" s="161" t="s">
        <v>121</v>
      </c>
    </row>
    <row r="227" spans="2:65" s="11" customFormat="1" ht="22.8" customHeight="1">
      <c r="B227" s="129"/>
      <c r="D227" s="130" t="s">
        <v>74</v>
      </c>
      <c r="E227" s="138" t="s">
        <v>122</v>
      </c>
      <c r="F227" s="138" t="s">
        <v>308</v>
      </c>
      <c r="J227" s="139">
        <f>BK227</f>
        <v>2850.58</v>
      </c>
      <c r="L227" s="129"/>
      <c r="M227" s="133"/>
      <c r="P227" s="134">
        <f>SUM(P228:P230)</f>
        <v>0</v>
      </c>
      <c r="R227" s="134">
        <f>SUM(R228:R230)</f>
        <v>3.0085279999999999E-2</v>
      </c>
      <c r="T227" s="135">
        <f>SUM(T228:T230)</f>
        <v>0</v>
      </c>
      <c r="AR227" s="130" t="s">
        <v>83</v>
      </c>
      <c r="AT227" s="136" t="s">
        <v>74</v>
      </c>
      <c r="AU227" s="136" t="s">
        <v>83</v>
      </c>
      <c r="AY227" s="130" t="s">
        <v>121</v>
      </c>
      <c r="BK227" s="137">
        <f>SUM(BK228:BK230)</f>
        <v>2850.58</v>
      </c>
    </row>
    <row r="228" spans="2:65" s="1" customFormat="1" ht="24.15" customHeight="1">
      <c r="B228" s="140"/>
      <c r="C228" s="141" t="s">
        <v>236</v>
      </c>
      <c r="D228" s="141" t="s">
        <v>124</v>
      </c>
      <c r="E228" s="142" t="s">
        <v>309</v>
      </c>
      <c r="F228" s="143" t="s">
        <v>310</v>
      </c>
      <c r="G228" s="144" t="s">
        <v>166</v>
      </c>
      <c r="H228" s="145">
        <v>752.13199999999995</v>
      </c>
      <c r="I228" s="146">
        <v>3.79</v>
      </c>
      <c r="J228" s="146">
        <f>ROUND(I228*H228,2)</f>
        <v>2850.58</v>
      </c>
      <c r="K228" s="147"/>
      <c r="L228" s="29"/>
      <c r="M228" s="148" t="s">
        <v>1</v>
      </c>
      <c r="N228" s="119" t="s">
        <v>41</v>
      </c>
      <c r="O228" s="149">
        <v>0</v>
      </c>
      <c r="P228" s="149">
        <f>O228*H228</f>
        <v>0</v>
      </c>
      <c r="Q228" s="149">
        <v>4.0000000000000003E-5</v>
      </c>
      <c r="R228" s="149">
        <f>Q228*H228</f>
        <v>3.0085279999999999E-2</v>
      </c>
      <c r="S228" s="149">
        <v>0</v>
      </c>
      <c r="T228" s="150">
        <f>S228*H228</f>
        <v>0</v>
      </c>
      <c r="AR228" s="151" t="s">
        <v>128</v>
      </c>
      <c r="AT228" s="151" t="s">
        <v>124</v>
      </c>
      <c r="AU228" s="151" t="s">
        <v>129</v>
      </c>
      <c r="AY228" s="15" t="s">
        <v>121</v>
      </c>
      <c r="BE228" s="152">
        <f>IF(N228="základná",J228,0)</f>
        <v>0</v>
      </c>
      <c r="BF228" s="152">
        <f>IF(N228="znížená",J228,0)</f>
        <v>2850.58</v>
      </c>
      <c r="BG228" s="152">
        <f>IF(N228="zákl. prenesená",J228,0)</f>
        <v>0</v>
      </c>
      <c r="BH228" s="152">
        <f>IF(N228="zníž. prenesená",J228,0)</f>
        <v>0</v>
      </c>
      <c r="BI228" s="152">
        <f>IF(N228="nulová",J228,0)</f>
        <v>0</v>
      </c>
      <c r="BJ228" s="15" t="s">
        <v>129</v>
      </c>
      <c r="BK228" s="152">
        <f>ROUND(I228*H228,2)</f>
        <v>2850.58</v>
      </c>
      <c r="BL228" s="15" t="s">
        <v>128</v>
      </c>
      <c r="BM228" s="151" t="s">
        <v>311</v>
      </c>
    </row>
    <row r="229" spans="2:65" s="12" customFormat="1" ht="10.199999999999999">
      <c r="B229" s="153"/>
      <c r="D229" s="154" t="s">
        <v>130</v>
      </c>
      <c r="E229" s="155" t="s">
        <v>1</v>
      </c>
      <c r="F229" s="156" t="s">
        <v>296</v>
      </c>
      <c r="H229" s="157">
        <v>752.13199999999995</v>
      </c>
      <c r="L229" s="153"/>
      <c r="M229" s="158"/>
      <c r="T229" s="159"/>
      <c r="AT229" s="155" t="s">
        <v>130</v>
      </c>
      <c r="AU229" s="155" t="s">
        <v>129</v>
      </c>
      <c r="AV229" s="12" t="s">
        <v>129</v>
      </c>
      <c r="AW229" s="12" t="s">
        <v>29</v>
      </c>
      <c r="AX229" s="12" t="s">
        <v>75</v>
      </c>
      <c r="AY229" s="155" t="s">
        <v>121</v>
      </c>
    </row>
    <row r="230" spans="2:65" s="13" customFormat="1" ht="10.199999999999999">
      <c r="B230" s="160"/>
      <c r="D230" s="154" t="s">
        <v>130</v>
      </c>
      <c r="E230" s="161" t="s">
        <v>1</v>
      </c>
      <c r="F230" s="162" t="s">
        <v>132</v>
      </c>
      <c r="H230" s="163">
        <v>752.13199999999995</v>
      </c>
      <c r="L230" s="160"/>
      <c r="M230" s="164"/>
      <c r="T230" s="165"/>
      <c r="AT230" s="161" t="s">
        <v>130</v>
      </c>
      <c r="AU230" s="161" t="s">
        <v>129</v>
      </c>
      <c r="AV230" s="13" t="s">
        <v>128</v>
      </c>
      <c r="AW230" s="13" t="s">
        <v>29</v>
      </c>
      <c r="AX230" s="13" t="s">
        <v>83</v>
      </c>
      <c r="AY230" s="161" t="s">
        <v>121</v>
      </c>
    </row>
    <row r="231" spans="2:65" s="11" customFormat="1" ht="22.8" customHeight="1">
      <c r="B231" s="129"/>
      <c r="D231" s="130" t="s">
        <v>74</v>
      </c>
      <c r="E231" s="138" t="s">
        <v>312</v>
      </c>
      <c r="F231" s="138" t="s">
        <v>313</v>
      </c>
      <c r="J231" s="139">
        <f>BK231</f>
        <v>4756.04</v>
      </c>
      <c r="L231" s="129"/>
      <c r="M231" s="133"/>
      <c r="P231" s="134">
        <f>P232</f>
        <v>487.83397099999996</v>
      </c>
      <c r="R231" s="134">
        <f>R232</f>
        <v>0</v>
      </c>
      <c r="T231" s="135">
        <f>T232</f>
        <v>0</v>
      </c>
      <c r="AR231" s="130" t="s">
        <v>83</v>
      </c>
      <c r="AT231" s="136" t="s">
        <v>74</v>
      </c>
      <c r="AU231" s="136" t="s">
        <v>83</v>
      </c>
      <c r="AY231" s="130" t="s">
        <v>121</v>
      </c>
      <c r="BK231" s="137">
        <f>BK232</f>
        <v>4756.04</v>
      </c>
    </row>
    <row r="232" spans="2:65" s="1" customFormat="1" ht="24.15" customHeight="1">
      <c r="B232" s="140"/>
      <c r="C232" s="141" t="s">
        <v>314</v>
      </c>
      <c r="D232" s="141" t="s">
        <v>124</v>
      </c>
      <c r="E232" s="142" t="s">
        <v>315</v>
      </c>
      <c r="F232" s="143" t="s">
        <v>316</v>
      </c>
      <c r="G232" s="144" t="s">
        <v>135</v>
      </c>
      <c r="H232" s="145">
        <v>1358.8689999999999</v>
      </c>
      <c r="I232" s="146">
        <v>3.5</v>
      </c>
      <c r="J232" s="146">
        <f>ROUND(I232*H232,2)</f>
        <v>4756.04</v>
      </c>
      <c r="K232" s="147"/>
      <c r="L232" s="29"/>
      <c r="M232" s="148" t="s">
        <v>1</v>
      </c>
      <c r="N232" s="119" t="s">
        <v>41</v>
      </c>
      <c r="O232" s="149">
        <v>0.35899999999999999</v>
      </c>
      <c r="P232" s="149">
        <f>O232*H232</f>
        <v>487.83397099999996</v>
      </c>
      <c r="Q232" s="149">
        <v>0</v>
      </c>
      <c r="R232" s="149">
        <f>Q232*H232</f>
        <v>0</v>
      </c>
      <c r="S232" s="149">
        <v>0</v>
      </c>
      <c r="T232" s="150">
        <f>S232*H232</f>
        <v>0</v>
      </c>
      <c r="AR232" s="151" t="s">
        <v>128</v>
      </c>
      <c r="AT232" s="151" t="s">
        <v>124</v>
      </c>
      <c r="AU232" s="151" t="s">
        <v>129</v>
      </c>
      <c r="AY232" s="15" t="s">
        <v>121</v>
      </c>
      <c r="BE232" s="152">
        <f>IF(N232="základná",J232,0)</f>
        <v>0</v>
      </c>
      <c r="BF232" s="152">
        <f>IF(N232="znížená",J232,0)</f>
        <v>4756.04</v>
      </c>
      <c r="BG232" s="152">
        <f>IF(N232="zákl. prenesená",J232,0)</f>
        <v>0</v>
      </c>
      <c r="BH232" s="152">
        <f>IF(N232="zníž. prenesená",J232,0)</f>
        <v>0</v>
      </c>
      <c r="BI232" s="152">
        <f>IF(N232="nulová",J232,0)</f>
        <v>0</v>
      </c>
      <c r="BJ232" s="15" t="s">
        <v>129</v>
      </c>
      <c r="BK232" s="152">
        <f>ROUND(I232*H232,2)</f>
        <v>4756.04</v>
      </c>
      <c r="BL232" s="15" t="s">
        <v>128</v>
      </c>
      <c r="BM232" s="151" t="s">
        <v>317</v>
      </c>
    </row>
    <row r="233" spans="2:65" s="11" customFormat="1" ht="25.95" customHeight="1">
      <c r="B233" s="129"/>
      <c r="D233" s="130" t="s">
        <v>74</v>
      </c>
      <c r="E233" s="131" t="s">
        <v>142</v>
      </c>
      <c r="F233" s="131" t="s">
        <v>143</v>
      </c>
      <c r="J233" s="132">
        <f>BK233</f>
        <v>93131.41</v>
      </c>
      <c r="L233" s="129"/>
      <c r="M233" s="133"/>
      <c r="P233" s="134">
        <f>P234+P243+P252</f>
        <v>0</v>
      </c>
      <c r="R233" s="134">
        <f>R234+R243+R252</f>
        <v>21.506646740860003</v>
      </c>
      <c r="T233" s="135">
        <f>T234+T243+T252</f>
        <v>0</v>
      </c>
      <c r="AR233" s="130" t="s">
        <v>129</v>
      </c>
      <c r="AT233" s="136" t="s">
        <v>74</v>
      </c>
      <c r="AU233" s="136" t="s">
        <v>75</v>
      </c>
      <c r="AY233" s="130" t="s">
        <v>121</v>
      </c>
      <c r="BK233" s="137">
        <f>BK234+BK243+BK252</f>
        <v>93131.41</v>
      </c>
    </row>
    <row r="234" spans="2:65" s="11" customFormat="1" ht="22.8" customHeight="1">
      <c r="B234" s="129"/>
      <c r="D234" s="130" t="s">
        <v>74</v>
      </c>
      <c r="E234" s="138" t="s">
        <v>318</v>
      </c>
      <c r="F234" s="138" t="s">
        <v>319</v>
      </c>
      <c r="J234" s="139">
        <f>BK234</f>
        <v>5700.3300000000008</v>
      </c>
      <c r="L234" s="129"/>
      <c r="M234" s="133"/>
      <c r="P234" s="134">
        <f>SUM(P235:P242)</f>
        <v>0</v>
      </c>
      <c r="R234" s="134">
        <f>SUM(R235:R242)</f>
        <v>0.25390684931999996</v>
      </c>
      <c r="T234" s="135">
        <f>SUM(T235:T242)</f>
        <v>0</v>
      </c>
      <c r="AR234" s="130" t="s">
        <v>129</v>
      </c>
      <c r="AT234" s="136" t="s">
        <v>74</v>
      </c>
      <c r="AU234" s="136" t="s">
        <v>83</v>
      </c>
      <c r="AY234" s="130" t="s">
        <v>121</v>
      </c>
      <c r="BK234" s="137">
        <f>SUM(BK235:BK242)</f>
        <v>5700.3300000000008</v>
      </c>
    </row>
    <row r="235" spans="2:65" s="1" customFormat="1" ht="24.15" customHeight="1">
      <c r="B235" s="140"/>
      <c r="C235" s="141" t="s">
        <v>242</v>
      </c>
      <c r="D235" s="141" t="s">
        <v>124</v>
      </c>
      <c r="E235" s="142" t="s">
        <v>320</v>
      </c>
      <c r="F235" s="143" t="s">
        <v>321</v>
      </c>
      <c r="G235" s="144" t="s">
        <v>148</v>
      </c>
      <c r="H235" s="145">
        <v>523.20000000000005</v>
      </c>
      <c r="I235" s="146">
        <v>6.98</v>
      </c>
      <c r="J235" s="146">
        <f>ROUND(I235*H235,2)</f>
        <v>3651.94</v>
      </c>
      <c r="K235" s="147"/>
      <c r="L235" s="29"/>
      <c r="M235" s="148" t="s">
        <v>1</v>
      </c>
      <c r="N235" s="119" t="s">
        <v>41</v>
      </c>
      <c r="O235" s="149">
        <v>0</v>
      </c>
      <c r="P235" s="149">
        <f>O235*H235</f>
        <v>0</v>
      </c>
      <c r="Q235" s="149">
        <v>2.5999999999999998E-4</v>
      </c>
      <c r="R235" s="149">
        <f>Q235*H235</f>
        <v>0.13603199999999999</v>
      </c>
      <c r="S235" s="149">
        <v>0</v>
      </c>
      <c r="T235" s="150">
        <f>S235*H235</f>
        <v>0</v>
      </c>
      <c r="AR235" s="151" t="s">
        <v>149</v>
      </c>
      <c r="AT235" s="151" t="s">
        <v>124</v>
      </c>
      <c r="AU235" s="151" t="s">
        <v>129</v>
      </c>
      <c r="AY235" s="15" t="s">
        <v>121</v>
      </c>
      <c r="BE235" s="152">
        <f>IF(N235="základná",J235,0)</f>
        <v>0</v>
      </c>
      <c r="BF235" s="152">
        <f>IF(N235="znížená",J235,0)</f>
        <v>3651.94</v>
      </c>
      <c r="BG235" s="152">
        <f>IF(N235="zákl. prenesená",J235,0)</f>
        <v>0</v>
      </c>
      <c r="BH235" s="152">
        <f>IF(N235="zníž. prenesená",J235,0)</f>
        <v>0</v>
      </c>
      <c r="BI235" s="152">
        <f>IF(N235="nulová",J235,0)</f>
        <v>0</v>
      </c>
      <c r="BJ235" s="15" t="s">
        <v>129</v>
      </c>
      <c r="BK235" s="152">
        <f>ROUND(I235*H235,2)</f>
        <v>3651.94</v>
      </c>
      <c r="BL235" s="15" t="s">
        <v>149</v>
      </c>
      <c r="BM235" s="151" t="s">
        <v>322</v>
      </c>
    </row>
    <row r="236" spans="2:65" s="12" customFormat="1" ht="10.199999999999999">
      <c r="B236" s="153"/>
      <c r="D236" s="154" t="s">
        <v>130</v>
      </c>
      <c r="E236" s="155" t="s">
        <v>1</v>
      </c>
      <c r="F236" s="156" t="s">
        <v>323</v>
      </c>
      <c r="H236" s="157">
        <v>523.20000000000005</v>
      </c>
      <c r="L236" s="153"/>
      <c r="M236" s="158"/>
      <c r="T236" s="159"/>
      <c r="AT236" s="155" t="s">
        <v>130</v>
      </c>
      <c r="AU236" s="155" t="s">
        <v>129</v>
      </c>
      <c r="AV236" s="12" t="s">
        <v>129</v>
      </c>
      <c r="AW236" s="12" t="s">
        <v>29</v>
      </c>
      <c r="AX236" s="12" t="s">
        <v>75</v>
      </c>
      <c r="AY236" s="155" t="s">
        <v>121</v>
      </c>
    </row>
    <row r="237" spans="2:65" s="13" customFormat="1" ht="10.199999999999999">
      <c r="B237" s="160"/>
      <c r="D237" s="154" t="s">
        <v>130</v>
      </c>
      <c r="E237" s="161" t="s">
        <v>1</v>
      </c>
      <c r="F237" s="162" t="s">
        <v>132</v>
      </c>
      <c r="H237" s="163">
        <v>523.20000000000005</v>
      </c>
      <c r="L237" s="160"/>
      <c r="M237" s="164"/>
      <c r="T237" s="165"/>
      <c r="AT237" s="161" t="s">
        <v>130</v>
      </c>
      <c r="AU237" s="161" t="s">
        <v>129</v>
      </c>
      <c r="AV237" s="13" t="s">
        <v>128</v>
      </c>
      <c r="AW237" s="13" t="s">
        <v>29</v>
      </c>
      <c r="AX237" s="13" t="s">
        <v>83</v>
      </c>
      <c r="AY237" s="161" t="s">
        <v>121</v>
      </c>
    </row>
    <row r="238" spans="2:65" s="1" customFormat="1" ht="16.5" customHeight="1">
      <c r="B238" s="140"/>
      <c r="C238" s="169" t="s">
        <v>324</v>
      </c>
      <c r="D238" s="169" t="s">
        <v>325</v>
      </c>
      <c r="E238" s="170" t="s">
        <v>326</v>
      </c>
      <c r="F238" s="171" t="s">
        <v>327</v>
      </c>
      <c r="G238" s="172" t="s">
        <v>127</v>
      </c>
      <c r="H238" s="173">
        <v>5.274</v>
      </c>
      <c r="I238" s="174">
        <v>305</v>
      </c>
      <c r="J238" s="174">
        <f>ROUND(I238*H238,2)</f>
        <v>1608.57</v>
      </c>
      <c r="K238" s="175"/>
      <c r="L238" s="176"/>
      <c r="M238" s="177" t="s">
        <v>1</v>
      </c>
      <c r="N238" s="178" t="s">
        <v>41</v>
      </c>
      <c r="O238" s="149">
        <v>0</v>
      </c>
      <c r="P238" s="149">
        <f>O238*H238</f>
        <v>0</v>
      </c>
      <c r="Q238" s="149">
        <v>0</v>
      </c>
      <c r="R238" s="149">
        <f>Q238*H238</f>
        <v>0</v>
      </c>
      <c r="S238" s="149">
        <v>0</v>
      </c>
      <c r="T238" s="150">
        <f>S238*H238</f>
        <v>0</v>
      </c>
      <c r="AR238" s="151" t="s">
        <v>266</v>
      </c>
      <c r="AT238" s="151" t="s">
        <v>325</v>
      </c>
      <c r="AU238" s="151" t="s">
        <v>129</v>
      </c>
      <c r="AY238" s="15" t="s">
        <v>121</v>
      </c>
      <c r="BE238" s="152">
        <f>IF(N238="základná",J238,0)</f>
        <v>0</v>
      </c>
      <c r="BF238" s="152">
        <f>IF(N238="znížená",J238,0)</f>
        <v>1608.57</v>
      </c>
      <c r="BG238" s="152">
        <f>IF(N238="zákl. prenesená",J238,0)</f>
        <v>0</v>
      </c>
      <c r="BH238" s="152">
        <f>IF(N238="zníž. prenesená",J238,0)</f>
        <v>0</v>
      </c>
      <c r="BI238" s="152">
        <f>IF(N238="nulová",J238,0)</f>
        <v>0</v>
      </c>
      <c r="BJ238" s="15" t="s">
        <v>129</v>
      </c>
      <c r="BK238" s="152">
        <f>ROUND(I238*H238,2)</f>
        <v>1608.57</v>
      </c>
      <c r="BL238" s="15" t="s">
        <v>149</v>
      </c>
      <c r="BM238" s="151" t="s">
        <v>328</v>
      </c>
    </row>
    <row r="239" spans="2:65" s="12" customFormat="1" ht="20.399999999999999">
      <c r="B239" s="153"/>
      <c r="D239" s="154" t="s">
        <v>130</v>
      </c>
      <c r="E239" s="155" t="s">
        <v>1</v>
      </c>
      <c r="F239" s="156" t="s">
        <v>329</v>
      </c>
      <c r="H239" s="157">
        <v>5.274</v>
      </c>
      <c r="L239" s="153"/>
      <c r="M239" s="158"/>
      <c r="T239" s="159"/>
      <c r="AT239" s="155" t="s">
        <v>130</v>
      </c>
      <c r="AU239" s="155" t="s">
        <v>129</v>
      </c>
      <c r="AV239" s="12" t="s">
        <v>129</v>
      </c>
      <c r="AW239" s="12" t="s">
        <v>29</v>
      </c>
      <c r="AX239" s="12" t="s">
        <v>75</v>
      </c>
      <c r="AY239" s="155" t="s">
        <v>121</v>
      </c>
    </row>
    <row r="240" spans="2:65" s="13" customFormat="1" ht="10.199999999999999">
      <c r="B240" s="160"/>
      <c r="D240" s="154" t="s">
        <v>130</v>
      </c>
      <c r="E240" s="161" t="s">
        <v>1</v>
      </c>
      <c r="F240" s="162" t="s">
        <v>132</v>
      </c>
      <c r="H240" s="163">
        <v>5.274</v>
      </c>
      <c r="L240" s="160"/>
      <c r="M240" s="164"/>
      <c r="T240" s="165"/>
      <c r="AT240" s="161" t="s">
        <v>130</v>
      </c>
      <c r="AU240" s="161" t="s">
        <v>129</v>
      </c>
      <c r="AV240" s="13" t="s">
        <v>128</v>
      </c>
      <c r="AW240" s="13" t="s">
        <v>29</v>
      </c>
      <c r="AX240" s="13" t="s">
        <v>83</v>
      </c>
      <c r="AY240" s="161" t="s">
        <v>121</v>
      </c>
    </row>
    <row r="241" spans="2:65" s="1" customFormat="1" ht="44.25" customHeight="1">
      <c r="B241" s="140"/>
      <c r="C241" s="141" t="s">
        <v>252</v>
      </c>
      <c r="D241" s="141" t="s">
        <v>124</v>
      </c>
      <c r="E241" s="142" t="s">
        <v>330</v>
      </c>
      <c r="F241" s="143" t="s">
        <v>331</v>
      </c>
      <c r="G241" s="144" t="s">
        <v>127</v>
      </c>
      <c r="H241" s="145">
        <v>5.274</v>
      </c>
      <c r="I241" s="146">
        <v>36.85</v>
      </c>
      <c r="J241" s="146">
        <f>ROUND(I241*H241,2)</f>
        <v>194.35</v>
      </c>
      <c r="K241" s="147"/>
      <c r="L241" s="29"/>
      <c r="M241" s="148" t="s">
        <v>1</v>
      </c>
      <c r="N241" s="119" t="s">
        <v>41</v>
      </c>
      <c r="O241" s="149">
        <v>0</v>
      </c>
      <c r="P241" s="149">
        <f>O241*H241</f>
        <v>0</v>
      </c>
      <c r="Q241" s="149">
        <v>2.2350180000000001E-2</v>
      </c>
      <c r="R241" s="149">
        <f>Q241*H241</f>
        <v>0.11787484932</v>
      </c>
      <c r="S241" s="149">
        <v>0</v>
      </c>
      <c r="T241" s="150">
        <f>S241*H241</f>
        <v>0</v>
      </c>
      <c r="AR241" s="151" t="s">
        <v>149</v>
      </c>
      <c r="AT241" s="151" t="s">
        <v>124</v>
      </c>
      <c r="AU241" s="151" t="s">
        <v>129</v>
      </c>
      <c r="AY241" s="15" t="s">
        <v>121</v>
      </c>
      <c r="BE241" s="152">
        <f>IF(N241="základná",J241,0)</f>
        <v>0</v>
      </c>
      <c r="BF241" s="152">
        <f>IF(N241="znížená",J241,0)</f>
        <v>194.35</v>
      </c>
      <c r="BG241" s="152">
        <f>IF(N241="zákl. prenesená",J241,0)</f>
        <v>0</v>
      </c>
      <c r="BH241" s="152">
        <f>IF(N241="zníž. prenesená",J241,0)</f>
        <v>0</v>
      </c>
      <c r="BI241" s="152">
        <f>IF(N241="nulová",J241,0)</f>
        <v>0</v>
      </c>
      <c r="BJ241" s="15" t="s">
        <v>129</v>
      </c>
      <c r="BK241" s="152">
        <f>ROUND(I241*H241,2)</f>
        <v>194.35</v>
      </c>
      <c r="BL241" s="15" t="s">
        <v>149</v>
      </c>
      <c r="BM241" s="151" t="s">
        <v>332</v>
      </c>
    </row>
    <row r="242" spans="2:65" s="1" customFormat="1" ht="24.15" customHeight="1">
      <c r="B242" s="140"/>
      <c r="C242" s="141" t="s">
        <v>333</v>
      </c>
      <c r="D242" s="141" t="s">
        <v>124</v>
      </c>
      <c r="E242" s="142" t="s">
        <v>334</v>
      </c>
      <c r="F242" s="143" t="s">
        <v>335</v>
      </c>
      <c r="G242" s="144" t="s">
        <v>336</v>
      </c>
      <c r="H242" s="145">
        <v>54.548000000000002</v>
      </c>
      <c r="I242" s="146">
        <v>4.5</v>
      </c>
      <c r="J242" s="146">
        <f>ROUND(I242*H242,2)</f>
        <v>245.47</v>
      </c>
      <c r="K242" s="147"/>
      <c r="L242" s="29"/>
      <c r="M242" s="148" t="s">
        <v>1</v>
      </c>
      <c r="N242" s="119" t="s">
        <v>41</v>
      </c>
      <c r="O242" s="149">
        <v>0</v>
      </c>
      <c r="P242" s="149">
        <f>O242*H242</f>
        <v>0</v>
      </c>
      <c r="Q242" s="149">
        <v>0</v>
      </c>
      <c r="R242" s="149">
        <f>Q242*H242</f>
        <v>0</v>
      </c>
      <c r="S242" s="149">
        <v>0</v>
      </c>
      <c r="T242" s="150">
        <f>S242*H242</f>
        <v>0</v>
      </c>
      <c r="AR242" s="151" t="s">
        <v>149</v>
      </c>
      <c r="AT242" s="151" t="s">
        <v>124</v>
      </c>
      <c r="AU242" s="151" t="s">
        <v>129</v>
      </c>
      <c r="AY242" s="15" t="s">
        <v>121</v>
      </c>
      <c r="BE242" s="152">
        <f>IF(N242="základná",J242,0)</f>
        <v>0</v>
      </c>
      <c r="BF242" s="152">
        <f>IF(N242="znížená",J242,0)</f>
        <v>245.47</v>
      </c>
      <c r="BG242" s="152">
        <f>IF(N242="zákl. prenesená",J242,0)</f>
        <v>0</v>
      </c>
      <c r="BH242" s="152">
        <f>IF(N242="zníž. prenesená",J242,0)</f>
        <v>0</v>
      </c>
      <c r="BI242" s="152">
        <f>IF(N242="nulová",J242,0)</f>
        <v>0</v>
      </c>
      <c r="BJ242" s="15" t="s">
        <v>129</v>
      </c>
      <c r="BK242" s="152">
        <f>ROUND(I242*H242,2)</f>
        <v>245.47</v>
      </c>
      <c r="BL242" s="15" t="s">
        <v>149</v>
      </c>
      <c r="BM242" s="151" t="s">
        <v>337</v>
      </c>
    </row>
    <row r="243" spans="2:65" s="11" customFormat="1" ht="22.8" customHeight="1">
      <c r="B243" s="129"/>
      <c r="D243" s="130" t="s">
        <v>74</v>
      </c>
      <c r="E243" s="138" t="s">
        <v>144</v>
      </c>
      <c r="F243" s="138" t="s">
        <v>145</v>
      </c>
      <c r="J243" s="139">
        <f>BK243</f>
        <v>7036.55</v>
      </c>
      <c r="L243" s="129"/>
      <c r="M243" s="133"/>
      <c r="P243" s="134">
        <f>SUM(P244:P251)</f>
        <v>0</v>
      </c>
      <c r="R243" s="134">
        <f>SUM(R244:R251)</f>
        <v>0.38450843999999995</v>
      </c>
      <c r="T243" s="135">
        <f>SUM(T244:T251)</f>
        <v>0</v>
      </c>
      <c r="AR243" s="130" t="s">
        <v>129</v>
      </c>
      <c r="AT243" s="136" t="s">
        <v>74</v>
      </c>
      <c r="AU243" s="136" t="s">
        <v>83</v>
      </c>
      <c r="AY243" s="130" t="s">
        <v>121</v>
      </c>
      <c r="BK243" s="137">
        <f>SUM(BK244:BK251)</f>
        <v>7036.55</v>
      </c>
    </row>
    <row r="244" spans="2:65" s="1" customFormat="1" ht="24.15" customHeight="1">
      <c r="B244" s="140"/>
      <c r="C244" s="141" t="s">
        <v>263</v>
      </c>
      <c r="D244" s="141" t="s">
        <v>124</v>
      </c>
      <c r="E244" s="142" t="s">
        <v>338</v>
      </c>
      <c r="F244" s="143" t="s">
        <v>339</v>
      </c>
      <c r="G244" s="144" t="s">
        <v>148</v>
      </c>
      <c r="H244" s="145">
        <v>196.2</v>
      </c>
      <c r="I244" s="146">
        <v>29.79</v>
      </c>
      <c r="J244" s="146">
        <f>ROUND(I244*H244,2)</f>
        <v>5844.8</v>
      </c>
      <c r="K244" s="147"/>
      <c r="L244" s="29"/>
      <c r="M244" s="148" t="s">
        <v>1</v>
      </c>
      <c r="N244" s="119" t="s">
        <v>41</v>
      </c>
      <c r="O244" s="149">
        <v>0</v>
      </c>
      <c r="P244" s="149">
        <f>O244*H244</f>
        <v>0</v>
      </c>
      <c r="Q244" s="149">
        <v>1.56E-3</v>
      </c>
      <c r="R244" s="149">
        <f>Q244*H244</f>
        <v>0.30607199999999996</v>
      </c>
      <c r="S244" s="149">
        <v>0</v>
      </c>
      <c r="T244" s="150">
        <f>S244*H244</f>
        <v>0</v>
      </c>
      <c r="AR244" s="151" t="s">
        <v>149</v>
      </c>
      <c r="AT244" s="151" t="s">
        <v>124</v>
      </c>
      <c r="AU244" s="151" t="s">
        <v>129</v>
      </c>
      <c r="AY244" s="15" t="s">
        <v>121</v>
      </c>
      <c r="BE244" s="152">
        <f>IF(N244="základná",J244,0)</f>
        <v>0</v>
      </c>
      <c r="BF244" s="152">
        <f>IF(N244="znížená",J244,0)</f>
        <v>5844.8</v>
      </c>
      <c r="BG244" s="152">
        <f>IF(N244="zákl. prenesená",J244,0)</f>
        <v>0</v>
      </c>
      <c r="BH244" s="152">
        <f>IF(N244="zníž. prenesená",J244,0)</f>
        <v>0</v>
      </c>
      <c r="BI244" s="152">
        <f>IF(N244="nulová",J244,0)</f>
        <v>0</v>
      </c>
      <c r="BJ244" s="15" t="s">
        <v>129</v>
      </c>
      <c r="BK244" s="152">
        <f>ROUND(I244*H244,2)</f>
        <v>5844.8</v>
      </c>
      <c r="BL244" s="15" t="s">
        <v>149</v>
      </c>
      <c r="BM244" s="151" t="s">
        <v>340</v>
      </c>
    </row>
    <row r="245" spans="2:65" s="12" customFormat="1" ht="10.199999999999999">
      <c r="B245" s="153"/>
      <c r="D245" s="154" t="s">
        <v>130</v>
      </c>
      <c r="E245" s="155" t="s">
        <v>1</v>
      </c>
      <c r="F245" s="156" t="s">
        <v>341</v>
      </c>
      <c r="H245" s="157">
        <v>196.2</v>
      </c>
      <c r="L245" s="153"/>
      <c r="M245" s="158"/>
      <c r="T245" s="159"/>
      <c r="AT245" s="155" t="s">
        <v>130</v>
      </c>
      <c r="AU245" s="155" t="s">
        <v>129</v>
      </c>
      <c r="AV245" s="12" t="s">
        <v>129</v>
      </c>
      <c r="AW245" s="12" t="s">
        <v>29</v>
      </c>
      <c r="AX245" s="12" t="s">
        <v>75</v>
      </c>
      <c r="AY245" s="155" t="s">
        <v>121</v>
      </c>
    </row>
    <row r="246" spans="2:65" s="13" customFormat="1" ht="10.199999999999999">
      <c r="B246" s="160"/>
      <c r="D246" s="154" t="s">
        <v>130</v>
      </c>
      <c r="E246" s="161" t="s">
        <v>1</v>
      </c>
      <c r="F246" s="162" t="s">
        <v>132</v>
      </c>
      <c r="H246" s="163">
        <v>196.2</v>
      </c>
      <c r="L246" s="160"/>
      <c r="M246" s="164"/>
      <c r="T246" s="165"/>
      <c r="AT246" s="161" t="s">
        <v>130</v>
      </c>
      <c r="AU246" s="161" t="s">
        <v>129</v>
      </c>
      <c r="AV246" s="13" t="s">
        <v>128</v>
      </c>
      <c r="AW246" s="13" t="s">
        <v>29</v>
      </c>
      <c r="AX246" s="13" t="s">
        <v>83</v>
      </c>
      <c r="AY246" s="161" t="s">
        <v>121</v>
      </c>
    </row>
    <row r="247" spans="2:65" s="1" customFormat="1" ht="24.15" customHeight="1">
      <c r="B247" s="140"/>
      <c r="C247" s="141" t="s">
        <v>342</v>
      </c>
      <c r="D247" s="141" t="s">
        <v>124</v>
      </c>
      <c r="E247" s="142" t="s">
        <v>343</v>
      </c>
      <c r="F247" s="143" t="s">
        <v>344</v>
      </c>
      <c r="G247" s="144" t="s">
        <v>155</v>
      </c>
      <c r="H247" s="145">
        <v>6</v>
      </c>
      <c r="I247" s="146">
        <v>32.24</v>
      </c>
      <c r="J247" s="146">
        <f>ROUND(I247*H247,2)</f>
        <v>193.44</v>
      </c>
      <c r="K247" s="147"/>
      <c r="L247" s="29"/>
      <c r="M247" s="148" t="s">
        <v>1</v>
      </c>
      <c r="N247" s="119" t="s">
        <v>41</v>
      </c>
      <c r="O247" s="149">
        <v>0</v>
      </c>
      <c r="P247" s="149">
        <f>O247*H247</f>
        <v>0</v>
      </c>
      <c r="Q247" s="149">
        <v>1.06E-3</v>
      </c>
      <c r="R247" s="149">
        <f>Q247*H247</f>
        <v>6.3599999999999993E-3</v>
      </c>
      <c r="S247" s="149">
        <v>0</v>
      </c>
      <c r="T247" s="150">
        <f>S247*H247</f>
        <v>0</v>
      </c>
      <c r="AR247" s="151" t="s">
        <v>149</v>
      </c>
      <c r="AT247" s="151" t="s">
        <v>124</v>
      </c>
      <c r="AU247" s="151" t="s">
        <v>129</v>
      </c>
      <c r="AY247" s="15" t="s">
        <v>121</v>
      </c>
      <c r="BE247" s="152">
        <f>IF(N247="základná",J247,0)</f>
        <v>0</v>
      </c>
      <c r="BF247" s="152">
        <f>IF(N247="znížená",J247,0)</f>
        <v>193.44</v>
      </c>
      <c r="BG247" s="152">
        <f>IF(N247="zákl. prenesená",J247,0)</f>
        <v>0</v>
      </c>
      <c r="BH247" s="152">
        <f>IF(N247="zníž. prenesená",J247,0)</f>
        <v>0</v>
      </c>
      <c r="BI247" s="152">
        <f>IF(N247="nulová",J247,0)</f>
        <v>0</v>
      </c>
      <c r="BJ247" s="15" t="s">
        <v>129</v>
      </c>
      <c r="BK247" s="152">
        <f>ROUND(I247*H247,2)</f>
        <v>193.44</v>
      </c>
      <c r="BL247" s="15" t="s">
        <v>149</v>
      </c>
      <c r="BM247" s="151" t="s">
        <v>345</v>
      </c>
    </row>
    <row r="248" spans="2:65" s="1" customFormat="1" ht="24.15" customHeight="1">
      <c r="B248" s="140"/>
      <c r="C248" s="141" t="s">
        <v>266</v>
      </c>
      <c r="D248" s="141" t="s">
        <v>124</v>
      </c>
      <c r="E248" s="142" t="s">
        <v>346</v>
      </c>
      <c r="F248" s="143" t="s">
        <v>347</v>
      </c>
      <c r="G248" s="144" t="s">
        <v>148</v>
      </c>
      <c r="H248" s="145">
        <v>23.7</v>
      </c>
      <c r="I248" s="146">
        <v>36.729999999999997</v>
      </c>
      <c r="J248" s="146">
        <f>ROUND(I248*H248,2)</f>
        <v>870.5</v>
      </c>
      <c r="K248" s="147"/>
      <c r="L248" s="29"/>
      <c r="M248" s="148" t="s">
        <v>1</v>
      </c>
      <c r="N248" s="119" t="s">
        <v>41</v>
      </c>
      <c r="O248" s="149">
        <v>0</v>
      </c>
      <c r="P248" s="149">
        <f>O248*H248</f>
        <v>0</v>
      </c>
      <c r="Q248" s="149">
        <v>3.0412E-3</v>
      </c>
      <c r="R248" s="149">
        <f>Q248*H248</f>
        <v>7.2076439999999992E-2</v>
      </c>
      <c r="S248" s="149">
        <v>0</v>
      </c>
      <c r="T248" s="150">
        <f>S248*H248</f>
        <v>0</v>
      </c>
      <c r="AR248" s="151" t="s">
        <v>149</v>
      </c>
      <c r="AT248" s="151" t="s">
        <v>124</v>
      </c>
      <c r="AU248" s="151" t="s">
        <v>129</v>
      </c>
      <c r="AY248" s="15" t="s">
        <v>121</v>
      </c>
      <c r="BE248" s="152">
        <f>IF(N248="základná",J248,0)</f>
        <v>0</v>
      </c>
      <c r="BF248" s="152">
        <f>IF(N248="znížená",J248,0)</f>
        <v>870.5</v>
      </c>
      <c r="BG248" s="152">
        <f>IF(N248="zákl. prenesená",J248,0)</f>
        <v>0</v>
      </c>
      <c r="BH248" s="152">
        <f>IF(N248="zníž. prenesená",J248,0)</f>
        <v>0</v>
      </c>
      <c r="BI248" s="152">
        <f>IF(N248="nulová",J248,0)</f>
        <v>0</v>
      </c>
      <c r="BJ248" s="15" t="s">
        <v>129</v>
      </c>
      <c r="BK248" s="152">
        <f>ROUND(I248*H248,2)</f>
        <v>870.5</v>
      </c>
      <c r="BL248" s="15" t="s">
        <v>149</v>
      </c>
      <c r="BM248" s="151" t="s">
        <v>348</v>
      </c>
    </row>
    <row r="249" spans="2:65" s="12" customFormat="1" ht="10.199999999999999">
      <c r="B249" s="153"/>
      <c r="D249" s="154" t="s">
        <v>130</v>
      </c>
      <c r="E249" s="155" t="s">
        <v>1</v>
      </c>
      <c r="F249" s="156" t="s">
        <v>349</v>
      </c>
      <c r="H249" s="157">
        <v>23.7</v>
      </c>
      <c r="L249" s="153"/>
      <c r="M249" s="158"/>
      <c r="T249" s="159"/>
      <c r="AT249" s="155" t="s">
        <v>130</v>
      </c>
      <c r="AU249" s="155" t="s">
        <v>129</v>
      </c>
      <c r="AV249" s="12" t="s">
        <v>129</v>
      </c>
      <c r="AW249" s="12" t="s">
        <v>29</v>
      </c>
      <c r="AX249" s="12" t="s">
        <v>75</v>
      </c>
      <c r="AY249" s="155" t="s">
        <v>121</v>
      </c>
    </row>
    <row r="250" spans="2:65" s="13" customFormat="1" ht="10.199999999999999">
      <c r="B250" s="160"/>
      <c r="D250" s="154" t="s">
        <v>130</v>
      </c>
      <c r="E250" s="161" t="s">
        <v>1</v>
      </c>
      <c r="F250" s="162" t="s">
        <v>132</v>
      </c>
      <c r="H250" s="163">
        <v>23.7</v>
      </c>
      <c r="L250" s="160"/>
      <c r="M250" s="164"/>
      <c r="T250" s="165"/>
      <c r="AT250" s="161" t="s">
        <v>130</v>
      </c>
      <c r="AU250" s="161" t="s">
        <v>129</v>
      </c>
      <c r="AV250" s="13" t="s">
        <v>128</v>
      </c>
      <c r="AW250" s="13" t="s">
        <v>29</v>
      </c>
      <c r="AX250" s="13" t="s">
        <v>83</v>
      </c>
      <c r="AY250" s="161" t="s">
        <v>121</v>
      </c>
    </row>
    <row r="251" spans="2:65" s="1" customFormat="1" ht="24.15" customHeight="1">
      <c r="B251" s="140"/>
      <c r="C251" s="141" t="s">
        <v>350</v>
      </c>
      <c r="D251" s="141" t="s">
        <v>124</v>
      </c>
      <c r="E251" s="142" t="s">
        <v>351</v>
      </c>
      <c r="F251" s="143" t="s">
        <v>352</v>
      </c>
      <c r="G251" s="144" t="s">
        <v>336</v>
      </c>
      <c r="H251" s="145">
        <v>69.084999999999994</v>
      </c>
      <c r="I251" s="146">
        <v>1.85</v>
      </c>
      <c r="J251" s="146">
        <f>ROUND(I251*H251,2)</f>
        <v>127.81</v>
      </c>
      <c r="K251" s="147"/>
      <c r="L251" s="29"/>
      <c r="M251" s="148" t="s">
        <v>1</v>
      </c>
      <c r="N251" s="119" t="s">
        <v>41</v>
      </c>
      <c r="O251" s="149">
        <v>0</v>
      </c>
      <c r="P251" s="149">
        <f>O251*H251</f>
        <v>0</v>
      </c>
      <c r="Q251" s="149">
        <v>0</v>
      </c>
      <c r="R251" s="149">
        <f>Q251*H251</f>
        <v>0</v>
      </c>
      <c r="S251" s="149">
        <v>0</v>
      </c>
      <c r="T251" s="150">
        <f>S251*H251</f>
        <v>0</v>
      </c>
      <c r="AR251" s="151" t="s">
        <v>149</v>
      </c>
      <c r="AT251" s="151" t="s">
        <v>124</v>
      </c>
      <c r="AU251" s="151" t="s">
        <v>129</v>
      </c>
      <c r="AY251" s="15" t="s">
        <v>121</v>
      </c>
      <c r="BE251" s="152">
        <f>IF(N251="základná",J251,0)</f>
        <v>0</v>
      </c>
      <c r="BF251" s="152">
        <f>IF(N251="znížená",J251,0)</f>
        <v>127.81</v>
      </c>
      <c r="BG251" s="152">
        <f>IF(N251="zákl. prenesená",J251,0)</f>
        <v>0</v>
      </c>
      <c r="BH251" s="152">
        <f>IF(N251="zníž. prenesená",J251,0)</f>
        <v>0</v>
      </c>
      <c r="BI251" s="152">
        <f>IF(N251="nulová",J251,0)</f>
        <v>0</v>
      </c>
      <c r="BJ251" s="15" t="s">
        <v>129</v>
      </c>
      <c r="BK251" s="152">
        <f>ROUND(I251*H251,2)</f>
        <v>127.81</v>
      </c>
      <c r="BL251" s="15" t="s">
        <v>149</v>
      </c>
      <c r="BM251" s="151" t="s">
        <v>353</v>
      </c>
    </row>
    <row r="252" spans="2:65" s="11" customFormat="1" ht="22.8" customHeight="1">
      <c r="B252" s="129"/>
      <c r="D252" s="130" t="s">
        <v>74</v>
      </c>
      <c r="E252" s="138" t="s">
        <v>161</v>
      </c>
      <c r="F252" s="138" t="s">
        <v>162</v>
      </c>
      <c r="J252" s="139">
        <f>BK252</f>
        <v>80394.53</v>
      </c>
      <c r="L252" s="129"/>
      <c r="M252" s="133"/>
      <c r="P252" s="134">
        <f>SUM(P253:P305)</f>
        <v>0</v>
      </c>
      <c r="R252" s="134">
        <f>SUM(R253:R305)</f>
        <v>20.868231451540002</v>
      </c>
      <c r="T252" s="135">
        <f>SUM(T253:T305)</f>
        <v>0</v>
      </c>
      <c r="AR252" s="130" t="s">
        <v>129</v>
      </c>
      <c r="AT252" s="136" t="s">
        <v>74</v>
      </c>
      <c r="AU252" s="136" t="s">
        <v>83</v>
      </c>
      <c r="AY252" s="130" t="s">
        <v>121</v>
      </c>
      <c r="BK252" s="137">
        <f>SUM(BK253:BK305)</f>
        <v>80394.53</v>
      </c>
    </row>
    <row r="253" spans="2:65" s="1" customFormat="1" ht="33" customHeight="1">
      <c r="B253" s="140"/>
      <c r="C253" s="141" t="s">
        <v>272</v>
      </c>
      <c r="D253" s="141" t="s">
        <v>124</v>
      </c>
      <c r="E253" s="142" t="s">
        <v>354</v>
      </c>
      <c r="F253" s="143" t="s">
        <v>355</v>
      </c>
      <c r="G253" s="144" t="s">
        <v>166</v>
      </c>
      <c r="H253" s="145">
        <v>255.72399999999999</v>
      </c>
      <c r="I253" s="146">
        <v>14.65</v>
      </c>
      <c r="J253" s="146">
        <f>ROUND(I253*H253,2)</f>
        <v>3746.36</v>
      </c>
      <c r="K253" s="147"/>
      <c r="L253" s="29"/>
      <c r="M253" s="148" t="s">
        <v>1</v>
      </c>
      <c r="N253" s="119" t="s">
        <v>41</v>
      </c>
      <c r="O253" s="149">
        <v>0</v>
      </c>
      <c r="P253" s="149">
        <f>O253*H253</f>
        <v>0</v>
      </c>
      <c r="Q253" s="149">
        <v>6.3780000000000003E-5</v>
      </c>
      <c r="R253" s="149">
        <f>Q253*H253</f>
        <v>1.631007672E-2</v>
      </c>
      <c r="S253" s="149">
        <v>0</v>
      </c>
      <c r="T253" s="150">
        <f>S253*H253</f>
        <v>0</v>
      </c>
      <c r="AR253" s="151" t="s">
        <v>149</v>
      </c>
      <c r="AT253" s="151" t="s">
        <v>124</v>
      </c>
      <c r="AU253" s="151" t="s">
        <v>129</v>
      </c>
      <c r="AY253" s="15" t="s">
        <v>121</v>
      </c>
      <c r="BE253" s="152">
        <f>IF(N253="základná",J253,0)</f>
        <v>0</v>
      </c>
      <c r="BF253" s="152">
        <f>IF(N253="znížená",J253,0)</f>
        <v>3746.36</v>
      </c>
      <c r="BG253" s="152">
        <f>IF(N253="zákl. prenesená",J253,0)</f>
        <v>0</v>
      </c>
      <c r="BH253" s="152">
        <f>IF(N253="zníž. prenesená",J253,0)</f>
        <v>0</v>
      </c>
      <c r="BI253" s="152">
        <f>IF(N253="nulová",J253,0)</f>
        <v>0</v>
      </c>
      <c r="BJ253" s="15" t="s">
        <v>129</v>
      </c>
      <c r="BK253" s="152">
        <f>ROUND(I253*H253,2)</f>
        <v>3746.36</v>
      </c>
      <c r="BL253" s="15" t="s">
        <v>149</v>
      </c>
      <c r="BM253" s="151" t="s">
        <v>356</v>
      </c>
    </row>
    <row r="254" spans="2:65" s="12" customFormat="1" ht="10.199999999999999">
      <c r="B254" s="153"/>
      <c r="D254" s="154" t="s">
        <v>130</v>
      </c>
      <c r="E254" s="155" t="s">
        <v>1</v>
      </c>
      <c r="F254" s="156" t="s">
        <v>357</v>
      </c>
      <c r="H254" s="157">
        <v>255.72399999999999</v>
      </c>
      <c r="L254" s="153"/>
      <c r="M254" s="158"/>
      <c r="T254" s="159"/>
      <c r="AT254" s="155" t="s">
        <v>130</v>
      </c>
      <c r="AU254" s="155" t="s">
        <v>129</v>
      </c>
      <c r="AV254" s="12" t="s">
        <v>129</v>
      </c>
      <c r="AW254" s="12" t="s">
        <v>29</v>
      </c>
      <c r="AX254" s="12" t="s">
        <v>75</v>
      </c>
      <c r="AY254" s="155" t="s">
        <v>121</v>
      </c>
    </row>
    <row r="255" spans="2:65" s="13" customFormat="1" ht="10.199999999999999">
      <c r="B255" s="160"/>
      <c r="D255" s="154" t="s">
        <v>130</v>
      </c>
      <c r="E255" s="161" t="s">
        <v>1</v>
      </c>
      <c r="F255" s="162" t="s">
        <v>132</v>
      </c>
      <c r="H255" s="163">
        <v>255.72399999999999</v>
      </c>
      <c r="L255" s="160"/>
      <c r="M255" s="164"/>
      <c r="T255" s="165"/>
      <c r="AT255" s="161" t="s">
        <v>130</v>
      </c>
      <c r="AU255" s="161" t="s">
        <v>129</v>
      </c>
      <c r="AV255" s="13" t="s">
        <v>128</v>
      </c>
      <c r="AW255" s="13" t="s">
        <v>29</v>
      </c>
      <c r="AX255" s="13" t="s">
        <v>83</v>
      </c>
      <c r="AY255" s="161" t="s">
        <v>121</v>
      </c>
    </row>
    <row r="256" spans="2:65" s="1" customFormat="1" ht="21.75" customHeight="1">
      <c r="B256" s="140"/>
      <c r="C256" s="169" t="s">
        <v>358</v>
      </c>
      <c r="D256" s="169" t="s">
        <v>325</v>
      </c>
      <c r="E256" s="170" t="s">
        <v>359</v>
      </c>
      <c r="F256" s="171" t="s">
        <v>360</v>
      </c>
      <c r="G256" s="172" t="s">
        <v>135</v>
      </c>
      <c r="H256" s="173">
        <v>2.0459999999999998</v>
      </c>
      <c r="I256" s="174">
        <v>1307.18</v>
      </c>
      <c r="J256" s="174">
        <f>ROUND(I256*H256,2)</f>
        <v>2674.49</v>
      </c>
      <c r="K256" s="175"/>
      <c r="L256" s="176"/>
      <c r="M256" s="177" t="s">
        <v>1</v>
      </c>
      <c r="N256" s="178" t="s">
        <v>41</v>
      </c>
      <c r="O256" s="149">
        <v>0</v>
      </c>
      <c r="P256" s="149">
        <f>O256*H256</f>
        <v>0</v>
      </c>
      <c r="Q256" s="149">
        <v>1</v>
      </c>
      <c r="R256" s="149">
        <f>Q256*H256</f>
        <v>2.0459999999999998</v>
      </c>
      <c r="S256" s="149">
        <v>0</v>
      </c>
      <c r="T256" s="150">
        <f>S256*H256</f>
        <v>0</v>
      </c>
      <c r="AR256" s="151" t="s">
        <v>266</v>
      </c>
      <c r="AT256" s="151" t="s">
        <v>325</v>
      </c>
      <c r="AU256" s="151" t="s">
        <v>129</v>
      </c>
      <c r="AY256" s="15" t="s">
        <v>121</v>
      </c>
      <c r="BE256" s="152">
        <f>IF(N256="základná",J256,0)</f>
        <v>0</v>
      </c>
      <c r="BF256" s="152">
        <f>IF(N256="znížená",J256,0)</f>
        <v>2674.49</v>
      </c>
      <c r="BG256" s="152">
        <f>IF(N256="zákl. prenesená",J256,0)</f>
        <v>0</v>
      </c>
      <c r="BH256" s="152">
        <f>IF(N256="zníž. prenesená",J256,0)</f>
        <v>0</v>
      </c>
      <c r="BI256" s="152">
        <f>IF(N256="nulová",J256,0)</f>
        <v>0</v>
      </c>
      <c r="BJ256" s="15" t="s">
        <v>129</v>
      </c>
      <c r="BK256" s="152">
        <f>ROUND(I256*H256,2)</f>
        <v>2674.49</v>
      </c>
      <c r="BL256" s="15" t="s">
        <v>149</v>
      </c>
      <c r="BM256" s="151" t="s">
        <v>361</v>
      </c>
    </row>
    <row r="257" spans="2:65" s="12" customFormat="1" ht="10.199999999999999">
      <c r="B257" s="153"/>
      <c r="D257" s="154" t="s">
        <v>130</v>
      </c>
      <c r="E257" s="155" t="s">
        <v>1</v>
      </c>
      <c r="F257" s="156" t="s">
        <v>362</v>
      </c>
      <c r="H257" s="157">
        <v>2.0459999999999998</v>
      </c>
      <c r="L257" s="153"/>
      <c r="M257" s="158"/>
      <c r="T257" s="159"/>
      <c r="AT257" s="155" t="s">
        <v>130</v>
      </c>
      <c r="AU257" s="155" t="s">
        <v>129</v>
      </c>
      <c r="AV257" s="12" t="s">
        <v>129</v>
      </c>
      <c r="AW257" s="12" t="s">
        <v>29</v>
      </c>
      <c r="AX257" s="12" t="s">
        <v>75</v>
      </c>
      <c r="AY257" s="155" t="s">
        <v>121</v>
      </c>
    </row>
    <row r="258" spans="2:65" s="13" customFormat="1" ht="10.199999999999999">
      <c r="B258" s="160"/>
      <c r="D258" s="154" t="s">
        <v>130</v>
      </c>
      <c r="E258" s="161" t="s">
        <v>1</v>
      </c>
      <c r="F258" s="162" t="s">
        <v>132</v>
      </c>
      <c r="H258" s="163">
        <v>2.0459999999999998</v>
      </c>
      <c r="L258" s="160"/>
      <c r="M258" s="164"/>
      <c r="T258" s="165"/>
      <c r="AT258" s="161" t="s">
        <v>130</v>
      </c>
      <c r="AU258" s="161" t="s">
        <v>129</v>
      </c>
      <c r="AV258" s="13" t="s">
        <v>128</v>
      </c>
      <c r="AW258" s="13" t="s">
        <v>29</v>
      </c>
      <c r="AX258" s="13" t="s">
        <v>83</v>
      </c>
      <c r="AY258" s="161" t="s">
        <v>121</v>
      </c>
    </row>
    <row r="259" spans="2:65" s="1" customFormat="1" ht="16.5" customHeight="1">
      <c r="B259" s="140"/>
      <c r="C259" s="141" t="s">
        <v>276</v>
      </c>
      <c r="D259" s="141" t="s">
        <v>124</v>
      </c>
      <c r="E259" s="142" t="s">
        <v>363</v>
      </c>
      <c r="F259" s="143" t="s">
        <v>364</v>
      </c>
      <c r="G259" s="144" t="s">
        <v>166</v>
      </c>
      <c r="H259" s="145">
        <v>57.96</v>
      </c>
      <c r="I259" s="146">
        <v>8.06</v>
      </c>
      <c r="J259" s="146">
        <f>ROUND(I259*H259,2)</f>
        <v>467.16</v>
      </c>
      <c r="K259" s="147"/>
      <c r="L259" s="29"/>
      <c r="M259" s="148" t="s">
        <v>1</v>
      </c>
      <c r="N259" s="119" t="s">
        <v>41</v>
      </c>
      <c r="O259" s="149">
        <v>0</v>
      </c>
      <c r="P259" s="149">
        <f>O259*H259</f>
        <v>0</v>
      </c>
      <c r="Q259" s="149">
        <v>7.96E-6</v>
      </c>
      <c r="R259" s="149">
        <f>Q259*H259</f>
        <v>4.6136160000000002E-4</v>
      </c>
      <c r="S259" s="149">
        <v>0</v>
      </c>
      <c r="T259" s="150">
        <f>S259*H259</f>
        <v>0</v>
      </c>
      <c r="AR259" s="151" t="s">
        <v>149</v>
      </c>
      <c r="AT259" s="151" t="s">
        <v>124</v>
      </c>
      <c r="AU259" s="151" t="s">
        <v>129</v>
      </c>
      <c r="AY259" s="15" t="s">
        <v>121</v>
      </c>
      <c r="BE259" s="152">
        <f>IF(N259="základná",J259,0)</f>
        <v>0</v>
      </c>
      <c r="BF259" s="152">
        <f>IF(N259="znížená",J259,0)</f>
        <v>467.16</v>
      </c>
      <c r="BG259" s="152">
        <f>IF(N259="zákl. prenesená",J259,0)</f>
        <v>0</v>
      </c>
      <c r="BH259" s="152">
        <f>IF(N259="zníž. prenesená",J259,0)</f>
        <v>0</v>
      </c>
      <c r="BI259" s="152">
        <f>IF(N259="nulová",J259,0)</f>
        <v>0</v>
      </c>
      <c r="BJ259" s="15" t="s">
        <v>129</v>
      </c>
      <c r="BK259" s="152">
        <f>ROUND(I259*H259,2)</f>
        <v>467.16</v>
      </c>
      <c r="BL259" s="15" t="s">
        <v>149</v>
      </c>
      <c r="BM259" s="151" t="s">
        <v>365</v>
      </c>
    </row>
    <row r="260" spans="2:65" s="12" customFormat="1" ht="10.199999999999999">
      <c r="B260" s="153"/>
      <c r="D260" s="154" t="s">
        <v>130</v>
      </c>
      <c r="E260" s="155" t="s">
        <v>1</v>
      </c>
      <c r="F260" s="156" t="s">
        <v>366</v>
      </c>
      <c r="H260" s="157">
        <v>57.96</v>
      </c>
      <c r="L260" s="153"/>
      <c r="M260" s="158"/>
      <c r="T260" s="159"/>
      <c r="AT260" s="155" t="s">
        <v>130</v>
      </c>
      <c r="AU260" s="155" t="s">
        <v>129</v>
      </c>
      <c r="AV260" s="12" t="s">
        <v>129</v>
      </c>
      <c r="AW260" s="12" t="s">
        <v>29</v>
      </c>
      <c r="AX260" s="12" t="s">
        <v>75</v>
      </c>
      <c r="AY260" s="155" t="s">
        <v>121</v>
      </c>
    </row>
    <row r="261" spans="2:65" s="13" customFormat="1" ht="10.199999999999999">
      <c r="B261" s="160"/>
      <c r="D261" s="154" t="s">
        <v>130</v>
      </c>
      <c r="E261" s="161" t="s">
        <v>1</v>
      </c>
      <c r="F261" s="162" t="s">
        <v>132</v>
      </c>
      <c r="H261" s="163">
        <v>57.96</v>
      </c>
      <c r="L261" s="160"/>
      <c r="M261" s="164"/>
      <c r="T261" s="165"/>
      <c r="AT261" s="161" t="s">
        <v>130</v>
      </c>
      <c r="AU261" s="161" t="s">
        <v>129</v>
      </c>
      <c r="AV261" s="13" t="s">
        <v>128</v>
      </c>
      <c r="AW261" s="13" t="s">
        <v>29</v>
      </c>
      <c r="AX261" s="13" t="s">
        <v>83</v>
      </c>
      <c r="AY261" s="161" t="s">
        <v>121</v>
      </c>
    </row>
    <row r="262" spans="2:65" s="1" customFormat="1" ht="16.5" customHeight="1">
      <c r="B262" s="140"/>
      <c r="C262" s="169" t="s">
        <v>367</v>
      </c>
      <c r="D262" s="169" t="s">
        <v>325</v>
      </c>
      <c r="E262" s="170" t="s">
        <v>368</v>
      </c>
      <c r="F262" s="171" t="s">
        <v>369</v>
      </c>
      <c r="G262" s="172" t="s">
        <v>166</v>
      </c>
      <c r="H262" s="173">
        <v>60.857999999999997</v>
      </c>
      <c r="I262" s="174">
        <v>6.82</v>
      </c>
      <c r="J262" s="174">
        <f>ROUND(I262*H262,2)</f>
        <v>415.05</v>
      </c>
      <c r="K262" s="175"/>
      <c r="L262" s="176"/>
      <c r="M262" s="177" t="s">
        <v>1</v>
      </c>
      <c r="N262" s="178" t="s">
        <v>41</v>
      </c>
      <c r="O262" s="149">
        <v>0</v>
      </c>
      <c r="P262" s="149">
        <f>O262*H262</f>
        <v>0</v>
      </c>
      <c r="Q262" s="149">
        <v>8.0000000000000004E-4</v>
      </c>
      <c r="R262" s="149">
        <f>Q262*H262</f>
        <v>4.8686399999999998E-2</v>
      </c>
      <c r="S262" s="149">
        <v>0</v>
      </c>
      <c r="T262" s="150">
        <f>S262*H262</f>
        <v>0</v>
      </c>
      <c r="AR262" s="151" t="s">
        <v>266</v>
      </c>
      <c r="AT262" s="151" t="s">
        <v>325</v>
      </c>
      <c r="AU262" s="151" t="s">
        <v>129</v>
      </c>
      <c r="AY262" s="15" t="s">
        <v>121</v>
      </c>
      <c r="BE262" s="152">
        <f>IF(N262="základná",J262,0)</f>
        <v>0</v>
      </c>
      <c r="BF262" s="152">
        <f>IF(N262="znížená",J262,0)</f>
        <v>415.05</v>
      </c>
      <c r="BG262" s="152">
        <f>IF(N262="zákl. prenesená",J262,0)</f>
        <v>0</v>
      </c>
      <c r="BH262" s="152">
        <f>IF(N262="zníž. prenesená",J262,0)</f>
        <v>0</v>
      </c>
      <c r="BI262" s="152">
        <f>IF(N262="nulová",J262,0)</f>
        <v>0</v>
      </c>
      <c r="BJ262" s="15" t="s">
        <v>129</v>
      </c>
      <c r="BK262" s="152">
        <f>ROUND(I262*H262,2)</f>
        <v>415.05</v>
      </c>
      <c r="BL262" s="15" t="s">
        <v>149</v>
      </c>
      <c r="BM262" s="151" t="s">
        <v>370</v>
      </c>
    </row>
    <row r="263" spans="2:65" s="12" customFormat="1" ht="10.199999999999999">
      <c r="B263" s="153"/>
      <c r="D263" s="154" t="s">
        <v>130</v>
      </c>
      <c r="E263" s="155" t="s">
        <v>1</v>
      </c>
      <c r="F263" s="156" t="s">
        <v>371</v>
      </c>
      <c r="H263" s="157">
        <v>60.857999999999997</v>
      </c>
      <c r="L263" s="153"/>
      <c r="M263" s="158"/>
      <c r="T263" s="159"/>
      <c r="AT263" s="155" t="s">
        <v>130</v>
      </c>
      <c r="AU263" s="155" t="s">
        <v>129</v>
      </c>
      <c r="AV263" s="12" t="s">
        <v>129</v>
      </c>
      <c r="AW263" s="12" t="s">
        <v>29</v>
      </c>
      <c r="AX263" s="12" t="s">
        <v>75</v>
      </c>
      <c r="AY263" s="155" t="s">
        <v>121</v>
      </c>
    </row>
    <row r="264" spans="2:65" s="13" customFormat="1" ht="10.199999999999999">
      <c r="B264" s="160"/>
      <c r="D264" s="154" t="s">
        <v>130</v>
      </c>
      <c r="E264" s="161" t="s">
        <v>1</v>
      </c>
      <c r="F264" s="162" t="s">
        <v>132</v>
      </c>
      <c r="H264" s="163">
        <v>60.857999999999997</v>
      </c>
      <c r="L264" s="160"/>
      <c r="M264" s="164"/>
      <c r="T264" s="165"/>
      <c r="AT264" s="161" t="s">
        <v>130</v>
      </c>
      <c r="AU264" s="161" t="s">
        <v>129</v>
      </c>
      <c r="AV264" s="13" t="s">
        <v>128</v>
      </c>
      <c r="AW264" s="13" t="s">
        <v>29</v>
      </c>
      <c r="AX264" s="13" t="s">
        <v>83</v>
      </c>
      <c r="AY264" s="161" t="s">
        <v>121</v>
      </c>
    </row>
    <row r="265" spans="2:65" s="1" customFormat="1" ht="21.75" customHeight="1">
      <c r="B265" s="140"/>
      <c r="C265" s="141" t="s">
        <v>285</v>
      </c>
      <c r="D265" s="141" t="s">
        <v>124</v>
      </c>
      <c r="E265" s="142" t="s">
        <v>372</v>
      </c>
      <c r="F265" s="143" t="s">
        <v>373</v>
      </c>
      <c r="G265" s="144" t="s">
        <v>166</v>
      </c>
      <c r="H265" s="145">
        <v>197.76400000000001</v>
      </c>
      <c r="I265" s="146">
        <v>12.54</v>
      </c>
      <c r="J265" s="146">
        <f>ROUND(I265*H265,2)</f>
        <v>2479.96</v>
      </c>
      <c r="K265" s="147"/>
      <c r="L265" s="29"/>
      <c r="M265" s="148" t="s">
        <v>1</v>
      </c>
      <c r="N265" s="119" t="s">
        <v>41</v>
      </c>
      <c r="O265" s="149">
        <v>0</v>
      </c>
      <c r="P265" s="149">
        <f>O265*H265</f>
        <v>0</v>
      </c>
      <c r="Q265" s="149">
        <v>8.5473000000000005E-4</v>
      </c>
      <c r="R265" s="149">
        <f>Q265*H265</f>
        <v>0.16903482372000003</v>
      </c>
      <c r="S265" s="149">
        <v>0</v>
      </c>
      <c r="T265" s="150">
        <f>S265*H265</f>
        <v>0</v>
      </c>
      <c r="AR265" s="151" t="s">
        <v>149</v>
      </c>
      <c r="AT265" s="151" t="s">
        <v>124</v>
      </c>
      <c r="AU265" s="151" t="s">
        <v>129</v>
      </c>
      <c r="AY265" s="15" t="s">
        <v>121</v>
      </c>
      <c r="BE265" s="152">
        <f>IF(N265="základná",J265,0)</f>
        <v>0</v>
      </c>
      <c r="BF265" s="152">
        <f>IF(N265="znížená",J265,0)</f>
        <v>2479.96</v>
      </c>
      <c r="BG265" s="152">
        <f>IF(N265="zákl. prenesená",J265,0)</f>
        <v>0</v>
      </c>
      <c r="BH265" s="152">
        <f>IF(N265="zníž. prenesená",J265,0)</f>
        <v>0</v>
      </c>
      <c r="BI265" s="152">
        <f>IF(N265="nulová",J265,0)</f>
        <v>0</v>
      </c>
      <c r="BJ265" s="15" t="s">
        <v>129</v>
      </c>
      <c r="BK265" s="152">
        <f>ROUND(I265*H265,2)</f>
        <v>2479.96</v>
      </c>
      <c r="BL265" s="15" t="s">
        <v>149</v>
      </c>
      <c r="BM265" s="151" t="s">
        <v>374</v>
      </c>
    </row>
    <row r="266" spans="2:65" s="12" customFormat="1" ht="10.199999999999999">
      <c r="B266" s="153"/>
      <c r="D266" s="154" t="s">
        <v>130</v>
      </c>
      <c r="E266" s="155" t="s">
        <v>1</v>
      </c>
      <c r="F266" s="156" t="s">
        <v>375</v>
      </c>
      <c r="H266" s="157">
        <v>29.52</v>
      </c>
      <c r="L266" s="153"/>
      <c r="M266" s="158"/>
      <c r="T266" s="159"/>
      <c r="AT266" s="155" t="s">
        <v>130</v>
      </c>
      <c r="AU266" s="155" t="s">
        <v>129</v>
      </c>
      <c r="AV266" s="12" t="s">
        <v>129</v>
      </c>
      <c r="AW266" s="12" t="s">
        <v>29</v>
      </c>
      <c r="AX266" s="12" t="s">
        <v>75</v>
      </c>
      <c r="AY266" s="155" t="s">
        <v>121</v>
      </c>
    </row>
    <row r="267" spans="2:65" s="12" customFormat="1" ht="10.199999999999999">
      <c r="B267" s="153"/>
      <c r="D267" s="154" t="s">
        <v>130</v>
      </c>
      <c r="E267" s="155" t="s">
        <v>1</v>
      </c>
      <c r="F267" s="156" t="s">
        <v>376</v>
      </c>
      <c r="H267" s="157">
        <v>51.68</v>
      </c>
      <c r="L267" s="153"/>
      <c r="M267" s="158"/>
      <c r="T267" s="159"/>
      <c r="AT267" s="155" t="s">
        <v>130</v>
      </c>
      <c r="AU267" s="155" t="s">
        <v>129</v>
      </c>
      <c r="AV267" s="12" t="s">
        <v>129</v>
      </c>
      <c r="AW267" s="12" t="s">
        <v>29</v>
      </c>
      <c r="AX267" s="12" t="s">
        <v>75</v>
      </c>
      <c r="AY267" s="155" t="s">
        <v>121</v>
      </c>
    </row>
    <row r="268" spans="2:65" s="12" customFormat="1" ht="10.199999999999999">
      <c r="B268" s="153"/>
      <c r="D268" s="154" t="s">
        <v>130</v>
      </c>
      <c r="E268" s="155" t="s">
        <v>1</v>
      </c>
      <c r="F268" s="156" t="s">
        <v>377</v>
      </c>
      <c r="H268" s="157">
        <v>116.56399999999999</v>
      </c>
      <c r="L268" s="153"/>
      <c r="M268" s="158"/>
      <c r="T268" s="159"/>
      <c r="AT268" s="155" t="s">
        <v>130</v>
      </c>
      <c r="AU268" s="155" t="s">
        <v>129</v>
      </c>
      <c r="AV268" s="12" t="s">
        <v>129</v>
      </c>
      <c r="AW268" s="12" t="s">
        <v>29</v>
      </c>
      <c r="AX268" s="12" t="s">
        <v>75</v>
      </c>
      <c r="AY268" s="155" t="s">
        <v>121</v>
      </c>
    </row>
    <row r="269" spans="2:65" s="13" customFormat="1" ht="10.199999999999999">
      <c r="B269" s="160"/>
      <c r="D269" s="154" t="s">
        <v>130</v>
      </c>
      <c r="E269" s="161" t="s">
        <v>1</v>
      </c>
      <c r="F269" s="162" t="s">
        <v>132</v>
      </c>
      <c r="H269" s="163">
        <v>197.76400000000001</v>
      </c>
      <c r="L269" s="160"/>
      <c r="M269" s="164"/>
      <c r="T269" s="165"/>
      <c r="AT269" s="161" t="s">
        <v>130</v>
      </c>
      <c r="AU269" s="161" t="s">
        <v>129</v>
      </c>
      <c r="AV269" s="13" t="s">
        <v>128</v>
      </c>
      <c r="AW269" s="13" t="s">
        <v>29</v>
      </c>
      <c r="AX269" s="13" t="s">
        <v>83</v>
      </c>
      <c r="AY269" s="161" t="s">
        <v>121</v>
      </c>
    </row>
    <row r="270" spans="2:65" s="1" customFormat="1" ht="16.5" customHeight="1">
      <c r="B270" s="140"/>
      <c r="C270" s="169" t="s">
        <v>378</v>
      </c>
      <c r="D270" s="169" t="s">
        <v>325</v>
      </c>
      <c r="E270" s="170" t="s">
        <v>379</v>
      </c>
      <c r="F270" s="171" t="s">
        <v>380</v>
      </c>
      <c r="G270" s="172" t="s">
        <v>166</v>
      </c>
      <c r="H270" s="173">
        <v>207.65199999999999</v>
      </c>
      <c r="I270" s="174">
        <v>11.12</v>
      </c>
      <c r="J270" s="174">
        <f>ROUND(I270*H270,2)</f>
        <v>2309.09</v>
      </c>
      <c r="K270" s="175"/>
      <c r="L270" s="176"/>
      <c r="M270" s="177" t="s">
        <v>1</v>
      </c>
      <c r="N270" s="178" t="s">
        <v>41</v>
      </c>
      <c r="O270" s="149">
        <v>0</v>
      </c>
      <c r="P270" s="149">
        <f>O270*H270</f>
        <v>0</v>
      </c>
      <c r="Q270" s="149">
        <v>5.7600000000000004E-3</v>
      </c>
      <c r="R270" s="149">
        <f>Q270*H270</f>
        <v>1.1960755199999999</v>
      </c>
      <c r="S270" s="149">
        <v>0</v>
      </c>
      <c r="T270" s="150">
        <f>S270*H270</f>
        <v>0</v>
      </c>
      <c r="AR270" s="151" t="s">
        <v>266</v>
      </c>
      <c r="AT270" s="151" t="s">
        <v>325</v>
      </c>
      <c r="AU270" s="151" t="s">
        <v>129</v>
      </c>
      <c r="AY270" s="15" t="s">
        <v>121</v>
      </c>
      <c r="BE270" s="152">
        <f>IF(N270="základná",J270,0)</f>
        <v>0</v>
      </c>
      <c r="BF270" s="152">
        <f>IF(N270="znížená",J270,0)</f>
        <v>2309.09</v>
      </c>
      <c r="BG270" s="152">
        <f>IF(N270="zákl. prenesená",J270,0)</f>
        <v>0</v>
      </c>
      <c r="BH270" s="152">
        <f>IF(N270="zníž. prenesená",J270,0)</f>
        <v>0</v>
      </c>
      <c r="BI270" s="152">
        <f>IF(N270="nulová",J270,0)</f>
        <v>0</v>
      </c>
      <c r="BJ270" s="15" t="s">
        <v>129</v>
      </c>
      <c r="BK270" s="152">
        <f>ROUND(I270*H270,2)</f>
        <v>2309.09</v>
      </c>
      <c r="BL270" s="15" t="s">
        <v>149</v>
      </c>
      <c r="BM270" s="151" t="s">
        <v>381</v>
      </c>
    </row>
    <row r="271" spans="2:65" s="12" customFormat="1" ht="10.199999999999999">
      <c r="B271" s="153"/>
      <c r="D271" s="154" t="s">
        <v>130</v>
      </c>
      <c r="E271" s="155" t="s">
        <v>1</v>
      </c>
      <c r="F271" s="156" t="s">
        <v>382</v>
      </c>
      <c r="H271" s="157">
        <v>207.65199999999999</v>
      </c>
      <c r="L271" s="153"/>
      <c r="M271" s="158"/>
      <c r="T271" s="159"/>
      <c r="AT271" s="155" t="s">
        <v>130</v>
      </c>
      <c r="AU271" s="155" t="s">
        <v>129</v>
      </c>
      <c r="AV271" s="12" t="s">
        <v>129</v>
      </c>
      <c r="AW271" s="12" t="s">
        <v>29</v>
      </c>
      <c r="AX271" s="12" t="s">
        <v>75</v>
      </c>
      <c r="AY271" s="155" t="s">
        <v>121</v>
      </c>
    </row>
    <row r="272" spans="2:65" s="13" customFormat="1" ht="10.199999999999999">
      <c r="B272" s="160"/>
      <c r="D272" s="154" t="s">
        <v>130</v>
      </c>
      <c r="E272" s="161" t="s">
        <v>1</v>
      </c>
      <c r="F272" s="162" t="s">
        <v>132</v>
      </c>
      <c r="H272" s="163">
        <v>207.65199999999999</v>
      </c>
      <c r="L272" s="160"/>
      <c r="M272" s="164"/>
      <c r="T272" s="165"/>
      <c r="AT272" s="161" t="s">
        <v>130</v>
      </c>
      <c r="AU272" s="161" t="s">
        <v>129</v>
      </c>
      <c r="AV272" s="13" t="s">
        <v>128</v>
      </c>
      <c r="AW272" s="13" t="s">
        <v>29</v>
      </c>
      <c r="AX272" s="13" t="s">
        <v>83</v>
      </c>
      <c r="AY272" s="161" t="s">
        <v>121</v>
      </c>
    </row>
    <row r="273" spans="2:65" s="1" customFormat="1" ht="33" customHeight="1">
      <c r="B273" s="140"/>
      <c r="C273" s="141" t="s">
        <v>291</v>
      </c>
      <c r="D273" s="141" t="s">
        <v>124</v>
      </c>
      <c r="E273" s="142" t="s">
        <v>383</v>
      </c>
      <c r="F273" s="143" t="s">
        <v>384</v>
      </c>
      <c r="G273" s="144" t="s">
        <v>148</v>
      </c>
      <c r="H273" s="145">
        <v>128.80000000000001</v>
      </c>
      <c r="I273" s="146">
        <v>6.98</v>
      </c>
      <c r="J273" s="146">
        <f>ROUND(I273*H273,2)</f>
        <v>899.02</v>
      </c>
      <c r="K273" s="147"/>
      <c r="L273" s="29"/>
      <c r="M273" s="148" t="s">
        <v>1</v>
      </c>
      <c r="N273" s="119" t="s">
        <v>41</v>
      </c>
      <c r="O273" s="149">
        <v>0</v>
      </c>
      <c r="P273" s="149">
        <f>O273*H273</f>
        <v>0</v>
      </c>
      <c r="Q273" s="149">
        <v>4.5899999999999998E-5</v>
      </c>
      <c r="R273" s="149">
        <f>Q273*H273</f>
        <v>5.9119200000000002E-3</v>
      </c>
      <c r="S273" s="149">
        <v>0</v>
      </c>
      <c r="T273" s="150">
        <f>S273*H273</f>
        <v>0</v>
      </c>
      <c r="AR273" s="151" t="s">
        <v>149</v>
      </c>
      <c r="AT273" s="151" t="s">
        <v>124</v>
      </c>
      <c r="AU273" s="151" t="s">
        <v>129</v>
      </c>
      <c r="AY273" s="15" t="s">
        <v>121</v>
      </c>
      <c r="BE273" s="152">
        <f>IF(N273="základná",J273,0)</f>
        <v>0</v>
      </c>
      <c r="BF273" s="152">
        <f>IF(N273="znížená",J273,0)</f>
        <v>899.02</v>
      </c>
      <c r="BG273" s="152">
        <f>IF(N273="zákl. prenesená",J273,0)</f>
        <v>0</v>
      </c>
      <c r="BH273" s="152">
        <f>IF(N273="zníž. prenesená",J273,0)</f>
        <v>0</v>
      </c>
      <c r="BI273" s="152">
        <f>IF(N273="nulová",J273,0)</f>
        <v>0</v>
      </c>
      <c r="BJ273" s="15" t="s">
        <v>129</v>
      </c>
      <c r="BK273" s="152">
        <f>ROUND(I273*H273,2)</f>
        <v>899.02</v>
      </c>
      <c r="BL273" s="15" t="s">
        <v>149</v>
      </c>
      <c r="BM273" s="151" t="s">
        <v>385</v>
      </c>
    </row>
    <row r="274" spans="2:65" s="12" customFormat="1" ht="10.199999999999999">
      <c r="B274" s="153"/>
      <c r="D274" s="154" t="s">
        <v>130</v>
      </c>
      <c r="E274" s="155" t="s">
        <v>1</v>
      </c>
      <c r="F274" s="156" t="s">
        <v>151</v>
      </c>
      <c r="H274" s="157">
        <v>128.80000000000001</v>
      </c>
      <c r="L274" s="153"/>
      <c r="M274" s="158"/>
      <c r="T274" s="159"/>
      <c r="AT274" s="155" t="s">
        <v>130</v>
      </c>
      <c r="AU274" s="155" t="s">
        <v>129</v>
      </c>
      <c r="AV274" s="12" t="s">
        <v>129</v>
      </c>
      <c r="AW274" s="12" t="s">
        <v>29</v>
      </c>
      <c r="AX274" s="12" t="s">
        <v>75</v>
      </c>
      <c r="AY274" s="155" t="s">
        <v>121</v>
      </c>
    </row>
    <row r="275" spans="2:65" s="13" customFormat="1" ht="10.199999999999999">
      <c r="B275" s="160"/>
      <c r="D275" s="154" t="s">
        <v>130</v>
      </c>
      <c r="E275" s="161" t="s">
        <v>1</v>
      </c>
      <c r="F275" s="162" t="s">
        <v>132</v>
      </c>
      <c r="H275" s="163">
        <v>128.80000000000001</v>
      </c>
      <c r="L275" s="160"/>
      <c r="M275" s="164"/>
      <c r="T275" s="165"/>
      <c r="AT275" s="161" t="s">
        <v>130</v>
      </c>
      <c r="AU275" s="161" t="s">
        <v>129</v>
      </c>
      <c r="AV275" s="13" t="s">
        <v>128</v>
      </c>
      <c r="AW275" s="13" t="s">
        <v>29</v>
      </c>
      <c r="AX275" s="13" t="s">
        <v>83</v>
      </c>
      <c r="AY275" s="161" t="s">
        <v>121</v>
      </c>
    </row>
    <row r="276" spans="2:65" s="1" customFormat="1" ht="24.15" customHeight="1">
      <c r="B276" s="140"/>
      <c r="C276" s="169" t="s">
        <v>386</v>
      </c>
      <c r="D276" s="169" t="s">
        <v>325</v>
      </c>
      <c r="E276" s="170" t="s">
        <v>387</v>
      </c>
      <c r="F276" s="171" t="s">
        <v>388</v>
      </c>
      <c r="G276" s="172" t="s">
        <v>148</v>
      </c>
      <c r="H276" s="173">
        <v>128.80000000000001</v>
      </c>
      <c r="I276" s="174">
        <v>64.540000000000006</v>
      </c>
      <c r="J276" s="174">
        <f>ROUND(I276*H276,2)</f>
        <v>8312.75</v>
      </c>
      <c r="K276" s="175"/>
      <c r="L276" s="176"/>
      <c r="M276" s="177" t="s">
        <v>1</v>
      </c>
      <c r="N276" s="178" t="s">
        <v>41</v>
      </c>
      <c r="O276" s="149">
        <v>0</v>
      </c>
      <c r="P276" s="149">
        <f>O276*H276</f>
        <v>0</v>
      </c>
      <c r="Q276" s="149">
        <v>5.0000000000000001E-3</v>
      </c>
      <c r="R276" s="149">
        <f>Q276*H276</f>
        <v>0.64400000000000002</v>
      </c>
      <c r="S276" s="149">
        <v>0</v>
      </c>
      <c r="T276" s="150">
        <f>S276*H276</f>
        <v>0</v>
      </c>
      <c r="AR276" s="151" t="s">
        <v>266</v>
      </c>
      <c r="AT276" s="151" t="s">
        <v>325</v>
      </c>
      <c r="AU276" s="151" t="s">
        <v>129</v>
      </c>
      <c r="AY276" s="15" t="s">
        <v>121</v>
      </c>
      <c r="BE276" s="152">
        <f>IF(N276="základná",J276,0)</f>
        <v>0</v>
      </c>
      <c r="BF276" s="152">
        <f>IF(N276="znížená",J276,0)</f>
        <v>8312.75</v>
      </c>
      <c r="BG276" s="152">
        <f>IF(N276="zákl. prenesená",J276,0)</f>
        <v>0</v>
      </c>
      <c r="BH276" s="152">
        <f>IF(N276="zníž. prenesená",J276,0)</f>
        <v>0</v>
      </c>
      <c r="BI276" s="152">
        <f>IF(N276="nulová",J276,0)</f>
        <v>0</v>
      </c>
      <c r="BJ276" s="15" t="s">
        <v>129</v>
      </c>
      <c r="BK276" s="152">
        <f>ROUND(I276*H276,2)</f>
        <v>8312.75</v>
      </c>
      <c r="BL276" s="15" t="s">
        <v>149</v>
      </c>
      <c r="BM276" s="151" t="s">
        <v>389</v>
      </c>
    </row>
    <row r="277" spans="2:65" s="1" customFormat="1" ht="24.15" customHeight="1">
      <c r="B277" s="140"/>
      <c r="C277" s="141" t="s">
        <v>295</v>
      </c>
      <c r="D277" s="141" t="s">
        <v>124</v>
      </c>
      <c r="E277" s="142" t="s">
        <v>390</v>
      </c>
      <c r="F277" s="143" t="s">
        <v>391</v>
      </c>
      <c r="G277" s="144" t="s">
        <v>166</v>
      </c>
      <c r="H277" s="145">
        <v>1302.768</v>
      </c>
      <c r="I277" s="146">
        <v>15.61</v>
      </c>
      <c r="J277" s="146">
        <f>ROUND(I277*H277,2)</f>
        <v>20336.21</v>
      </c>
      <c r="K277" s="147"/>
      <c r="L277" s="29"/>
      <c r="M277" s="148" t="s">
        <v>1</v>
      </c>
      <c r="N277" s="119" t="s">
        <v>41</v>
      </c>
      <c r="O277" s="149">
        <v>0</v>
      </c>
      <c r="P277" s="149">
        <f>O277*H277</f>
        <v>0</v>
      </c>
      <c r="Q277" s="149">
        <v>1.4300000000000001E-3</v>
      </c>
      <c r="R277" s="149">
        <f>Q277*H277</f>
        <v>1.8629582400000002</v>
      </c>
      <c r="S277" s="149">
        <v>0</v>
      </c>
      <c r="T277" s="150">
        <f>S277*H277</f>
        <v>0</v>
      </c>
      <c r="AR277" s="151" t="s">
        <v>149</v>
      </c>
      <c r="AT277" s="151" t="s">
        <v>124</v>
      </c>
      <c r="AU277" s="151" t="s">
        <v>129</v>
      </c>
      <c r="AY277" s="15" t="s">
        <v>121</v>
      </c>
      <c r="BE277" s="152">
        <f>IF(N277="základná",J277,0)</f>
        <v>0</v>
      </c>
      <c r="BF277" s="152">
        <f>IF(N277="znížená",J277,0)</f>
        <v>20336.21</v>
      </c>
      <c r="BG277" s="152">
        <f>IF(N277="zákl. prenesená",J277,0)</f>
        <v>0</v>
      </c>
      <c r="BH277" s="152">
        <f>IF(N277="zníž. prenesená",J277,0)</f>
        <v>0</v>
      </c>
      <c r="BI277" s="152">
        <f>IF(N277="nulová",J277,0)</f>
        <v>0</v>
      </c>
      <c r="BJ277" s="15" t="s">
        <v>129</v>
      </c>
      <c r="BK277" s="152">
        <f>ROUND(I277*H277,2)</f>
        <v>20336.21</v>
      </c>
      <c r="BL277" s="15" t="s">
        <v>149</v>
      </c>
      <c r="BM277" s="151" t="s">
        <v>392</v>
      </c>
    </row>
    <row r="278" spans="2:65" s="12" customFormat="1" ht="10.199999999999999">
      <c r="B278" s="153"/>
      <c r="D278" s="154" t="s">
        <v>130</v>
      </c>
      <c r="E278" s="155" t="s">
        <v>1</v>
      </c>
      <c r="F278" s="156" t="s">
        <v>393</v>
      </c>
      <c r="H278" s="157">
        <v>347.928</v>
      </c>
      <c r="L278" s="153"/>
      <c r="M278" s="158"/>
      <c r="T278" s="159"/>
      <c r="AT278" s="155" t="s">
        <v>130</v>
      </c>
      <c r="AU278" s="155" t="s">
        <v>129</v>
      </c>
      <c r="AV278" s="12" t="s">
        <v>129</v>
      </c>
      <c r="AW278" s="12" t="s">
        <v>29</v>
      </c>
      <c r="AX278" s="12" t="s">
        <v>75</v>
      </c>
      <c r="AY278" s="155" t="s">
        <v>121</v>
      </c>
    </row>
    <row r="279" spans="2:65" s="12" customFormat="1" ht="10.199999999999999">
      <c r="B279" s="153"/>
      <c r="D279" s="154" t="s">
        <v>130</v>
      </c>
      <c r="E279" s="155" t="s">
        <v>1</v>
      </c>
      <c r="F279" s="156" t="s">
        <v>394</v>
      </c>
      <c r="H279" s="157">
        <v>954.84</v>
      </c>
      <c r="L279" s="153"/>
      <c r="M279" s="158"/>
      <c r="T279" s="159"/>
      <c r="AT279" s="155" t="s">
        <v>130</v>
      </c>
      <c r="AU279" s="155" t="s">
        <v>129</v>
      </c>
      <c r="AV279" s="12" t="s">
        <v>129</v>
      </c>
      <c r="AW279" s="12" t="s">
        <v>29</v>
      </c>
      <c r="AX279" s="12" t="s">
        <v>75</v>
      </c>
      <c r="AY279" s="155" t="s">
        <v>121</v>
      </c>
    </row>
    <row r="280" spans="2:65" s="13" customFormat="1" ht="10.199999999999999">
      <c r="B280" s="160"/>
      <c r="D280" s="154" t="s">
        <v>130</v>
      </c>
      <c r="E280" s="161" t="s">
        <v>1</v>
      </c>
      <c r="F280" s="162" t="s">
        <v>132</v>
      </c>
      <c r="H280" s="163">
        <v>1302.768</v>
      </c>
      <c r="L280" s="160"/>
      <c r="M280" s="164"/>
      <c r="T280" s="165"/>
      <c r="AT280" s="161" t="s">
        <v>130</v>
      </c>
      <c r="AU280" s="161" t="s">
        <v>129</v>
      </c>
      <c r="AV280" s="13" t="s">
        <v>128</v>
      </c>
      <c r="AW280" s="13" t="s">
        <v>29</v>
      </c>
      <c r="AX280" s="13" t="s">
        <v>83</v>
      </c>
      <c r="AY280" s="161" t="s">
        <v>121</v>
      </c>
    </row>
    <row r="281" spans="2:65" s="1" customFormat="1" ht="16.5" customHeight="1">
      <c r="B281" s="140"/>
      <c r="C281" s="169" t="s">
        <v>395</v>
      </c>
      <c r="D281" s="169" t="s">
        <v>325</v>
      </c>
      <c r="E281" s="170" t="s">
        <v>379</v>
      </c>
      <c r="F281" s="171" t="s">
        <v>380</v>
      </c>
      <c r="G281" s="172" t="s">
        <v>166</v>
      </c>
      <c r="H281" s="173">
        <v>1367.9059999999999</v>
      </c>
      <c r="I281" s="174">
        <v>11.12</v>
      </c>
      <c r="J281" s="174">
        <f>ROUND(I281*H281,2)</f>
        <v>15211.11</v>
      </c>
      <c r="K281" s="175"/>
      <c r="L281" s="176"/>
      <c r="M281" s="177" t="s">
        <v>1</v>
      </c>
      <c r="N281" s="178" t="s">
        <v>41</v>
      </c>
      <c r="O281" s="149">
        <v>0</v>
      </c>
      <c r="P281" s="149">
        <f>O281*H281</f>
        <v>0</v>
      </c>
      <c r="Q281" s="149">
        <v>5.7600000000000004E-3</v>
      </c>
      <c r="R281" s="149">
        <f>Q281*H281</f>
        <v>7.8791385600000003</v>
      </c>
      <c r="S281" s="149">
        <v>0</v>
      </c>
      <c r="T281" s="150">
        <f>S281*H281</f>
        <v>0</v>
      </c>
      <c r="AR281" s="151" t="s">
        <v>266</v>
      </c>
      <c r="AT281" s="151" t="s">
        <v>325</v>
      </c>
      <c r="AU281" s="151" t="s">
        <v>129</v>
      </c>
      <c r="AY281" s="15" t="s">
        <v>121</v>
      </c>
      <c r="BE281" s="152">
        <f>IF(N281="základná",J281,0)</f>
        <v>0</v>
      </c>
      <c r="BF281" s="152">
        <f>IF(N281="znížená",J281,0)</f>
        <v>15211.11</v>
      </c>
      <c r="BG281" s="152">
        <f>IF(N281="zákl. prenesená",J281,0)</f>
        <v>0</v>
      </c>
      <c r="BH281" s="152">
        <f>IF(N281="zníž. prenesená",J281,0)</f>
        <v>0</v>
      </c>
      <c r="BI281" s="152">
        <f>IF(N281="nulová",J281,0)</f>
        <v>0</v>
      </c>
      <c r="BJ281" s="15" t="s">
        <v>129</v>
      </c>
      <c r="BK281" s="152">
        <f>ROUND(I281*H281,2)</f>
        <v>15211.11</v>
      </c>
      <c r="BL281" s="15" t="s">
        <v>149</v>
      </c>
      <c r="BM281" s="151" t="s">
        <v>396</v>
      </c>
    </row>
    <row r="282" spans="2:65" s="12" customFormat="1" ht="10.199999999999999">
      <c r="B282" s="153"/>
      <c r="D282" s="154" t="s">
        <v>130</v>
      </c>
      <c r="E282" s="155" t="s">
        <v>1</v>
      </c>
      <c r="F282" s="156" t="s">
        <v>397</v>
      </c>
      <c r="H282" s="157">
        <v>1367.9059999999999</v>
      </c>
      <c r="L282" s="153"/>
      <c r="M282" s="158"/>
      <c r="T282" s="159"/>
      <c r="AT282" s="155" t="s">
        <v>130</v>
      </c>
      <c r="AU282" s="155" t="s">
        <v>129</v>
      </c>
      <c r="AV282" s="12" t="s">
        <v>129</v>
      </c>
      <c r="AW282" s="12" t="s">
        <v>29</v>
      </c>
      <c r="AX282" s="12" t="s">
        <v>75</v>
      </c>
      <c r="AY282" s="155" t="s">
        <v>121</v>
      </c>
    </row>
    <row r="283" spans="2:65" s="13" customFormat="1" ht="10.199999999999999">
      <c r="B283" s="160"/>
      <c r="D283" s="154" t="s">
        <v>130</v>
      </c>
      <c r="E283" s="161" t="s">
        <v>1</v>
      </c>
      <c r="F283" s="162" t="s">
        <v>132</v>
      </c>
      <c r="H283" s="163">
        <v>1367.9059999999999</v>
      </c>
      <c r="L283" s="160"/>
      <c r="M283" s="164"/>
      <c r="T283" s="165"/>
      <c r="AT283" s="161" t="s">
        <v>130</v>
      </c>
      <c r="AU283" s="161" t="s">
        <v>129</v>
      </c>
      <c r="AV283" s="13" t="s">
        <v>128</v>
      </c>
      <c r="AW283" s="13" t="s">
        <v>29</v>
      </c>
      <c r="AX283" s="13" t="s">
        <v>83</v>
      </c>
      <c r="AY283" s="161" t="s">
        <v>121</v>
      </c>
    </row>
    <row r="284" spans="2:65" s="1" customFormat="1" ht="24.15" customHeight="1">
      <c r="B284" s="140"/>
      <c r="C284" s="141" t="s">
        <v>303</v>
      </c>
      <c r="D284" s="141" t="s">
        <v>124</v>
      </c>
      <c r="E284" s="142" t="s">
        <v>398</v>
      </c>
      <c r="F284" s="143" t="s">
        <v>399</v>
      </c>
      <c r="G284" s="144" t="s">
        <v>155</v>
      </c>
      <c r="H284" s="145">
        <v>4</v>
      </c>
      <c r="I284" s="146">
        <v>22.32</v>
      </c>
      <c r="J284" s="146">
        <f>ROUND(I284*H284,2)</f>
        <v>89.28</v>
      </c>
      <c r="K284" s="147"/>
      <c r="L284" s="29"/>
      <c r="M284" s="148" t="s">
        <v>1</v>
      </c>
      <c r="N284" s="119" t="s">
        <v>41</v>
      </c>
      <c r="O284" s="149">
        <v>0</v>
      </c>
      <c r="P284" s="149">
        <f>O284*H284</f>
        <v>0</v>
      </c>
      <c r="Q284" s="149">
        <v>0</v>
      </c>
      <c r="R284" s="149">
        <f>Q284*H284</f>
        <v>0</v>
      </c>
      <c r="S284" s="149">
        <v>0</v>
      </c>
      <c r="T284" s="150">
        <f>S284*H284</f>
        <v>0</v>
      </c>
      <c r="AR284" s="151" t="s">
        <v>149</v>
      </c>
      <c r="AT284" s="151" t="s">
        <v>124</v>
      </c>
      <c r="AU284" s="151" t="s">
        <v>129</v>
      </c>
      <c r="AY284" s="15" t="s">
        <v>121</v>
      </c>
      <c r="BE284" s="152">
        <f>IF(N284="základná",J284,0)</f>
        <v>0</v>
      </c>
      <c r="BF284" s="152">
        <f>IF(N284="znížená",J284,0)</f>
        <v>89.28</v>
      </c>
      <c r="BG284" s="152">
        <f>IF(N284="zákl. prenesená",J284,0)</f>
        <v>0</v>
      </c>
      <c r="BH284" s="152">
        <f>IF(N284="zníž. prenesená",J284,0)</f>
        <v>0</v>
      </c>
      <c r="BI284" s="152">
        <f>IF(N284="nulová",J284,0)</f>
        <v>0</v>
      </c>
      <c r="BJ284" s="15" t="s">
        <v>129</v>
      </c>
      <c r="BK284" s="152">
        <f>ROUND(I284*H284,2)</f>
        <v>89.28</v>
      </c>
      <c r="BL284" s="15" t="s">
        <v>149</v>
      </c>
      <c r="BM284" s="151" t="s">
        <v>400</v>
      </c>
    </row>
    <row r="285" spans="2:65" s="1" customFormat="1" ht="24.15" customHeight="1">
      <c r="B285" s="140"/>
      <c r="C285" s="169" t="s">
        <v>401</v>
      </c>
      <c r="D285" s="169" t="s">
        <v>325</v>
      </c>
      <c r="E285" s="170" t="s">
        <v>402</v>
      </c>
      <c r="F285" s="171" t="s">
        <v>403</v>
      </c>
      <c r="G285" s="172" t="s">
        <v>155</v>
      </c>
      <c r="H285" s="173">
        <v>4</v>
      </c>
      <c r="I285" s="174">
        <v>145.69</v>
      </c>
      <c r="J285" s="174">
        <f>ROUND(I285*H285,2)</f>
        <v>582.76</v>
      </c>
      <c r="K285" s="175"/>
      <c r="L285" s="176"/>
      <c r="M285" s="177" t="s">
        <v>1</v>
      </c>
      <c r="N285" s="178" t="s">
        <v>41</v>
      </c>
      <c r="O285" s="149">
        <v>0</v>
      </c>
      <c r="P285" s="149">
        <f>O285*H285</f>
        <v>0</v>
      </c>
      <c r="Q285" s="149">
        <v>0</v>
      </c>
      <c r="R285" s="149">
        <f>Q285*H285</f>
        <v>0</v>
      </c>
      <c r="S285" s="149">
        <v>0</v>
      </c>
      <c r="T285" s="150">
        <f>S285*H285</f>
        <v>0</v>
      </c>
      <c r="AR285" s="151" t="s">
        <v>266</v>
      </c>
      <c r="AT285" s="151" t="s">
        <v>325</v>
      </c>
      <c r="AU285" s="151" t="s">
        <v>129</v>
      </c>
      <c r="AY285" s="15" t="s">
        <v>121</v>
      </c>
      <c r="BE285" s="152">
        <f>IF(N285="základná",J285,0)</f>
        <v>0</v>
      </c>
      <c r="BF285" s="152">
        <f>IF(N285="znížená",J285,0)</f>
        <v>582.76</v>
      </c>
      <c r="BG285" s="152">
        <f>IF(N285="zákl. prenesená",J285,0)</f>
        <v>0</v>
      </c>
      <c r="BH285" s="152">
        <f>IF(N285="zníž. prenesená",J285,0)</f>
        <v>0</v>
      </c>
      <c r="BI285" s="152">
        <f>IF(N285="nulová",J285,0)</f>
        <v>0</v>
      </c>
      <c r="BJ285" s="15" t="s">
        <v>129</v>
      </c>
      <c r="BK285" s="152">
        <f>ROUND(I285*H285,2)</f>
        <v>582.76</v>
      </c>
      <c r="BL285" s="15" t="s">
        <v>149</v>
      </c>
      <c r="BM285" s="151" t="s">
        <v>404</v>
      </c>
    </row>
    <row r="286" spans="2:65" s="12" customFormat="1" ht="10.199999999999999">
      <c r="B286" s="153"/>
      <c r="D286" s="154" t="s">
        <v>130</v>
      </c>
      <c r="E286" s="155" t="s">
        <v>1</v>
      </c>
      <c r="F286" s="156" t="s">
        <v>128</v>
      </c>
      <c r="H286" s="157">
        <v>4</v>
      </c>
      <c r="L286" s="153"/>
      <c r="M286" s="158"/>
      <c r="T286" s="159"/>
      <c r="AT286" s="155" t="s">
        <v>130</v>
      </c>
      <c r="AU286" s="155" t="s">
        <v>129</v>
      </c>
      <c r="AV286" s="12" t="s">
        <v>129</v>
      </c>
      <c r="AW286" s="12" t="s">
        <v>29</v>
      </c>
      <c r="AX286" s="12" t="s">
        <v>75</v>
      </c>
      <c r="AY286" s="155" t="s">
        <v>121</v>
      </c>
    </row>
    <row r="287" spans="2:65" s="13" customFormat="1" ht="10.199999999999999">
      <c r="B287" s="160"/>
      <c r="D287" s="154" t="s">
        <v>130</v>
      </c>
      <c r="E287" s="161" t="s">
        <v>1</v>
      </c>
      <c r="F287" s="162" t="s">
        <v>132</v>
      </c>
      <c r="H287" s="163">
        <v>4</v>
      </c>
      <c r="L287" s="160"/>
      <c r="M287" s="164"/>
      <c r="T287" s="165"/>
      <c r="AT287" s="161" t="s">
        <v>130</v>
      </c>
      <c r="AU287" s="161" t="s">
        <v>129</v>
      </c>
      <c r="AV287" s="13" t="s">
        <v>128</v>
      </c>
      <c r="AW287" s="13" t="s">
        <v>29</v>
      </c>
      <c r="AX287" s="13" t="s">
        <v>83</v>
      </c>
      <c r="AY287" s="161" t="s">
        <v>121</v>
      </c>
    </row>
    <row r="288" spans="2:65" s="1" customFormat="1" ht="24.15" customHeight="1">
      <c r="B288" s="140"/>
      <c r="C288" s="141" t="s">
        <v>306</v>
      </c>
      <c r="D288" s="141" t="s">
        <v>124</v>
      </c>
      <c r="E288" s="142" t="s">
        <v>405</v>
      </c>
      <c r="F288" s="143" t="s">
        <v>406</v>
      </c>
      <c r="G288" s="144" t="s">
        <v>155</v>
      </c>
      <c r="H288" s="145">
        <v>7</v>
      </c>
      <c r="I288" s="146">
        <v>27.74</v>
      </c>
      <c r="J288" s="146">
        <f t="shared" ref="J288:J298" si="0">ROUND(I288*H288,2)</f>
        <v>194.18</v>
      </c>
      <c r="K288" s="147"/>
      <c r="L288" s="29"/>
      <c r="M288" s="148" t="s">
        <v>1</v>
      </c>
      <c r="N288" s="119" t="s">
        <v>41</v>
      </c>
      <c r="O288" s="149">
        <v>0</v>
      </c>
      <c r="P288" s="149">
        <f t="shared" ref="P288:P298" si="1">O288*H288</f>
        <v>0</v>
      </c>
      <c r="Q288" s="149">
        <v>0</v>
      </c>
      <c r="R288" s="149">
        <f t="shared" ref="R288:R298" si="2">Q288*H288</f>
        <v>0</v>
      </c>
      <c r="S288" s="149">
        <v>0</v>
      </c>
      <c r="T288" s="150">
        <f t="shared" ref="T288:T298" si="3">S288*H288</f>
        <v>0</v>
      </c>
      <c r="AR288" s="151" t="s">
        <v>149</v>
      </c>
      <c r="AT288" s="151" t="s">
        <v>124</v>
      </c>
      <c r="AU288" s="151" t="s">
        <v>129</v>
      </c>
      <c r="AY288" s="15" t="s">
        <v>121</v>
      </c>
      <c r="BE288" s="152">
        <f t="shared" ref="BE288:BE298" si="4">IF(N288="základná",J288,0)</f>
        <v>0</v>
      </c>
      <c r="BF288" s="152">
        <f t="shared" ref="BF288:BF298" si="5">IF(N288="znížená",J288,0)</f>
        <v>194.18</v>
      </c>
      <c r="BG288" s="152">
        <f t="shared" ref="BG288:BG298" si="6">IF(N288="zákl. prenesená",J288,0)</f>
        <v>0</v>
      </c>
      <c r="BH288" s="152">
        <f t="shared" ref="BH288:BH298" si="7">IF(N288="zníž. prenesená",J288,0)</f>
        <v>0</v>
      </c>
      <c r="BI288" s="152">
        <f t="shared" ref="BI288:BI298" si="8">IF(N288="nulová",J288,0)</f>
        <v>0</v>
      </c>
      <c r="BJ288" s="15" t="s">
        <v>129</v>
      </c>
      <c r="BK288" s="152">
        <f t="shared" ref="BK288:BK298" si="9">ROUND(I288*H288,2)</f>
        <v>194.18</v>
      </c>
      <c r="BL288" s="15" t="s">
        <v>149</v>
      </c>
      <c r="BM288" s="151" t="s">
        <v>407</v>
      </c>
    </row>
    <row r="289" spans="2:65" s="1" customFormat="1" ht="24.15" customHeight="1">
      <c r="B289" s="140"/>
      <c r="C289" s="169" t="s">
        <v>408</v>
      </c>
      <c r="D289" s="169" t="s">
        <v>325</v>
      </c>
      <c r="E289" s="170" t="s">
        <v>409</v>
      </c>
      <c r="F289" s="171" t="s">
        <v>410</v>
      </c>
      <c r="G289" s="172" t="s">
        <v>155</v>
      </c>
      <c r="H289" s="173">
        <v>4</v>
      </c>
      <c r="I289" s="174">
        <v>483.91</v>
      </c>
      <c r="J289" s="174">
        <f t="shared" si="0"/>
        <v>1935.64</v>
      </c>
      <c r="K289" s="175"/>
      <c r="L289" s="176"/>
      <c r="M289" s="177" t="s">
        <v>1</v>
      </c>
      <c r="N289" s="178" t="s">
        <v>41</v>
      </c>
      <c r="O289" s="149">
        <v>0</v>
      </c>
      <c r="P289" s="149">
        <f t="shared" si="1"/>
        <v>0</v>
      </c>
      <c r="Q289" s="149">
        <v>3.6459999999999999E-2</v>
      </c>
      <c r="R289" s="149">
        <f t="shared" si="2"/>
        <v>0.14584</v>
      </c>
      <c r="S289" s="149">
        <v>0</v>
      </c>
      <c r="T289" s="150">
        <f t="shared" si="3"/>
        <v>0</v>
      </c>
      <c r="AR289" s="151" t="s">
        <v>266</v>
      </c>
      <c r="AT289" s="151" t="s">
        <v>325</v>
      </c>
      <c r="AU289" s="151" t="s">
        <v>129</v>
      </c>
      <c r="AY289" s="15" t="s">
        <v>121</v>
      </c>
      <c r="BE289" s="152">
        <f t="shared" si="4"/>
        <v>0</v>
      </c>
      <c r="BF289" s="152">
        <f t="shared" si="5"/>
        <v>1935.64</v>
      </c>
      <c r="BG289" s="152">
        <f t="shared" si="6"/>
        <v>0</v>
      </c>
      <c r="BH289" s="152">
        <f t="shared" si="7"/>
        <v>0</v>
      </c>
      <c r="BI289" s="152">
        <f t="shared" si="8"/>
        <v>0</v>
      </c>
      <c r="BJ289" s="15" t="s">
        <v>129</v>
      </c>
      <c r="BK289" s="152">
        <f t="shared" si="9"/>
        <v>1935.64</v>
      </c>
      <c r="BL289" s="15" t="s">
        <v>149</v>
      </c>
      <c r="BM289" s="151" t="s">
        <v>411</v>
      </c>
    </row>
    <row r="290" spans="2:65" s="1" customFormat="1" ht="24.15" customHeight="1">
      <c r="B290" s="140"/>
      <c r="C290" s="169" t="s">
        <v>311</v>
      </c>
      <c r="D290" s="169" t="s">
        <v>325</v>
      </c>
      <c r="E290" s="170" t="s">
        <v>412</v>
      </c>
      <c r="F290" s="171" t="s">
        <v>413</v>
      </c>
      <c r="G290" s="172" t="s">
        <v>155</v>
      </c>
      <c r="H290" s="173">
        <v>3</v>
      </c>
      <c r="I290" s="174">
        <v>255</v>
      </c>
      <c r="J290" s="174">
        <f t="shared" si="0"/>
        <v>765</v>
      </c>
      <c r="K290" s="175"/>
      <c r="L290" s="176"/>
      <c r="M290" s="177" t="s">
        <v>1</v>
      </c>
      <c r="N290" s="178" t="s">
        <v>41</v>
      </c>
      <c r="O290" s="149">
        <v>0</v>
      </c>
      <c r="P290" s="149">
        <f t="shared" si="1"/>
        <v>0</v>
      </c>
      <c r="Q290" s="149">
        <v>0</v>
      </c>
      <c r="R290" s="149">
        <f t="shared" si="2"/>
        <v>0</v>
      </c>
      <c r="S290" s="149">
        <v>0</v>
      </c>
      <c r="T290" s="150">
        <f t="shared" si="3"/>
        <v>0</v>
      </c>
      <c r="AR290" s="151" t="s">
        <v>266</v>
      </c>
      <c r="AT290" s="151" t="s">
        <v>325</v>
      </c>
      <c r="AU290" s="151" t="s">
        <v>129</v>
      </c>
      <c r="AY290" s="15" t="s">
        <v>121</v>
      </c>
      <c r="BE290" s="152">
        <f t="shared" si="4"/>
        <v>0</v>
      </c>
      <c r="BF290" s="152">
        <f t="shared" si="5"/>
        <v>765</v>
      </c>
      <c r="BG290" s="152">
        <f t="shared" si="6"/>
        <v>0</v>
      </c>
      <c r="BH290" s="152">
        <f t="shared" si="7"/>
        <v>0</v>
      </c>
      <c r="BI290" s="152">
        <f t="shared" si="8"/>
        <v>0</v>
      </c>
      <c r="BJ290" s="15" t="s">
        <v>129</v>
      </c>
      <c r="BK290" s="152">
        <f t="shared" si="9"/>
        <v>765</v>
      </c>
      <c r="BL290" s="15" t="s">
        <v>149</v>
      </c>
      <c r="BM290" s="151" t="s">
        <v>414</v>
      </c>
    </row>
    <row r="291" spans="2:65" s="1" customFormat="1" ht="24.15" customHeight="1">
      <c r="B291" s="140"/>
      <c r="C291" s="141" t="s">
        <v>415</v>
      </c>
      <c r="D291" s="141" t="s">
        <v>124</v>
      </c>
      <c r="E291" s="142" t="s">
        <v>416</v>
      </c>
      <c r="F291" s="143" t="s">
        <v>417</v>
      </c>
      <c r="G291" s="144" t="s">
        <v>155</v>
      </c>
      <c r="H291" s="145">
        <v>5</v>
      </c>
      <c r="I291" s="146">
        <v>46.72</v>
      </c>
      <c r="J291" s="146">
        <f t="shared" si="0"/>
        <v>233.6</v>
      </c>
      <c r="K291" s="147"/>
      <c r="L291" s="29"/>
      <c r="M291" s="148" t="s">
        <v>1</v>
      </c>
      <c r="N291" s="119" t="s">
        <v>41</v>
      </c>
      <c r="O291" s="149">
        <v>0</v>
      </c>
      <c r="P291" s="149">
        <f t="shared" si="1"/>
        <v>0</v>
      </c>
      <c r="Q291" s="149">
        <v>0</v>
      </c>
      <c r="R291" s="149">
        <f t="shared" si="2"/>
        <v>0</v>
      </c>
      <c r="S291" s="149">
        <v>0</v>
      </c>
      <c r="T291" s="150">
        <f t="shared" si="3"/>
        <v>0</v>
      </c>
      <c r="AR291" s="151" t="s">
        <v>149</v>
      </c>
      <c r="AT291" s="151" t="s">
        <v>124</v>
      </c>
      <c r="AU291" s="151" t="s">
        <v>129</v>
      </c>
      <c r="AY291" s="15" t="s">
        <v>121</v>
      </c>
      <c r="BE291" s="152">
        <f t="shared" si="4"/>
        <v>0</v>
      </c>
      <c r="BF291" s="152">
        <f t="shared" si="5"/>
        <v>233.6</v>
      </c>
      <c r="BG291" s="152">
        <f t="shared" si="6"/>
        <v>0</v>
      </c>
      <c r="BH291" s="152">
        <f t="shared" si="7"/>
        <v>0</v>
      </c>
      <c r="BI291" s="152">
        <f t="shared" si="8"/>
        <v>0</v>
      </c>
      <c r="BJ291" s="15" t="s">
        <v>129</v>
      </c>
      <c r="BK291" s="152">
        <f t="shared" si="9"/>
        <v>233.6</v>
      </c>
      <c r="BL291" s="15" t="s">
        <v>149</v>
      </c>
      <c r="BM291" s="151" t="s">
        <v>418</v>
      </c>
    </row>
    <row r="292" spans="2:65" s="1" customFormat="1" ht="24.15" customHeight="1">
      <c r="B292" s="140"/>
      <c r="C292" s="169" t="s">
        <v>419</v>
      </c>
      <c r="D292" s="169" t="s">
        <v>325</v>
      </c>
      <c r="E292" s="170" t="s">
        <v>420</v>
      </c>
      <c r="F292" s="171" t="s">
        <v>421</v>
      </c>
      <c r="G292" s="172" t="s">
        <v>155</v>
      </c>
      <c r="H292" s="173">
        <v>5</v>
      </c>
      <c r="I292" s="174">
        <v>940.49</v>
      </c>
      <c r="J292" s="174">
        <f t="shared" si="0"/>
        <v>4702.45</v>
      </c>
      <c r="K292" s="175"/>
      <c r="L292" s="176"/>
      <c r="M292" s="177" t="s">
        <v>1</v>
      </c>
      <c r="N292" s="178" t="s">
        <v>41</v>
      </c>
      <c r="O292" s="149">
        <v>0</v>
      </c>
      <c r="P292" s="149">
        <f t="shared" si="1"/>
        <v>0</v>
      </c>
      <c r="Q292" s="149">
        <v>0.37780000000000002</v>
      </c>
      <c r="R292" s="149">
        <f t="shared" si="2"/>
        <v>1.8890000000000002</v>
      </c>
      <c r="S292" s="149">
        <v>0</v>
      </c>
      <c r="T292" s="150">
        <f t="shared" si="3"/>
        <v>0</v>
      </c>
      <c r="AR292" s="151" t="s">
        <v>266</v>
      </c>
      <c r="AT292" s="151" t="s">
        <v>325</v>
      </c>
      <c r="AU292" s="151" t="s">
        <v>129</v>
      </c>
      <c r="AY292" s="15" t="s">
        <v>121</v>
      </c>
      <c r="BE292" s="152">
        <f t="shared" si="4"/>
        <v>0</v>
      </c>
      <c r="BF292" s="152">
        <f t="shared" si="5"/>
        <v>4702.45</v>
      </c>
      <c r="BG292" s="152">
        <f t="shared" si="6"/>
        <v>0</v>
      </c>
      <c r="BH292" s="152">
        <f t="shared" si="7"/>
        <v>0</v>
      </c>
      <c r="BI292" s="152">
        <f t="shared" si="8"/>
        <v>0</v>
      </c>
      <c r="BJ292" s="15" t="s">
        <v>129</v>
      </c>
      <c r="BK292" s="152">
        <f t="shared" si="9"/>
        <v>4702.45</v>
      </c>
      <c r="BL292" s="15" t="s">
        <v>149</v>
      </c>
      <c r="BM292" s="151" t="s">
        <v>422</v>
      </c>
    </row>
    <row r="293" spans="2:65" s="1" customFormat="1" ht="24.15" customHeight="1">
      <c r="B293" s="140"/>
      <c r="C293" s="141" t="s">
        <v>423</v>
      </c>
      <c r="D293" s="141" t="s">
        <v>124</v>
      </c>
      <c r="E293" s="142" t="s">
        <v>424</v>
      </c>
      <c r="F293" s="143" t="s">
        <v>425</v>
      </c>
      <c r="G293" s="144" t="s">
        <v>155</v>
      </c>
      <c r="H293" s="145">
        <v>4</v>
      </c>
      <c r="I293" s="146">
        <v>66.69</v>
      </c>
      <c r="J293" s="146">
        <f t="shared" si="0"/>
        <v>266.76</v>
      </c>
      <c r="K293" s="147"/>
      <c r="L293" s="29"/>
      <c r="M293" s="148" t="s">
        <v>1</v>
      </c>
      <c r="N293" s="119" t="s">
        <v>41</v>
      </c>
      <c r="O293" s="149">
        <v>0</v>
      </c>
      <c r="P293" s="149">
        <f t="shared" si="1"/>
        <v>0</v>
      </c>
      <c r="Q293" s="149">
        <v>0</v>
      </c>
      <c r="R293" s="149">
        <f t="shared" si="2"/>
        <v>0</v>
      </c>
      <c r="S293" s="149">
        <v>0</v>
      </c>
      <c r="T293" s="150">
        <f t="shared" si="3"/>
        <v>0</v>
      </c>
      <c r="AR293" s="151" t="s">
        <v>149</v>
      </c>
      <c r="AT293" s="151" t="s">
        <v>124</v>
      </c>
      <c r="AU293" s="151" t="s">
        <v>129</v>
      </c>
      <c r="AY293" s="15" t="s">
        <v>121</v>
      </c>
      <c r="BE293" s="152">
        <f t="shared" si="4"/>
        <v>0</v>
      </c>
      <c r="BF293" s="152">
        <f t="shared" si="5"/>
        <v>266.76</v>
      </c>
      <c r="BG293" s="152">
        <f t="shared" si="6"/>
        <v>0</v>
      </c>
      <c r="BH293" s="152">
        <f t="shared" si="7"/>
        <v>0</v>
      </c>
      <c r="BI293" s="152">
        <f t="shared" si="8"/>
        <v>0</v>
      </c>
      <c r="BJ293" s="15" t="s">
        <v>129</v>
      </c>
      <c r="BK293" s="152">
        <f t="shared" si="9"/>
        <v>266.76</v>
      </c>
      <c r="BL293" s="15" t="s">
        <v>149</v>
      </c>
      <c r="BM293" s="151" t="s">
        <v>426</v>
      </c>
    </row>
    <row r="294" spans="2:65" s="1" customFormat="1" ht="24.15" customHeight="1">
      <c r="B294" s="140"/>
      <c r="C294" s="169" t="s">
        <v>322</v>
      </c>
      <c r="D294" s="169" t="s">
        <v>325</v>
      </c>
      <c r="E294" s="170" t="s">
        <v>427</v>
      </c>
      <c r="F294" s="171" t="s">
        <v>428</v>
      </c>
      <c r="G294" s="172" t="s">
        <v>155</v>
      </c>
      <c r="H294" s="173">
        <v>2</v>
      </c>
      <c r="I294" s="174">
        <v>625</v>
      </c>
      <c r="J294" s="174">
        <f t="shared" si="0"/>
        <v>1250</v>
      </c>
      <c r="K294" s="175"/>
      <c r="L294" s="176"/>
      <c r="M294" s="177" t="s">
        <v>1</v>
      </c>
      <c r="N294" s="178" t="s">
        <v>41</v>
      </c>
      <c r="O294" s="149">
        <v>0</v>
      </c>
      <c r="P294" s="149">
        <f t="shared" si="1"/>
        <v>0</v>
      </c>
      <c r="Q294" s="149">
        <v>0</v>
      </c>
      <c r="R294" s="149">
        <f t="shared" si="2"/>
        <v>0</v>
      </c>
      <c r="S294" s="149">
        <v>0</v>
      </c>
      <c r="T294" s="150">
        <f t="shared" si="3"/>
        <v>0</v>
      </c>
      <c r="AR294" s="151" t="s">
        <v>266</v>
      </c>
      <c r="AT294" s="151" t="s">
        <v>325</v>
      </c>
      <c r="AU294" s="151" t="s">
        <v>129</v>
      </c>
      <c r="AY294" s="15" t="s">
        <v>121</v>
      </c>
      <c r="BE294" s="152">
        <f t="shared" si="4"/>
        <v>0</v>
      </c>
      <c r="BF294" s="152">
        <f t="shared" si="5"/>
        <v>1250</v>
      </c>
      <c r="BG294" s="152">
        <f t="shared" si="6"/>
        <v>0</v>
      </c>
      <c r="BH294" s="152">
        <f t="shared" si="7"/>
        <v>0</v>
      </c>
      <c r="BI294" s="152">
        <f t="shared" si="8"/>
        <v>0</v>
      </c>
      <c r="BJ294" s="15" t="s">
        <v>129</v>
      </c>
      <c r="BK294" s="152">
        <f t="shared" si="9"/>
        <v>1250</v>
      </c>
      <c r="BL294" s="15" t="s">
        <v>149</v>
      </c>
      <c r="BM294" s="151" t="s">
        <v>429</v>
      </c>
    </row>
    <row r="295" spans="2:65" s="1" customFormat="1" ht="16.5" customHeight="1">
      <c r="B295" s="140"/>
      <c r="C295" s="169" t="s">
        <v>430</v>
      </c>
      <c r="D295" s="169" t="s">
        <v>325</v>
      </c>
      <c r="E295" s="170" t="s">
        <v>431</v>
      </c>
      <c r="F295" s="171" t="s">
        <v>432</v>
      </c>
      <c r="G295" s="172" t="s">
        <v>155</v>
      </c>
      <c r="H295" s="173">
        <v>2</v>
      </c>
      <c r="I295" s="174">
        <v>982</v>
      </c>
      <c r="J295" s="174">
        <f t="shared" si="0"/>
        <v>1964</v>
      </c>
      <c r="K295" s="175"/>
      <c r="L295" s="176"/>
      <c r="M295" s="177" t="s">
        <v>1</v>
      </c>
      <c r="N295" s="178" t="s">
        <v>41</v>
      </c>
      <c r="O295" s="149">
        <v>0</v>
      </c>
      <c r="P295" s="149">
        <f t="shared" si="1"/>
        <v>0</v>
      </c>
      <c r="Q295" s="149">
        <v>0.47170000000000001</v>
      </c>
      <c r="R295" s="149">
        <f t="shared" si="2"/>
        <v>0.94340000000000002</v>
      </c>
      <c r="S295" s="149">
        <v>0</v>
      </c>
      <c r="T295" s="150">
        <f t="shared" si="3"/>
        <v>0</v>
      </c>
      <c r="AR295" s="151" t="s">
        <v>266</v>
      </c>
      <c r="AT295" s="151" t="s">
        <v>325</v>
      </c>
      <c r="AU295" s="151" t="s">
        <v>129</v>
      </c>
      <c r="AY295" s="15" t="s">
        <v>121</v>
      </c>
      <c r="BE295" s="152">
        <f t="shared" si="4"/>
        <v>0</v>
      </c>
      <c r="BF295" s="152">
        <f t="shared" si="5"/>
        <v>1964</v>
      </c>
      <c r="BG295" s="152">
        <f t="shared" si="6"/>
        <v>0</v>
      </c>
      <c r="BH295" s="152">
        <f t="shared" si="7"/>
        <v>0</v>
      </c>
      <c r="BI295" s="152">
        <f t="shared" si="8"/>
        <v>0</v>
      </c>
      <c r="BJ295" s="15" t="s">
        <v>129</v>
      </c>
      <c r="BK295" s="152">
        <f t="shared" si="9"/>
        <v>1964</v>
      </c>
      <c r="BL295" s="15" t="s">
        <v>149</v>
      </c>
      <c r="BM295" s="151" t="s">
        <v>433</v>
      </c>
    </row>
    <row r="296" spans="2:65" s="1" customFormat="1" ht="24.15" customHeight="1">
      <c r="B296" s="140"/>
      <c r="C296" s="141" t="s">
        <v>328</v>
      </c>
      <c r="D296" s="141" t="s">
        <v>124</v>
      </c>
      <c r="E296" s="142" t="s">
        <v>434</v>
      </c>
      <c r="F296" s="143" t="s">
        <v>435</v>
      </c>
      <c r="G296" s="144" t="s">
        <v>155</v>
      </c>
      <c r="H296" s="145">
        <v>3</v>
      </c>
      <c r="I296" s="146">
        <v>217.85</v>
      </c>
      <c r="J296" s="146">
        <f t="shared" si="0"/>
        <v>653.54999999999995</v>
      </c>
      <c r="K296" s="147"/>
      <c r="L296" s="29"/>
      <c r="M296" s="148" t="s">
        <v>1</v>
      </c>
      <c r="N296" s="119" t="s">
        <v>41</v>
      </c>
      <c r="O296" s="149">
        <v>0</v>
      </c>
      <c r="P296" s="149">
        <f t="shared" si="1"/>
        <v>0</v>
      </c>
      <c r="Q296" s="149">
        <v>0</v>
      </c>
      <c r="R296" s="149">
        <f t="shared" si="2"/>
        <v>0</v>
      </c>
      <c r="S296" s="149">
        <v>0</v>
      </c>
      <c r="T296" s="150">
        <f t="shared" si="3"/>
        <v>0</v>
      </c>
      <c r="AR296" s="151" t="s">
        <v>149</v>
      </c>
      <c r="AT296" s="151" t="s">
        <v>124</v>
      </c>
      <c r="AU296" s="151" t="s">
        <v>129</v>
      </c>
      <c r="AY296" s="15" t="s">
        <v>121</v>
      </c>
      <c r="BE296" s="152">
        <f t="shared" si="4"/>
        <v>0</v>
      </c>
      <c r="BF296" s="152">
        <f t="shared" si="5"/>
        <v>653.54999999999995</v>
      </c>
      <c r="BG296" s="152">
        <f t="shared" si="6"/>
        <v>0</v>
      </c>
      <c r="BH296" s="152">
        <f t="shared" si="7"/>
        <v>0</v>
      </c>
      <c r="BI296" s="152">
        <f t="shared" si="8"/>
        <v>0</v>
      </c>
      <c r="BJ296" s="15" t="s">
        <v>129</v>
      </c>
      <c r="BK296" s="152">
        <f t="shared" si="9"/>
        <v>653.54999999999995</v>
      </c>
      <c r="BL296" s="15" t="s">
        <v>149</v>
      </c>
      <c r="BM296" s="151" t="s">
        <v>436</v>
      </c>
    </row>
    <row r="297" spans="2:65" s="1" customFormat="1" ht="24.15" customHeight="1">
      <c r="B297" s="140"/>
      <c r="C297" s="169" t="s">
        <v>437</v>
      </c>
      <c r="D297" s="169" t="s">
        <v>325</v>
      </c>
      <c r="E297" s="170" t="s">
        <v>438</v>
      </c>
      <c r="F297" s="171" t="s">
        <v>439</v>
      </c>
      <c r="G297" s="172" t="s">
        <v>155</v>
      </c>
      <c r="H297" s="173">
        <v>3</v>
      </c>
      <c r="I297" s="174">
        <v>1457</v>
      </c>
      <c r="J297" s="174">
        <f t="shared" si="0"/>
        <v>4371</v>
      </c>
      <c r="K297" s="175"/>
      <c r="L297" s="176"/>
      <c r="M297" s="177" t="s">
        <v>1</v>
      </c>
      <c r="N297" s="178" t="s">
        <v>41</v>
      </c>
      <c r="O297" s="149">
        <v>0</v>
      </c>
      <c r="P297" s="149">
        <f t="shared" si="1"/>
        <v>0</v>
      </c>
      <c r="Q297" s="149">
        <v>0.76</v>
      </c>
      <c r="R297" s="149">
        <f t="shared" si="2"/>
        <v>2.2800000000000002</v>
      </c>
      <c r="S297" s="149">
        <v>0</v>
      </c>
      <c r="T297" s="150">
        <f t="shared" si="3"/>
        <v>0</v>
      </c>
      <c r="AR297" s="151" t="s">
        <v>266</v>
      </c>
      <c r="AT297" s="151" t="s">
        <v>325</v>
      </c>
      <c r="AU297" s="151" t="s">
        <v>129</v>
      </c>
      <c r="AY297" s="15" t="s">
        <v>121</v>
      </c>
      <c r="BE297" s="152">
        <f t="shared" si="4"/>
        <v>0</v>
      </c>
      <c r="BF297" s="152">
        <f t="shared" si="5"/>
        <v>4371</v>
      </c>
      <c r="BG297" s="152">
        <f t="shared" si="6"/>
        <v>0</v>
      </c>
      <c r="BH297" s="152">
        <f t="shared" si="7"/>
        <v>0</v>
      </c>
      <c r="BI297" s="152">
        <f t="shared" si="8"/>
        <v>0</v>
      </c>
      <c r="BJ297" s="15" t="s">
        <v>129</v>
      </c>
      <c r="BK297" s="152">
        <f t="shared" si="9"/>
        <v>4371</v>
      </c>
      <c r="BL297" s="15" t="s">
        <v>149</v>
      </c>
      <c r="BM297" s="151" t="s">
        <v>440</v>
      </c>
    </row>
    <row r="298" spans="2:65" s="1" customFormat="1" ht="24.15" customHeight="1">
      <c r="B298" s="140"/>
      <c r="C298" s="141" t="s">
        <v>332</v>
      </c>
      <c r="D298" s="141" t="s">
        <v>124</v>
      </c>
      <c r="E298" s="142" t="s">
        <v>441</v>
      </c>
      <c r="F298" s="143" t="s">
        <v>442</v>
      </c>
      <c r="G298" s="144" t="s">
        <v>177</v>
      </c>
      <c r="H298" s="145">
        <v>1664.8050000000001</v>
      </c>
      <c r="I298" s="146">
        <v>2.37</v>
      </c>
      <c r="J298" s="146">
        <f t="shared" si="0"/>
        <v>3945.59</v>
      </c>
      <c r="K298" s="147"/>
      <c r="L298" s="29"/>
      <c r="M298" s="148" t="s">
        <v>1</v>
      </c>
      <c r="N298" s="119" t="s">
        <v>41</v>
      </c>
      <c r="O298" s="149">
        <v>0</v>
      </c>
      <c r="P298" s="149">
        <f t="shared" si="1"/>
        <v>0</v>
      </c>
      <c r="Q298" s="149">
        <v>4.5899999999999998E-5</v>
      </c>
      <c r="R298" s="149">
        <f t="shared" si="2"/>
        <v>7.6414549499999998E-2</v>
      </c>
      <c r="S298" s="149">
        <v>0</v>
      </c>
      <c r="T298" s="150">
        <f t="shared" si="3"/>
        <v>0</v>
      </c>
      <c r="AR298" s="151" t="s">
        <v>149</v>
      </c>
      <c r="AT298" s="151" t="s">
        <v>124</v>
      </c>
      <c r="AU298" s="151" t="s">
        <v>129</v>
      </c>
      <c r="AY298" s="15" t="s">
        <v>121</v>
      </c>
      <c r="BE298" s="152">
        <f t="shared" si="4"/>
        <v>0</v>
      </c>
      <c r="BF298" s="152">
        <f t="shared" si="5"/>
        <v>3945.59</v>
      </c>
      <c r="BG298" s="152">
        <f t="shared" si="6"/>
        <v>0</v>
      </c>
      <c r="BH298" s="152">
        <f t="shared" si="7"/>
        <v>0</v>
      </c>
      <c r="BI298" s="152">
        <f t="shared" si="8"/>
        <v>0</v>
      </c>
      <c r="BJ298" s="15" t="s">
        <v>129</v>
      </c>
      <c r="BK298" s="152">
        <f t="shared" si="9"/>
        <v>3945.59</v>
      </c>
      <c r="BL298" s="15" t="s">
        <v>149</v>
      </c>
      <c r="BM298" s="151" t="s">
        <v>443</v>
      </c>
    </row>
    <row r="299" spans="2:65" s="12" customFormat="1" ht="10.199999999999999">
      <c r="B299" s="153"/>
      <c r="D299" s="154" t="s">
        <v>130</v>
      </c>
      <c r="E299" s="155" t="s">
        <v>1</v>
      </c>
      <c r="F299" s="156" t="s">
        <v>444</v>
      </c>
      <c r="H299" s="157">
        <v>1369.605</v>
      </c>
      <c r="L299" s="153"/>
      <c r="M299" s="158"/>
      <c r="T299" s="159"/>
      <c r="AT299" s="155" t="s">
        <v>130</v>
      </c>
      <c r="AU299" s="155" t="s">
        <v>129</v>
      </c>
      <c r="AV299" s="12" t="s">
        <v>129</v>
      </c>
      <c r="AW299" s="12" t="s">
        <v>29</v>
      </c>
      <c r="AX299" s="12" t="s">
        <v>75</v>
      </c>
      <c r="AY299" s="155" t="s">
        <v>121</v>
      </c>
    </row>
    <row r="300" spans="2:65" s="12" customFormat="1" ht="10.199999999999999">
      <c r="B300" s="153"/>
      <c r="D300" s="154" t="s">
        <v>130</v>
      </c>
      <c r="E300" s="155" t="s">
        <v>1</v>
      </c>
      <c r="F300" s="156" t="s">
        <v>445</v>
      </c>
      <c r="H300" s="157">
        <v>295.2</v>
      </c>
      <c r="L300" s="153"/>
      <c r="M300" s="158"/>
      <c r="T300" s="159"/>
      <c r="AT300" s="155" t="s">
        <v>130</v>
      </c>
      <c r="AU300" s="155" t="s">
        <v>129</v>
      </c>
      <c r="AV300" s="12" t="s">
        <v>129</v>
      </c>
      <c r="AW300" s="12" t="s">
        <v>29</v>
      </c>
      <c r="AX300" s="12" t="s">
        <v>75</v>
      </c>
      <c r="AY300" s="155" t="s">
        <v>121</v>
      </c>
    </row>
    <row r="301" spans="2:65" s="13" customFormat="1" ht="10.199999999999999">
      <c r="B301" s="160"/>
      <c r="D301" s="154" t="s">
        <v>130</v>
      </c>
      <c r="E301" s="161" t="s">
        <v>1</v>
      </c>
      <c r="F301" s="162" t="s">
        <v>132</v>
      </c>
      <c r="H301" s="163">
        <v>1664.8050000000001</v>
      </c>
      <c r="L301" s="160"/>
      <c r="M301" s="164"/>
      <c r="T301" s="165"/>
      <c r="AT301" s="161" t="s">
        <v>130</v>
      </c>
      <c r="AU301" s="161" t="s">
        <v>129</v>
      </c>
      <c r="AV301" s="13" t="s">
        <v>128</v>
      </c>
      <c r="AW301" s="13" t="s">
        <v>29</v>
      </c>
      <c r="AX301" s="13" t="s">
        <v>83</v>
      </c>
      <c r="AY301" s="161" t="s">
        <v>121</v>
      </c>
    </row>
    <row r="302" spans="2:65" s="1" customFormat="1" ht="24.15" customHeight="1">
      <c r="B302" s="140"/>
      <c r="C302" s="169" t="s">
        <v>446</v>
      </c>
      <c r="D302" s="169" t="s">
        <v>325</v>
      </c>
      <c r="E302" s="170" t="s">
        <v>447</v>
      </c>
      <c r="F302" s="171" t="s">
        <v>448</v>
      </c>
      <c r="G302" s="172" t="s">
        <v>135</v>
      </c>
      <c r="H302" s="173">
        <v>1.665</v>
      </c>
      <c r="I302" s="174">
        <v>1123</v>
      </c>
      <c r="J302" s="174">
        <f>ROUND(I302*H302,2)</f>
        <v>1869.8</v>
      </c>
      <c r="K302" s="175"/>
      <c r="L302" s="176"/>
      <c r="M302" s="177" t="s">
        <v>1</v>
      </c>
      <c r="N302" s="178" t="s">
        <v>41</v>
      </c>
      <c r="O302" s="149">
        <v>0</v>
      </c>
      <c r="P302" s="149">
        <f>O302*H302</f>
        <v>0</v>
      </c>
      <c r="Q302" s="149">
        <v>1</v>
      </c>
      <c r="R302" s="149">
        <f>Q302*H302</f>
        <v>1.665</v>
      </c>
      <c r="S302" s="149">
        <v>0</v>
      </c>
      <c r="T302" s="150">
        <f>S302*H302</f>
        <v>0</v>
      </c>
      <c r="AR302" s="151" t="s">
        <v>266</v>
      </c>
      <c r="AT302" s="151" t="s">
        <v>325</v>
      </c>
      <c r="AU302" s="151" t="s">
        <v>129</v>
      </c>
      <c r="AY302" s="15" t="s">
        <v>121</v>
      </c>
      <c r="BE302" s="152">
        <f>IF(N302="základná",J302,0)</f>
        <v>0</v>
      </c>
      <c r="BF302" s="152">
        <f>IF(N302="znížená",J302,0)</f>
        <v>1869.8</v>
      </c>
      <c r="BG302" s="152">
        <f>IF(N302="zákl. prenesená",J302,0)</f>
        <v>0</v>
      </c>
      <c r="BH302" s="152">
        <f>IF(N302="zníž. prenesená",J302,0)</f>
        <v>0</v>
      </c>
      <c r="BI302" s="152">
        <f>IF(N302="nulová",J302,0)</f>
        <v>0</v>
      </c>
      <c r="BJ302" s="15" t="s">
        <v>129</v>
      </c>
      <c r="BK302" s="152">
        <f>ROUND(I302*H302,2)</f>
        <v>1869.8</v>
      </c>
      <c r="BL302" s="15" t="s">
        <v>149</v>
      </c>
      <c r="BM302" s="151" t="s">
        <v>449</v>
      </c>
    </row>
    <row r="303" spans="2:65" s="12" customFormat="1" ht="10.199999999999999">
      <c r="B303" s="153"/>
      <c r="D303" s="154" t="s">
        <v>130</v>
      </c>
      <c r="E303" s="155" t="s">
        <v>1</v>
      </c>
      <c r="F303" s="156" t="s">
        <v>450</v>
      </c>
      <c r="H303" s="157">
        <v>1.665</v>
      </c>
      <c r="L303" s="153"/>
      <c r="M303" s="158"/>
      <c r="T303" s="159"/>
      <c r="AT303" s="155" t="s">
        <v>130</v>
      </c>
      <c r="AU303" s="155" t="s">
        <v>129</v>
      </c>
      <c r="AV303" s="12" t="s">
        <v>129</v>
      </c>
      <c r="AW303" s="12" t="s">
        <v>29</v>
      </c>
      <c r="AX303" s="12" t="s">
        <v>75</v>
      </c>
      <c r="AY303" s="155" t="s">
        <v>121</v>
      </c>
    </row>
    <row r="304" spans="2:65" s="13" customFormat="1" ht="10.199999999999999">
      <c r="B304" s="160"/>
      <c r="D304" s="154" t="s">
        <v>130</v>
      </c>
      <c r="E304" s="161" t="s">
        <v>1</v>
      </c>
      <c r="F304" s="162" t="s">
        <v>132</v>
      </c>
      <c r="H304" s="163">
        <v>1.665</v>
      </c>
      <c r="L304" s="160"/>
      <c r="M304" s="164"/>
      <c r="T304" s="165"/>
      <c r="AT304" s="161" t="s">
        <v>130</v>
      </c>
      <c r="AU304" s="161" t="s">
        <v>129</v>
      </c>
      <c r="AV304" s="13" t="s">
        <v>128</v>
      </c>
      <c r="AW304" s="13" t="s">
        <v>29</v>
      </c>
      <c r="AX304" s="13" t="s">
        <v>83</v>
      </c>
      <c r="AY304" s="161" t="s">
        <v>121</v>
      </c>
    </row>
    <row r="305" spans="2:65" s="1" customFormat="1" ht="24.15" customHeight="1">
      <c r="B305" s="140"/>
      <c r="C305" s="141" t="s">
        <v>337</v>
      </c>
      <c r="D305" s="141" t="s">
        <v>124</v>
      </c>
      <c r="E305" s="142" t="s">
        <v>451</v>
      </c>
      <c r="F305" s="143" t="s">
        <v>452</v>
      </c>
      <c r="G305" s="144" t="s">
        <v>336</v>
      </c>
      <c r="H305" s="145">
        <v>799.69</v>
      </c>
      <c r="I305" s="146">
        <v>0.9</v>
      </c>
      <c r="J305" s="146">
        <f>ROUND(I305*H305,2)</f>
        <v>719.72</v>
      </c>
      <c r="K305" s="147"/>
      <c r="L305" s="29"/>
      <c r="M305" s="179" t="s">
        <v>1</v>
      </c>
      <c r="N305" s="180" t="s">
        <v>41</v>
      </c>
      <c r="O305" s="181">
        <v>0</v>
      </c>
      <c r="P305" s="181">
        <f>O305*H305</f>
        <v>0</v>
      </c>
      <c r="Q305" s="181">
        <v>0</v>
      </c>
      <c r="R305" s="181">
        <f>Q305*H305</f>
        <v>0</v>
      </c>
      <c r="S305" s="181">
        <v>0</v>
      </c>
      <c r="T305" s="182">
        <f>S305*H305</f>
        <v>0</v>
      </c>
      <c r="AR305" s="151" t="s">
        <v>149</v>
      </c>
      <c r="AT305" s="151" t="s">
        <v>124</v>
      </c>
      <c r="AU305" s="151" t="s">
        <v>129</v>
      </c>
      <c r="AY305" s="15" t="s">
        <v>121</v>
      </c>
      <c r="BE305" s="152">
        <f>IF(N305="základná",J305,0)</f>
        <v>0</v>
      </c>
      <c r="BF305" s="152">
        <f>IF(N305="znížená",J305,0)</f>
        <v>719.72</v>
      </c>
      <c r="BG305" s="152">
        <f>IF(N305="zákl. prenesená",J305,0)</f>
        <v>0</v>
      </c>
      <c r="BH305" s="152">
        <f>IF(N305="zníž. prenesená",J305,0)</f>
        <v>0</v>
      </c>
      <c r="BI305" s="152">
        <f>IF(N305="nulová",J305,0)</f>
        <v>0</v>
      </c>
      <c r="BJ305" s="15" t="s">
        <v>129</v>
      </c>
      <c r="BK305" s="152">
        <f>ROUND(I305*H305,2)</f>
        <v>719.72</v>
      </c>
      <c r="BL305" s="15" t="s">
        <v>149</v>
      </c>
      <c r="BM305" s="151" t="s">
        <v>453</v>
      </c>
    </row>
    <row r="306" spans="2:65" s="1" customFormat="1" ht="6.9" customHeight="1">
      <c r="B306" s="44"/>
      <c r="C306" s="45"/>
      <c r="D306" s="45"/>
      <c r="E306" s="45"/>
      <c r="F306" s="45"/>
      <c r="G306" s="45"/>
      <c r="H306" s="45"/>
      <c r="I306" s="45"/>
      <c r="J306" s="45"/>
      <c r="K306" s="45"/>
      <c r="L306" s="29"/>
    </row>
  </sheetData>
  <autoFilter ref="C130:K305" xr:uid="{00000000-0009-0000-0000-000002000000}"/>
  <mergeCells count="9">
    <mergeCell ref="E87:H87"/>
    <mergeCell ref="E121:H121"/>
    <mergeCell ref="E123:H12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01o - Stavebné úpravy maš...</vt:lpstr>
      <vt:lpstr>02o - Stavebné úpravy maš...</vt:lpstr>
      <vt:lpstr>'01o - Stavebné úpravy maš...'!Názvy_tlače</vt:lpstr>
      <vt:lpstr>'02o - Stavebné úpravy maš...'!Názvy_tlače</vt:lpstr>
      <vt:lpstr>'Rekapitulácia stavby'!Názvy_tlače</vt:lpstr>
      <vt:lpstr>'01o - Stavebné úpravy maš...'!Oblasť_tlače</vt:lpstr>
      <vt:lpstr>'02o - Stavebné úpravy maš...'!Oblasť_tlače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Pocitac-1</dc:creator>
  <cp:lastModifiedBy>Uzivatel</cp:lastModifiedBy>
  <dcterms:created xsi:type="dcterms:W3CDTF">2026-10-26T15:57:59Z</dcterms:created>
  <dcterms:modified xsi:type="dcterms:W3CDTF">2026-10-27T10:26:17Z</dcterms:modified>
</cp:coreProperties>
</file>