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Moje dokumenty\Uzivatel\Desktop\nový  JRD Pichne kompl\"/>
    </mc:Choice>
  </mc:AlternateContent>
  <xr:revisionPtr revIDLastSave="0" documentId="13_ncr:1_{E40130F8-0F95-45AB-850B-7E1382122FCD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Rekapitulácia stavby" sheetId="1" r:id="rId1"/>
    <sheet name="01o - Stavebné úpravy maš..." sheetId="2" r:id="rId2"/>
    <sheet name="02o - Stavebné úpravy maš..." sheetId="3" r:id="rId3"/>
  </sheets>
  <definedNames>
    <definedName name="_xlnm._FilterDatabase" localSheetId="1" hidden="1">'01o - Stavebné úpravy maš...'!$C$130:$K$164</definedName>
    <definedName name="_xlnm._FilterDatabase" localSheetId="2" hidden="1">'02o - Stavebné úpravy maš...'!$C$136:$K$311</definedName>
    <definedName name="_xlnm.Print_Titles" localSheetId="1">'01o - Stavebné úpravy maš...'!$130:$130</definedName>
    <definedName name="_xlnm.Print_Titles" localSheetId="2">'02o - Stavebné úpravy maš...'!$136:$136</definedName>
    <definedName name="_xlnm.Print_Titles" localSheetId="0">'Rekapitulácia stavby'!$92:$92</definedName>
    <definedName name="_xlnm.Print_Area" localSheetId="1">'01o - Stavebné úpravy maš...'!$C$4:$J$76,'01o - Stavebné úpravy maš...'!$C$82:$J$112,'01o - Stavebné úpravy maš...'!$C$118:$J$164</definedName>
    <definedName name="_xlnm.Print_Area" localSheetId="2">'02o - Stavebné úpravy maš...'!$C$4:$J$76,'02o - Stavebné úpravy maš...'!$C$82:$J$118,'02o - Stavebné úpravy maš...'!$C$124:$J$311</definedName>
    <definedName name="_xlnm.Print_Area" localSheetId="0">'Rekapitulácia stavby'!$D$4:$AO$76,'Rekapitulácia stavby'!$C$82:$AQ$104</definedName>
  </definedNames>
  <calcPr calcId="191029"/>
</workbook>
</file>

<file path=xl/calcChain.xml><?xml version="1.0" encoding="utf-8"?>
<calcChain xmlns="http://schemas.openxmlformats.org/spreadsheetml/2006/main">
  <c r="J39" i="3" l="1"/>
  <c r="J38" i="3"/>
  <c r="AY96" i="1"/>
  <c r="J37" i="3"/>
  <c r="AX96" i="1"/>
  <c r="BI311" i="3"/>
  <c r="BH311" i="3"/>
  <c r="BG311" i="3"/>
  <c r="BE311" i="3"/>
  <c r="T311" i="3"/>
  <c r="R311" i="3"/>
  <c r="P311" i="3"/>
  <c r="BI308" i="3"/>
  <c r="BH308" i="3"/>
  <c r="BG308" i="3"/>
  <c r="BE308" i="3"/>
  <c r="T308" i="3"/>
  <c r="R308" i="3"/>
  <c r="P308" i="3"/>
  <c r="BI304" i="3"/>
  <c r="BH304" i="3"/>
  <c r="BG304" i="3"/>
  <c r="BE304" i="3"/>
  <c r="T304" i="3"/>
  <c r="R304" i="3"/>
  <c r="P304" i="3"/>
  <c r="BI303" i="3"/>
  <c r="BH303" i="3"/>
  <c r="BG303" i="3"/>
  <c r="BE303" i="3"/>
  <c r="T303" i="3"/>
  <c r="R303" i="3"/>
  <c r="P303" i="3"/>
  <c r="BI302" i="3"/>
  <c r="BH302" i="3"/>
  <c r="BG302" i="3"/>
  <c r="BE302" i="3"/>
  <c r="T302" i="3"/>
  <c r="R302" i="3"/>
  <c r="P302" i="3"/>
  <c r="BI301" i="3"/>
  <c r="BH301" i="3"/>
  <c r="BG301" i="3"/>
  <c r="BE301" i="3"/>
  <c r="T301" i="3"/>
  <c r="R301" i="3"/>
  <c r="P301" i="3"/>
  <c r="BI300" i="3"/>
  <c r="BH300" i="3"/>
  <c r="BG300" i="3"/>
  <c r="BE300" i="3"/>
  <c r="T300" i="3"/>
  <c r="R300" i="3"/>
  <c r="P300" i="3"/>
  <c r="BI299" i="3"/>
  <c r="BH299" i="3"/>
  <c r="BG299" i="3"/>
  <c r="BE299" i="3"/>
  <c r="T299" i="3"/>
  <c r="R299" i="3"/>
  <c r="P299" i="3"/>
  <c r="BI298" i="3"/>
  <c r="BH298" i="3"/>
  <c r="BG298" i="3"/>
  <c r="BE298" i="3"/>
  <c r="T298" i="3"/>
  <c r="R298" i="3"/>
  <c r="P298" i="3"/>
  <c r="BI297" i="3"/>
  <c r="BH297" i="3"/>
  <c r="BG297" i="3"/>
  <c r="BE297" i="3"/>
  <c r="T297" i="3"/>
  <c r="R297" i="3"/>
  <c r="P297" i="3"/>
  <c r="BI296" i="3"/>
  <c r="BH296" i="3"/>
  <c r="BG296" i="3"/>
  <c r="BE296" i="3"/>
  <c r="T296" i="3"/>
  <c r="R296" i="3"/>
  <c r="P296" i="3"/>
  <c r="BI295" i="3"/>
  <c r="BH295" i="3"/>
  <c r="BG295" i="3"/>
  <c r="BE295" i="3"/>
  <c r="T295" i="3"/>
  <c r="R295" i="3"/>
  <c r="P295" i="3"/>
  <c r="BI294" i="3"/>
  <c r="BH294" i="3"/>
  <c r="BG294" i="3"/>
  <c r="BE294" i="3"/>
  <c r="T294" i="3"/>
  <c r="R294" i="3"/>
  <c r="P294" i="3"/>
  <c r="BI291" i="3"/>
  <c r="BH291" i="3"/>
  <c r="BG291" i="3"/>
  <c r="BE291" i="3"/>
  <c r="T291" i="3"/>
  <c r="R291" i="3"/>
  <c r="P291" i="3"/>
  <c r="BI290" i="3"/>
  <c r="BH290" i="3"/>
  <c r="BG290" i="3"/>
  <c r="BE290" i="3"/>
  <c r="T290" i="3"/>
  <c r="R290" i="3"/>
  <c r="P290" i="3"/>
  <c r="BI287" i="3"/>
  <c r="BH287" i="3"/>
  <c r="BG287" i="3"/>
  <c r="BE287" i="3"/>
  <c r="T287" i="3"/>
  <c r="R287" i="3"/>
  <c r="P287" i="3"/>
  <c r="BI283" i="3"/>
  <c r="BH283" i="3"/>
  <c r="BG283" i="3"/>
  <c r="BE283" i="3"/>
  <c r="T283" i="3"/>
  <c r="R283" i="3"/>
  <c r="P283" i="3"/>
  <c r="BI282" i="3"/>
  <c r="BH282" i="3"/>
  <c r="BG282" i="3"/>
  <c r="BE282" i="3"/>
  <c r="T282" i="3"/>
  <c r="R282" i="3"/>
  <c r="P282" i="3"/>
  <c r="BI279" i="3"/>
  <c r="BH279" i="3"/>
  <c r="BG279" i="3"/>
  <c r="BE279" i="3"/>
  <c r="T279" i="3"/>
  <c r="R279" i="3"/>
  <c r="P279" i="3"/>
  <c r="BI276" i="3"/>
  <c r="BH276" i="3"/>
  <c r="BG276" i="3"/>
  <c r="BE276" i="3"/>
  <c r="T276" i="3"/>
  <c r="R276" i="3"/>
  <c r="P276" i="3"/>
  <c r="BI271" i="3"/>
  <c r="BH271" i="3"/>
  <c r="BG271" i="3"/>
  <c r="BE271" i="3"/>
  <c r="T271" i="3"/>
  <c r="R271" i="3"/>
  <c r="P271" i="3"/>
  <c r="BI268" i="3"/>
  <c r="BH268" i="3"/>
  <c r="BG268" i="3"/>
  <c r="BE268" i="3"/>
  <c r="T268" i="3"/>
  <c r="R268" i="3"/>
  <c r="P268" i="3"/>
  <c r="BI265" i="3"/>
  <c r="BH265" i="3"/>
  <c r="BG265" i="3"/>
  <c r="BE265" i="3"/>
  <c r="T265" i="3"/>
  <c r="R265" i="3"/>
  <c r="P265" i="3"/>
  <c r="BI262" i="3"/>
  <c r="BH262" i="3"/>
  <c r="BG262" i="3"/>
  <c r="BE262" i="3"/>
  <c r="T262" i="3"/>
  <c r="R262" i="3"/>
  <c r="P262" i="3"/>
  <c r="BI259" i="3"/>
  <c r="BH259" i="3"/>
  <c r="BG259" i="3"/>
  <c r="BE259" i="3"/>
  <c r="T259" i="3"/>
  <c r="R259" i="3"/>
  <c r="P259" i="3"/>
  <c r="BI257" i="3"/>
  <c r="BH257" i="3"/>
  <c r="BG257" i="3"/>
  <c r="BE257" i="3"/>
  <c r="T257" i="3"/>
  <c r="R257" i="3"/>
  <c r="P257" i="3"/>
  <c r="BI254" i="3"/>
  <c r="BH254" i="3"/>
  <c r="BG254" i="3"/>
  <c r="BE254" i="3"/>
  <c r="T254" i="3"/>
  <c r="R254" i="3"/>
  <c r="P254" i="3"/>
  <c r="BI253" i="3"/>
  <c r="BH253" i="3"/>
  <c r="BG253" i="3"/>
  <c r="BE253" i="3"/>
  <c r="T253" i="3"/>
  <c r="R253" i="3"/>
  <c r="P253" i="3"/>
  <c r="BI250" i="3"/>
  <c r="BH250" i="3"/>
  <c r="BG250" i="3"/>
  <c r="BE250" i="3"/>
  <c r="T250" i="3"/>
  <c r="R250" i="3"/>
  <c r="P250" i="3"/>
  <c r="BI248" i="3"/>
  <c r="BH248" i="3"/>
  <c r="BG248" i="3"/>
  <c r="BE248" i="3"/>
  <c r="T248" i="3"/>
  <c r="R248" i="3"/>
  <c r="P248" i="3"/>
  <c r="BI247" i="3"/>
  <c r="BH247" i="3"/>
  <c r="BG247" i="3"/>
  <c r="BE247" i="3"/>
  <c r="T247" i="3"/>
  <c r="R247" i="3"/>
  <c r="P247" i="3"/>
  <c r="BI244" i="3"/>
  <c r="BH244" i="3"/>
  <c r="BG244" i="3"/>
  <c r="BE244" i="3"/>
  <c r="T244" i="3"/>
  <c r="R244" i="3"/>
  <c r="P244" i="3"/>
  <c r="BI241" i="3"/>
  <c r="BH241" i="3"/>
  <c r="BG241" i="3"/>
  <c r="BE241" i="3"/>
  <c r="T241" i="3"/>
  <c r="R241" i="3"/>
  <c r="P241" i="3"/>
  <c r="BI238" i="3"/>
  <c r="BH238" i="3"/>
  <c r="BG238" i="3"/>
  <c r="BE238" i="3"/>
  <c r="T238" i="3"/>
  <c r="T237" i="3"/>
  <c r="R238" i="3"/>
  <c r="R237" i="3" s="1"/>
  <c r="P238" i="3"/>
  <c r="P237" i="3"/>
  <c r="BI234" i="3"/>
  <c r="BH234" i="3"/>
  <c r="BG234" i="3"/>
  <c r="BE234" i="3"/>
  <c r="T234" i="3"/>
  <c r="T233" i="3"/>
  <c r="R234" i="3"/>
  <c r="R233" i="3"/>
  <c r="P234" i="3"/>
  <c r="P233" i="3" s="1"/>
  <c r="BI230" i="3"/>
  <c r="BH230" i="3"/>
  <c r="BG230" i="3"/>
  <c r="BE230" i="3"/>
  <c r="T230" i="3"/>
  <c r="R230" i="3"/>
  <c r="P230" i="3"/>
  <c r="BI227" i="3"/>
  <c r="BH227" i="3"/>
  <c r="BG227" i="3"/>
  <c r="BE227" i="3"/>
  <c r="T227" i="3"/>
  <c r="R227" i="3"/>
  <c r="P227" i="3"/>
  <c r="BI220" i="3"/>
  <c r="BH220" i="3"/>
  <c r="BG220" i="3"/>
  <c r="BE220" i="3"/>
  <c r="T220" i="3"/>
  <c r="R220" i="3"/>
  <c r="P220" i="3"/>
  <c r="BI219" i="3"/>
  <c r="BH219" i="3"/>
  <c r="BG219" i="3"/>
  <c r="BE219" i="3"/>
  <c r="T219" i="3"/>
  <c r="R219" i="3"/>
  <c r="P219" i="3"/>
  <c r="BI214" i="3"/>
  <c r="BH214" i="3"/>
  <c r="BG214" i="3"/>
  <c r="BE214" i="3"/>
  <c r="T214" i="3"/>
  <c r="R214" i="3"/>
  <c r="P214" i="3"/>
  <c r="BI207" i="3"/>
  <c r="BH207" i="3"/>
  <c r="BG207" i="3"/>
  <c r="BE207" i="3"/>
  <c r="T207" i="3"/>
  <c r="R207" i="3"/>
  <c r="P207" i="3"/>
  <c r="BI204" i="3"/>
  <c r="BH204" i="3"/>
  <c r="BG204" i="3"/>
  <c r="BE204" i="3"/>
  <c r="T204" i="3"/>
  <c r="R204" i="3"/>
  <c r="P204" i="3"/>
  <c r="BI200" i="3"/>
  <c r="BH200" i="3"/>
  <c r="BG200" i="3"/>
  <c r="BE200" i="3"/>
  <c r="T200" i="3"/>
  <c r="R200" i="3"/>
  <c r="P200" i="3"/>
  <c r="BI199" i="3"/>
  <c r="BH199" i="3"/>
  <c r="BG199" i="3"/>
  <c r="BE199" i="3"/>
  <c r="T199" i="3"/>
  <c r="R199" i="3"/>
  <c r="P199" i="3"/>
  <c r="BI190" i="3"/>
  <c r="BH190" i="3"/>
  <c r="BG190" i="3"/>
  <c r="BE190" i="3"/>
  <c r="T190" i="3"/>
  <c r="R190" i="3"/>
  <c r="P190" i="3"/>
  <c r="BI181" i="3"/>
  <c r="BH181" i="3"/>
  <c r="BG181" i="3"/>
  <c r="BE181" i="3"/>
  <c r="T181" i="3"/>
  <c r="R181" i="3"/>
  <c r="P181" i="3"/>
  <c r="BI177" i="3"/>
  <c r="BH177" i="3"/>
  <c r="BG177" i="3"/>
  <c r="BE177" i="3"/>
  <c r="T177" i="3"/>
  <c r="R177" i="3"/>
  <c r="P177" i="3"/>
  <c r="BI176" i="3"/>
  <c r="BH176" i="3"/>
  <c r="BG176" i="3"/>
  <c r="BE176" i="3"/>
  <c r="T176" i="3"/>
  <c r="R176" i="3"/>
  <c r="P176" i="3"/>
  <c r="BI172" i="3"/>
  <c r="BH172" i="3"/>
  <c r="BG172" i="3"/>
  <c r="BE172" i="3"/>
  <c r="T172" i="3"/>
  <c r="R172" i="3"/>
  <c r="P172" i="3"/>
  <c r="BI168" i="3"/>
  <c r="BH168" i="3"/>
  <c r="BG168" i="3"/>
  <c r="BE168" i="3"/>
  <c r="T168" i="3"/>
  <c r="R168" i="3"/>
  <c r="P168" i="3"/>
  <c r="BI161" i="3"/>
  <c r="BH161" i="3"/>
  <c r="BG161" i="3"/>
  <c r="BE161" i="3"/>
  <c r="T161" i="3"/>
  <c r="R161" i="3"/>
  <c r="P161" i="3"/>
  <c r="BI159" i="3"/>
  <c r="BH159" i="3"/>
  <c r="BG159" i="3"/>
  <c r="BE159" i="3"/>
  <c r="T159" i="3"/>
  <c r="R159" i="3"/>
  <c r="P159" i="3"/>
  <c r="BI156" i="3"/>
  <c r="BH156" i="3"/>
  <c r="BG156" i="3"/>
  <c r="BE156" i="3"/>
  <c r="T156" i="3"/>
  <c r="R156" i="3"/>
  <c r="P156" i="3"/>
  <c r="BI153" i="3"/>
  <c r="BH153" i="3"/>
  <c r="BG153" i="3"/>
  <c r="BE153" i="3"/>
  <c r="T153" i="3"/>
  <c r="R153" i="3"/>
  <c r="P153" i="3"/>
  <c r="BI150" i="3"/>
  <c r="BH150" i="3"/>
  <c r="BG150" i="3"/>
  <c r="BE150" i="3"/>
  <c r="T150" i="3"/>
  <c r="R150" i="3"/>
  <c r="P150" i="3"/>
  <c r="BI146" i="3"/>
  <c r="BH146" i="3"/>
  <c r="BG146" i="3"/>
  <c r="BE146" i="3"/>
  <c r="T146" i="3"/>
  <c r="R146" i="3"/>
  <c r="P146" i="3"/>
  <c r="BI143" i="3"/>
  <c r="BH143" i="3"/>
  <c r="BG143" i="3"/>
  <c r="BE143" i="3"/>
  <c r="T143" i="3"/>
  <c r="R143" i="3"/>
  <c r="P143" i="3"/>
  <c r="BI140" i="3"/>
  <c r="BH140" i="3"/>
  <c r="BG140" i="3"/>
  <c r="BE140" i="3"/>
  <c r="T140" i="3"/>
  <c r="R140" i="3"/>
  <c r="P140" i="3"/>
  <c r="J134" i="3"/>
  <c r="J133" i="3"/>
  <c r="F133" i="3"/>
  <c r="F131" i="3"/>
  <c r="E129" i="3"/>
  <c r="BI116" i="3"/>
  <c r="BH116" i="3"/>
  <c r="BG116" i="3"/>
  <c r="BE116" i="3"/>
  <c r="BI115" i="3"/>
  <c r="BH115" i="3"/>
  <c r="BG115" i="3"/>
  <c r="BF115" i="3"/>
  <c r="BE115" i="3"/>
  <c r="BI114" i="3"/>
  <c r="BH114" i="3"/>
  <c r="BG114" i="3"/>
  <c r="BF114" i="3"/>
  <c r="BE114" i="3"/>
  <c r="BI113" i="3"/>
  <c r="BH113" i="3"/>
  <c r="BG113" i="3"/>
  <c r="BF113" i="3"/>
  <c r="BE113" i="3"/>
  <c r="BI112" i="3"/>
  <c r="BH112" i="3"/>
  <c r="BG112" i="3"/>
  <c r="BF112" i="3"/>
  <c r="BE112" i="3"/>
  <c r="BI111" i="3"/>
  <c r="BH111" i="3"/>
  <c r="BG111" i="3"/>
  <c r="BF111" i="3"/>
  <c r="BE111" i="3"/>
  <c r="J92" i="3"/>
  <c r="J91" i="3"/>
  <c r="F91" i="3"/>
  <c r="F89" i="3"/>
  <c r="E87" i="3"/>
  <c r="J18" i="3"/>
  <c r="E18" i="3"/>
  <c r="F134" i="3" s="1"/>
  <c r="J17" i="3"/>
  <c r="J12" i="3"/>
  <c r="J131" i="3"/>
  <c r="E7" i="3"/>
  <c r="E85" i="3"/>
  <c r="J39" i="2"/>
  <c r="J38" i="2"/>
  <c r="AY95" i="1" s="1"/>
  <c r="J37" i="2"/>
  <c r="AX95" i="1" s="1"/>
  <c r="BI162" i="2"/>
  <c r="BH162" i="2"/>
  <c r="BG162" i="2"/>
  <c r="BE162" i="2"/>
  <c r="T162" i="2"/>
  <c r="R162" i="2"/>
  <c r="P162" i="2"/>
  <c r="BI159" i="2"/>
  <c r="BH159" i="2"/>
  <c r="BG159" i="2"/>
  <c r="BE159" i="2"/>
  <c r="T159" i="2"/>
  <c r="R159" i="2"/>
  <c r="P159" i="2"/>
  <c r="BI158" i="2"/>
  <c r="BH158" i="2"/>
  <c r="BG158" i="2"/>
  <c r="BE158" i="2"/>
  <c r="T158" i="2"/>
  <c r="R158" i="2"/>
  <c r="P158" i="2"/>
  <c r="BI156" i="2"/>
  <c r="BH156" i="2"/>
  <c r="BG156" i="2"/>
  <c r="BE156" i="2"/>
  <c r="T156" i="2"/>
  <c r="R156" i="2"/>
  <c r="P156" i="2"/>
  <c r="BI153" i="2"/>
  <c r="BH153" i="2"/>
  <c r="BG153" i="2"/>
  <c r="BE153" i="2"/>
  <c r="T153" i="2"/>
  <c r="R153" i="2"/>
  <c r="P153" i="2"/>
  <c r="BI149" i="2"/>
  <c r="BH149" i="2"/>
  <c r="BG149" i="2"/>
  <c r="BE149" i="2"/>
  <c r="T149" i="2"/>
  <c r="R149" i="2"/>
  <c r="P149" i="2"/>
  <c r="BI148" i="2"/>
  <c r="BH148" i="2"/>
  <c r="BG148" i="2"/>
  <c r="BE148" i="2"/>
  <c r="T148" i="2"/>
  <c r="R148" i="2"/>
  <c r="P148" i="2"/>
  <c r="BI145" i="2"/>
  <c r="BH145" i="2"/>
  <c r="BG145" i="2"/>
  <c r="BE145" i="2"/>
  <c r="T145" i="2"/>
  <c r="R145" i="2"/>
  <c r="P145" i="2"/>
  <c r="BI140" i="2"/>
  <c r="BH140" i="2"/>
  <c r="BG140" i="2"/>
  <c r="BE140" i="2"/>
  <c r="T140" i="2"/>
  <c r="R140" i="2"/>
  <c r="P140" i="2"/>
  <c r="BI137" i="2"/>
  <c r="BH137" i="2"/>
  <c r="BG137" i="2"/>
  <c r="BE137" i="2"/>
  <c r="T137" i="2"/>
  <c r="R137" i="2"/>
  <c r="P137" i="2"/>
  <c r="BI134" i="2"/>
  <c r="BH134" i="2"/>
  <c r="BG134" i="2"/>
  <c r="BE134" i="2"/>
  <c r="T134" i="2"/>
  <c r="R134" i="2"/>
  <c r="P134" i="2"/>
  <c r="J128" i="2"/>
  <c r="J127" i="2"/>
  <c r="F127" i="2"/>
  <c r="F125" i="2"/>
  <c r="E123" i="2"/>
  <c r="BI110" i="2"/>
  <c r="BH110" i="2"/>
  <c r="BG110" i="2"/>
  <c r="BE110" i="2"/>
  <c r="BI109" i="2"/>
  <c r="BH109" i="2"/>
  <c r="BG109" i="2"/>
  <c r="BF109" i="2"/>
  <c r="BE109" i="2"/>
  <c r="BI108" i="2"/>
  <c r="BH108" i="2"/>
  <c r="BG108" i="2"/>
  <c r="BF108" i="2"/>
  <c r="BE108" i="2"/>
  <c r="BI107" i="2"/>
  <c r="BH107" i="2"/>
  <c r="BG107" i="2"/>
  <c r="BF107" i="2"/>
  <c r="BE107" i="2"/>
  <c r="BI106" i="2"/>
  <c r="BH106" i="2"/>
  <c r="BG106" i="2"/>
  <c r="BF106" i="2"/>
  <c r="BE106" i="2"/>
  <c r="BI105" i="2"/>
  <c r="BH105" i="2"/>
  <c r="BG105" i="2"/>
  <c r="BF105" i="2"/>
  <c r="BE105" i="2"/>
  <c r="J92" i="2"/>
  <c r="J91" i="2"/>
  <c r="F91" i="2"/>
  <c r="F89" i="2"/>
  <c r="E87" i="2"/>
  <c r="J18" i="2"/>
  <c r="E18" i="2"/>
  <c r="F128" i="2"/>
  <c r="J17" i="2"/>
  <c r="J12" i="2"/>
  <c r="J89" i="2" s="1"/>
  <c r="E7" i="2"/>
  <c r="E121" i="2"/>
  <c r="CK102" i="1"/>
  <c r="CJ102" i="1"/>
  <c r="CI102" i="1"/>
  <c r="CH102" i="1"/>
  <c r="CG102" i="1"/>
  <c r="CF102" i="1"/>
  <c r="BZ102" i="1"/>
  <c r="CE102" i="1"/>
  <c r="CK101" i="1"/>
  <c r="CJ101" i="1"/>
  <c r="CI101" i="1"/>
  <c r="CH101" i="1"/>
  <c r="CG101" i="1"/>
  <c r="CF101" i="1"/>
  <c r="BZ101" i="1"/>
  <c r="CE101" i="1"/>
  <c r="CK100" i="1"/>
  <c r="CJ100" i="1"/>
  <c r="CI100" i="1"/>
  <c r="CH100" i="1"/>
  <c r="CG100" i="1"/>
  <c r="CF100" i="1"/>
  <c r="BZ100" i="1"/>
  <c r="CE100" i="1"/>
  <c r="CK99" i="1"/>
  <c r="CJ99" i="1"/>
  <c r="CI99" i="1"/>
  <c r="CH99" i="1"/>
  <c r="CG99" i="1"/>
  <c r="CF99" i="1"/>
  <c r="BZ99" i="1"/>
  <c r="CE99" i="1"/>
  <c r="L90" i="1"/>
  <c r="AM90" i="1"/>
  <c r="AM89" i="1"/>
  <c r="L89" i="1"/>
  <c r="AM87" i="1"/>
  <c r="L87" i="1"/>
  <c r="L85" i="1"/>
  <c r="L84" i="1"/>
  <c r="J159" i="2"/>
  <c r="J153" i="2"/>
  <c r="BK134" i="2"/>
  <c r="J148" i="2"/>
  <c r="J158" i="2"/>
  <c r="J140" i="2"/>
  <c r="J308" i="3"/>
  <c r="J295" i="3"/>
  <c r="J283" i="3"/>
  <c r="J254" i="3"/>
  <c r="BK220" i="3"/>
  <c r="J200" i="3"/>
  <c r="J150" i="3"/>
  <c r="J303" i="3"/>
  <c r="J299" i="3"/>
  <c r="J279" i="3"/>
  <c r="J257" i="3"/>
  <c r="BK241" i="3"/>
  <c r="BK172" i="3"/>
  <c r="J146" i="3"/>
  <c r="J301" i="3"/>
  <c r="J287" i="3"/>
  <c r="J265" i="3"/>
  <c r="BK248" i="3"/>
  <c r="BK234" i="3"/>
  <c r="J214" i="3"/>
  <c r="J190" i="3"/>
  <c r="J172" i="3"/>
  <c r="BK150" i="3"/>
  <c r="BK304" i="3"/>
  <c r="J294" i="3"/>
  <c r="J276" i="3"/>
  <c r="BK250" i="3"/>
  <c r="BK230" i="3"/>
  <c r="J204" i="3"/>
  <c r="J159" i="3"/>
  <c r="BK140" i="3"/>
  <c r="BK159" i="2"/>
  <c r="J145" i="2"/>
  <c r="BK158" i="2"/>
  <c r="BK140" i="2"/>
  <c r="J137" i="2"/>
  <c r="J302" i="3"/>
  <c r="BK294" i="3"/>
  <c r="BK271" i="3"/>
  <c r="J250" i="3"/>
  <c r="J241" i="3"/>
  <c r="BK214" i="3"/>
  <c r="BK161" i="3"/>
  <c r="BK308" i="3"/>
  <c r="BK297" i="3"/>
  <c r="J282" i="3"/>
  <c r="J259" i="3"/>
  <c r="BK199" i="3"/>
  <c r="BK168" i="3"/>
  <c r="J311" i="3"/>
  <c r="BK302" i="3"/>
  <c r="J298" i="3"/>
  <c r="J268" i="3"/>
  <c r="BK257" i="3"/>
  <c r="J230" i="3"/>
  <c r="BK204" i="3"/>
  <c r="J156" i="3"/>
  <c r="J143" i="3"/>
  <c r="BK295" i="3"/>
  <c r="BK282" i="3"/>
  <c r="J253" i="3"/>
  <c r="BK238" i="3"/>
  <c r="BK207" i="3"/>
  <c r="J181" i="3"/>
  <c r="J162" i="2"/>
  <c r="BK156" i="2"/>
  <c r="BK137" i="2"/>
  <c r="BK149" i="2"/>
  <c r="J134" i="2"/>
  <c r="BK145" i="2"/>
  <c r="J156" i="2"/>
  <c r="BK298" i="3"/>
  <c r="BK287" i="3"/>
  <c r="BK265" i="3"/>
  <c r="J244" i="3"/>
  <c r="BK219" i="3"/>
  <c r="BK176" i="3"/>
  <c r="J140" i="3"/>
  <c r="J300" i="3"/>
  <c r="BK290" i="3"/>
  <c r="J262" i="3"/>
  <c r="J177" i="3"/>
  <c r="J161" i="3"/>
  <c r="J304" i="3"/>
  <c r="BK300" i="3"/>
  <c r="BK279" i="3"/>
  <c r="BK259" i="3"/>
  <c r="J238" i="3"/>
  <c r="BK227" i="3"/>
  <c r="BK200" i="3"/>
  <c r="BK177" i="3"/>
  <c r="J153" i="3"/>
  <c r="BK311" i="3"/>
  <c r="BK291" i="3"/>
  <c r="J271" i="3"/>
  <c r="J248" i="3"/>
  <c r="J227" i="3"/>
  <c r="J199" i="3"/>
  <c r="BK153" i="3"/>
  <c r="BK162" i="2"/>
  <c r="BK148" i="2"/>
  <c r="AS94" i="1"/>
  <c r="J149" i="2"/>
  <c r="BK153" i="2"/>
  <c r="J297" i="3"/>
  <c r="J291" i="3"/>
  <c r="BK268" i="3"/>
  <c r="J247" i="3"/>
  <c r="J234" i="3"/>
  <c r="J207" i="3"/>
  <c r="BK159" i="3"/>
  <c r="BK301" i="3"/>
  <c r="J296" i="3"/>
  <c r="BK276" i="3"/>
  <c r="BK253" i="3"/>
  <c r="J176" i="3"/>
  <c r="BK156" i="3"/>
  <c r="BK303" i="3"/>
  <c r="BK299" i="3"/>
  <c r="BK283" i="3"/>
  <c r="BK262" i="3"/>
  <c r="BK244" i="3"/>
  <c r="J219" i="3"/>
  <c r="BK181" i="3"/>
  <c r="J168" i="3"/>
  <c r="BK146" i="3"/>
  <c r="BK296" i="3"/>
  <c r="J290" i="3"/>
  <c r="BK254" i="3"/>
  <c r="BK247" i="3"/>
  <c r="J220" i="3"/>
  <c r="BK190" i="3"/>
  <c r="BK143" i="3"/>
  <c r="R133" i="2" l="1"/>
  <c r="R132" i="2" s="1"/>
  <c r="T144" i="2"/>
  <c r="BK152" i="2"/>
  <c r="J152" i="2" s="1"/>
  <c r="J101" i="2" s="1"/>
  <c r="BK160" i="3"/>
  <c r="J160" i="3" s="1"/>
  <c r="J99" i="3" s="1"/>
  <c r="BK180" i="3"/>
  <c r="J180" i="3" s="1"/>
  <c r="J100" i="3" s="1"/>
  <c r="BK203" i="3"/>
  <c r="J203" i="3" s="1"/>
  <c r="J101" i="3" s="1"/>
  <c r="BK258" i="3"/>
  <c r="J258" i="3" s="1"/>
  <c r="J107" i="3" s="1"/>
  <c r="BK133" i="2"/>
  <c r="BK132" i="2" s="1"/>
  <c r="J132" i="2" s="1"/>
  <c r="J97" i="2" s="1"/>
  <c r="R144" i="2"/>
  <c r="P152" i="2"/>
  <c r="P139" i="3"/>
  <c r="P160" i="3"/>
  <c r="P180" i="3"/>
  <c r="P203" i="3"/>
  <c r="T240" i="3"/>
  <c r="T249" i="3"/>
  <c r="P258" i="3"/>
  <c r="T133" i="2"/>
  <c r="T132" i="2" s="1"/>
  <c r="BK144" i="2"/>
  <c r="J144" i="2"/>
  <c r="J100" i="2" s="1"/>
  <c r="R152" i="2"/>
  <c r="T139" i="3"/>
  <c r="R160" i="3"/>
  <c r="R180" i="3"/>
  <c r="T203" i="3"/>
  <c r="P240" i="3"/>
  <c r="BK249" i="3"/>
  <c r="J249" i="3"/>
  <c r="J106" i="3" s="1"/>
  <c r="R249" i="3"/>
  <c r="R258" i="3"/>
  <c r="P133" i="2"/>
  <c r="P132" i="2"/>
  <c r="P131" i="2"/>
  <c r="AU95" i="1" s="1"/>
  <c r="P144" i="2"/>
  <c r="P143" i="2"/>
  <c r="T152" i="2"/>
  <c r="BK139" i="3"/>
  <c r="J139" i="3"/>
  <c r="J98" i="3" s="1"/>
  <c r="R139" i="3"/>
  <c r="T160" i="3"/>
  <c r="T180" i="3"/>
  <c r="R203" i="3"/>
  <c r="BK240" i="3"/>
  <c r="BK239" i="3" s="1"/>
  <c r="J239" i="3" s="1"/>
  <c r="J104" i="3" s="1"/>
  <c r="R240" i="3"/>
  <c r="R239" i="3"/>
  <c r="P249" i="3"/>
  <c r="T258" i="3"/>
  <c r="BK233" i="3"/>
  <c r="J233" i="3"/>
  <c r="J102" i="3" s="1"/>
  <c r="BK237" i="3"/>
  <c r="J237" i="3"/>
  <c r="J103" i="3" s="1"/>
  <c r="J89" i="3"/>
  <c r="BF161" i="3"/>
  <c r="BF177" i="3"/>
  <c r="BF190" i="3"/>
  <c r="BF219" i="3"/>
  <c r="BF247" i="3"/>
  <c r="BF259" i="3"/>
  <c r="BF283" i="3"/>
  <c r="BF291" i="3"/>
  <c r="BF300" i="3"/>
  <c r="BF308" i="3"/>
  <c r="E127" i="3"/>
  <c r="BF140" i="3"/>
  <c r="BF146" i="3"/>
  <c r="BF153" i="3"/>
  <c r="BF156" i="3"/>
  <c r="BF168" i="3"/>
  <c r="BF181" i="3"/>
  <c r="BF199" i="3"/>
  <c r="BF204" i="3"/>
  <c r="BF207" i="3"/>
  <c r="BF214" i="3"/>
  <c r="BF227" i="3"/>
  <c r="BF234" i="3"/>
  <c r="BF241" i="3"/>
  <c r="BF265" i="3"/>
  <c r="BF303" i="3"/>
  <c r="BF311" i="3"/>
  <c r="F92" i="3"/>
  <c r="BF143" i="3"/>
  <c r="BF150" i="3"/>
  <c r="BF172" i="3"/>
  <c r="BF200" i="3"/>
  <c r="BF238" i="3"/>
  <c r="BF254" i="3"/>
  <c r="BF276" i="3"/>
  <c r="BF279" i="3"/>
  <c r="BF295" i="3"/>
  <c r="BF298" i="3"/>
  <c r="BF299" i="3"/>
  <c r="BF302" i="3"/>
  <c r="BF159" i="3"/>
  <c r="BF176" i="3"/>
  <c r="BF220" i="3"/>
  <c r="BF230" i="3"/>
  <c r="BF244" i="3"/>
  <c r="BF248" i="3"/>
  <c r="BF250" i="3"/>
  <c r="BF253" i="3"/>
  <c r="BF257" i="3"/>
  <c r="BF262" i="3"/>
  <c r="BF268" i="3"/>
  <c r="BF271" i="3"/>
  <c r="BF282" i="3"/>
  <c r="BF287" i="3"/>
  <c r="BF290" i="3"/>
  <c r="BF294" i="3"/>
  <c r="BF296" i="3"/>
  <c r="BF297" i="3"/>
  <c r="BF301" i="3"/>
  <c r="BF304" i="3"/>
  <c r="J125" i="2"/>
  <c r="F92" i="2"/>
  <c r="BF134" i="2"/>
  <c r="BF137" i="2"/>
  <c r="BF156" i="2"/>
  <c r="BF145" i="2"/>
  <c r="BF148" i="2"/>
  <c r="BF149" i="2"/>
  <c r="BF153" i="2"/>
  <c r="E85" i="2"/>
  <c r="BF140" i="2"/>
  <c r="BF158" i="2"/>
  <c r="BF159" i="2"/>
  <c r="BF162" i="2"/>
  <c r="F38" i="2"/>
  <c r="BC95" i="1"/>
  <c r="J35" i="3"/>
  <c r="AV96" i="1"/>
  <c r="F35" i="2"/>
  <c r="AZ95" i="1" s="1"/>
  <c r="F35" i="3"/>
  <c r="AZ96" i="1"/>
  <c r="F38" i="3"/>
  <c r="BC96" i="1"/>
  <c r="F37" i="2"/>
  <c r="BB95" i="1" s="1"/>
  <c r="F39" i="2"/>
  <c r="BD95" i="1"/>
  <c r="F39" i="3"/>
  <c r="BD96" i="1"/>
  <c r="F37" i="3"/>
  <c r="BB96" i="1" s="1"/>
  <c r="J35" i="2"/>
  <c r="AV95" i="1"/>
  <c r="J133" i="2" l="1"/>
  <c r="J98" i="2" s="1"/>
  <c r="P239" i="3"/>
  <c r="T239" i="3"/>
  <c r="P138" i="3"/>
  <c r="P137" i="3"/>
  <c r="AU96" i="1"/>
  <c r="AU94" i="1" s="1"/>
  <c r="R138" i="3"/>
  <c r="R137" i="3"/>
  <c r="T143" i="2"/>
  <c r="T138" i="3"/>
  <c r="T137" i="3" s="1"/>
  <c r="T131" i="2"/>
  <c r="R143" i="2"/>
  <c r="R131" i="2"/>
  <c r="BK138" i="3"/>
  <c r="J138" i="3" s="1"/>
  <c r="J97" i="3" s="1"/>
  <c r="J240" i="3"/>
  <c r="J105" i="3"/>
  <c r="BK143" i="2"/>
  <c r="J143" i="2"/>
  <c r="J99" i="2"/>
  <c r="BK131" i="2"/>
  <c r="J131" i="2"/>
  <c r="J96" i="2" s="1"/>
  <c r="J30" i="2" s="1"/>
  <c r="AZ94" i="1"/>
  <c r="BB94" i="1"/>
  <c r="W34" i="1"/>
  <c r="BC94" i="1"/>
  <c r="W35" i="1" s="1"/>
  <c r="BD94" i="1"/>
  <c r="W36" i="1"/>
  <c r="J110" i="2" l="1"/>
  <c r="J104" i="2" s="1"/>
  <c r="J31" i="2" s="1"/>
  <c r="J32" i="2" s="1"/>
  <c r="AG95" i="1" s="1"/>
  <c r="BK137" i="3"/>
  <c r="J137" i="3" s="1"/>
  <c r="J96" i="3" s="1"/>
  <c r="J30" i="3" s="1"/>
  <c r="J116" i="3" s="1"/>
  <c r="BF116" i="3" s="1"/>
  <c r="F36" i="3" s="1"/>
  <c r="BA96" i="1" s="1"/>
  <c r="BF110" i="2"/>
  <c r="F36" i="2" s="1"/>
  <c r="BA95" i="1" s="1"/>
  <c r="BA94" i="1" s="1"/>
  <c r="W33" i="1" s="1"/>
  <c r="AV94" i="1"/>
  <c r="J112" i="2"/>
  <c r="AY94" i="1"/>
  <c r="AX94" i="1"/>
  <c r="J36" i="2"/>
  <c r="AW95" i="1" s="1"/>
  <c r="AT95" i="1" s="1"/>
  <c r="AN95" i="1" l="1"/>
  <c r="J41" i="2"/>
  <c r="J36" i="3"/>
  <c r="AW96" i="1" s="1"/>
  <c r="AT96" i="1" s="1"/>
  <c r="J110" i="3"/>
  <c r="J118" i="3" s="1"/>
  <c r="AW94" i="1"/>
  <c r="AK33" i="1" s="1"/>
  <c r="J31" i="3" l="1"/>
  <c r="J32" i="3" s="1"/>
  <c r="AG96" i="1" s="1"/>
  <c r="AN96" i="1" s="1"/>
  <c r="AT94" i="1"/>
  <c r="J41" i="3" l="1"/>
  <c r="AG94" i="1"/>
  <c r="AK26" i="1" s="1"/>
  <c r="AN94" i="1" l="1"/>
  <c r="AG102" i="1"/>
  <c r="CD102" i="1"/>
  <c r="AG101" i="1"/>
  <c r="CD101" i="1" s="1"/>
  <c r="AG99" i="1"/>
  <c r="CD99" i="1"/>
  <c r="AG100" i="1"/>
  <c r="AV100" i="1"/>
  <c r="BY100" i="1" s="1"/>
  <c r="CD100" i="1" l="1"/>
  <c r="W32" i="1" s="1"/>
  <c r="AG98" i="1"/>
  <c r="AK27" i="1"/>
  <c r="AK29" i="1"/>
  <c r="AN100" i="1"/>
  <c r="AV101" i="1"/>
  <c r="BY101" i="1"/>
  <c r="AV102" i="1"/>
  <c r="BY102" i="1"/>
  <c r="AV99" i="1"/>
  <c r="BY99" i="1"/>
  <c r="AK32" i="1" l="1"/>
  <c r="AK38" i="1"/>
  <c r="AN102" i="1"/>
  <c r="AN101" i="1"/>
  <c r="AN99" i="1"/>
  <c r="AG104" i="1"/>
  <c r="AN98" i="1" l="1"/>
  <c r="AN104" i="1"/>
</calcChain>
</file>

<file path=xl/sharedStrings.xml><?xml version="1.0" encoding="utf-8"?>
<sst xmlns="http://schemas.openxmlformats.org/spreadsheetml/2006/main" count="2638" uniqueCount="471">
  <si>
    <t>Export Komplet</t>
  </si>
  <si>
    <t/>
  </si>
  <si>
    <t>2.0</t>
  </si>
  <si>
    <t>False</t>
  </si>
  <si>
    <t>{17a23e4d-f39a-40dc-9642-2d0eb6d7ab47}</t>
  </si>
  <si>
    <t>&gt;&gt;  skryté stĺpce  &lt;&lt;</t>
  </si>
  <si>
    <t>0,01</t>
  </si>
  <si>
    <t>23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</si>
  <si>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</si>
  <si>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</si>
  <si>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</si>
  <si>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</si>
  <si>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</si>
  <si>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000-106-NVO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</si>
  <si>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</si>
  <si>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</si>
  <si>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Stavebné úpravy maštale pre voľné ustajnenie HD p.č. 606/10, Pichné</t>
  </si>
  <si>
    <t>JKSO:</t>
  </si>
  <si>
    <t>ČS:</t>
  </si>
  <si>
    <t>Miesto:</t>
  </si>
  <si>
    <t xml:space="preserve"> </t>
  </si>
  <si>
    <t>Dátum:</t>
  </si>
  <si>
    <t>4. 9. 2026</t>
  </si>
  <si>
    <t>Objednávateľ:</t>
  </si>
  <si>
    <t>IČO:</t>
  </si>
  <si>
    <t>36469076</t>
  </si>
  <si>
    <t>IČ DPH:</t>
  </si>
  <si>
    <t>2020022719</t>
  </si>
  <si>
    <t>Zhotoviteľ:</t>
  </si>
  <si>
    <t>Vyplň údaj</t>
  </si>
  <si>
    <t>Projektant:</t>
  </si>
  <si>
    <t>47686685</t>
  </si>
  <si>
    <t>True</t>
  </si>
  <si>
    <t>Spracovateľ:</t>
  </si>
  <si>
    <t>Ing. Karol Závodský</t>
  </si>
  <si>
    <t>Poznámka:</t>
  </si>
  <si>
    <t>Náklady z rozpočtov</t>
  </si>
  <si>
    <t>Ostatné náklady zo súhrnného listu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</si>
  <si>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</si>
  <si>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</si>
  <si>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</si>
  <si>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</si>
  <si>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</si>
  <si>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</si>
  <si>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</si>
  <si>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</si>
  <si>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</si>
  <si>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</si>
  <si>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</si>
  <si>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</si>
  <si>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</si>
  <si>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</si>
  <si>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</si>
  <si>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</si>
  <si>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</si>
  <si>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</si>
  <si>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</si>
  <si>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</si>
  <si>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</si>
  <si>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</si>
  <si>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</si>
  <si>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</si>
  <si>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</si>
  <si>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</si>
  <si>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</si>
  <si>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</si>
  <si>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</si>
  <si>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</si>
  <si>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</si>
  <si>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</si>
  <si>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</si>
  <si>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</si>
  <si>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</si>
  <si>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</si>
  <si>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</si>
  <si>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</si>
  <si>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1) Náklady z rozpočtov</t>
  </si>
  <si>
    <t>D</t>
  </si>
  <si>
    <t>0</t>
  </si>
  <si>
    <t>###NOIMPORT###</t>
  </si>
  <si>
    <t>IMPORT</t>
  </si>
  <si>
    <t>{00000000-0000-0000-0000-000000000000}</t>
  </si>
  <si>
    <t>/</t>
  </si>
  <si>
    <t>01o</t>
  </si>
  <si>
    <t>Stavebné úpravy mašt...</t>
  </si>
  <si>
    <t>STA</t>
  </si>
  <si>
    <t>1</t>
  </si>
  <si>
    <t>{2f86f8dd-e454-47cf-8fca-2c578974322c}</t>
  </si>
  <si>
    <t>02o</t>
  </si>
  <si>
    <t>{e4ff8504-46ce-4741-bad8-85f849e945ca}</t>
  </si>
  <si>
    <t>2) Ostatné náklady zo súhrnného listu</t>
  </si>
  <si>
    <t>Percent. zadanie_x000D_
[% nákladov rozpočtu]</t>
  </si>
  <si>
    <t>Zaradenie nákladov</t>
  </si>
  <si>
    <t>Ostatné náklady</t>
  </si>
  <si>
    <t>stavebná časť</t>
  </si>
  <si>
    <t>OSTATNENAKLADY</t>
  </si>
  <si>
    <t>Vyplň vlastné</t>
  </si>
  <si>
    <t>OSTATNENAKLADYVLASTNE</t>
  </si>
  <si>
    <t>Celkové náklady za stavbu 1) + 2)</t>
  </si>
  <si>
    <t>KRYCÍ LIST ROZPOČTU</t>
  </si>
  <si>
    <t>Objekt:</t>
  </si>
  <si>
    <t>01o - Stavebné úpravy mašt...</t>
  </si>
  <si>
    <t>Náklady z rozpočtu</t>
  </si>
  <si>
    <t>REKAPITULÁCIA ROZPOČTU</t>
  </si>
  <si>
    <t>Kód dielu - Popis</t>
  </si>
  <si>
    <t>Cena celkom [EUR]</t>
  </si>
  <si>
    <t>1) Náklady z rozpočtu</t>
  </si>
  <si>
    <t>-1</t>
  </si>
  <si>
    <t>HSV - Práce a dodávky HSV</t>
  </si>
  <si>
    <t xml:space="preserve">    9 - Ostatné konštrukcie a práce-búranie</t>
  </si>
  <si>
    <t>PSV - Práce a dodávky PSV</t>
  </si>
  <si>
    <t xml:space="preserve">    764 - Konštrukcie klampiarske</t>
  </si>
  <si>
    <t xml:space="preserve">    767 - Konštrukcie doplnkové kovové</t>
  </si>
  <si>
    <t>2) Ostatné náklady</t>
  </si>
  <si>
    <t>GZS</t>
  </si>
  <si>
    <t>VRN</t>
  </si>
  <si>
    <t>2</t>
  </si>
  <si>
    <t>Projektové práce</t>
  </si>
  <si>
    <t>Sťažené podmienky</t>
  </si>
  <si>
    <t>Vplyv prostredia</t>
  </si>
  <si>
    <t>Iné VRN</t>
  </si>
  <si>
    <t>Kompletačná činnosť</t>
  </si>
  <si>
    <t>KOMPLETACNA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</si>
  <si>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</si>
  <si>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</si>
  <si>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</si>
  <si>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</si>
  <si>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</si>
  <si>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</si>
  <si>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</si>
  <si>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</si>
  <si>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</si>
  <si>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</si>
  <si>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</si>
  <si>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</si>
  <si>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</si>
  <si>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</si>
  <si>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</si>
  <si>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9</t>
  </si>
  <si>
    <t>Ostatné konštrukcie a práce-búranie</t>
  </si>
  <si>
    <t>K</t>
  </si>
  <si>
    <t>962032231.S2</t>
  </si>
  <si>
    <t>Búranie muriva alebo vybúranie otvorov plochy nad 4 m2 nadzákladového z tehál pálených, vápenopieskových, cementových na maltu,  -1,90500t</t>
  </si>
  <si>
    <t>m3</t>
  </si>
  <si>
    <t>4</t>
  </si>
  <si>
    <t>VV</t>
  </si>
  <si>
    <t>(64,4*1,7+64,4*0,4+12,3*2*1,7-3,7*1,7*2)*0,28</t>
  </si>
  <si>
    <t>Súčet</t>
  </si>
  <si>
    <t>979082111.S</t>
  </si>
  <si>
    <t>Vnútrostavenisková doprava sutiny a vybúraných hmôt do 10 m</t>
  </si>
  <si>
    <t>t</t>
  </si>
  <si>
    <t>46,054*1,905   " 1m3=1,905t"</t>
  </si>
  <si>
    <t>3</t>
  </si>
  <si>
    <t>979082121.S</t>
  </si>
  <si>
    <t>Vnútrostavenisková doprava sutiny a vybúraných hmôt za každých ďalších 5 m-30m</t>
  </si>
  <si>
    <t>6</t>
  </si>
  <si>
    <t>87,733*6              "30 m ďalších</t>
  </si>
  <si>
    <t>PSV</t>
  </si>
  <si>
    <t>Práce a dodávky PSV</t>
  </si>
  <si>
    <t>764</t>
  </si>
  <si>
    <t>Konštrukcie klampiarske</t>
  </si>
  <si>
    <t>764351810.S</t>
  </si>
  <si>
    <t>Demontáž žľabov pododkvap. štvorhranných rovných, oblúkových, do 30° rš 250 a 330 mm,  -0,00347t</t>
  </si>
  <si>
    <t>m</t>
  </si>
  <si>
    <t>16</t>
  </si>
  <si>
    <t>8</t>
  </si>
  <si>
    <t>64,4*2</t>
  </si>
  <si>
    <t>5</t>
  </si>
  <si>
    <t>764359810.S</t>
  </si>
  <si>
    <t>Demontáž kotlíka kónického, so sklonom žľabu do 30st.,  -0,00110t</t>
  </si>
  <si>
    <t>ks</t>
  </si>
  <si>
    <t>10</t>
  </si>
  <si>
    <t>764451802.S</t>
  </si>
  <si>
    <t>Demontáž odpadových rúr štvorcových so stranou 100 mm,  -0,00338t</t>
  </si>
  <si>
    <t>12</t>
  </si>
  <si>
    <t>4*4,95</t>
  </si>
  <si>
    <t>767</t>
  </si>
  <si>
    <t>Konštrukcie doplnkové kovové</t>
  </si>
  <si>
    <t>7</t>
  </si>
  <si>
    <t>767134802.S</t>
  </si>
  <si>
    <t>Demontáž oplechovania stien plechmi skrutkovanými,  -0,00900 t</t>
  </si>
  <si>
    <t>m2</t>
  </si>
  <si>
    <t>14</t>
  </si>
  <si>
    <t>(64,4*2,97+64,4*1,57+12,3*2*3,25+12,3*2,25/2*2-3,7*1,4*2)</t>
  </si>
  <si>
    <t>767392802.S</t>
  </si>
  <si>
    <t>Demontáž krytín striech z plechov skrutkovaných,  -0,00700t-10%</t>
  </si>
  <si>
    <t>737329837</t>
  </si>
  <si>
    <t>64,4*13,5*0,1   "10%</t>
  </si>
  <si>
    <t>767920860.S</t>
  </si>
  <si>
    <t>Demontáž vrát a vrátok  s plochou jednotlivo nad 10 do 20 m2,  -0,40000t</t>
  </si>
  <si>
    <t>767996801.S</t>
  </si>
  <si>
    <t>Demontáž ostatných doplnkov stavieb s hmotnosťou jednotlivých dielov konštrukcií do 50 kg,  -0,00100t - zábradlie</t>
  </si>
  <si>
    <t>kg</t>
  </si>
  <si>
    <t>18</t>
  </si>
  <si>
    <t>64,4*10</t>
  </si>
  <si>
    <t>11</t>
  </si>
  <si>
    <t>767996802.S</t>
  </si>
  <si>
    <t>Demontáž ostatných doplnkov stavieb s hmotnosťou jednotlivých dielov konštr. nad 50 do 100 kg,  -0,002700t -pomocná konštr. opliáštenia</t>
  </si>
  <si>
    <t>20</t>
  </si>
  <si>
    <t>(64,4*2,97+64,4*1,57+12,3*2*3,25+12,3*2,25/2*2-3,7*1,4*2)*2,7</t>
  </si>
  <si>
    <t>02o - Stavebné úpravy mašt...</t>
  </si>
  <si>
    <t xml:space="preserve">    1 - Zemné práce</t>
  </si>
  <si>
    <t xml:space="preserve">    2 - Zakladanie</t>
  </si>
  <si>
    <t xml:space="preserve">    3 - Zvislé a kompletné konštrukcie</t>
  </si>
  <si>
    <t xml:space="preserve">    6 - Úpravy povrchov, podlahy, osadenie</t>
  </si>
  <si>
    <t xml:space="preserve">    9 - Ostatné konštrukcie a práce</t>
  </si>
  <si>
    <t xml:space="preserve">    99 - Presun hmôt HSV</t>
  </si>
  <si>
    <t xml:space="preserve">    762 - Konštrukcie tesárske</t>
  </si>
  <si>
    <t>Zemné práce</t>
  </si>
  <si>
    <t>111101101.S</t>
  </si>
  <si>
    <t>Odstránenie travín a tŕstia s príp. premiestnením a uložením na hromady do 50 m, pri celkovej ploche do 1000m2</t>
  </si>
  <si>
    <t>70*(7+2)+21*8*2</t>
  </si>
  <si>
    <t>121101112.S</t>
  </si>
  <si>
    <t>Odstránenie ornice s premiestn. na hromady, so zložením na vzdialenosť do 100 m a do 1000 m3</t>
  </si>
  <si>
    <t>966*0,4</t>
  </si>
  <si>
    <t>132201102.S</t>
  </si>
  <si>
    <t>Výkop ryhy do šírky 600 mm v horn.3 nad 100 m3</t>
  </si>
  <si>
    <t>64,24*2*0,5*1,12</t>
  </si>
  <si>
    <t>(8+2,5)*2*0,5*1,1</t>
  </si>
  <si>
    <t>132201109.S</t>
  </si>
  <si>
    <t>Príplatok k cene za lepivosť pri hĺbení rýh šírky do 600 mm zapažených i nezapažených s urovnaním dna v hornine 3</t>
  </si>
  <si>
    <t>83,499</t>
  </si>
  <si>
    <t>162201102.S</t>
  </si>
  <si>
    <t>Vodorovné premiestnenie výkopku z horniny 1-4 nad 20-50m</t>
  </si>
  <si>
    <t>386,4+83,499</t>
  </si>
  <si>
    <t>171201202.S</t>
  </si>
  <si>
    <t>Uloženie sypaniny na skládky nad 100 do 1000 m3</t>
  </si>
  <si>
    <t>469,899</t>
  </si>
  <si>
    <t>181201101.S</t>
  </si>
  <si>
    <t>Úprava pláne v násypoch v hornine 1-4 bez zhutnenia</t>
  </si>
  <si>
    <t>Zakladanie</t>
  </si>
  <si>
    <t>271573001.S</t>
  </si>
  <si>
    <t>Násyp pod základové konštrukcie so zhutnením zo štrkopiesku fr.0-32 mm</t>
  </si>
  <si>
    <t>64,24*2*0,5*0,1</t>
  </si>
  <si>
    <t>(8+2,5)*2*0,5*0,15</t>
  </si>
  <si>
    <t>64,24*7*0,20</t>
  </si>
  <si>
    <t>64,24*1*0,20</t>
  </si>
  <si>
    <t>20,45*8*2*0,20</t>
  </si>
  <si>
    <t>274321312.S</t>
  </si>
  <si>
    <t>Betón základových pásov, železový (bez výstuže), tr. C 20/25</t>
  </si>
  <si>
    <t>64,24*2*0,5*1</t>
  </si>
  <si>
    <t>(8+2,5)*2*0,5*0,95</t>
  </si>
  <si>
    <t>274351215.S</t>
  </si>
  <si>
    <t>Debnenie stien základových pásov, zhotovenie-dielce</t>
  </si>
  <si>
    <t>64,24*2*2*0,4</t>
  </si>
  <si>
    <t>(8+2,5)*2*0,4*2</t>
  </si>
  <si>
    <t>274351216.S</t>
  </si>
  <si>
    <t>Debnenie stien základových pásov, odstránenie-dielce</t>
  </si>
  <si>
    <t>22</t>
  </si>
  <si>
    <t>274361821.S</t>
  </si>
  <si>
    <t>Výstuž základových pásov z ocele B500 (10505)</t>
  </si>
  <si>
    <t>24</t>
  </si>
  <si>
    <t>74,215*0,035</t>
  </si>
  <si>
    <t>Zvislé a kompletné konštrukcie</t>
  </si>
  <si>
    <t>13</t>
  </si>
  <si>
    <t>341321410.S</t>
  </si>
  <si>
    <t>Betón stien a priečok, železový (bez výstuže) tr. C 20/25</t>
  </si>
  <si>
    <t>26</t>
  </si>
  <si>
    <t>64,24*2*2*0,25</t>
  </si>
  <si>
    <t>-1,8*2*0,25*4</t>
  </si>
  <si>
    <t>-1,4*2*0,25*3</t>
  </si>
  <si>
    <t>64,24*0,55*0,25</t>
  </si>
  <si>
    <t>12,3*2*2*0,25</t>
  </si>
  <si>
    <t>-4*2*2*0,25</t>
  </si>
  <si>
    <t>(8+2,5)*2*1,2*0,2</t>
  </si>
  <si>
    <t>341351105.S</t>
  </si>
  <si>
    <t>Debnenie stien a priečok obojstranné zhotovenie-dielce</t>
  </si>
  <si>
    <t>28</t>
  </si>
  <si>
    <t>64,24*2*2*2</t>
  </si>
  <si>
    <t>-1,8*2*4*2</t>
  </si>
  <si>
    <t>-1,4*2*3*2</t>
  </si>
  <si>
    <t>64,24*0,55*2</t>
  </si>
  <si>
    <t>12,3*2*2*2</t>
  </si>
  <si>
    <t>-4*2*2*2</t>
  </si>
  <si>
    <t>(8+2,5)*2*1,2*2</t>
  </si>
  <si>
    <t>15</t>
  </si>
  <si>
    <t>341351106.S</t>
  </si>
  <si>
    <t>Debnenie stien a priečok obojstranné odstránenie-dielce</t>
  </si>
  <si>
    <t>30</t>
  </si>
  <si>
    <t>341362422.S</t>
  </si>
  <si>
    <t>Výstuž  stien a priečok rovných alebo oblých zo zváraných sietí KARI, priemer drôtu 6/6 mm, veľkosť oka 150x150 mm</t>
  </si>
  <si>
    <t>32</t>
  </si>
  <si>
    <t>655,784/2</t>
  </si>
  <si>
    <t>Úpravy povrchov, podlahy, osadenie</t>
  </si>
  <si>
    <t>17</t>
  </si>
  <si>
    <t>631312121.S</t>
  </si>
  <si>
    <t>Doplnenie existujúcich mazanín prostým betónom bez poteru o ploche 1-4 m2 a hr.do 80 mm- 5 %</t>
  </si>
  <si>
    <t>34</t>
  </si>
  <si>
    <t>63,74*11,8*0,05  "doplnené na ploche 5%, hr.80mm</t>
  </si>
  <si>
    <t>631315611.S</t>
  </si>
  <si>
    <t>Mazanina z betónu prostého (m3) tr. C 20/25 hr.nad 120 do 240 mm</t>
  </si>
  <si>
    <t>36</t>
  </si>
  <si>
    <t>63,74*11,8*0,15  "maštaľ</t>
  </si>
  <si>
    <t>64,24*1*0,15</t>
  </si>
  <si>
    <t>64,24*3,5*0,15</t>
  </si>
  <si>
    <t>20,45*8*2*0,15</t>
  </si>
  <si>
    <t>64,24*3,5*0,15   " krmna cesta</t>
  </si>
  <si>
    <t>19</t>
  </si>
  <si>
    <t>631351101.S</t>
  </si>
  <si>
    <t>Debnenie stien, rýh a otvorov v podlahách zhotovenie</t>
  </si>
  <si>
    <t>38</t>
  </si>
  <si>
    <t>(64,24+3,5+3,5)*0,15  " krmna cesta</t>
  </si>
  <si>
    <t>(64,24+1+1)*0,15</t>
  </si>
  <si>
    <t>(8+17,7)*2*0,15</t>
  </si>
  <si>
    <t>631351102.S</t>
  </si>
  <si>
    <t>Debnenie stien, rýh a otvorov v podlahách odstránenie</t>
  </si>
  <si>
    <t>40</t>
  </si>
  <si>
    <t>21</t>
  </si>
  <si>
    <t>631362422.S</t>
  </si>
  <si>
    <t>Výstuž mazanín z betónov (z kameniva) a z ľahkých betónov zo sietí KARI, priemer drôtu 6/6 mm, veľkosť oka 150x150 mm</t>
  </si>
  <si>
    <t>42</t>
  </si>
  <si>
    <t>63,74*11,8</t>
  </si>
  <si>
    <t>64,24*1</t>
  </si>
  <si>
    <t>64,24*3,5</t>
  </si>
  <si>
    <t>20,45*8*2</t>
  </si>
  <si>
    <t>64,24*3,5  " krmna cesta</t>
  </si>
  <si>
    <t>632902111.S</t>
  </si>
  <si>
    <t>Príprava povrchu betónových mazanín pre cementový poter cementovým mliekom</t>
  </si>
  <si>
    <t>44</t>
  </si>
  <si>
    <t>634920033.S</t>
  </si>
  <si>
    <t>Rezanie dilatačných škár v čiastočne zatvrdnutej betónovej mazanine alebo poteru hĺbky nad 50 do 80 mm, šírky nad 10 do 20 mm</t>
  </si>
  <si>
    <t>46</t>
  </si>
  <si>
    <t>64,24+11,8*8+8*4+3,5*2*4+1*8</t>
  </si>
  <si>
    <t>Ostatné konštrukcie a práce</t>
  </si>
  <si>
    <t>952901311.S</t>
  </si>
  <si>
    <t>Vyčistenie budov poľnohospodárskych objektov akejkoľvek výšky</t>
  </si>
  <si>
    <t>48</t>
  </si>
  <si>
    <t>99</t>
  </si>
  <si>
    <t>Presun hmôt HSV</t>
  </si>
  <si>
    <t>25</t>
  </si>
  <si>
    <t>998021021.S</t>
  </si>
  <si>
    <t>Presun hmôt pre haly 802, 811 zvislá konštr.z tehál,tvárnic,blokov alebo kovová do výšky 20 m</t>
  </si>
  <si>
    <t>1218647945</t>
  </si>
  <si>
    <t>762</t>
  </si>
  <si>
    <t>Konštrukcie tesárske</t>
  </si>
  <si>
    <t>762332110.S</t>
  </si>
  <si>
    <t>Montáž viazaných konštrukcií krovov striech z reziva priemernej plochy do 120 cm2</t>
  </si>
  <si>
    <t>52</t>
  </si>
  <si>
    <t>65,4*8</t>
  </si>
  <si>
    <t>27</t>
  </si>
  <si>
    <t>M</t>
  </si>
  <si>
    <t>605120006900.S</t>
  </si>
  <si>
    <t>Drevené hranoly 80 mm x 120 mm</t>
  </si>
  <si>
    <t>54</t>
  </si>
  <si>
    <t>523,2*0,08*0,12*1,05   " Prepočítané koeficientom množstva "</t>
  </si>
  <si>
    <t>762395000.S</t>
  </si>
  <si>
    <t>Spojovacie prostriedky pre viazané konštrukcie krovov, debnenie a laťovanie, nadstrešné konštr., spádové kliny - svorky, dosky, klince, pásová oceľ, vruty</t>
  </si>
  <si>
    <t>56</t>
  </si>
  <si>
    <t>29</t>
  </si>
  <si>
    <t>998762202.S</t>
  </si>
  <si>
    <t>Presun hmôt pre konštrukcie tesárske v objektoch výšky do 12 m</t>
  </si>
  <si>
    <t>%</t>
  </si>
  <si>
    <t>58</t>
  </si>
  <si>
    <t>764352221.S</t>
  </si>
  <si>
    <t>Žľaby z pozinkovaného PZ plechu, pododkvapové polkruhové r.š. 200 mm</t>
  </si>
  <si>
    <t>60</t>
  </si>
  <si>
    <t>65,4*3</t>
  </si>
  <si>
    <t>31</t>
  </si>
  <si>
    <t>764359212.S</t>
  </si>
  <si>
    <t>Kotlík kónický z pozinkovaného PZ plechu, pre rúry s priemerom od 125 do 150 mm</t>
  </si>
  <si>
    <t>62</t>
  </si>
  <si>
    <t>764454255.S</t>
  </si>
  <si>
    <t>Zvodové rúry z pozinkovaného PZ plechu, kruhové priemer 150 mm</t>
  </si>
  <si>
    <t>64</t>
  </si>
  <si>
    <t>2,41*2+4,72*4</t>
  </si>
  <si>
    <t>33</t>
  </si>
  <si>
    <t>998764201.S</t>
  </si>
  <si>
    <t>Presun hmôt pre konštrukcie klampiarske v objektoch výšky do 12 m</t>
  </si>
  <si>
    <t>66</t>
  </si>
  <si>
    <t>767137113.S</t>
  </si>
  <si>
    <t>Montáž roštu z oceľových profilov pre steny a priečky výšky nad 3300 mm, rozpätie nad 900 do 1200 mm</t>
  </si>
  <si>
    <t>68</t>
  </si>
  <si>
    <t>57,96+197,764</t>
  </si>
  <si>
    <t>35</t>
  </si>
  <si>
    <t>145520000300.S</t>
  </si>
  <si>
    <t>Profil oceľový zváraný tenkostenný uzavretý obdĺžnikový</t>
  </si>
  <si>
    <t>70</t>
  </si>
  <si>
    <t>255,724*0,008</t>
  </si>
  <si>
    <t>767137511.S</t>
  </si>
  <si>
    <t>Obloženie Lexanom</t>
  </si>
  <si>
    <t>72</t>
  </si>
  <si>
    <t>64,4*0,9</t>
  </si>
  <si>
    <t>37</t>
  </si>
  <si>
    <t>283170000100</t>
  </si>
  <si>
    <t>Doska komôrková z polykarbonátu LEXAN</t>
  </si>
  <si>
    <t>74</t>
  </si>
  <si>
    <t>57,96*1,05 "Prepočítané koeficientom množstva</t>
  </si>
  <si>
    <t>767137512.S</t>
  </si>
  <si>
    <t>Obloženie plechom oceľovým, tvarovaným, lakovaným</t>
  </si>
  <si>
    <t>76</t>
  </si>
  <si>
    <t>12,3*2,4/2*2</t>
  </si>
  <si>
    <t>(12,3*2,8-4*2,15)*2</t>
  </si>
  <si>
    <t>64,4*1,81</t>
  </si>
  <si>
    <t>39</t>
  </si>
  <si>
    <t>138310001300.S</t>
  </si>
  <si>
    <t>Plech trapézový</t>
  </si>
  <si>
    <t>78</t>
  </si>
  <si>
    <t>197,764*1,05 "Prepočítané koeficientom množstva</t>
  </si>
  <si>
    <t>767161210.S</t>
  </si>
  <si>
    <t>Montáž zábradlia rovného z rúrok na oceľovú konštrukciu, s hmotnosťou 1 m zábradlia do 20 kg</t>
  </si>
  <si>
    <t>80</t>
  </si>
  <si>
    <t>41</t>
  </si>
  <si>
    <t>553520003100.S</t>
  </si>
  <si>
    <t>Zábradlie rovné plochy, horizontálna výplň, výška do 1200 mm,  do  exteriéru</t>
  </si>
  <si>
    <t>82</t>
  </si>
  <si>
    <t>767392112.S</t>
  </si>
  <si>
    <t>Montáž krytiny striech plechom tvarovaným skrutkovaním</t>
  </si>
  <si>
    <t>84</t>
  </si>
  <si>
    <t>3,960*65,4+65,4*1,36</t>
  </si>
  <si>
    <t>7,3*2*65,4</t>
  </si>
  <si>
    <t>43</t>
  </si>
  <si>
    <t>86</t>
  </si>
  <si>
    <t>1302,768*1,05 "Prepočítané koeficientom množstva</t>
  </si>
  <si>
    <t>767920110.S</t>
  </si>
  <si>
    <t>Montáž vrát a vrátok  osadzovaných na stĺpiky murované alebo betónované, do 2 m2</t>
  </si>
  <si>
    <t>88</t>
  </si>
  <si>
    <t>45</t>
  </si>
  <si>
    <t>553510010500.S1</t>
  </si>
  <si>
    <t>Vrátka oceľové 0,75 m x1,6 m, exterier</t>
  </si>
  <si>
    <t>90</t>
  </si>
  <si>
    <t>767920120.S2</t>
  </si>
  <si>
    <t>Montáž vrát a vrátok osadzovaných na stĺpiky murované alebo betónované, 2-4 m2</t>
  </si>
  <si>
    <t>92</t>
  </si>
  <si>
    <t>47</t>
  </si>
  <si>
    <t>553510009900.S</t>
  </si>
  <si>
    <t>Vrátka oceľové s povrchovou úpravou - náterom 1,8 m x 1,6 m</t>
  </si>
  <si>
    <t>94</t>
  </si>
  <si>
    <t>553510010000.S3</t>
  </si>
  <si>
    <t>Vrátka oceľové s povrchovou úpravou - náterom, 1,4 m x 1,6 m</t>
  </si>
  <si>
    <t>96</t>
  </si>
  <si>
    <t>49</t>
  </si>
  <si>
    <t>767920130.S</t>
  </si>
  <si>
    <t>Montáž vrát a vrátok osadzovaných na stĺpiky murované alebo betónované, 4-6 m2</t>
  </si>
  <si>
    <t>98</t>
  </si>
  <si>
    <t>50</t>
  </si>
  <si>
    <t>553410058800.S</t>
  </si>
  <si>
    <t>Vráta oceľové s povrchovou úpravou - náterom 3,5 m x 1,6 m</t>
  </si>
  <si>
    <t>100</t>
  </si>
  <si>
    <t>51</t>
  </si>
  <si>
    <t>767920140.S</t>
  </si>
  <si>
    <t>Montáž vrát a vrátok k oploteniu osadzovaných na stĺpiky murované alebo betónované, 6-8 m2</t>
  </si>
  <si>
    <t>102</t>
  </si>
  <si>
    <t>553410058000.S1</t>
  </si>
  <si>
    <t>Vráta oceľové s povrchovou úpravou - náterom 4,0 x 1,60 m</t>
  </si>
  <si>
    <t>104</t>
  </si>
  <si>
    <t>53</t>
  </si>
  <si>
    <t>553410059300.S</t>
  </si>
  <si>
    <t>Vráta oceľové posúvne 4 x1,6 m s náterom</t>
  </si>
  <si>
    <t>1530172750</t>
  </si>
  <si>
    <t>767920170.S</t>
  </si>
  <si>
    <t>Montáž vrát a vrátok osadzovaných na stĺpiky murované alebo betónované nad 15 m2</t>
  </si>
  <si>
    <t>106</t>
  </si>
  <si>
    <t>55</t>
  </si>
  <si>
    <t>553410057800.S</t>
  </si>
  <si>
    <t>Vráta oceľové dvojkrídlové s povrchovou úpravou - náterom 11,78 m x 1,6 m</t>
  </si>
  <si>
    <t>108</t>
  </si>
  <si>
    <t>767995106.S</t>
  </si>
  <si>
    <t>Montáž ostatných atypických kovových stavebných doplnkových konštrukcií nad 100 do 250 kg</t>
  </si>
  <si>
    <t>110</t>
  </si>
  <si>
    <t>(17*4+17*2,55)*12,3</t>
  </si>
  <si>
    <t>4*3*2*12,3</t>
  </si>
  <si>
    <t>57</t>
  </si>
  <si>
    <t>134830000100.S</t>
  </si>
  <si>
    <t>Prvky pre oceľovú nosnú konštrukciu - stĺpy, väzniky prierez do 100-300 mm- pozinkované</t>
  </si>
  <si>
    <t>112</t>
  </si>
  <si>
    <t>1664,805*0,001 "Prepočítané koeficientom množstva</t>
  </si>
  <si>
    <t>998767201.S</t>
  </si>
  <si>
    <t>Presun hmôt pre kovové stavebné doplnkové konštrukcie v objektoch výšky do 12 m</t>
  </si>
  <si>
    <t>114</t>
  </si>
  <si>
    <t>Ing. Lukáš Pida - Projektovanie stavieb</t>
  </si>
  <si>
    <t xml:space="preserve">JRD Pichne s.r.o., Námestie Slobody 2, Humenné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</si>
</sst>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sz val="10"/>
      <color rgb="FF46464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/>
      <right style="thin">
        <color rgb="FF000000"/>
      </right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25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16" fillId="0" borderId="0" xfId="0" applyFont="1" applyAlignment="1">
      <alignment horizontal="left" vertical="center"/>
    </xf>
    <xf numFmtId="4" fontId="2" fillId="0" borderId="0" xfId="0" applyNumberFormat="1" applyFont="1" applyAlignment="1">
      <alignment vertical="center"/>
    </xf>
    <xf numFmtId="0" fontId="0" fillId="0" borderId="3" xfId="0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8" fillId="0" borderId="3" xfId="0" applyFont="1" applyBorder="1" applyAlignment="1">
      <alignment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21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3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5" borderId="7" xfId="0" applyFill="1" applyBorder="1" applyAlignment="1">
      <alignment vertical="center"/>
    </xf>
    <xf numFmtId="0" fontId="24" fillId="5" borderId="0" xfId="0" applyFont="1" applyFill="1" applyAlignment="1">
      <alignment horizontal="center" vertical="center"/>
    </xf>
    <xf numFmtId="0" fontId="25" fillId="0" borderId="1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4" fontId="26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2" fillId="0" borderId="14" xfId="0" applyNumberFormat="1" applyFont="1" applyBorder="1" applyAlignment="1">
      <alignment vertical="center"/>
    </xf>
    <xf numFmtId="4" fontId="22" fillId="0" borderId="0" xfId="0" applyNumberFormat="1" applyFont="1" applyAlignment="1">
      <alignment vertical="center"/>
    </xf>
    <xf numFmtId="166" fontId="22" fillId="0" borderId="0" xfId="0" applyNumberFormat="1" applyFont="1" applyAlignment="1">
      <alignment vertical="center"/>
    </xf>
    <xf numFmtId="4" fontId="22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1" fillId="0" borderId="14" xfId="0" applyNumberFormat="1" applyFont="1" applyBorder="1" applyAlignment="1">
      <alignment vertical="center"/>
    </xf>
    <xf numFmtId="4" fontId="31" fillId="0" borderId="0" xfId="0" applyNumberFormat="1" applyFont="1" applyAlignment="1">
      <alignment vertical="center"/>
    </xf>
    <xf numFmtId="166" fontId="31" fillId="0" borderId="0" xfId="0" applyNumberFormat="1" applyFont="1" applyAlignment="1">
      <alignment vertical="center"/>
    </xf>
    <xf numFmtId="4" fontId="31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31" fillId="0" borderId="19" xfId="0" applyNumberFormat="1" applyFont="1" applyBorder="1" applyAlignment="1">
      <alignment vertical="center"/>
    </xf>
    <xf numFmtId="4" fontId="31" fillId="0" borderId="20" xfId="0" applyNumberFormat="1" applyFont="1" applyBorder="1" applyAlignment="1">
      <alignment vertical="center"/>
    </xf>
    <xf numFmtId="166" fontId="31" fillId="0" borderId="20" xfId="0" applyNumberFormat="1" applyFont="1" applyBorder="1" applyAlignment="1">
      <alignment vertical="center"/>
    </xf>
    <xf numFmtId="4" fontId="31" fillId="0" borderId="21" xfId="0" applyNumberFormat="1" applyFont="1" applyBorder="1" applyAlignment="1">
      <alignment vertical="center"/>
    </xf>
    <xf numFmtId="0" fontId="0" fillId="0" borderId="22" xfId="0" applyBorder="1" applyAlignment="1">
      <alignment vertical="center"/>
    </xf>
    <xf numFmtId="4" fontId="7" fillId="3" borderId="0" xfId="0" applyNumberFormat="1" applyFont="1" applyFill="1" applyAlignment="1" applyProtection="1">
      <alignment vertical="center"/>
      <protection locked="0"/>
    </xf>
    <xf numFmtId="164" fontId="1" fillId="3" borderId="14" xfId="0" applyNumberFormat="1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horizontal="center" vertical="center"/>
      <protection locked="0"/>
    </xf>
    <xf numFmtId="4" fontId="1" fillId="0" borderId="15" xfId="0" applyNumberFormat="1" applyFont="1" applyBorder="1" applyAlignment="1">
      <alignment vertical="center"/>
    </xf>
    <xf numFmtId="4" fontId="0" fillId="0" borderId="0" xfId="0" applyNumberFormat="1" applyAlignment="1">
      <alignment vertical="center"/>
    </xf>
    <xf numFmtId="164" fontId="1" fillId="3" borderId="19" xfId="0" applyNumberFormat="1" applyFont="1" applyFill="1" applyBorder="1" applyAlignment="1" applyProtection="1">
      <alignment horizontal="center" vertical="center"/>
      <protection locked="0"/>
    </xf>
    <xf numFmtId="0" fontId="1" fillId="3" borderId="20" xfId="0" applyFont="1" applyFill="1" applyBorder="1" applyAlignment="1" applyProtection="1">
      <alignment horizontal="center" vertical="center"/>
      <protection locked="0"/>
    </xf>
    <xf numFmtId="4" fontId="1" fillId="0" borderId="21" xfId="0" applyNumberFormat="1" applyFont="1" applyBorder="1" applyAlignment="1">
      <alignment vertical="center"/>
    </xf>
    <xf numFmtId="0" fontId="26" fillId="5" borderId="0" xfId="0" applyFont="1" applyFill="1" applyAlignment="1">
      <alignment horizontal="left" vertical="center"/>
    </xf>
    <xf numFmtId="0" fontId="0" fillId="5" borderId="0" xfId="0" applyFill="1" applyAlignment="1">
      <alignment vertical="center"/>
    </xf>
    <xf numFmtId="4" fontId="26" fillId="5" borderId="0" xfId="0" applyNumberFormat="1" applyFont="1" applyFill="1" applyAlignment="1">
      <alignment vertical="center"/>
    </xf>
    <xf numFmtId="0" fontId="32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4" fontId="18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4" fontId="18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4" fillId="5" borderId="0" xfId="0" applyFont="1" applyFill="1" applyAlignment="1">
      <alignment horizontal="left" vertical="center"/>
    </xf>
    <xf numFmtId="0" fontId="24" fillId="5" borderId="0" xfId="0" applyFont="1" applyFill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33" fillId="0" borderId="0" xfId="0" applyNumberFormat="1" applyFont="1" applyAlignment="1">
      <alignment vertical="center"/>
    </xf>
    <xf numFmtId="0" fontId="25" fillId="0" borderId="0" xfId="0" applyFont="1" applyAlignment="1">
      <alignment horizontal="center" vertical="center"/>
    </xf>
    <xf numFmtId="0" fontId="0" fillId="0" borderId="3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4" fontId="0" fillId="0" borderId="0" xfId="0" applyNumberFormat="1" applyAlignment="1" applyProtection="1">
      <alignment vertical="center"/>
      <protection locked="0"/>
    </xf>
    <xf numFmtId="0" fontId="0" fillId="0" borderId="3" xfId="0" applyBorder="1" applyAlignment="1">
      <alignment horizontal="center" vertical="center" wrapText="1"/>
    </xf>
    <xf numFmtId="0" fontId="24" fillId="5" borderId="16" xfId="0" applyFont="1" applyFill="1" applyBorder="1" applyAlignment="1">
      <alignment horizontal="center" vertical="center" wrapText="1"/>
    </xf>
    <xf numFmtId="0" fontId="24" fillId="5" borderId="17" xfId="0" applyFont="1" applyFill="1" applyBorder="1" applyAlignment="1">
      <alignment horizontal="center" vertical="center" wrapText="1"/>
    </xf>
    <xf numFmtId="0" fontId="24" fillId="5" borderId="18" xfId="0" applyFont="1" applyFill="1" applyBorder="1" applyAlignment="1">
      <alignment horizontal="center" vertical="center" wrapText="1"/>
    </xf>
    <xf numFmtId="0" fontId="24" fillId="5" borderId="0" xfId="0" applyFont="1" applyFill="1" applyAlignment="1">
      <alignment horizontal="center" vertical="center" wrapText="1"/>
    </xf>
    <xf numFmtId="4" fontId="26" fillId="0" borderId="0" xfId="0" applyNumberFormat="1" applyFont="1"/>
    <xf numFmtId="166" fontId="34" fillId="0" borderId="12" xfId="0" applyNumberFormat="1" applyFont="1" applyBorder="1"/>
    <xf numFmtId="166" fontId="34" fillId="0" borderId="13" xfId="0" applyNumberFormat="1" applyFont="1" applyBorder="1"/>
    <xf numFmtId="4" fontId="35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4" fillId="0" borderId="23" xfId="0" applyFont="1" applyBorder="1" applyAlignment="1" applyProtection="1">
      <alignment horizontal="center" vertical="center"/>
      <protection locked="0"/>
    </xf>
    <xf numFmtId="49" fontId="24" fillId="0" borderId="23" xfId="0" applyNumberFormat="1" applyFont="1" applyBorder="1" applyAlignment="1" applyProtection="1">
      <alignment horizontal="left" vertical="center" wrapText="1"/>
      <protection locked="0"/>
    </xf>
    <xf numFmtId="0" fontId="24" fillId="0" borderId="23" xfId="0" applyFont="1" applyBorder="1" applyAlignment="1" applyProtection="1">
      <alignment horizontal="left" vertical="center" wrapText="1"/>
      <protection locked="0"/>
    </xf>
    <xf numFmtId="0" fontId="24" fillId="0" borderId="23" xfId="0" applyFont="1" applyBorder="1" applyAlignment="1" applyProtection="1">
      <alignment horizontal="center" vertical="center" wrapText="1"/>
      <protection locked="0"/>
    </xf>
    <xf numFmtId="167" fontId="24" fillId="0" borderId="23" xfId="0" applyNumberFormat="1" applyFont="1" applyBorder="1" applyAlignment="1" applyProtection="1">
      <alignment vertical="center"/>
      <protection locked="0"/>
    </xf>
    <xf numFmtId="4" fontId="24" fillId="3" borderId="23" xfId="0" applyNumberFormat="1" applyFont="1" applyFill="1" applyBorder="1" applyAlignment="1" applyProtection="1">
      <alignment vertical="center"/>
      <protection locked="0"/>
    </xf>
    <xf numFmtId="4" fontId="24" fillId="0" borderId="23" xfId="0" applyNumberFormat="1" applyFont="1" applyBorder="1" applyAlignment="1" applyProtection="1">
      <alignment vertical="center"/>
      <protection locked="0"/>
    </xf>
    <xf numFmtId="0" fontId="0" fillId="0" borderId="23" xfId="0" applyBorder="1" applyAlignment="1" applyProtection="1">
      <alignment vertical="center"/>
      <protection locked="0"/>
    </xf>
    <xf numFmtId="0" fontId="25" fillId="3" borderId="14" xfId="0" applyFont="1" applyFill="1" applyBorder="1" applyAlignment="1" applyProtection="1">
      <alignment horizontal="left" vertical="center"/>
      <protection locked="0"/>
    </xf>
    <xf numFmtId="166" fontId="25" fillId="0" borderId="0" xfId="0" applyNumberFormat="1" applyFont="1" applyAlignment="1">
      <alignment vertical="center"/>
    </xf>
    <xf numFmtId="166" fontId="25" fillId="0" borderId="15" xfId="0" applyNumberFormat="1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9" fillId="0" borderId="3" xfId="0" applyFont="1" applyBorder="1" applyAlignment="1">
      <alignment vertical="center"/>
    </xf>
    <xf numFmtId="0" fontId="3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37" fillId="0" borderId="23" xfId="0" applyFont="1" applyBorder="1" applyAlignment="1" applyProtection="1">
      <alignment horizontal="center" vertical="center"/>
      <protection locked="0"/>
    </xf>
    <xf numFmtId="49" fontId="37" fillId="0" borderId="23" xfId="0" applyNumberFormat="1" applyFont="1" applyBorder="1" applyAlignment="1" applyProtection="1">
      <alignment horizontal="left" vertical="center" wrapText="1"/>
      <protection locked="0"/>
    </xf>
    <xf numFmtId="0" fontId="37" fillId="0" borderId="23" xfId="0" applyFont="1" applyBorder="1" applyAlignment="1" applyProtection="1">
      <alignment horizontal="left" vertical="center" wrapText="1"/>
      <protection locked="0"/>
    </xf>
    <xf numFmtId="0" fontId="37" fillId="0" borderId="23" xfId="0" applyFont="1" applyBorder="1" applyAlignment="1" applyProtection="1">
      <alignment horizontal="center" vertical="center" wrapText="1"/>
      <protection locked="0"/>
    </xf>
    <xf numFmtId="167" fontId="37" fillId="0" borderId="23" xfId="0" applyNumberFormat="1" applyFont="1" applyBorder="1" applyAlignment="1" applyProtection="1">
      <alignment vertical="center"/>
      <protection locked="0"/>
    </xf>
    <xf numFmtId="4" fontId="37" fillId="3" borderId="23" xfId="0" applyNumberFormat="1" applyFont="1" applyFill="1" applyBorder="1" applyAlignment="1" applyProtection="1">
      <alignment vertical="center"/>
      <protection locked="0"/>
    </xf>
    <xf numFmtId="4" fontId="37" fillId="0" borderId="23" xfId="0" applyNumberFormat="1" applyFont="1" applyBorder="1" applyAlignment="1" applyProtection="1">
      <alignment vertical="center"/>
      <protection locked="0"/>
    </xf>
    <xf numFmtId="0" fontId="38" fillId="0" borderId="23" xfId="0" applyFont="1" applyBorder="1" applyAlignment="1" applyProtection="1">
      <alignment vertical="center"/>
      <protection locked="0"/>
    </xf>
    <xf numFmtId="0" fontId="38" fillId="0" borderId="3" xfId="0" applyFont="1" applyBorder="1" applyAlignment="1">
      <alignment vertical="center"/>
    </xf>
    <xf numFmtId="0" fontId="37" fillId="3" borderId="14" xfId="0" applyFont="1" applyFill="1" applyBorder="1" applyAlignment="1" applyProtection="1">
      <alignment horizontal="left" vertical="center"/>
      <protection locked="0"/>
    </xf>
    <xf numFmtId="0" fontId="37" fillId="0" borderId="0" xfId="0" applyFont="1" applyAlignment="1">
      <alignment horizontal="center" vertical="center"/>
    </xf>
    <xf numFmtId="167" fontId="24" fillId="3" borderId="23" xfId="0" applyNumberFormat="1" applyFont="1" applyFill="1" applyBorder="1" applyAlignment="1" applyProtection="1">
      <alignment vertical="center"/>
      <protection locked="0"/>
    </xf>
    <xf numFmtId="0" fontId="25" fillId="3" borderId="19" xfId="0" applyFont="1" applyFill="1" applyBorder="1" applyAlignment="1" applyProtection="1">
      <alignment horizontal="left" vertical="center"/>
      <protection locked="0"/>
    </xf>
    <xf numFmtId="0" fontId="25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5" fillId="0" borderId="20" xfId="0" applyNumberFormat="1" applyFont="1" applyBorder="1" applyAlignment="1">
      <alignment vertical="center"/>
    </xf>
    <xf numFmtId="166" fontId="25" fillId="0" borderId="21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left" vertical="center"/>
    </xf>
    <xf numFmtId="0" fontId="23" fillId="0" borderId="14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4" fillId="5" borderId="7" xfId="0" applyFont="1" applyFill="1" applyBorder="1" applyAlignment="1">
      <alignment horizontal="right" vertical="center"/>
    </xf>
    <xf numFmtId="0" fontId="24" fillId="5" borderId="7" xfId="0" applyFont="1" applyFill="1" applyBorder="1" applyAlignment="1">
      <alignment horizontal="left" vertical="center"/>
    </xf>
    <xf numFmtId="0" fontId="24" fillId="5" borderId="7" xfId="0" applyFont="1" applyFill="1" applyBorder="1" applyAlignment="1">
      <alignment horizontal="center" vertical="center"/>
    </xf>
    <xf numFmtId="0" fontId="24" fillId="5" borderId="8" xfId="0" applyFont="1" applyFill="1" applyBorder="1" applyAlignment="1">
      <alignment horizontal="left" vertical="center"/>
    </xf>
    <xf numFmtId="0" fontId="24" fillId="5" borderId="6" xfId="0" applyFont="1" applyFill="1" applyBorder="1" applyAlignment="1">
      <alignment horizontal="center" vertical="center"/>
    </xf>
    <xf numFmtId="0" fontId="29" fillId="0" borderId="0" xfId="0" applyFont="1" applyAlignment="1">
      <alignment horizontal="left" vertical="center" wrapText="1"/>
    </xf>
    <xf numFmtId="4" fontId="30" fillId="0" borderId="0" xfId="0" applyNumberFormat="1" applyFont="1" applyAlignment="1">
      <alignment vertical="center"/>
    </xf>
    <xf numFmtId="0" fontId="30" fillId="0" borderId="0" xfId="0" applyFont="1" applyAlignment="1">
      <alignment vertical="center"/>
    </xf>
    <xf numFmtId="4" fontId="7" fillId="3" borderId="0" xfId="0" applyNumberFormat="1" applyFont="1" applyFill="1" applyAlignment="1" applyProtection="1">
      <alignment vertical="center"/>
      <protection locked="0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3" borderId="0" xfId="0" applyFont="1" applyFill="1" applyAlignment="1" applyProtection="1">
      <alignment horizontal="left" vertical="center"/>
      <protection locked="0"/>
    </xf>
    <xf numFmtId="4" fontId="26" fillId="0" borderId="0" xfId="0" applyNumberFormat="1" applyFont="1" applyAlignment="1">
      <alignment horizontal="right" vertical="center"/>
    </xf>
    <xf numFmtId="4" fontId="26" fillId="0" borderId="0" xfId="0" applyNumberFormat="1" applyFont="1" applyAlignment="1">
      <alignment vertical="center"/>
    </xf>
    <xf numFmtId="4" fontId="26" fillId="5" borderId="0" xfId="0" applyNumberFormat="1" applyFont="1" applyFill="1" applyAlignment="1">
      <alignment vertical="center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vertical="center"/>
    </xf>
    <xf numFmtId="4" fontId="17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164" fontId="18" fillId="0" borderId="0" xfId="0" applyNumberFormat="1" applyFont="1" applyAlignment="1">
      <alignment horizontal="left" vertical="center"/>
    </xf>
    <xf numFmtId="4" fontId="20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5"/>
  <sheetViews>
    <sheetView showGridLines="0" topLeftCell="A76" workbookViewId="0">
      <selection activeCell="E12" sqref="E12"/>
    </sheetView>
  </sheetViews>
  <sheetFormatPr defaultRowHeight="14.4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hidden="1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/>
  </cols>
  <sheetData>
    <row r="1" spans="1:74" ht="10.199999999999999">
      <c r="A1" s="14" t="s">
        <v>0</v>
      </c>
      <c r="AZ1" s="14" t="s">
        <v>1</v>
      </c>
      <c r="BA1" s="14" t="s">
        <v>2</v>
      </c>
      <c r="BB1" s="14" t="s">
        <v>1</v>
      </c>
      <c r="BT1" s="14" t="s">
        <v>3</v>
      </c>
      <c r="BU1" s="14" t="s">
        <v>3</v>
      </c>
      <c r="BV1" s="14" t="s">
        <v>4</v>
      </c>
    </row>
    <row r="2" spans="1:74" ht="36.9" customHeight="1">
      <c r="AR2" s="252" t="s">
        <v>5</v>
      </c>
      <c r="AS2" s="233"/>
      <c r="AT2" s="233"/>
      <c r="AU2" s="233"/>
      <c r="AV2" s="233"/>
      <c r="AW2" s="233"/>
      <c r="AX2" s="233"/>
      <c r="AY2" s="233"/>
      <c r="AZ2" s="233"/>
      <c r="BA2" s="233"/>
      <c r="BB2" s="233"/>
      <c r="BC2" s="233"/>
      <c r="BD2" s="233"/>
      <c r="BE2" s="233"/>
      <c r="BS2" s="15" t="s">
        <v>6</v>
      </c>
      <c r="BT2" s="15" t="s">
        <v>7</v>
      </c>
    </row>
    <row r="3" spans="1:74" ht="6.9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6</v>
      </c>
      <c r="BT3" s="15" t="s">
        <v>7</v>
      </c>
    </row>
    <row r="4" spans="1:74" ht="24.9" customHeight="1">
      <c r="B4" s="18"/>
      <c r="D4" s="19" t="s">
        <v>8</v>
      </c>
      <c r="AR4" s="18"/>
      <c r="AS4" s="20" t="s">
        <v>9</v>
      </c>
      <c r="BE4" s="21" t="s">
        <v>10</v>
      </c>
      <c r="BS4" s="15" t="s">
        <v>11</v>
      </c>
    </row>
    <row r="5" spans="1:74" ht="12" customHeight="1">
      <c r="B5" s="18"/>
      <c r="D5" s="22" t="s">
        <v>12</v>
      </c>
      <c r="K5" s="232" t="s">
        <v>13</v>
      </c>
      <c r="L5" s="233"/>
      <c r="M5" s="233"/>
      <c r="N5" s="233"/>
      <c r="O5" s="233"/>
      <c r="P5" s="233"/>
      <c r="Q5" s="233"/>
      <c r="R5" s="233"/>
      <c r="S5" s="233"/>
      <c r="T5" s="233"/>
      <c r="U5" s="233"/>
      <c r="V5" s="233"/>
      <c r="W5" s="233"/>
      <c r="X5" s="233"/>
      <c r="Y5" s="233"/>
      <c r="Z5" s="233"/>
      <c r="AA5" s="233"/>
      <c r="AB5" s="233"/>
      <c r="AC5" s="233"/>
      <c r="AD5" s="233"/>
      <c r="AE5" s="233"/>
      <c r="AF5" s="233"/>
      <c r="AG5" s="233"/>
      <c r="AH5" s="233"/>
      <c r="AI5" s="233"/>
      <c r="AJ5" s="233"/>
      <c r="AK5" s="233"/>
      <c r="AL5" s="233"/>
      <c r="AM5" s="233"/>
      <c r="AN5" s="233"/>
      <c r="AO5" s="233"/>
      <c r="AR5" s="18"/>
      <c r="BE5" s="229" t="s">
        <v>14</v>
      </c>
      <c r="BS5" s="15" t="s">
        <v>6</v>
      </c>
    </row>
    <row r="6" spans="1:74" ht="36.9" customHeight="1">
      <c r="B6" s="18"/>
      <c r="D6" s="24" t="s">
        <v>15</v>
      </c>
      <c r="K6" s="234" t="s">
        <v>16</v>
      </c>
      <c r="L6" s="233"/>
      <c r="M6" s="233"/>
      <c r="N6" s="233"/>
      <c r="O6" s="233"/>
      <c r="P6" s="233"/>
      <c r="Q6" s="233"/>
      <c r="R6" s="233"/>
      <c r="S6" s="233"/>
      <c r="T6" s="233"/>
      <c r="U6" s="233"/>
      <c r="V6" s="233"/>
      <c r="W6" s="233"/>
      <c r="X6" s="233"/>
      <c r="Y6" s="233"/>
      <c r="Z6" s="233"/>
      <c r="AA6" s="233"/>
      <c r="AB6" s="233"/>
      <c r="AC6" s="233"/>
      <c r="AD6" s="233"/>
      <c r="AE6" s="233"/>
      <c r="AF6" s="233"/>
      <c r="AG6" s="233"/>
      <c r="AH6" s="233"/>
      <c r="AI6" s="233"/>
      <c r="AJ6" s="233"/>
      <c r="AK6" s="233"/>
      <c r="AL6" s="233"/>
      <c r="AM6" s="233"/>
      <c r="AN6" s="233"/>
      <c r="AO6" s="233"/>
      <c r="AR6" s="18"/>
      <c r="BE6" s="230"/>
      <c r="BS6" s="15" t="s">
        <v>6</v>
      </c>
    </row>
    <row r="7" spans="1:74" ht="12" customHeight="1">
      <c r="B7" s="18"/>
      <c r="D7" s="25" t="s">
        <v>17</v>
      </c>
      <c r="K7" s="23" t="s">
        <v>1</v>
      </c>
      <c r="AK7" s="25" t="s">
        <v>18</v>
      </c>
      <c r="AN7" s="23" t="s">
        <v>1</v>
      </c>
      <c r="AR7" s="18"/>
      <c r="BE7" s="230"/>
      <c r="BS7" s="15" t="s">
        <v>6</v>
      </c>
    </row>
    <row r="8" spans="1:74" ht="12" customHeight="1">
      <c r="B8" s="18"/>
      <c r="D8" s="25" t="s">
        <v>19</v>
      </c>
      <c r="K8" s="23" t="s">
        <v>20</v>
      </c>
      <c r="AK8" s="25" t="s">
        <v>21</v>
      </c>
      <c r="AN8" s="26" t="s">
        <v>22</v>
      </c>
      <c r="AR8" s="18"/>
      <c r="BE8" s="230"/>
      <c r="BS8" s="15" t="s">
        <v>6</v>
      </c>
    </row>
    <row r="9" spans="1:74" ht="14.4" customHeight="1">
      <c r="B9" s="18"/>
      <c r="AR9" s="18"/>
      <c r="BE9" s="230"/>
      <c r="BS9" s="15" t="s">
        <v>6</v>
      </c>
    </row>
    <row r="10" spans="1:74" ht="12" customHeight="1">
      <c r="B10" s="18"/>
      <c r="D10" s="25" t="s">
        <v>23</v>
      </c>
      <c r="AK10" s="25" t="s">
        <v>24</v>
      </c>
      <c r="AN10" s="23" t="s">
        <v>25</v>
      </c>
      <c r="AR10" s="18"/>
      <c r="BE10" s="230"/>
      <c r="BS10" s="15" t="s">
        <v>6</v>
      </c>
    </row>
    <row r="11" spans="1:74" ht="18.45" customHeight="1">
      <c r="B11" s="18"/>
      <c r="E11" s="23" t="s">
        <v>470</v>
      </c>
      <c r="AK11" s="25" t="s">
        <v>26</v>
      </c>
      <c r="AN11" s="23" t="s">
        <v>27</v>
      </c>
      <c r="AR11" s="18"/>
      <c r="BE11" s="230"/>
      <c r="BS11" s="15" t="s">
        <v>6</v>
      </c>
    </row>
    <row r="12" spans="1:74" ht="6.9" customHeight="1">
      <c r="B12" s="18"/>
      <c r="AR12" s="18"/>
      <c r="BE12" s="230"/>
      <c r="BS12" s="15" t="s">
        <v>6</v>
      </c>
    </row>
    <row r="13" spans="1:74" ht="12" customHeight="1">
      <c r="B13" s="18"/>
      <c r="D13" s="25" t="s">
        <v>28</v>
      </c>
      <c r="AK13" s="25" t="s">
        <v>24</v>
      </c>
      <c r="AN13" s="27" t="s">
        <v>29</v>
      </c>
      <c r="AR13" s="18"/>
      <c r="BE13" s="230"/>
      <c r="BS13" s="15" t="s">
        <v>6</v>
      </c>
    </row>
    <row r="14" spans="1:74" ht="13.2">
      <c r="B14" s="18"/>
      <c r="E14" s="235" t="s">
        <v>29</v>
      </c>
      <c r="F14" s="236"/>
      <c r="G14" s="236"/>
      <c r="H14" s="236"/>
      <c r="I14" s="236"/>
      <c r="J14" s="236"/>
      <c r="K14" s="236"/>
      <c r="L14" s="236"/>
      <c r="M14" s="236"/>
      <c r="N14" s="236"/>
      <c r="O14" s="236"/>
      <c r="P14" s="236"/>
      <c r="Q14" s="236"/>
      <c r="R14" s="236"/>
      <c r="S14" s="236"/>
      <c r="T14" s="236"/>
      <c r="U14" s="236"/>
      <c r="V14" s="236"/>
      <c r="W14" s="236"/>
      <c r="X14" s="236"/>
      <c r="Y14" s="236"/>
      <c r="Z14" s="236"/>
      <c r="AA14" s="236"/>
      <c r="AB14" s="236"/>
      <c r="AC14" s="236"/>
      <c r="AD14" s="236"/>
      <c r="AE14" s="236"/>
      <c r="AF14" s="236"/>
      <c r="AG14" s="236"/>
      <c r="AH14" s="236"/>
      <c r="AI14" s="236"/>
      <c r="AJ14" s="236"/>
      <c r="AK14" s="25" t="s">
        <v>26</v>
      </c>
      <c r="AN14" s="27" t="s">
        <v>29</v>
      </c>
      <c r="AR14" s="18"/>
      <c r="BE14" s="230"/>
      <c r="BS14" s="15" t="s">
        <v>6</v>
      </c>
    </row>
    <row r="15" spans="1:74" ht="6.9" customHeight="1">
      <c r="B15" s="18"/>
      <c r="AR15" s="18"/>
      <c r="BE15" s="230"/>
      <c r="BS15" s="15" t="s">
        <v>3</v>
      </c>
    </row>
    <row r="16" spans="1:74" ht="12" customHeight="1">
      <c r="B16" s="18"/>
      <c r="D16" s="25" t="s">
        <v>30</v>
      </c>
      <c r="AK16" s="25" t="s">
        <v>24</v>
      </c>
      <c r="AN16" s="23" t="s">
        <v>31</v>
      </c>
      <c r="AR16" s="18"/>
      <c r="BE16" s="230"/>
      <c r="BS16" s="15" t="s">
        <v>3</v>
      </c>
    </row>
    <row r="17" spans="2:71" ht="18.45" customHeight="1">
      <c r="B17" s="18"/>
      <c r="E17" s="23" t="s">
        <v>469</v>
      </c>
      <c r="AK17" s="25" t="s">
        <v>26</v>
      </c>
      <c r="AN17" s="23" t="s">
        <v>1</v>
      </c>
      <c r="AR17" s="18"/>
      <c r="BE17" s="230"/>
      <c r="BS17" s="15" t="s">
        <v>32</v>
      </c>
    </row>
    <row r="18" spans="2:71" ht="6.9" customHeight="1">
      <c r="B18" s="18"/>
      <c r="AR18" s="18"/>
      <c r="BE18" s="230"/>
      <c r="BS18" s="15" t="s">
        <v>6</v>
      </c>
    </row>
    <row r="19" spans="2:71" ht="12" customHeight="1">
      <c r="B19" s="18"/>
      <c r="D19" s="25" t="s">
        <v>33</v>
      </c>
      <c r="AK19" s="25" t="s">
        <v>24</v>
      </c>
      <c r="AN19" s="23" t="s">
        <v>1</v>
      </c>
      <c r="AR19" s="18"/>
      <c r="BE19" s="230"/>
      <c r="BS19" s="15" t="s">
        <v>6</v>
      </c>
    </row>
    <row r="20" spans="2:71" ht="18.45" customHeight="1">
      <c r="B20" s="18"/>
      <c r="E20" s="23" t="s">
        <v>34</v>
      </c>
      <c r="AK20" s="25" t="s">
        <v>26</v>
      </c>
      <c r="AN20" s="23" t="s">
        <v>1</v>
      </c>
      <c r="AR20" s="18"/>
      <c r="BE20" s="230"/>
      <c r="BS20" s="15" t="s">
        <v>32</v>
      </c>
    </row>
    <row r="21" spans="2:71" ht="6.9" customHeight="1">
      <c r="B21" s="18"/>
      <c r="AR21" s="18"/>
      <c r="BE21" s="230"/>
    </row>
    <row r="22" spans="2:71" ht="12" customHeight="1">
      <c r="B22" s="18"/>
      <c r="D22" s="25" t="s">
        <v>35</v>
      </c>
      <c r="AR22" s="18"/>
      <c r="BE22" s="230"/>
    </row>
    <row r="23" spans="2:71" ht="16.5" customHeight="1">
      <c r="B23" s="18"/>
      <c r="E23" s="237" t="s">
        <v>1</v>
      </c>
      <c r="F23" s="237"/>
      <c r="G23" s="237"/>
      <c r="H23" s="237"/>
      <c r="I23" s="237"/>
      <c r="J23" s="237"/>
      <c r="K23" s="237"/>
      <c r="L23" s="237"/>
      <c r="M23" s="237"/>
      <c r="N23" s="237"/>
      <c r="O23" s="237"/>
      <c r="P23" s="237"/>
      <c r="Q23" s="237"/>
      <c r="R23" s="237"/>
      <c r="S23" s="237"/>
      <c r="T23" s="237"/>
      <c r="U23" s="237"/>
      <c r="V23" s="237"/>
      <c r="W23" s="237"/>
      <c r="X23" s="237"/>
      <c r="Y23" s="237"/>
      <c r="Z23" s="237"/>
      <c r="AA23" s="237"/>
      <c r="AB23" s="237"/>
      <c r="AC23" s="237"/>
      <c r="AD23" s="237"/>
      <c r="AE23" s="237"/>
      <c r="AF23" s="237"/>
      <c r="AG23" s="237"/>
      <c r="AH23" s="237"/>
      <c r="AI23" s="237"/>
      <c r="AJ23" s="237"/>
      <c r="AK23" s="237"/>
      <c r="AL23" s="237"/>
      <c r="AM23" s="237"/>
      <c r="AN23" s="237"/>
      <c r="AR23" s="18"/>
      <c r="BE23" s="230"/>
    </row>
    <row r="24" spans="2:71" ht="6.9" customHeight="1">
      <c r="B24" s="18"/>
      <c r="AR24" s="18"/>
      <c r="BE24" s="230"/>
    </row>
    <row r="25" spans="2:71" ht="6.9" customHeight="1">
      <c r="B25" s="18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R25" s="18"/>
      <c r="BE25" s="230"/>
    </row>
    <row r="26" spans="2:71" ht="14.4" customHeight="1">
      <c r="B26" s="18"/>
      <c r="D26" s="30" t="s">
        <v>36</v>
      </c>
      <c r="AK26" s="238">
        <f>ROUND(AG94,2)</f>
        <v>0</v>
      </c>
      <c r="AL26" s="233"/>
      <c r="AM26" s="233"/>
      <c r="AN26" s="233"/>
      <c r="AO26" s="233"/>
      <c r="AR26" s="18"/>
      <c r="BE26" s="230"/>
    </row>
    <row r="27" spans="2:71" ht="14.4" customHeight="1">
      <c r="B27" s="18"/>
      <c r="D27" s="30" t="s">
        <v>37</v>
      </c>
      <c r="AK27" s="238">
        <f>ROUND(AG98, 2)</f>
        <v>0</v>
      </c>
      <c r="AL27" s="238"/>
      <c r="AM27" s="238"/>
      <c r="AN27" s="238"/>
      <c r="AO27" s="238"/>
      <c r="AR27" s="18"/>
      <c r="BE27" s="230"/>
    </row>
    <row r="28" spans="2:71" s="1" customFormat="1" ht="6.9" customHeight="1">
      <c r="B28" s="32"/>
      <c r="AR28" s="32"/>
      <c r="BE28" s="230"/>
    </row>
    <row r="29" spans="2:71" s="1" customFormat="1" ht="25.95" customHeight="1">
      <c r="B29" s="32"/>
      <c r="D29" s="33" t="s">
        <v>38</v>
      </c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239">
        <f>ROUND(AK26 + AK27, 2)</f>
        <v>0</v>
      </c>
      <c r="AL29" s="240"/>
      <c r="AM29" s="240"/>
      <c r="AN29" s="240"/>
      <c r="AO29" s="240"/>
      <c r="AR29" s="32"/>
      <c r="BE29" s="230"/>
    </row>
    <row r="30" spans="2:71" s="1" customFormat="1" ht="6.9" customHeight="1">
      <c r="B30" s="32"/>
      <c r="AR30" s="32"/>
      <c r="BE30" s="230"/>
    </row>
    <row r="31" spans="2:71" s="1" customFormat="1" ht="13.2">
      <c r="B31" s="32"/>
      <c r="L31" s="241" t="s">
        <v>39</v>
      </c>
      <c r="M31" s="241"/>
      <c r="N31" s="241"/>
      <c r="O31" s="241"/>
      <c r="P31" s="241"/>
      <c r="W31" s="241" t="s">
        <v>40</v>
      </c>
      <c r="X31" s="241"/>
      <c r="Y31" s="241"/>
      <c r="Z31" s="241"/>
      <c r="AA31" s="241"/>
      <c r="AB31" s="241"/>
      <c r="AC31" s="241"/>
      <c r="AD31" s="241"/>
      <c r="AE31" s="241"/>
      <c r="AK31" s="241" t="s">
        <v>41</v>
      </c>
      <c r="AL31" s="241"/>
      <c r="AM31" s="241"/>
      <c r="AN31" s="241"/>
      <c r="AO31" s="241"/>
      <c r="AR31" s="32"/>
      <c r="BE31" s="230"/>
    </row>
    <row r="32" spans="2:71" s="2" customFormat="1" ht="14.4" customHeight="1">
      <c r="B32" s="36"/>
      <c r="D32" s="25" t="s">
        <v>42</v>
      </c>
      <c r="F32" s="37" t="s">
        <v>43</v>
      </c>
      <c r="L32" s="244">
        <v>0.23</v>
      </c>
      <c r="M32" s="243"/>
      <c r="N32" s="243"/>
      <c r="O32" s="243"/>
      <c r="P32" s="243"/>
      <c r="Q32" s="38"/>
      <c r="R32" s="38"/>
      <c r="S32" s="38"/>
      <c r="T32" s="38"/>
      <c r="U32" s="38"/>
      <c r="V32" s="38"/>
      <c r="W32" s="242">
        <f>ROUND(AZ94 + SUM(CD98:CD102), 2)</f>
        <v>0</v>
      </c>
      <c r="X32" s="243"/>
      <c r="Y32" s="243"/>
      <c r="Z32" s="243"/>
      <c r="AA32" s="243"/>
      <c r="AB32" s="243"/>
      <c r="AC32" s="243"/>
      <c r="AD32" s="243"/>
      <c r="AE32" s="243"/>
      <c r="AF32" s="38"/>
      <c r="AG32" s="38"/>
      <c r="AH32" s="38"/>
      <c r="AI32" s="38"/>
      <c r="AJ32" s="38"/>
      <c r="AK32" s="242">
        <f>ROUND(AV94 + SUM(BY98:BY102), 2)</f>
        <v>0</v>
      </c>
      <c r="AL32" s="243"/>
      <c r="AM32" s="243"/>
      <c r="AN32" s="243"/>
      <c r="AO32" s="243"/>
      <c r="AP32" s="38"/>
      <c r="AQ32" s="38"/>
      <c r="AR32" s="39"/>
      <c r="AS32" s="38"/>
      <c r="AT32" s="38"/>
      <c r="AU32" s="38"/>
      <c r="AV32" s="38"/>
      <c r="AW32" s="38"/>
      <c r="AX32" s="38"/>
      <c r="AY32" s="38"/>
      <c r="AZ32" s="38"/>
      <c r="BE32" s="231"/>
    </row>
    <row r="33" spans="2:57" s="2" customFormat="1" ht="14.4" customHeight="1">
      <c r="B33" s="36"/>
      <c r="F33" s="37" t="s">
        <v>44</v>
      </c>
      <c r="L33" s="247">
        <v>0.23</v>
      </c>
      <c r="M33" s="246"/>
      <c r="N33" s="246"/>
      <c r="O33" s="246"/>
      <c r="P33" s="246"/>
      <c r="W33" s="245">
        <f>ROUND(BA94 + SUM(CE98:CE102), 2)</f>
        <v>0</v>
      </c>
      <c r="X33" s="246"/>
      <c r="Y33" s="246"/>
      <c r="Z33" s="246"/>
      <c r="AA33" s="246"/>
      <c r="AB33" s="246"/>
      <c r="AC33" s="246"/>
      <c r="AD33" s="246"/>
      <c r="AE33" s="246"/>
      <c r="AK33" s="245">
        <f>ROUND(AW94 + SUM(BZ98:BZ102), 2)</f>
        <v>0</v>
      </c>
      <c r="AL33" s="246"/>
      <c r="AM33" s="246"/>
      <c r="AN33" s="246"/>
      <c r="AO33" s="246"/>
      <c r="AR33" s="36"/>
      <c r="BE33" s="231"/>
    </row>
    <row r="34" spans="2:57" s="2" customFormat="1" ht="14.4" hidden="1" customHeight="1">
      <c r="B34" s="36"/>
      <c r="F34" s="25" t="s">
        <v>45</v>
      </c>
      <c r="L34" s="247">
        <v>0.23</v>
      </c>
      <c r="M34" s="246"/>
      <c r="N34" s="246"/>
      <c r="O34" s="246"/>
      <c r="P34" s="246"/>
      <c r="W34" s="245">
        <f>ROUND(BB94 + SUM(CF98:CF102), 2)</f>
        <v>0</v>
      </c>
      <c r="X34" s="246"/>
      <c r="Y34" s="246"/>
      <c r="Z34" s="246"/>
      <c r="AA34" s="246"/>
      <c r="AB34" s="246"/>
      <c r="AC34" s="246"/>
      <c r="AD34" s="246"/>
      <c r="AE34" s="246"/>
      <c r="AK34" s="245">
        <v>0</v>
      </c>
      <c r="AL34" s="246"/>
      <c r="AM34" s="246"/>
      <c r="AN34" s="246"/>
      <c r="AO34" s="246"/>
      <c r="AR34" s="36"/>
      <c r="BE34" s="231"/>
    </row>
    <row r="35" spans="2:57" s="2" customFormat="1" ht="14.4" hidden="1" customHeight="1">
      <c r="B35" s="36"/>
      <c r="F35" s="25" t="s">
        <v>46</v>
      </c>
      <c r="L35" s="247">
        <v>0.23</v>
      </c>
      <c r="M35" s="246"/>
      <c r="N35" s="246"/>
      <c r="O35" s="246"/>
      <c r="P35" s="246"/>
      <c r="W35" s="245">
        <f>ROUND(BC94 + SUM(CG98:CG102), 2)</f>
        <v>0</v>
      </c>
      <c r="X35" s="246"/>
      <c r="Y35" s="246"/>
      <c r="Z35" s="246"/>
      <c r="AA35" s="246"/>
      <c r="AB35" s="246"/>
      <c r="AC35" s="246"/>
      <c r="AD35" s="246"/>
      <c r="AE35" s="246"/>
      <c r="AK35" s="245">
        <v>0</v>
      </c>
      <c r="AL35" s="246"/>
      <c r="AM35" s="246"/>
      <c r="AN35" s="246"/>
      <c r="AO35" s="246"/>
      <c r="AR35" s="36"/>
    </row>
    <row r="36" spans="2:57" s="2" customFormat="1" ht="14.4" hidden="1" customHeight="1">
      <c r="B36" s="36"/>
      <c r="F36" s="37" t="s">
        <v>47</v>
      </c>
      <c r="L36" s="244">
        <v>0</v>
      </c>
      <c r="M36" s="243"/>
      <c r="N36" s="243"/>
      <c r="O36" s="243"/>
      <c r="P36" s="243"/>
      <c r="Q36" s="38"/>
      <c r="R36" s="38"/>
      <c r="S36" s="38"/>
      <c r="T36" s="38"/>
      <c r="U36" s="38"/>
      <c r="V36" s="38"/>
      <c r="W36" s="242">
        <f>ROUND(BD94 + SUM(CH98:CH102), 2)</f>
        <v>0</v>
      </c>
      <c r="X36" s="243"/>
      <c r="Y36" s="243"/>
      <c r="Z36" s="243"/>
      <c r="AA36" s="243"/>
      <c r="AB36" s="243"/>
      <c r="AC36" s="243"/>
      <c r="AD36" s="243"/>
      <c r="AE36" s="243"/>
      <c r="AF36" s="38"/>
      <c r="AG36" s="38"/>
      <c r="AH36" s="38"/>
      <c r="AI36" s="38"/>
      <c r="AJ36" s="38"/>
      <c r="AK36" s="242">
        <v>0</v>
      </c>
      <c r="AL36" s="243"/>
      <c r="AM36" s="243"/>
      <c r="AN36" s="243"/>
      <c r="AO36" s="243"/>
      <c r="AP36" s="38"/>
      <c r="AQ36" s="38"/>
      <c r="AR36" s="39"/>
      <c r="AS36" s="38"/>
      <c r="AT36" s="38"/>
      <c r="AU36" s="38"/>
      <c r="AV36" s="38"/>
      <c r="AW36" s="38"/>
      <c r="AX36" s="38"/>
      <c r="AY36" s="38"/>
      <c r="AZ36" s="38"/>
    </row>
    <row r="37" spans="2:57" s="1" customFormat="1" ht="6.9" customHeight="1">
      <c r="B37" s="32"/>
      <c r="AR37" s="32"/>
    </row>
    <row r="38" spans="2:57" s="1" customFormat="1" ht="25.95" customHeight="1">
      <c r="B38" s="32"/>
      <c r="C38" s="40"/>
      <c r="D38" s="41" t="s">
        <v>48</v>
      </c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3" t="s">
        <v>49</v>
      </c>
      <c r="U38" s="42"/>
      <c r="V38" s="42"/>
      <c r="W38" s="42"/>
      <c r="X38" s="251" t="s">
        <v>50</v>
      </c>
      <c r="Y38" s="249"/>
      <c r="Z38" s="249"/>
      <c r="AA38" s="249"/>
      <c r="AB38" s="249"/>
      <c r="AC38" s="42"/>
      <c r="AD38" s="42"/>
      <c r="AE38" s="42"/>
      <c r="AF38" s="42"/>
      <c r="AG38" s="42"/>
      <c r="AH38" s="42"/>
      <c r="AI38" s="42"/>
      <c r="AJ38" s="42"/>
      <c r="AK38" s="248">
        <f>SUM(AK29:AK36)</f>
        <v>0</v>
      </c>
      <c r="AL38" s="249"/>
      <c r="AM38" s="249"/>
      <c r="AN38" s="249"/>
      <c r="AO38" s="250"/>
      <c r="AP38" s="40"/>
      <c r="AQ38" s="40"/>
      <c r="AR38" s="32"/>
    </row>
    <row r="39" spans="2:57" s="1" customFormat="1" ht="6.9" customHeight="1">
      <c r="B39" s="32"/>
      <c r="AR39" s="32"/>
    </row>
    <row r="40" spans="2:57" s="1" customFormat="1" ht="14.4" customHeight="1">
      <c r="B40" s="32"/>
      <c r="AR40" s="32"/>
    </row>
    <row r="41" spans="2:57" ht="14.4" customHeight="1">
      <c r="B41" s="18"/>
      <c r="AR41" s="18"/>
    </row>
    <row r="42" spans="2:57" ht="14.4" customHeight="1">
      <c r="B42" s="18"/>
      <c r="AR42" s="18"/>
    </row>
    <row r="43" spans="2:57" ht="14.4" customHeight="1">
      <c r="B43" s="18"/>
      <c r="AR43" s="18"/>
    </row>
    <row r="44" spans="2:57" ht="14.4" customHeight="1">
      <c r="B44" s="18"/>
      <c r="AR44" s="18"/>
    </row>
    <row r="45" spans="2:57" ht="14.4" customHeight="1">
      <c r="B45" s="18"/>
      <c r="AR45" s="18"/>
    </row>
    <row r="46" spans="2:57" ht="14.4" customHeight="1">
      <c r="B46" s="18"/>
      <c r="AR46" s="18"/>
    </row>
    <row r="47" spans="2:57" ht="14.4" customHeight="1">
      <c r="B47" s="18"/>
      <c r="AR47" s="18"/>
    </row>
    <row r="48" spans="2:57" ht="14.4" customHeight="1">
      <c r="B48" s="18"/>
      <c r="AR48" s="18"/>
    </row>
    <row r="49" spans="2:44" s="1" customFormat="1" ht="14.4" customHeight="1">
      <c r="B49" s="32"/>
      <c r="D49" s="44" t="s">
        <v>51</v>
      </c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4" t="s">
        <v>52</v>
      </c>
      <c r="AI49" s="45"/>
      <c r="AJ49" s="45"/>
      <c r="AK49" s="45"/>
      <c r="AL49" s="45"/>
      <c r="AM49" s="45"/>
      <c r="AN49" s="45"/>
      <c r="AO49" s="45"/>
      <c r="AR49" s="32"/>
    </row>
    <row r="50" spans="2:44" ht="10.199999999999999">
      <c r="B50" s="18"/>
      <c r="AR50" s="18"/>
    </row>
    <row r="51" spans="2:44" ht="10.199999999999999">
      <c r="B51" s="18"/>
      <c r="AR51" s="18"/>
    </row>
    <row r="52" spans="2:44" ht="10.199999999999999">
      <c r="B52" s="18"/>
      <c r="AR52" s="18"/>
    </row>
    <row r="53" spans="2:44" ht="10.199999999999999">
      <c r="B53" s="18"/>
      <c r="AR53" s="18"/>
    </row>
    <row r="54" spans="2:44" ht="10.199999999999999">
      <c r="B54" s="18"/>
      <c r="AR54" s="18"/>
    </row>
    <row r="55" spans="2:44" ht="10.199999999999999">
      <c r="B55" s="18"/>
      <c r="AR55" s="18"/>
    </row>
    <row r="56" spans="2:44" ht="10.199999999999999">
      <c r="B56" s="18"/>
      <c r="AR56" s="18"/>
    </row>
    <row r="57" spans="2:44" ht="10.199999999999999">
      <c r="B57" s="18"/>
      <c r="AR57" s="18"/>
    </row>
    <row r="58" spans="2:44" ht="10.199999999999999">
      <c r="B58" s="18"/>
      <c r="AR58" s="18"/>
    </row>
    <row r="59" spans="2:44" ht="10.199999999999999">
      <c r="B59" s="18"/>
      <c r="AR59" s="18"/>
    </row>
    <row r="60" spans="2:44" s="1" customFormat="1" ht="13.2">
      <c r="B60" s="32"/>
      <c r="D60" s="46" t="s">
        <v>53</v>
      </c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46" t="s">
        <v>54</v>
      </c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46" t="s">
        <v>53</v>
      </c>
      <c r="AI60" s="34"/>
      <c r="AJ60" s="34"/>
      <c r="AK60" s="34"/>
      <c r="AL60" s="34"/>
      <c r="AM60" s="46" t="s">
        <v>54</v>
      </c>
      <c r="AN60" s="34"/>
      <c r="AO60" s="34"/>
      <c r="AR60" s="32"/>
    </row>
    <row r="61" spans="2:44" ht="10.199999999999999">
      <c r="B61" s="18"/>
      <c r="AR61" s="18"/>
    </row>
    <row r="62" spans="2:44" ht="10.199999999999999">
      <c r="B62" s="18"/>
      <c r="AR62" s="18"/>
    </row>
    <row r="63" spans="2:44" ht="10.199999999999999">
      <c r="B63" s="18"/>
      <c r="AR63" s="18"/>
    </row>
    <row r="64" spans="2:44" s="1" customFormat="1" ht="13.2">
      <c r="B64" s="32"/>
      <c r="D64" s="44" t="s">
        <v>55</v>
      </c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4" t="s">
        <v>56</v>
      </c>
      <c r="AI64" s="45"/>
      <c r="AJ64" s="45"/>
      <c r="AK64" s="45"/>
      <c r="AL64" s="45"/>
      <c r="AM64" s="45"/>
      <c r="AN64" s="45"/>
      <c r="AO64" s="45"/>
      <c r="AR64" s="32"/>
    </row>
    <row r="65" spans="2:44" ht="10.199999999999999">
      <c r="B65" s="18"/>
      <c r="AR65" s="18"/>
    </row>
    <row r="66" spans="2:44" ht="10.199999999999999">
      <c r="B66" s="18"/>
      <c r="AR66" s="18"/>
    </row>
    <row r="67" spans="2:44" ht="10.199999999999999">
      <c r="B67" s="18"/>
      <c r="AR67" s="18"/>
    </row>
    <row r="68" spans="2:44" ht="10.199999999999999">
      <c r="B68" s="18"/>
      <c r="AR68" s="18"/>
    </row>
    <row r="69" spans="2:44" ht="10.199999999999999">
      <c r="B69" s="18"/>
      <c r="AR69" s="18"/>
    </row>
    <row r="70" spans="2:44" ht="10.199999999999999">
      <c r="B70" s="18"/>
      <c r="AR70" s="18"/>
    </row>
    <row r="71" spans="2:44" ht="10.199999999999999">
      <c r="B71" s="18"/>
      <c r="AR71" s="18"/>
    </row>
    <row r="72" spans="2:44" ht="10.199999999999999">
      <c r="B72" s="18"/>
      <c r="AR72" s="18"/>
    </row>
    <row r="73" spans="2:44" ht="10.199999999999999">
      <c r="B73" s="18"/>
      <c r="AR73" s="18"/>
    </row>
    <row r="74" spans="2:44" ht="10.199999999999999">
      <c r="B74" s="18"/>
      <c r="AR74" s="18"/>
    </row>
    <row r="75" spans="2:44" s="1" customFormat="1" ht="13.2">
      <c r="B75" s="32"/>
      <c r="D75" s="46" t="s">
        <v>53</v>
      </c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46" t="s">
        <v>54</v>
      </c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46" t="s">
        <v>53</v>
      </c>
      <c r="AI75" s="34"/>
      <c r="AJ75" s="34"/>
      <c r="AK75" s="34"/>
      <c r="AL75" s="34"/>
      <c r="AM75" s="46" t="s">
        <v>54</v>
      </c>
      <c r="AN75" s="34"/>
      <c r="AO75" s="34"/>
      <c r="AR75" s="32"/>
    </row>
    <row r="76" spans="2:44" s="1" customFormat="1" ht="10.199999999999999">
      <c r="B76" s="32"/>
      <c r="AR76" s="32"/>
    </row>
    <row r="77" spans="2:44" s="1" customFormat="1" ht="6.9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32"/>
    </row>
    <row r="81" spans="1:91" s="1" customFormat="1" ht="6.9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32"/>
    </row>
    <row r="82" spans="1:91" s="1" customFormat="1" ht="24.9" customHeight="1">
      <c r="B82" s="32"/>
      <c r="C82" s="19" t="s">
        <v>57</v>
      </c>
      <c r="AR82" s="32"/>
    </row>
    <row r="83" spans="1:91" s="1" customFormat="1" ht="6.9" customHeight="1">
      <c r="B83" s="32"/>
      <c r="AR83" s="32"/>
    </row>
    <row r="84" spans="1:91" s="3" customFormat="1" ht="12" customHeight="1">
      <c r="B84" s="51"/>
      <c r="C84" s="25" t="s">
        <v>12</v>
      </c>
      <c r="L84" s="3" t="str">
        <f>K5</f>
        <v>000-106-NVO</v>
      </c>
      <c r="AR84" s="51"/>
    </row>
    <row r="85" spans="1:91" s="4" customFormat="1" ht="36.9" customHeight="1">
      <c r="B85" s="52"/>
      <c r="C85" s="53" t="s">
        <v>15</v>
      </c>
      <c r="L85" s="205" t="str">
        <f>K6</f>
        <v>Stavebné úpravy maštale pre voľné ustajnenie HD p.č. 606/10, Pichné</v>
      </c>
      <c r="M85" s="206"/>
      <c r="N85" s="206"/>
      <c r="O85" s="206"/>
      <c r="P85" s="206"/>
      <c r="Q85" s="206"/>
      <c r="R85" s="206"/>
      <c r="S85" s="206"/>
      <c r="T85" s="206"/>
      <c r="U85" s="206"/>
      <c r="V85" s="206"/>
      <c r="W85" s="206"/>
      <c r="X85" s="206"/>
      <c r="Y85" s="206"/>
      <c r="Z85" s="206"/>
      <c r="AA85" s="206"/>
      <c r="AB85" s="206"/>
      <c r="AC85" s="206"/>
      <c r="AD85" s="206"/>
      <c r="AE85" s="206"/>
      <c r="AF85" s="206"/>
      <c r="AG85" s="206"/>
      <c r="AH85" s="206"/>
      <c r="AI85" s="206"/>
      <c r="AJ85" s="206"/>
      <c r="AK85" s="206"/>
      <c r="AL85" s="206"/>
      <c r="AM85" s="206"/>
      <c r="AN85" s="206"/>
      <c r="AO85" s="206"/>
      <c r="AR85" s="52"/>
    </row>
    <row r="86" spans="1:91" s="1" customFormat="1" ht="6.9" customHeight="1">
      <c r="B86" s="32"/>
      <c r="AR86" s="32"/>
    </row>
    <row r="87" spans="1:91" s="1" customFormat="1" ht="12" customHeight="1">
      <c r="B87" s="32"/>
      <c r="C87" s="25" t="s">
        <v>19</v>
      </c>
      <c r="L87" s="54" t="str">
        <f>IF(K8="","",K8)</f>
        <v xml:space="preserve"> </v>
      </c>
      <c r="AI87" s="25" t="s">
        <v>21</v>
      </c>
      <c r="AM87" s="207" t="str">
        <f>IF(AN8= "","",AN8)</f>
        <v>4. 9. 2026</v>
      </c>
      <c r="AN87" s="207"/>
      <c r="AR87" s="32"/>
    </row>
    <row r="88" spans="1:91" s="1" customFormat="1" ht="6.9" customHeight="1">
      <c r="B88" s="32"/>
      <c r="AR88" s="32"/>
    </row>
    <row r="89" spans="1:91" s="1" customFormat="1" ht="25.65" customHeight="1">
      <c r="B89" s="32"/>
      <c r="C89" s="25" t="s">
        <v>23</v>
      </c>
      <c r="L89" s="3" t="str">
        <f>IF(E11= "","",E11)</f>
        <v xml:space="preserve">JRD Pichne s.r.o., Námestie Slobody 2, Humenné </v>
      </c>
      <c r="AI89" s="25" t="s">
        <v>30</v>
      </c>
      <c r="AM89" s="212" t="str">
        <f>IF(E17="","",E17)</f>
        <v>Ing. Lukáš Pida - Projektovanie stavieb</v>
      </c>
      <c r="AN89" s="213"/>
      <c r="AO89" s="213"/>
      <c r="AP89" s="213"/>
      <c r="AR89" s="32"/>
      <c r="AS89" s="208" t="s">
        <v>58</v>
      </c>
      <c r="AT89" s="209"/>
      <c r="AU89" s="56"/>
      <c r="AV89" s="56"/>
      <c r="AW89" s="56"/>
      <c r="AX89" s="56"/>
      <c r="AY89" s="56"/>
      <c r="AZ89" s="56"/>
      <c r="BA89" s="56"/>
      <c r="BB89" s="56"/>
      <c r="BC89" s="56"/>
      <c r="BD89" s="57"/>
    </row>
    <row r="90" spans="1:91" s="1" customFormat="1" ht="15.15" customHeight="1">
      <c r="B90" s="32"/>
      <c r="C90" s="25" t="s">
        <v>28</v>
      </c>
      <c r="L90" s="3" t="str">
        <f>IF(E14= "Vyplň údaj","",E14)</f>
        <v/>
      </c>
      <c r="AI90" s="25" t="s">
        <v>33</v>
      </c>
      <c r="AM90" s="212" t="str">
        <f>IF(E20="","",E20)</f>
        <v>Ing. Karol Závodský</v>
      </c>
      <c r="AN90" s="213"/>
      <c r="AO90" s="213"/>
      <c r="AP90" s="213"/>
      <c r="AR90" s="32"/>
      <c r="AS90" s="210"/>
      <c r="AT90" s="211"/>
      <c r="BD90" s="59"/>
    </row>
    <row r="91" spans="1:91" s="1" customFormat="1" ht="10.8" customHeight="1">
      <c r="B91" s="32"/>
      <c r="AR91" s="32"/>
      <c r="AS91" s="210"/>
      <c r="AT91" s="211"/>
      <c r="BD91" s="59"/>
    </row>
    <row r="92" spans="1:91" s="1" customFormat="1" ht="29.25" customHeight="1">
      <c r="B92" s="32"/>
      <c r="C92" s="218" t="s">
        <v>59</v>
      </c>
      <c r="D92" s="215"/>
      <c r="E92" s="215"/>
      <c r="F92" s="215"/>
      <c r="G92" s="215"/>
      <c r="H92" s="60"/>
      <c r="I92" s="216" t="s">
        <v>60</v>
      </c>
      <c r="J92" s="215"/>
      <c r="K92" s="215"/>
      <c r="L92" s="215"/>
      <c r="M92" s="215"/>
      <c r="N92" s="215"/>
      <c r="O92" s="215"/>
      <c r="P92" s="215"/>
      <c r="Q92" s="215"/>
      <c r="R92" s="215"/>
      <c r="S92" s="215"/>
      <c r="T92" s="215"/>
      <c r="U92" s="215"/>
      <c r="V92" s="215"/>
      <c r="W92" s="215"/>
      <c r="X92" s="215"/>
      <c r="Y92" s="215"/>
      <c r="Z92" s="215"/>
      <c r="AA92" s="215"/>
      <c r="AB92" s="215"/>
      <c r="AC92" s="215"/>
      <c r="AD92" s="215"/>
      <c r="AE92" s="215"/>
      <c r="AF92" s="215"/>
      <c r="AG92" s="214" t="s">
        <v>61</v>
      </c>
      <c r="AH92" s="215"/>
      <c r="AI92" s="215"/>
      <c r="AJ92" s="215"/>
      <c r="AK92" s="215"/>
      <c r="AL92" s="215"/>
      <c r="AM92" s="215"/>
      <c r="AN92" s="216" t="s">
        <v>62</v>
      </c>
      <c r="AO92" s="215"/>
      <c r="AP92" s="217"/>
      <c r="AQ92" s="61" t="s">
        <v>63</v>
      </c>
      <c r="AR92" s="32"/>
      <c r="AS92" s="62" t="s">
        <v>64</v>
      </c>
      <c r="AT92" s="63" t="s">
        <v>65</v>
      </c>
      <c r="AU92" s="63" t="s">
        <v>66</v>
      </c>
      <c r="AV92" s="63" t="s">
        <v>67</v>
      </c>
      <c r="AW92" s="63" t="s">
        <v>68</v>
      </c>
      <c r="AX92" s="63" t="s">
        <v>69</v>
      </c>
      <c r="AY92" s="63" t="s">
        <v>70</v>
      </c>
      <c r="AZ92" s="63" t="s">
        <v>71</v>
      </c>
      <c r="BA92" s="63" t="s">
        <v>72</v>
      </c>
      <c r="BB92" s="63" t="s">
        <v>73</v>
      </c>
      <c r="BC92" s="63" t="s">
        <v>74</v>
      </c>
      <c r="BD92" s="64" t="s">
        <v>75</v>
      </c>
    </row>
    <row r="93" spans="1:91" s="1" customFormat="1" ht="10.8" customHeight="1">
      <c r="B93" s="32"/>
      <c r="AR93" s="32"/>
      <c r="AS93" s="65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7"/>
    </row>
    <row r="94" spans="1:91" s="5" customFormat="1" ht="32.4" customHeight="1">
      <c r="B94" s="66"/>
      <c r="C94" s="67" t="s">
        <v>76</v>
      </c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226">
        <f>ROUND(SUM(AG95:AG96),2)</f>
        <v>0</v>
      </c>
      <c r="AH94" s="226"/>
      <c r="AI94" s="226"/>
      <c r="AJ94" s="226"/>
      <c r="AK94" s="226"/>
      <c r="AL94" s="226"/>
      <c r="AM94" s="226"/>
      <c r="AN94" s="227">
        <f>SUM(AG94,AT94)</f>
        <v>0</v>
      </c>
      <c r="AO94" s="227"/>
      <c r="AP94" s="227"/>
      <c r="AQ94" s="70" t="s">
        <v>1</v>
      </c>
      <c r="AR94" s="66"/>
      <c r="AS94" s="71">
        <f>ROUND(SUM(AS95:AS96),2)</f>
        <v>0</v>
      </c>
      <c r="AT94" s="72">
        <f>ROUND(SUM(AV94:AW94),2)</f>
        <v>0</v>
      </c>
      <c r="AU94" s="73">
        <f>ROUND(SUM(AU95:AU96),5)</f>
        <v>0</v>
      </c>
      <c r="AV94" s="72">
        <f>ROUND(AZ94*L32,2)</f>
        <v>0</v>
      </c>
      <c r="AW94" s="72">
        <f>ROUND(BA94*L33,2)</f>
        <v>0</v>
      </c>
      <c r="AX94" s="72">
        <f>ROUND(BB94*L32,2)</f>
        <v>0</v>
      </c>
      <c r="AY94" s="72">
        <f>ROUND(BC94*L33,2)</f>
        <v>0</v>
      </c>
      <c r="AZ94" s="72">
        <f>ROUND(SUM(AZ95:AZ96),2)</f>
        <v>0</v>
      </c>
      <c r="BA94" s="72">
        <f>ROUND(SUM(BA95:BA96),2)</f>
        <v>0</v>
      </c>
      <c r="BB94" s="72">
        <f>ROUND(SUM(BB95:BB96),2)</f>
        <v>0</v>
      </c>
      <c r="BC94" s="72">
        <f>ROUND(SUM(BC95:BC96),2)</f>
        <v>0</v>
      </c>
      <c r="BD94" s="74">
        <f>ROUND(SUM(BD95:BD96),2)</f>
        <v>0</v>
      </c>
      <c r="BS94" s="75" t="s">
        <v>77</v>
      </c>
      <c r="BT94" s="75" t="s">
        <v>78</v>
      </c>
      <c r="BU94" s="76" t="s">
        <v>79</v>
      </c>
      <c r="BV94" s="75" t="s">
        <v>80</v>
      </c>
      <c r="BW94" s="75" t="s">
        <v>4</v>
      </c>
      <c r="BX94" s="75" t="s">
        <v>81</v>
      </c>
      <c r="CL94" s="75" t="s">
        <v>1</v>
      </c>
    </row>
    <row r="95" spans="1:91" s="6" customFormat="1" ht="16.5" customHeight="1">
      <c r="A95" s="77" t="s">
        <v>82</v>
      </c>
      <c r="B95" s="78"/>
      <c r="C95" s="79"/>
      <c r="D95" s="219" t="s">
        <v>83</v>
      </c>
      <c r="E95" s="219"/>
      <c r="F95" s="219"/>
      <c r="G95" s="219"/>
      <c r="H95" s="219"/>
      <c r="I95" s="80"/>
      <c r="J95" s="219" t="s">
        <v>84</v>
      </c>
      <c r="K95" s="219"/>
      <c r="L95" s="219"/>
      <c r="M95" s="219"/>
      <c r="N95" s="219"/>
      <c r="O95" s="219"/>
      <c r="P95" s="219"/>
      <c r="Q95" s="219"/>
      <c r="R95" s="219"/>
      <c r="S95" s="219"/>
      <c r="T95" s="219"/>
      <c r="U95" s="219"/>
      <c r="V95" s="219"/>
      <c r="W95" s="219"/>
      <c r="X95" s="219"/>
      <c r="Y95" s="219"/>
      <c r="Z95" s="219"/>
      <c r="AA95" s="219"/>
      <c r="AB95" s="219"/>
      <c r="AC95" s="219"/>
      <c r="AD95" s="219"/>
      <c r="AE95" s="219"/>
      <c r="AF95" s="219"/>
      <c r="AG95" s="220">
        <f>'01o - Stavebné úpravy maš...'!J32</f>
        <v>0</v>
      </c>
      <c r="AH95" s="221"/>
      <c r="AI95" s="221"/>
      <c r="AJ95" s="221"/>
      <c r="AK95" s="221"/>
      <c r="AL95" s="221"/>
      <c r="AM95" s="221"/>
      <c r="AN95" s="220">
        <f>SUM(AG95,AT95)</f>
        <v>0</v>
      </c>
      <c r="AO95" s="221"/>
      <c r="AP95" s="221"/>
      <c r="AQ95" s="81" t="s">
        <v>85</v>
      </c>
      <c r="AR95" s="78"/>
      <c r="AS95" s="82">
        <v>0</v>
      </c>
      <c r="AT95" s="83">
        <f>ROUND(SUM(AV95:AW95),2)</f>
        <v>0</v>
      </c>
      <c r="AU95" s="84">
        <f>'01o - Stavebné úpravy maš...'!P131</f>
        <v>0</v>
      </c>
      <c r="AV95" s="83">
        <f>'01o - Stavebné úpravy maš...'!J35</f>
        <v>0</v>
      </c>
      <c r="AW95" s="83">
        <f>'01o - Stavebné úpravy maš...'!J36</f>
        <v>0</v>
      </c>
      <c r="AX95" s="83">
        <f>'01o - Stavebné úpravy maš...'!J37</f>
        <v>0</v>
      </c>
      <c r="AY95" s="83">
        <f>'01o - Stavebné úpravy maš...'!J38</f>
        <v>0</v>
      </c>
      <c r="AZ95" s="83">
        <f>'01o - Stavebné úpravy maš...'!F35</f>
        <v>0</v>
      </c>
      <c r="BA95" s="83">
        <f>'01o - Stavebné úpravy maš...'!F36</f>
        <v>0</v>
      </c>
      <c r="BB95" s="83">
        <f>'01o - Stavebné úpravy maš...'!F37</f>
        <v>0</v>
      </c>
      <c r="BC95" s="83">
        <f>'01o - Stavebné úpravy maš...'!F38</f>
        <v>0</v>
      </c>
      <c r="BD95" s="85">
        <f>'01o - Stavebné úpravy maš...'!F39</f>
        <v>0</v>
      </c>
      <c r="BT95" s="86" t="s">
        <v>86</v>
      </c>
      <c r="BV95" s="86" t="s">
        <v>80</v>
      </c>
      <c r="BW95" s="86" t="s">
        <v>87</v>
      </c>
      <c r="BX95" s="86" t="s">
        <v>4</v>
      </c>
      <c r="CL95" s="86" t="s">
        <v>1</v>
      </c>
      <c r="CM95" s="86" t="s">
        <v>78</v>
      </c>
    </row>
    <row r="96" spans="1:91" s="6" customFormat="1" ht="16.5" customHeight="1">
      <c r="A96" s="77" t="s">
        <v>82</v>
      </c>
      <c r="B96" s="78"/>
      <c r="C96" s="79"/>
      <c r="D96" s="219" t="s">
        <v>88</v>
      </c>
      <c r="E96" s="219"/>
      <c r="F96" s="219"/>
      <c r="G96" s="219"/>
      <c r="H96" s="219"/>
      <c r="I96" s="80"/>
      <c r="J96" s="219" t="s">
        <v>84</v>
      </c>
      <c r="K96" s="219"/>
      <c r="L96" s="219"/>
      <c r="M96" s="219"/>
      <c r="N96" s="219"/>
      <c r="O96" s="219"/>
      <c r="P96" s="219"/>
      <c r="Q96" s="219"/>
      <c r="R96" s="219"/>
      <c r="S96" s="219"/>
      <c r="T96" s="219"/>
      <c r="U96" s="219"/>
      <c r="V96" s="219"/>
      <c r="W96" s="219"/>
      <c r="X96" s="219"/>
      <c r="Y96" s="219"/>
      <c r="Z96" s="219"/>
      <c r="AA96" s="219"/>
      <c r="AB96" s="219"/>
      <c r="AC96" s="219"/>
      <c r="AD96" s="219"/>
      <c r="AE96" s="219"/>
      <c r="AF96" s="219"/>
      <c r="AG96" s="220">
        <f>'02o - Stavebné úpravy maš...'!J32</f>
        <v>0</v>
      </c>
      <c r="AH96" s="221"/>
      <c r="AI96" s="221"/>
      <c r="AJ96" s="221"/>
      <c r="AK96" s="221"/>
      <c r="AL96" s="221"/>
      <c r="AM96" s="221"/>
      <c r="AN96" s="220">
        <f>SUM(AG96,AT96)</f>
        <v>0</v>
      </c>
      <c r="AO96" s="221"/>
      <c r="AP96" s="221"/>
      <c r="AQ96" s="81" t="s">
        <v>85</v>
      </c>
      <c r="AR96" s="78"/>
      <c r="AS96" s="87">
        <v>0</v>
      </c>
      <c r="AT96" s="88">
        <f>ROUND(SUM(AV96:AW96),2)</f>
        <v>0</v>
      </c>
      <c r="AU96" s="89">
        <f>'02o - Stavebné úpravy maš...'!P137</f>
        <v>0</v>
      </c>
      <c r="AV96" s="88">
        <f>'02o - Stavebné úpravy maš...'!J35</f>
        <v>0</v>
      </c>
      <c r="AW96" s="88">
        <f>'02o - Stavebné úpravy maš...'!J36</f>
        <v>0</v>
      </c>
      <c r="AX96" s="88">
        <f>'02o - Stavebné úpravy maš...'!J37</f>
        <v>0</v>
      </c>
      <c r="AY96" s="88">
        <f>'02o - Stavebné úpravy maš...'!J38</f>
        <v>0</v>
      </c>
      <c r="AZ96" s="88">
        <f>'02o - Stavebné úpravy maš...'!F35</f>
        <v>0</v>
      </c>
      <c r="BA96" s="88">
        <f>'02o - Stavebné úpravy maš...'!F36</f>
        <v>0</v>
      </c>
      <c r="BB96" s="88">
        <f>'02o - Stavebné úpravy maš...'!F37</f>
        <v>0</v>
      </c>
      <c r="BC96" s="88">
        <f>'02o - Stavebné úpravy maš...'!F38</f>
        <v>0</v>
      </c>
      <c r="BD96" s="90">
        <f>'02o - Stavebné úpravy maš...'!F39</f>
        <v>0</v>
      </c>
      <c r="BT96" s="86" t="s">
        <v>86</v>
      </c>
      <c r="BV96" s="86" t="s">
        <v>80</v>
      </c>
      <c r="BW96" s="86" t="s">
        <v>89</v>
      </c>
      <c r="BX96" s="86" t="s">
        <v>4</v>
      </c>
      <c r="CL96" s="86" t="s">
        <v>1</v>
      </c>
      <c r="CM96" s="86" t="s">
        <v>78</v>
      </c>
    </row>
    <row r="97" spans="2:89" ht="10.199999999999999">
      <c r="B97" s="18"/>
      <c r="AR97" s="18"/>
    </row>
    <row r="98" spans="2:89" s="1" customFormat="1" ht="30" customHeight="1">
      <c r="B98" s="32"/>
      <c r="C98" s="67" t="s">
        <v>90</v>
      </c>
      <c r="AG98" s="227">
        <f>ROUND(SUM(AG99:AG102), 2)</f>
        <v>0</v>
      </c>
      <c r="AH98" s="227"/>
      <c r="AI98" s="227"/>
      <c r="AJ98" s="227"/>
      <c r="AK98" s="227"/>
      <c r="AL98" s="227"/>
      <c r="AM98" s="227"/>
      <c r="AN98" s="227">
        <f>ROUND(SUM(AN99:AN102), 2)</f>
        <v>0</v>
      </c>
      <c r="AO98" s="227"/>
      <c r="AP98" s="227"/>
      <c r="AQ98" s="91"/>
      <c r="AR98" s="32"/>
      <c r="AS98" s="62" t="s">
        <v>91</v>
      </c>
      <c r="AT98" s="63" t="s">
        <v>92</v>
      </c>
      <c r="AU98" s="63" t="s">
        <v>42</v>
      </c>
      <c r="AV98" s="64" t="s">
        <v>65</v>
      </c>
    </row>
    <row r="99" spans="2:89" s="1" customFormat="1" ht="19.95" customHeight="1">
      <c r="B99" s="32"/>
      <c r="D99" s="224" t="s">
        <v>93</v>
      </c>
      <c r="E99" s="224"/>
      <c r="F99" s="224"/>
      <c r="G99" s="224"/>
      <c r="H99" s="224"/>
      <c r="I99" s="224"/>
      <c r="J99" s="224"/>
      <c r="K99" s="224"/>
      <c r="L99" s="224"/>
      <c r="M99" s="224"/>
      <c r="N99" s="224"/>
      <c r="O99" s="224"/>
      <c r="P99" s="224"/>
      <c r="Q99" s="224"/>
      <c r="R99" s="224"/>
      <c r="S99" s="224"/>
      <c r="T99" s="224"/>
      <c r="U99" s="224"/>
      <c r="V99" s="224"/>
      <c r="W99" s="224"/>
      <c r="X99" s="224"/>
      <c r="Y99" s="224"/>
      <c r="Z99" s="224"/>
      <c r="AA99" s="224"/>
      <c r="AB99" s="224"/>
      <c r="AG99" s="222">
        <f>ROUND(AG94 * AS99, 2)</f>
        <v>0</v>
      </c>
      <c r="AH99" s="223"/>
      <c r="AI99" s="223"/>
      <c r="AJ99" s="223"/>
      <c r="AK99" s="223"/>
      <c r="AL99" s="223"/>
      <c r="AM99" s="223"/>
      <c r="AN99" s="223">
        <f>ROUND(AG99 + AV99, 2)</f>
        <v>0</v>
      </c>
      <c r="AO99" s="223"/>
      <c r="AP99" s="223"/>
      <c r="AR99" s="32"/>
      <c r="AS99" s="93">
        <v>0</v>
      </c>
      <c r="AT99" s="94" t="s">
        <v>94</v>
      </c>
      <c r="AU99" s="94" t="s">
        <v>43</v>
      </c>
      <c r="AV99" s="95">
        <f>ROUND(IF(AU99="základná",AG99*L32,IF(AU99="znížená",AG99*L33,0)), 2)</f>
        <v>0</v>
      </c>
      <c r="BV99" s="15" t="s">
        <v>95</v>
      </c>
      <c r="BY99" s="96">
        <f>IF(AU99="základná",AV99,0)</f>
        <v>0</v>
      </c>
      <c r="BZ99" s="96">
        <f>IF(AU99="znížená",AV99,0)</f>
        <v>0</v>
      </c>
      <c r="CA99" s="96">
        <v>0</v>
      </c>
      <c r="CB99" s="96">
        <v>0</v>
      </c>
      <c r="CC99" s="96">
        <v>0</v>
      </c>
      <c r="CD99" s="96">
        <f>IF(AU99="základná",AG99,0)</f>
        <v>0</v>
      </c>
      <c r="CE99" s="96">
        <f>IF(AU99="znížená",AG99,0)</f>
        <v>0</v>
      </c>
      <c r="CF99" s="96">
        <f>IF(AU99="zákl. prenesená",AG99,0)</f>
        <v>0</v>
      </c>
      <c r="CG99" s="96">
        <f>IF(AU99="zníž. prenesená",AG99,0)</f>
        <v>0</v>
      </c>
      <c r="CH99" s="96">
        <f>IF(AU99="nulová",AG99,0)</f>
        <v>0</v>
      </c>
      <c r="CI99" s="15">
        <f>IF(AU99="základná",1,IF(AU99="znížená",2,IF(AU99="zákl. prenesená",4,IF(AU99="zníž. prenesená",5,3))))</f>
        <v>1</v>
      </c>
      <c r="CJ99" s="15">
        <f>IF(AT99="stavebná časť",1,IF(AT99="investičná časť",2,3))</f>
        <v>1</v>
      </c>
      <c r="CK99" s="15" t="str">
        <f>IF(D99="Vyplň vlastné","","x")</f>
        <v>x</v>
      </c>
    </row>
    <row r="100" spans="2:89" s="1" customFormat="1" ht="19.95" customHeight="1">
      <c r="B100" s="32"/>
      <c r="D100" s="225" t="s">
        <v>96</v>
      </c>
      <c r="E100" s="224"/>
      <c r="F100" s="224"/>
      <c r="G100" s="224"/>
      <c r="H100" s="224"/>
      <c r="I100" s="224"/>
      <c r="J100" s="224"/>
      <c r="K100" s="224"/>
      <c r="L100" s="224"/>
      <c r="M100" s="224"/>
      <c r="N100" s="224"/>
      <c r="O100" s="224"/>
      <c r="P100" s="224"/>
      <c r="Q100" s="224"/>
      <c r="R100" s="224"/>
      <c r="S100" s="224"/>
      <c r="T100" s="224"/>
      <c r="U100" s="224"/>
      <c r="V100" s="224"/>
      <c r="W100" s="224"/>
      <c r="X100" s="224"/>
      <c r="Y100" s="224"/>
      <c r="Z100" s="224"/>
      <c r="AA100" s="224"/>
      <c r="AB100" s="224"/>
      <c r="AG100" s="222">
        <f>ROUND(AG94 * AS100, 2)</f>
        <v>0</v>
      </c>
      <c r="AH100" s="223"/>
      <c r="AI100" s="223"/>
      <c r="AJ100" s="223"/>
      <c r="AK100" s="223"/>
      <c r="AL100" s="223"/>
      <c r="AM100" s="223"/>
      <c r="AN100" s="223">
        <f>ROUND(AG100 + AV100, 2)</f>
        <v>0</v>
      </c>
      <c r="AO100" s="223"/>
      <c r="AP100" s="223"/>
      <c r="AR100" s="32"/>
      <c r="AS100" s="93">
        <v>0</v>
      </c>
      <c r="AT100" s="94" t="s">
        <v>94</v>
      </c>
      <c r="AU100" s="94" t="s">
        <v>43</v>
      </c>
      <c r="AV100" s="95">
        <f>ROUND(IF(AU100="základná",AG100*L32,IF(AU100="znížená",AG100*L33,0)), 2)</f>
        <v>0</v>
      </c>
      <c r="BV100" s="15" t="s">
        <v>97</v>
      </c>
      <c r="BY100" s="96">
        <f>IF(AU100="základná",AV100,0)</f>
        <v>0</v>
      </c>
      <c r="BZ100" s="96">
        <f>IF(AU100="znížená",AV100,0)</f>
        <v>0</v>
      </c>
      <c r="CA100" s="96">
        <v>0</v>
      </c>
      <c r="CB100" s="96">
        <v>0</v>
      </c>
      <c r="CC100" s="96">
        <v>0</v>
      </c>
      <c r="CD100" s="96">
        <f>IF(AU100="základná",AG100,0)</f>
        <v>0</v>
      </c>
      <c r="CE100" s="96">
        <f>IF(AU100="znížená",AG100,0)</f>
        <v>0</v>
      </c>
      <c r="CF100" s="96">
        <f>IF(AU100="zákl. prenesená",AG100,0)</f>
        <v>0</v>
      </c>
      <c r="CG100" s="96">
        <f>IF(AU100="zníž. prenesená",AG100,0)</f>
        <v>0</v>
      </c>
      <c r="CH100" s="96">
        <f>IF(AU100="nulová",AG100,0)</f>
        <v>0</v>
      </c>
      <c r="CI100" s="15">
        <f>IF(AU100="základná",1,IF(AU100="znížená",2,IF(AU100="zákl. prenesená",4,IF(AU100="zníž. prenesená",5,3))))</f>
        <v>1</v>
      </c>
      <c r="CJ100" s="15">
        <f>IF(AT100="stavebná časť",1,IF(AT100="investičná časť",2,3))</f>
        <v>1</v>
      </c>
      <c r="CK100" s="15" t="str">
        <f>IF(D100="Vyplň vlastné","","x")</f>
        <v/>
      </c>
    </row>
    <row r="101" spans="2:89" s="1" customFormat="1" ht="19.95" customHeight="1">
      <c r="B101" s="32"/>
      <c r="D101" s="225" t="s">
        <v>96</v>
      </c>
      <c r="E101" s="224"/>
      <c r="F101" s="224"/>
      <c r="G101" s="224"/>
      <c r="H101" s="224"/>
      <c r="I101" s="224"/>
      <c r="J101" s="224"/>
      <c r="K101" s="224"/>
      <c r="L101" s="224"/>
      <c r="M101" s="224"/>
      <c r="N101" s="224"/>
      <c r="O101" s="224"/>
      <c r="P101" s="224"/>
      <c r="Q101" s="224"/>
      <c r="R101" s="224"/>
      <c r="S101" s="224"/>
      <c r="T101" s="224"/>
      <c r="U101" s="224"/>
      <c r="V101" s="224"/>
      <c r="W101" s="224"/>
      <c r="X101" s="224"/>
      <c r="Y101" s="224"/>
      <c r="Z101" s="224"/>
      <c r="AA101" s="224"/>
      <c r="AB101" s="224"/>
      <c r="AG101" s="222">
        <f>ROUND(AG94 * AS101, 2)</f>
        <v>0</v>
      </c>
      <c r="AH101" s="223"/>
      <c r="AI101" s="223"/>
      <c r="AJ101" s="223"/>
      <c r="AK101" s="223"/>
      <c r="AL101" s="223"/>
      <c r="AM101" s="223"/>
      <c r="AN101" s="223">
        <f>ROUND(AG101 + AV101, 2)</f>
        <v>0</v>
      </c>
      <c r="AO101" s="223"/>
      <c r="AP101" s="223"/>
      <c r="AR101" s="32"/>
      <c r="AS101" s="93">
        <v>0</v>
      </c>
      <c r="AT101" s="94" t="s">
        <v>94</v>
      </c>
      <c r="AU101" s="94" t="s">
        <v>43</v>
      </c>
      <c r="AV101" s="95">
        <f>ROUND(IF(AU101="základná",AG101*L32,IF(AU101="znížená",AG101*L33,0)), 2)</f>
        <v>0</v>
      </c>
      <c r="BV101" s="15" t="s">
        <v>97</v>
      </c>
      <c r="BY101" s="96">
        <f>IF(AU101="základná",AV101,0)</f>
        <v>0</v>
      </c>
      <c r="BZ101" s="96">
        <f>IF(AU101="znížená",AV101,0)</f>
        <v>0</v>
      </c>
      <c r="CA101" s="96">
        <v>0</v>
      </c>
      <c r="CB101" s="96">
        <v>0</v>
      </c>
      <c r="CC101" s="96">
        <v>0</v>
      </c>
      <c r="CD101" s="96">
        <f>IF(AU101="základná",AG101,0)</f>
        <v>0</v>
      </c>
      <c r="CE101" s="96">
        <f>IF(AU101="znížená",AG101,0)</f>
        <v>0</v>
      </c>
      <c r="CF101" s="96">
        <f>IF(AU101="zákl. prenesená",AG101,0)</f>
        <v>0</v>
      </c>
      <c r="CG101" s="96">
        <f>IF(AU101="zníž. prenesená",AG101,0)</f>
        <v>0</v>
      </c>
      <c r="CH101" s="96">
        <f>IF(AU101="nulová",AG101,0)</f>
        <v>0</v>
      </c>
      <c r="CI101" s="15">
        <f>IF(AU101="základná",1,IF(AU101="znížená",2,IF(AU101="zákl. prenesená",4,IF(AU101="zníž. prenesená",5,3))))</f>
        <v>1</v>
      </c>
      <c r="CJ101" s="15">
        <f>IF(AT101="stavebná časť",1,IF(AT101="investičná časť",2,3))</f>
        <v>1</v>
      </c>
      <c r="CK101" s="15" t="str">
        <f>IF(D101="Vyplň vlastné","","x")</f>
        <v/>
      </c>
    </row>
    <row r="102" spans="2:89" s="1" customFormat="1" ht="19.95" customHeight="1">
      <c r="B102" s="32"/>
      <c r="D102" s="225" t="s">
        <v>96</v>
      </c>
      <c r="E102" s="224"/>
      <c r="F102" s="224"/>
      <c r="G102" s="224"/>
      <c r="H102" s="224"/>
      <c r="I102" s="224"/>
      <c r="J102" s="224"/>
      <c r="K102" s="224"/>
      <c r="L102" s="224"/>
      <c r="M102" s="224"/>
      <c r="N102" s="224"/>
      <c r="O102" s="224"/>
      <c r="P102" s="224"/>
      <c r="Q102" s="224"/>
      <c r="R102" s="224"/>
      <c r="S102" s="224"/>
      <c r="T102" s="224"/>
      <c r="U102" s="224"/>
      <c r="V102" s="224"/>
      <c r="W102" s="224"/>
      <c r="X102" s="224"/>
      <c r="Y102" s="224"/>
      <c r="Z102" s="224"/>
      <c r="AA102" s="224"/>
      <c r="AB102" s="224"/>
      <c r="AG102" s="222">
        <f>ROUND(AG94 * AS102, 2)</f>
        <v>0</v>
      </c>
      <c r="AH102" s="223"/>
      <c r="AI102" s="223"/>
      <c r="AJ102" s="223"/>
      <c r="AK102" s="223"/>
      <c r="AL102" s="223"/>
      <c r="AM102" s="223"/>
      <c r="AN102" s="223">
        <f>ROUND(AG102 + AV102, 2)</f>
        <v>0</v>
      </c>
      <c r="AO102" s="223"/>
      <c r="AP102" s="223"/>
      <c r="AR102" s="32"/>
      <c r="AS102" s="97">
        <v>0</v>
      </c>
      <c r="AT102" s="98" t="s">
        <v>94</v>
      </c>
      <c r="AU102" s="98" t="s">
        <v>43</v>
      </c>
      <c r="AV102" s="99">
        <f>ROUND(IF(AU102="základná",AG102*L32,IF(AU102="znížená",AG102*L33,0)), 2)</f>
        <v>0</v>
      </c>
      <c r="BV102" s="15" t="s">
        <v>97</v>
      </c>
      <c r="BY102" s="96">
        <f>IF(AU102="základná",AV102,0)</f>
        <v>0</v>
      </c>
      <c r="BZ102" s="96">
        <f>IF(AU102="znížená",AV102,0)</f>
        <v>0</v>
      </c>
      <c r="CA102" s="96">
        <v>0</v>
      </c>
      <c r="CB102" s="96">
        <v>0</v>
      </c>
      <c r="CC102" s="96">
        <v>0</v>
      </c>
      <c r="CD102" s="96">
        <f>IF(AU102="základná",AG102,0)</f>
        <v>0</v>
      </c>
      <c r="CE102" s="96">
        <f>IF(AU102="znížená",AG102,0)</f>
        <v>0</v>
      </c>
      <c r="CF102" s="96">
        <f>IF(AU102="zákl. prenesená",AG102,0)</f>
        <v>0</v>
      </c>
      <c r="CG102" s="96">
        <f>IF(AU102="zníž. prenesená",AG102,0)</f>
        <v>0</v>
      </c>
      <c r="CH102" s="96">
        <f>IF(AU102="nulová",AG102,0)</f>
        <v>0</v>
      </c>
      <c r="CI102" s="15">
        <f>IF(AU102="základná",1,IF(AU102="znížená",2,IF(AU102="zákl. prenesená",4,IF(AU102="zníž. prenesená",5,3))))</f>
        <v>1</v>
      </c>
      <c r="CJ102" s="15">
        <f>IF(AT102="stavebná časť",1,IF(AT102="investičná časť",2,3))</f>
        <v>1</v>
      </c>
      <c r="CK102" s="15" t="str">
        <f>IF(D102="Vyplň vlastné","","x")</f>
        <v/>
      </c>
    </row>
    <row r="103" spans="2:89" s="1" customFormat="1" ht="10.8" customHeight="1">
      <c r="B103" s="32"/>
      <c r="AR103" s="32"/>
    </row>
    <row r="104" spans="2:89" s="1" customFormat="1" ht="30" customHeight="1">
      <c r="B104" s="32"/>
      <c r="C104" s="100" t="s">
        <v>98</v>
      </c>
      <c r="D104" s="101"/>
      <c r="E104" s="101"/>
      <c r="F104" s="101"/>
      <c r="G104" s="101"/>
      <c r="H104" s="101"/>
      <c r="I104" s="101"/>
      <c r="J104" s="101"/>
      <c r="K104" s="101"/>
      <c r="L104" s="101"/>
      <c r="M104" s="101"/>
      <c r="N104" s="101"/>
      <c r="O104" s="101"/>
      <c r="P104" s="101"/>
      <c r="Q104" s="101"/>
      <c r="R104" s="101"/>
      <c r="S104" s="101"/>
      <c r="T104" s="101"/>
      <c r="U104" s="101"/>
      <c r="V104" s="101"/>
      <c r="W104" s="101"/>
      <c r="X104" s="101"/>
      <c r="Y104" s="101"/>
      <c r="Z104" s="101"/>
      <c r="AA104" s="101"/>
      <c r="AB104" s="101"/>
      <c r="AC104" s="101"/>
      <c r="AD104" s="101"/>
      <c r="AE104" s="101"/>
      <c r="AF104" s="101"/>
      <c r="AG104" s="228">
        <f>ROUND(AG94 + AG98, 2)</f>
        <v>0</v>
      </c>
      <c r="AH104" s="228"/>
      <c r="AI104" s="228"/>
      <c r="AJ104" s="228"/>
      <c r="AK104" s="228"/>
      <c r="AL104" s="228"/>
      <c r="AM104" s="228"/>
      <c r="AN104" s="228">
        <f>ROUND(AN94 + AN98, 2)</f>
        <v>0</v>
      </c>
      <c r="AO104" s="228"/>
      <c r="AP104" s="228"/>
      <c r="AQ104" s="101"/>
      <c r="AR104" s="32"/>
    </row>
    <row r="105" spans="2:89" s="1" customFormat="1" ht="6.9" customHeight="1">
      <c r="B105" s="47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32"/>
    </row>
  </sheetData>
  <mergeCells count="64">
    <mergeCell ref="AK38:AO38"/>
    <mergeCell ref="X38:AB38"/>
    <mergeCell ref="AR2:BE2"/>
    <mergeCell ref="W35:AE35"/>
    <mergeCell ref="L35:P35"/>
    <mergeCell ref="AK35:AO35"/>
    <mergeCell ref="AK36:AO36"/>
    <mergeCell ref="W36:AE36"/>
    <mergeCell ref="L36:P36"/>
    <mergeCell ref="W33:AE33"/>
    <mergeCell ref="AK33:AO33"/>
    <mergeCell ref="L33:P33"/>
    <mergeCell ref="AK34:AO34"/>
    <mergeCell ref="L34:P34"/>
    <mergeCell ref="W34:AE34"/>
    <mergeCell ref="AG104:AM104"/>
    <mergeCell ref="AN104:AP104"/>
    <mergeCell ref="BE5:BE34"/>
    <mergeCell ref="K5:AO5"/>
    <mergeCell ref="K6:AO6"/>
    <mergeCell ref="E14:AJ14"/>
    <mergeCell ref="E23:AN23"/>
    <mergeCell ref="AK26:AO26"/>
    <mergeCell ref="AK27:AO27"/>
    <mergeCell ref="AK29:AO29"/>
    <mergeCell ref="AK31:AO31"/>
    <mergeCell ref="L31:P31"/>
    <mergeCell ref="W31:AE31"/>
    <mergeCell ref="AK32:AO32"/>
    <mergeCell ref="W32:AE32"/>
    <mergeCell ref="L32:P32"/>
    <mergeCell ref="D102:AB102"/>
    <mergeCell ref="AG102:AM102"/>
    <mergeCell ref="AN102:AP102"/>
    <mergeCell ref="AG94:AM94"/>
    <mergeCell ref="AN94:AP94"/>
    <mergeCell ref="AG98:AM98"/>
    <mergeCell ref="AN98:AP98"/>
    <mergeCell ref="D100:AB100"/>
    <mergeCell ref="AG100:AM100"/>
    <mergeCell ref="AN100:AP100"/>
    <mergeCell ref="D101:AB101"/>
    <mergeCell ref="AG101:AM101"/>
    <mergeCell ref="AN101:AP101"/>
    <mergeCell ref="D96:H96"/>
    <mergeCell ref="AG96:AM96"/>
    <mergeCell ref="AN96:AP96"/>
    <mergeCell ref="J96:AF96"/>
    <mergeCell ref="AG99:AM99"/>
    <mergeCell ref="AN99:AP99"/>
    <mergeCell ref="D99:AB99"/>
    <mergeCell ref="AG92:AM92"/>
    <mergeCell ref="AN92:AP92"/>
    <mergeCell ref="I92:AF92"/>
    <mergeCell ref="C92:G92"/>
    <mergeCell ref="D95:H95"/>
    <mergeCell ref="J95:AF95"/>
    <mergeCell ref="AG95:AM95"/>
    <mergeCell ref="AN95:AP95"/>
    <mergeCell ref="L85:AO85"/>
    <mergeCell ref="AM87:AN87"/>
    <mergeCell ref="AS89:AT91"/>
    <mergeCell ref="AM89:AP89"/>
    <mergeCell ref="AM90:AP90"/>
  </mergeCells>
  <dataValidations count="2">
    <dataValidation type="list" allowBlank="1" showInputMessage="1" showErrorMessage="1" error="Povolené sú hodnoty základná, znížená, nulová." sqref="AU98:AU102" xr:uid="{00000000-0002-0000-0000-000000000000}">
      <formula1>"základná, znížená, nulová"</formula1>
    </dataValidation>
    <dataValidation type="list" allowBlank="1" showInputMessage="1" showErrorMessage="1" error="Povolené sú hodnoty stavebná časť, technologická časť, investičná časť." sqref="AT98:AT102" xr:uid="{00000000-0002-0000-0000-000001000000}">
      <formula1>"stavebná časť, technologická časť, investičná časť"</formula1>
    </dataValidation>
  </dataValidations>
  <hyperlinks>
    <hyperlink ref="A95" location="'01o - Stavebné úpravy maš...'!C2" display="/" xr:uid="{00000000-0004-0000-0000-000000000000}"/>
    <hyperlink ref="A96" location="'02o - Stavebné úpravy maš...'!C2" display="/" xr:uid="{00000000-0004-0000-0000-000001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165"/>
  <sheetViews>
    <sheetView showGridLines="0" workbookViewId="0">
      <selection activeCell="F24" sqref="F24"/>
    </sheetView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52" t="s">
        <v>5</v>
      </c>
      <c r="M2" s="233"/>
      <c r="N2" s="233"/>
      <c r="O2" s="233"/>
      <c r="P2" s="233"/>
      <c r="Q2" s="233"/>
      <c r="R2" s="233"/>
      <c r="S2" s="233"/>
      <c r="T2" s="233"/>
      <c r="U2" s="233"/>
      <c r="V2" s="233"/>
      <c r="AT2" s="15" t="s">
        <v>87</v>
      </c>
    </row>
    <row r="3" spans="2:46" ht="6.9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78</v>
      </c>
    </row>
    <row r="4" spans="2:46" ht="24.9" customHeight="1">
      <c r="B4" s="18"/>
      <c r="D4" s="19" t="s">
        <v>99</v>
      </c>
      <c r="L4" s="18"/>
      <c r="M4" s="103" t="s">
        <v>9</v>
      </c>
      <c r="AT4" s="15" t="s">
        <v>3</v>
      </c>
    </row>
    <row r="5" spans="2:46" ht="6.9" customHeight="1">
      <c r="B5" s="18"/>
      <c r="L5" s="18"/>
    </row>
    <row r="6" spans="2:46" ht="12" customHeight="1">
      <c r="B6" s="18"/>
      <c r="D6" s="25" t="s">
        <v>15</v>
      </c>
      <c r="L6" s="18"/>
    </row>
    <row r="7" spans="2:46" ht="26.25" customHeight="1">
      <c r="B7" s="18"/>
      <c r="E7" s="253" t="str">
        <f>'Rekapitulácia stavby'!K6</f>
        <v>Stavebné úpravy maštale pre voľné ustajnenie HD p.č. 606/10, Pichné</v>
      </c>
      <c r="F7" s="254"/>
      <c r="G7" s="254"/>
      <c r="H7" s="254"/>
      <c r="L7" s="18"/>
    </row>
    <row r="8" spans="2:46" s="1" customFormat="1" ht="12" customHeight="1">
      <c r="B8" s="32"/>
      <c r="D8" s="25" t="s">
        <v>100</v>
      </c>
      <c r="L8" s="32"/>
    </row>
    <row r="9" spans="2:46" s="1" customFormat="1" ht="16.5" customHeight="1">
      <c r="B9" s="32"/>
      <c r="E9" s="205" t="s">
        <v>101</v>
      </c>
      <c r="F9" s="255"/>
      <c r="G9" s="255"/>
      <c r="H9" s="255"/>
      <c r="L9" s="32"/>
    </row>
    <row r="10" spans="2:46" s="1" customFormat="1" ht="10.199999999999999">
      <c r="B10" s="32"/>
      <c r="L10" s="32"/>
    </row>
    <row r="11" spans="2:46" s="1" customFormat="1" ht="12" customHeight="1">
      <c r="B11" s="32"/>
      <c r="D11" s="25" t="s">
        <v>17</v>
      </c>
      <c r="F11" s="23" t="s">
        <v>1</v>
      </c>
      <c r="I11" s="25" t="s">
        <v>18</v>
      </c>
      <c r="J11" s="23" t="s">
        <v>1</v>
      </c>
      <c r="L11" s="32"/>
    </row>
    <row r="12" spans="2:46" s="1" customFormat="1" ht="12" customHeight="1">
      <c r="B12" s="32"/>
      <c r="D12" s="25" t="s">
        <v>19</v>
      </c>
      <c r="F12" s="23" t="s">
        <v>20</v>
      </c>
      <c r="I12" s="25" t="s">
        <v>21</v>
      </c>
      <c r="J12" s="55" t="str">
        <f>'Rekapitulácia stavby'!AN8</f>
        <v>4. 9. 2026</v>
      </c>
      <c r="L12" s="32"/>
    </row>
    <row r="13" spans="2:46" s="1" customFormat="1" ht="10.8" customHeight="1">
      <c r="B13" s="32"/>
      <c r="L13" s="32"/>
    </row>
    <row r="14" spans="2:46" s="1" customFormat="1" ht="12" customHeight="1">
      <c r="B14" s="32"/>
      <c r="D14" s="25" t="s">
        <v>23</v>
      </c>
      <c r="I14" s="25" t="s">
        <v>24</v>
      </c>
      <c r="J14" s="23" t="s">
        <v>25</v>
      </c>
      <c r="L14" s="32"/>
    </row>
    <row r="15" spans="2:46" s="1" customFormat="1" ht="18" customHeight="1">
      <c r="B15" s="32"/>
      <c r="E15" s="23" t="s">
        <v>470</v>
      </c>
      <c r="I15" s="25" t="s">
        <v>26</v>
      </c>
      <c r="J15" s="23" t="s">
        <v>27</v>
      </c>
      <c r="L15" s="32"/>
    </row>
    <row r="16" spans="2:46" s="1" customFormat="1" ht="6.9" customHeight="1">
      <c r="B16" s="32"/>
      <c r="L16" s="32"/>
    </row>
    <row r="17" spans="2:12" s="1" customFormat="1" ht="12" customHeight="1">
      <c r="B17" s="32"/>
      <c r="D17" s="25" t="s">
        <v>28</v>
      </c>
      <c r="I17" s="25" t="s">
        <v>24</v>
      </c>
      <c r="J17" s="26" t="str">
        <f>'Rekapitulácia stavby'!AN13</f>
        <v>Vyplň údaj</v>
      </c>
      <c r="L17" s="32"/>
    </row>
    <row r="18" spans="2:12" s="1" customFormat="1" ht="18" customHeight="1">
      <c r="B18" s="32"/>
      <c r="E18" s="256" t="str">
        <f>'Rekapitulácia stavby'!E14</f>
        <v>Vyplň údaj</v>
      </c>
      <c r="F18" s="232"/>
      <c r="G18" s="232"/>
      <c r="H18" s="232"/>
      <c r="I18" s="25" t="s">
        <v>26</v>
      </c>
      <c r="J18" s="26" t="str">
        <f>'Rekapitulácia stavby'!AN14</f>
        <v>Vyplň údaj</v>
      </c>
      <c r="L18" s="32"/>
    </row>
    <row r="19" spans="2:12" s="1" customFormat="1" ht="6.9" customHeight="1">
      <c r="B19" s="32"/>
      <c r="L19" s="32"/>
    </row>
    <row r="20" spans="2:12" s="1" customFormat="1" ht="12" customHeight="1">
      <c r="B20" s="32"/>
      <c r="D20" s="25" t="s">
        <v>30</v>
      </c>
      <c r="I20" s="25" t="s">
        <v>24</v>
      </c>
      <c r="J20" s="23" t="s">
        <v>31</v>
      </c>
      <c r="L20" s="32"/>
    </row>
    <row r="21" spans="2:12" s="1" customFormat="1" ht="18" customHeight="1">
      <c r="B21" s="32"/>
      <c r="E21" s="23" t="s">
        <v>469</v>
      </c>
      <c r="I21" s="25" t="s">
        <v>26</v>
      </c>
      <c r="J21" s="23" t="s">
        <v>1</v>
      </c>
      <c r="L21" s="32"/>
    </row>
    <row r="22" spans="2:12" s="1" customFormat="1" ht="6.9" customHeight="1">
      <c r="B22" s="32"/>
      <c r="L22" s="32"/>
    </row>
    <row r="23" spans="2:12" s="1" customFormat="1" ht="12" customHeight="1">
      <c r="B23" s="32"/>
      <c r="D23" s="25" t="s">
        <v>33</v>
      </c>
      <c r="I23" s="25" t="s">
        <v>24</v>
      </c>
      <c r="J23" s="23" t="s">
        <v>1</v>
      </c>
      <c r="L23" s="32"/>
    </row>
    <row r="24" spans="2:12" s="1" customFormat="1" ht="18" customHeight="1">
      <c r="B24" s="32"/>
      <c r="E24" s="23" t="s">
        <v>34</v>
      </c>
      <c r="I24" s="25" t="s">
        <v>26</v>
      </c>
      <c r="J24" s="23" t="s">
        <v>1</v>
      </c>
      <c r="L24" s="32"/>
    </row>
    <row r="25" spans="2:12" s="1" customFormat="1" ht="6.9" customHeight="1">
      <c r="B25" s="32"/>
      <c r="L25" s="32"/>
    </row>
    <row r="26" spans="2:12" s="1" customFormat="1" ht="12" customHeight="1">
      <c r="B26" s="32"/>
      <c r="D26" s="25" t="s">
        <v>35</v>
      </c>
      <c r="L26" s="32"/>
    </row>
    <row r="27" spans="2:12" s="7" customFormat="1" ht="16.5" customHeight="1">
      <c r="B27" s="104"/>
      <c r="E27" s="237" t="s">
        <v>1</v>
      </c>
      <c r="F27" s="237"/>
      <c r="G27" s="237"/>
      <c r="H27" s="237"/>
      <c r="L27" s="104"/>
    </row>
    <row r="28" spans="2:12" s="1" customFormat="1" ht="6.9" customHeight="1">
      <c r="B28" s="32"/>
      <c r="L28" s="32"/>
    </row>
    <row r="29" spans="2:12" s="1" customFormat="1" ht="6.9" customHeight="1">
      <c r="B29" s="32"/>
      <c r="D29" s="56"/>
      <c r="E29" s="56"/>
      <c r="F29" s="56"/>
      <c r="G29" s="56"/>
      <c r="H29" s="56"/>
      <c r="I29" s="56"/>
      <c r="J29" s="56"/>
      <c r="K29" s="56"/>
      <c r="L29" s="32"/>
    </row>
    <row r="30" spans="2:12" s="1" customFormat="1" ht="14.4" customHeight="1">
      <c r="B30" s="32"/>
      <c r="D30" s="23" t="s">
        <v>102</v>
      </c>
      <c r="J30" s="31">
        <f>J96</f>
        <v>0</v>
      </c>
      <c r="L30" s="32"/>
    </row>
    <row r="31" spans="2:12" s="1" customFormat="1" ht="14.4" customHeight="1">
      <c r="B31" s="32"/>
      <c r="D31" s="30" t="s">
        <v>93</v>
      </c>
      <c r="J31" s="31">
        <f>J104</f>
        <v>0</v>
      </c>
      <c r="L31" s="32"/>
    </row>
    <row r="32" spans="2:12" s="1" customFormat="1" ht="25.35" customHeight="1">
      <c r="B32" s="32"/>
      <c r="D32" s="105" t="s">
        <v>38</v>
      </c>
      <c r="J32" s="69">
        <f>ROUND(J30 + J31, 2)</f>
        <v>0</v>
      </c>
      <c r="L32" s="32"/>
    </row>
    <row r="33" spans="2:12" s="1" customFormat="1" ht="6.9" customHeight="1">
      <c r="B33" s="32"/>
      <c r="D33" s="56"/>
      <c r="E33" s="56"/>
      <c r="F33" s="56"/>
      <c r="G33" s="56"/>
      <c r="H33" s="56"/>
      <c r="I33" s="56"/>
      <c r="J33" s="56"/>
      <c r="K33" s="56"/>
      <c r="L33" s="32"/>
    </row>
    <row r="34" spans="2:12" s="1" customFormat="1" ht="14.4" customHeight="1">
      <c r="B34" s="32"/>
      <c r="F34" s="35" t="s">
        <v>40</v>
      </c>
      <c r="I34" s="35" t="s">
        <v>39</v>
      </c>
      <c r="J34" s="35" t="s">
        <v>41</v>
      </c>
      <c r="L34" s="32"/>
    </row>
    <row r="35" spans="2:12" s="1" customFormat="1" ht="14.4" customHeight="1">
      <c r="B35" s="32"/>
      <c r="D35" s="58" t="s">
        <v>42</v>
      </c>
      <c r="E35" s="37" t="s">
        <v>43</v>
      </c>
      <c r="F35" s="106">
        <f>ROUND((SUM(BE104:BE111) + SUM(BE131:BE164)),  2)</f>
        <v>0</v>
      </c>
      <c r="G35" s="107"/>
      <c r="H35" s="107"/>
      <c r="I35" s="108">
        <v>0.23</v>
      </c>
      <c r="J35" s="106">
        <f>ROUND(((SUM(BE104:BE111) + SUM(BE131:BE164))*I35),  2)</f>
        <v>0</v>
      </c>
      <c r="L35" s="32"/>
    </row>
    <row r="36" spans="2:12" s="1" customFormat="1" ht="14.4" customHeight="1">
      <c r="B36" s="32"/>
      <c r="E36" s="37" t="s">
        <v>44</v>
      </c>
      <c r="F36" s="109">
        <f>ROUND((SUM(BF104:BF111) + SUM(BF131:BF164)),  2)</f>
        <v>0</v>
      </c>
      <c r="I36" s="110">
        <v>0.23</v>
      </c>
      <c r="J36" s="109">
        <f>ROUND(((SUM(BF104:BF111) + SUM(BF131:BF164))*I36),  2)</f>
        <v>0</v>
      </c>
      <c r="L36" s="32"/>
    </row>
    <row r="37" spans="2:12" s="1" customFormat="1" ht="14.4" hidden="1" customHeight="1">
      <c r="B37" s="32"/>
      <c r="E37" s="25" t="s">
        <v>45</v>
      </c>
      <c r="F37" s="109">
        <f>ROUND((SUM(BG104:BG111) + SUM(BG131:BG164)),  2)</f>
        <v>0</v>
      </c>
      <c r="I37" s="110">
        <v>0.23</v>
      </c>
      <c r="J37" s="109">
        <f>0</f>
        <v>0</v>
      </c>
      <c r="L37" s="32"/>
    </row>
    <row r="38" spans="2:12" s="1" customFormat="1" ht="14.4" hidden="1" customHeight="1">
      <c r="B38" s="32"/>
      <c r="E38" s="25" t="s">
        <v>46</v>
      </c>
      <c r="F38" s="109">
        <f>ROUND((SUM(BH104:BH111) + SUM(BH131:BH164)),  2)</f>
        <v>0</v>
      </c>
      <c r="I38" s="110">
        <v>0.23</v>
      </c>
      <c r="J38" s="109">
        <f>0</f>
        <v>0</v>
      </c>
      <c r="L38" s="32"/>
    </row>
    <row r="39" spans="2:12" s="1" customFormat="1" ht="14.4" hidden="1" customHeight="1">
      <c r="B39" s="32"/>
      <c r="E39" s="37" t="s">
        <v>47</v>
      </c>
      <c r="F39" s="106">
        <f>ROUND((SUM(BI104:BI111) + SUM(BI131:BI164)),  2)</f>
        <v>0</v>
      </c>
      <c r="G39" s="107"/>
      <c r="H39" s="107"/>
      <c r="I39" s="108">
        <v>0</v>
      </c>
      <c r="J39" s="106">
        <f>0</f>
        <v>0</v>
      </c>
      <c r="L39" s="32"/>
    </row>
    <row r="40" spans="2:12" s="1" customFormat="1" ht="6.9" customHeight="1">
      <c r="B40" s="32"/>
      <c r="L40" s="32"/>
    </row>
    <row r="41" spans="2:12" s="1" customFormat="1" ht="25.35" customHeight="1">
      <c r="B41" s="32"/>
      <c r="C41" s="101"/>
      <c r="D41" s="111" t="s">
        <v>48</v>
      </c>
      <c r="E41" s="60"/>
      <c r="F41" s="60"/>
      <c r="G41" s="112" t="s">
        <v>49</v>
      </c>
      <c r="H41" s="113" t="s">
        <v>50</v>
      </c>
      <c r="I41" s="60"/>
      <c r="J41" s="114">
        <f>SUM(J32:J39)</f>
        <v>0</v>
      </c>
      <c r="K41" s="115"/>
      <c r="L41" s="32"/>
    </row>
    <row r="42" spans="2:12" s="1" customFormat="1" ht="14.4" customHeight="1">
      <c r="B42" s="32"/>
      <c r="L42" s="32"/>
    </row>
    <row r="43" spans="2:12" ht="14.4" customHeight="1">
      <c r="B43" s="18"/>
      <c r="L43" s="18"/>
    </row>
    <row r="44" spans="2:12" ht="14.4" customHeight="1">
      <c r="B44" s="18"/>
      <c r="L44" s="18"/>
    </row>
    <row r="45" spans="2:12" ht="14.4" customHeight="1">
      <c r="B45" s="18"/>
      <c r="L45" s="18"/>
    </row>
    <row r="46" spans="2:12" ht="14.4" customHeight="1">
      <c r="B46" s="18"/>
      <c r="L46" s="18"/>
    </row>
    <row r="47" spans="2:12" ht="14.4" customHeight="1">
      <c r="B47" s="18"/>
      <c r="L47" s="18"/>
    </row>
    <row r="48" spans="2:12" ht="14.4" customHeight="1">
      <c r="B48" s="18"/>
      <c r="L48" s="18"/>
    </row>
    <row r="49" spans="2:12" ht="14.4" customHeight="1">
      <c r="B49" s="18"/>
      <c r="L49" s="18"/>
    </row>
    <row r="50" spans="2:12" s="1" customFormat="1" ht="14.4" customHeight="1">
      <c r="B50" s="32"/>
      <c r="D50" s="44" t="s">
        <v>51</v>
      </c>
      <c r="E50" s="45"/>
      <c r="F50" s="45"/>
      <c r="G50" s="44" t="s">
        <v>52</v>
      </c>
      <c r="H50" s="45"/>
      <c r="I50" s="45"/>
      <c r="J50" s="45"/>
      <c r="K50" s="45"/>
      <c r="L50" s="32"/>
    </row>
    <row r="51" spans="2:12" ht="10.199999999999999">
      <c r="B51" s="18"/>
      <c r="L51" s="18"/>
    </row>
    <row r="52" spans="2:12" ht="10.199999999999999">
      <c r="B52" s="18"/>
      <c r="L52" s="18"/>
    </row>
    <row r="53" spans="2:12" ht="10.199999999999999">
      <c r="B53" s="18"/>
      <c r="L53" s="18"/>
    </row>
    <row r="54" spans="2:12" ht="10.199999999999999">
      <c r="B54" s="18"/>
      <c r="L54" s="18"/>
    </row>
    <row r="55" spans="2:12" ht="10.199999999999999">
      <c r="B55" s="18"/>
      <c r="L55" s="18"/>
    </row>
    <row r="56" spans="2:12" ht="10.199999999999999">
      <c r="B56" s="18"/>
      <c r="L56" s="18"/>
    </row>
    <row r="57" spans="2:12" ht="10.199999999999999">
      <c r="B57" s="18"/>
      <c r="L57" s="18"/>
    </row>
    <row r="58" spans="2:12" ht="10.199999999999999">
      <c r="B58" s="18"/>
      <c r="L58" s="18"/>
    </row>
    <row r="59" spans="2:12" ht="10.199999999999999">
      <c r="B59" s="18"/>
      <c r="L59" s="18"/>
    </row>
    <row r="60" spans="2:12" ht="10.199999999999999">
      <c r="B60" s="18"/>
      <c r="L60" s="18"/>
    </row>
    <row r="61" spans="2:12" s="1" customFormat="1" ht="13.2">
      <c r="B61" s="32"/>
      <c r="D61" s="46" t="s">
        <v>53</v>
      </c>
      <c r="E61" s="34"/>
      <c r="F61" s="116" t="s">
        <v>54</v>
      </c>
      <c r="G61" s="46" t="s">
        <v>53</v>
      </c>
      <c r="H61" s="34"/>
      <c r="I61" s="34"/>
      <c r="J61" s="117" t="s">
        <v>54</v>
      </c>
      <c r="K61" s="34"/>
      <c r="L61" s="32"/>
    </row>
    <row r="62" spans="2:12" ht="10.199999999999999">
      <c r="B62" s="18"/>
      <c r="L62" s="18"/>
    </row>
    <row r="63" spans="2:12" ht="10.199999999999999">
      <c r="B63" s="18"/>
      <c r="L63" s="18"/>
    </row>
    <row r="64" spans="2:12" ht="10.199999999999999">
      <c r="B64" s="18"/>
      <c r="L64" s="18"/>
    </row>
    <row r="65" spans="2:12" s="1" customFormat="1" ht="13.2">
      <c r="B65" s="32"/>
      <c r="D65" s="44" t="s">
        <v>55</v>
      </c>
      <c r="E65" s="45"/>
      <c r="F65" s="45"/>
      <c r="G65" s="44" t="s">
        <v>56</v>
      </c>
      <c r="H65" s="45"/>
      <c r="I65" s="45"/>
      <c r="J65" s="45"/>
      <c r="K65" s="45"/>
      <c r="L65" s="32"/>
    </row>
    <row r="66" spans="2:12" ht="10.199999999999999">
      <c r="B66" s="18"/>
      <c r="L66" s="18"/>
    </row>
    <row r="67" spans="2:12" ht="10.199999999999999">
      <c r="B67" s="18"/>
      <c r="L67" s="18"/>
    </row>
    <row r="68" spans="2:12" ht="10.199999999999999">
      <c r="B68" s="18"/>
      <c r="L68" s="18"/>
    </row>
    <row r="69" spans="2:12" ht="10.199999999999999">
      <c r="B69" s="18"/>
      <c r="L69" s="18"/>
    </row>
    <row r="70" spans="2:12" ht="10.199999999999999">
      <c r="B70" s="18"/>
      <c r="L70" s="18"/>
    </row>
    <row r="71" spans="2:12" ht="10.199999999999999">
      <c r="B71" s="18"/>
      <c r="L71" s="18"/>
    </row>
    <row r="72" spans="2:12" ht="10.199999999999999">
      <c r="B72" s="18"/>
      <c r="L72" s="18"/>
    </row>
    <row r="73" spans="2:12" ht="10.199999999999999">
      <c r="B73" s="18"/>
      <c r="L73" s="18"/>
    </row>
    <row r="74" spans="2:12" ht="10.199999999999999">
      <c r="B74" s="18"/>
      <c r="L74" s="18"/>
    </row>
    <row r="75" spans="2:12" ht="10.199999999999999">
      <c r="B75" s="18"/>
      <c r="L75" s="18"/>
    </row>
    <row r="76" spans="2:12" s="1" customFormat="1" ht="13.2">
      <c r="B76" s="32"/>
      <c r="D76" s="46" t="s">
        <v>53</v>
      </c>
      <c r="E76" s="34"/>
      <c r="F76" s="116" t="s">
        <v>54</v>
      </c>
      <c r="G76" s="46" t="s">
        <v>53</v>
      </c>
      <c r="H76" s="34"/>
      <c r="I76" s="34"/>
      <c r="J76" s="117" t="s">
        <v>54</v>
      </c>
      <c r="K76" s="34"/>
      <c r="L76" s="32"/>
    </row>
    <row r="77" spans="2:12" s="1" customFormat="1" ht="14.4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47" s="1" customFormat="1" ht="6.9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47" s="1" customFormat="1" ht="24.9" customHeight="1">
      <c r="B82" s="32"/>
      <c r="C82" s="19" t="s">
        <v>103</v>
      </c>
      <c r="L82" s="32"/>
    </row>
    <row r="83" spans="2:47" s="1" customFormat="1" ht="6.9" customHeight="1">
      <c r="B83" s="32"/>
      <c r="L83" s="32"/>
    </row>
    <row r="84" spans="2:47" s="1" customFormat="1" ht="12" customHeight="1">
      <c r="B84" s="32"/>
      <c r="C84" s="25" t="s">
        <v>15</v>
      </c>
      <c r="L84" s="32"/>
    </row>
    <row r="85" spans="2:47" s="1" customFormat="1" ht="26.25" customHeight="1">
      <c r="B85" s="32"/>
      <c r="E85" s="253" t="str">
        <f>E7</f>
        <v>Stavebné úpravy maštale pre voľné ustajnenie HD p.č. 606/10, Pichné</v>
      </c>
      <c r="F85" s="254"/>
      <c r="G85" s="254"/>
      <c r="H85" s="254"/>
      <c r="L85" s="32"/>
    </row>
    <row r="86" spans="2:47" s="1" customFormat="1" ht="12" customHeight="1">
      <c r="B86" s="32"/>
      <c r="C86" s="25" t="s">
        <v>100</v>
      </c>
      <c r="L86" s="32"/>
    </row>
    <row r="87" spans="2:47" s="1" customFormat="1" ht="16.5" customHeight="1">
      <c r="B87" s="32"/>
      <c r="E87" s="205" t="str">
        <f>E9</f>
        <v>01o - Stavebné úpravy mašt...</v>
      </c>
      <c r="F87" s="255"/>
      <c r="G87" s="255"/>
      <c r="H87" s="255"/>
      <c r="L87" s="32"/>
    </row>
    <row r="88" spans="2:47" s="1" customFormat="1" ht="6.9" customHeight="1">
      <c r="B88" s="32"/>
      <c r="L88" s="32"/>
    </row>
    <row r="89" spans="2:47" s="1" customFormat="1" ht="12" customHeight="1">
      <c r="B89" s="32"/>
      <c r="C89" s="25" t="s">
        <v>19</v>
      </c>
      <c r="F89" s="23" t="str">
        <f>F12</f>
        <v xml:space="preserve"> </v>
      </c>
      <c r="I89" s="25" t="s">
        <v>21</v>
      </c>
      <c r="J89" s="55" t="str">
        <f>IF(J12="","",J12)</f>
        <v>4. 9. 2026</v>
      </c>
      <c r="L89" s="32"/>
    </row>
    <row r="90" spans="2:47" s="1" customFormat="1" ht="6.9" customHeight="1">
      <c r="B90" s="32"/>
      <c r="L90" s="32"/>
    </row>
    <row r="91" spans="2:47" s="1" customFormat="1" ht="25.65" customHeight="1">
      <c r="B91" s="32"/>
      <c r="C91" s="25" t="s">
        <v>23</v>
      </c>
      <c r="F91" s="23" t="str">
        <f>E15</f>
        <v xml:space="preserve">JRD Pichne s.r.o., Námestie Slobody 2, Humenné </v>
      </c>
      <c r="I91" s="25" t="s">
        <v>30</v>
      </c>
      <c r="J91" s="28" t="str">
        <f>E21</f>
        <v>Ing. Lukáš Pida - Projektovanie stavieb</v>
      </c>
      <c r="L91" s="32"/>
    </row>
    <row r="92" spans="2:47" s="1" customFormat="1" ht="15.15" customHeight="1">
      <c r="B92" s="32"/>
      <c r="C92" s="25" t="s">
        <v>28</v>
      </c>
      <c r="F92" s="23" t="str">
        <f>IF(E18="","",E18)</f>
        <v>Vyplň údaj</v>
      </c>
      <c r="I92" s="25" t="s">
        <v>33</v>
      </c>
      <c r="J92" s="28" t="str">
        <f>E24</f>
        <v>Ing. Karol Závodský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18" t="s">
        <v>104</v>
      </c>
      <c r="D94" s="101"/>
      <c r="E94" s="101"/>
      <c r="F94" s="101"/>
      <c r="G94" s="101"/>
      <c r="H94" s="101"/>
      <c r="I94" s="101"/>
      <c r="J94" s="119" t="s">
        <v>105</v>
      </c>
      <c r="K94" s="101"/>
      <c r="L94" s="32"/>
    </row>
    <row r="95" spans="2:47" s="1" customFormat="1" ht="10.35" customHeight="1">
      <c r="B95" s="32"/>
      <c r="L95" s="32"/>
    </row>
    <row r="96" spans="2:47" s="1" customFormat="1" ht="22.8" customHeight="1">
      <c r="B96" s="32"/>
      <c r="C96" s="120" t="s">
        <v>106</v>
      </c>
      <c r="J96" s="69">
        <f>J131</f>
        <v>0</v>
      </c>
      <c r="L96" s="32"/>
      <c r="AU96" s="15" t="s">
        <v>107</v>
      </c>
    </row>
    <row r="97" spans="2:65" s="8" customFormat="1" ht="24.9" customHeight="1">
      <c r="B97" s="121"/>
      <c r="D97" s="122" t="s">
        <v>108</v>
      </c>
      <c r="E97" s="123"/>
      <c r="F97" s="123"/>
      <c r="G97" s="123"/>
      <c r="H97" s="123"/>
      <c r="I97" s="123"/>
      <c r="J97" s="124">
        <f>J132</f>
        <v>0</v>
      </c>
      <c r="L97" s="121"/>
    </row>
    <row r="98" spans="2:65" s="9" customFormat="1" ht="19.95" customHeight="1">
      <c r="B98" s="125"/>
      <c r="D98" s="126" t="s">
        <v>109</v>
      </c>
      <c r="E98" s="127"/>
      <c r="F98" s="127"/>
      <c r="G98" s="127"/>
      <c r="H98" s="127"/>
      <c r="I98" s="127"/>
      <c r="J98" s="128">
        <f>J133</f>
        <v>0</v>
      </c>
      <c r="L98" s="125"/>
    </row>
    <row r="99" spans="2:65" s="8" customFormat="1" ht="24.9" customHeight="1">
      <c r="B99" s="121"/>
      <c r="D99" s="122" t="s">
        <v>110</v>
      </c>
      <c r="E99" s="123"/>
      <c r="F99" s="123"/>
      <c r="G99" s="123"/>
      <c r="H99" s="123"/>
      <c r="I99" s="123"/>
      <c r="J99" s="124">
        <f>J143</f>
        <v>0</v>
      </c>
      <c r="L99" s="121"/>
    </row>
    <row r="100" spans="2:65" s="9" customFormat="1" ht="19.95" customHeight="1">
      <c r="B100" s="125"/>
      <c r="D100" s="126" t="s">
        <v>111</v>
      </c>
      <c r="E100" s="127"/>
      <c r="F100" s="127"/>
      <c r="G100" s="127"/>
      <c r="H100" s="127"/>
      <c r="I100" s="127"/>
      <c r="J100" s="128">
        <f>J144</f>
        <v>0</v>
      </c>
      <c r="L100" s="125"/>
    </row>
    <row r="101" spans="2:65" s="9" customFormat="1" ht="19.95" customHeight="1">
      <c r="B101" s="125"/>
      <c r="D101" s="126" t="s">
        <v>112</v>
      </c>
      <c r="E101" s="127"/>
      <c r="F101" s="127"/>
      <c r="G101" s="127"/>
      <c r="H101" s="127"/>
      <c r="I101" s="127"/>
      <c r="J101" s="128">
        <f>J152</f>
        <v>0</v>
      </c>
      <c r="L101" s="125"/>
    </row>
    <row r="102" spans="2:65" s="1" customFormat="1" ht="21.75" customHeight="1">
      <c r="B102" s="32"/>
      <c r="L102" s="32"/>
    </row>
    <row r="103" spans="2:65" s="1" customFormat="1" ht="6.9" customHeight="1">
      <c r="B103" s="32"/>
      <c r="L103" s="32"/>
    </row>
    <row r="104" spans="2:65" s="1" customFormat="1" ht="29.25" customHeight="1">
      <c r="B104" s="32"/>
      <c r="C104" s="120" t="s">
        <v>113</v>
      </c>
      <c r="J104" s="129">
        <f>ROUND(J105 + J106 + J107 + J108 + J109 + J110,2)</f>
        <v>0</v>
      </c>
      <c r="L104" s="32"/>
      <c r="N104" s="130" t="s">
        <v>42</v>
      </c>
    </row>
    <row r="105" spans="2:65" s="1" customFormat="1" ht="18" customHeight="1">
      <c r="B105" s="131"/>
      <c r="C105" s="132"/>
      <c r="D105" s="225" t="s">
        <v>114</v>
      </c>
      <c r="E105" s="257"/>
      <c r="F105" s="257"/>
      <c r="G105" s="132"/>
      <c r="H105" s="132"/>
      <c r="I105" s="132"/>
      <c r="J105" s="92">
        <v>0</v>
      </c>
      <c r="K105" s="132"/>
      <c r="L105" s="131"/>
      <c r="M105" s="132"/>
      <c r="N105" s="134" t="s">
        <v>44</v>
      </c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  <c r="AA105" s="132"/>
      <c r="AB105" s="132"/>
      <c r="AC105" s="132"/>
      <c r="AD105" s="132"/>
      <c r="AE105" s="132"/>
      <c r="AF105" s="132"/>
      <c r="AG105" s="132"/>
      <c r="AH105" s="132"/>
      <c r="AI105" s="132"/>
      <c r="AJ105" s="132"/>
      <c r="AK105" s="132"/>
      <c r="AL105" s="132"/>
      <c r="AM105" s="132"/>
      <c r="AN105" s="132"/>
      <c r="AO105" s="132"/>
      <c r="AP105" s="132"/>
      <c r="AQ105" s="132"/>
      <c r="AR105" s="132"/>
      <c r="AS105" s="132"/>
      <c r="AT105" s="132"/>
      <c r="AU105" s="132"/>
      <c r="AV105" s="132"/>
      <c r="AW105" s="132"/>
      <c r="AX105" s="132"/>
      <c r="AY105" s="135" t="s">
        <v>115</v>
      </c>
      <c r="AZ105" s="132"/>
      <c r="BA105" s="132"/>
      <c r="BB105" s="132"/>
      <c r="BC105" s="132"/>
      <c r="BD105" s="132"/>
      <c r="BE105" s="136">
        <f t="shared" ref="BE105:BE110" si="0">IF(N105="základná",J105,0)</f>
        <v>0</v>
      </c>
      <c r="BF105" s="136">
        <f t="shared" ref="BF105:BF110" si="1">IF(N105="znížená",J105,0)</f>
        <v>0</v>
      </c>
      <c r="BG105" s="136">
        <f t="shared" ref="BG105:BG110" si="2">IF(N105="zákl. prenesená",J105,0)</f>
        <v>0</v>
      </c>
      <c r="BH105" s="136">
        <f t="shared" ref="BH105:BH110" si="3">IF(N105="zníž. prenesená",J105,0)</f>
        <v>0</v>
      </c>
      <c r="BI105" s="136">
        <f t="shared" ref="BI105:BI110" si="4">IF(N105="nulová",J105,0)</f>
        <v>0</v>
      </c>
      <c r="BJ105" s="135" t="s">
        <v>116</v>
      </c>
      <c r="BK105" s="132"/>
      <c r="BL105" s="132"/>
      <c r="BM105" s="132"/>
    </row>
    <row r="106" spans="2:65" s="1" customFormat="1" ht="18" customHeight="1">
      <c r="B106" s="131"/>
      <c r="C106" s="132"/>
      <c r="D106" s="225" t="s">
        <v>117</v>
      </c>
      <c r="E106" s="257"/>
      <c r="F106" s="257"/>
      <c r="G106" s="132"/>
      <c r="H106" s="132"/>
      <c r="I106" s="132"/>
      <c r="J106" s="92">
        <v>0</v>
      </c>
      <c r="K106" s="132"/>
      <c r="L106" s="131"/>
      <c r="M106" s="132"/>
      <c r="N106" s="134" t="s">
        <v>44</v>
      </c>
      <c r="O106" s="132"/>
      <c r="P106" s="132"/>
      <c r="Q106" s="132"/>
      <c r="R106" s="132"/>
      <c r="S106" s="132"/>
      <c r="T106" s="132"/>
      <c r="U106" s="132"/>
      <c r="V106" s="132"/>
      <c r="W106" s="132"/>
      <c r="X106" s="132"/>
      <c r="Y106" s="132"/>
      <c r="Z106" s="132"/>
      <c r="AA106" s="132"/>
      <c r="AB106" s="132"/>
      <c r="AC106" s="132"/>
      <c r="AD106" s="132"/>
      <c r="AE106" s="132"/>
      <c r="AF106" s="132"/>
      <c r="AG106" s="132"/>
      <c r="AH106" s="132"/>
      <c r="AI106" s="132"/>
      <c r="AJ106" s="132"/>
      <c r="AK106" s="132"/>
      <c r="AL106" s="132"/>
      <c r="AM106" s="132"/>
      <c r="AN106" s="132"/>
      <c r="AO106" s="132"/>
      <c r="AP106" s="132"/>
      <c r="AQ106" s="132"/>
      <c r="AR106" s="132"/>
      <c r="AS106" s="132"/>
      <c r="AT106" s="132"/>
      <c r="AU106" s="132"/>
      <c r="AV106" s="132"/>
      <c r="AW106" s="132"/>
      <c r="AX106" s="132"/>
      <c r="AY106" s="135" t="s">
        <v>115</v>
      </c>
      <c r="AZ106" s="132"/>
      <c r="BA106" s="132"/>
      <c r="BB106" s="132"/>
      <c r="BC106" s="132"/>
      <c r="BD106" s="132"/>
      <c r="BE106" s="136">
        <f t="shared" si="0"/>
        <v>0</v>
      </c>
      <c r="BF106" s="136">
        <f t="shared" si="1"/>
        <v>0</v>
      </c>
      <c r="BG106" s="136">
        <f t="shared" si="2"/>
        <v>0</v>
      </c>
      <c r="BH106" s="136">
        <f t="shared" si="3"/>
        <v>0</v>
      </c>
      <c r="BI106" s="136">
        <f t="shared" si="4"/>
        <v>0</v>
      </c>
      <c r="BJ106" s="135" t="s">
        <v>116</v>
      </c>
      <c r="BK106" s="132"/>
      <c r="BL106" s="132"/>
      <c r="BM106" s="132"/>
    </row>
    <row r="107" spans="2:65" s="1" customFormat="1" ht="18" customHeight="1">
      <c r="B107" s="131"/>
      <c r="C107" s="132"/>
      <c r="D107" s="225" t="s">
        <v>118</v>
      </c>
      <c r="E107" s="257"/>
      <c r="F107" s="257"/>
      <c r="G107" s="132"/>
      <c r="H107" s="132"/>
      <c r="I107" s="132"/>
      <c r="J107" s="92">
        <v>0</v>
      </c>
      <c r="K107" s="132"/>
      <c r="L107" s="131"/>
      <c r="M107" s="132"/>
      <c r="N107" s="134" t="s">
        <v>44</v>
      </c>
      <c r="O107" s="132"/>
      <c r="P107" s="132"/>
      <c r="Q107" s="132"/>
      <c r="R107" s="132"/>
      <c r="S107" s="132"/>
      <c r="T107" s="132"/>
      <c r="U107" s="132"/>
      <c r="V107" s="132"/>
      <c r="W107" s="132"/>
      <c r="X107" s="132"/>
      <c r="Y107" s="132"/>
      <c r="Z107" s="132"/>
      <c r="AA107" s="132"/>
      <c r="AB107" s="132"/>
      <c r="AC107" s="132"/>
      <c r="AD107" s="132"/>
      <c r="AE107" s="132"/>
      <c r="AF107" s="132"/>
      <c r="AG107" s="132"/>
      <c r="AH107" s="132"/>
      <c r="AI107" s="132"/>
      <c r="AJ107" s="132"/>
      <c r="AK107" s="132"/>
      <c r="AL107" s="132"/>
      <c r="AM107" s="132"/>
      <c r="AN107" s="132"/>
      <c r="AO107" s="132"/>
      <c r="AP107" s="132"/>
      <c r="AQ107" s="132"/>
      <c r="AR107" s="132"/>
      <c r="AS107" s="132"/>
      <c r="AT107" s="132"/>
      <c r="AU107" s="132"/>
      <c r="AV107" s="132"/>
      <c r="AW107" s="132"/>
      <c r="AX107" s="132"/>
      <c r="AY107" s="135" t="s">
        <v>115</v>
      </c>
      <c r="AZ107" s="132"/>
      <c r="BA107" s="132"/>
      <c r="BB107" s="132"/>
      <c r="BC107" s="132"/>
      <c r="BD107" s="132"/>
      <c r="BE107" s="136">
        <f t="shared" si="0"/>
        <v>0</v>
      </c>
      <c r="BF107" s="136">
        <f t="shared" si="1"/>
        <v>0</v>
      </c>
      <c r="BG107" s="136">
        <f t="shared" si="2"/>
        <v>0</v>
      </c>
      <c r="BH107" s="136">
        <f t="shared" si="3"/>
        <v>0</v>
      </c>
      <c r="BI107" s="136">
        <f t="shared" si="4"/>
        <v>0</v>
      </c>
      <c r="BJ107" s="135" t="s">
        <v>116</v>
      </c>
      <c r="BK107" s="132"/>
      <c r="BL107" s="132"/>
      <c r="BM107" s="132"/>
    </row>
    <row r="108" spans="2:65" s="1" customFormat="1" ht="18" customHeight="1">
      <c r="B108" s="131"/>
      <c r="C108" s="132"/>
      <c r="D108" s="225" t="s">
        <v>119</v>
      </c>
      <c r="E108" s="257"/>
      <c r="F108" s="257"/>
      <c r="G108" s="132"/>
      <c r="H108" s="132"/>
      <c r="I108" s="132"/>
      <c r="J108" s="92">
        <v>0</v>
      </c>
      <c r="K108" s="132"/>
      <c r="L108" s="131"/>
      <c r="M108" s="132"/>
      <c r="N108" s="134" t="s">
        <v>44</v>
      </c>
      <c r="O108" s="132"/>
      <c r="P108" s="132"/>
      <c r="Q108" s="132"/>
      <c r="R108" s="132"/>
      <c r="S108" s="132"/>
      <c r="T108" s="132"/>
      <c r="U108" s="132"/>
      <c r="V108" s="132"/>
      <c r="W108" s="132"/>
      <c r="X108" s="132"/>
      <c r="Y108" s="132"/>
      <c r="Z108" s="132"/>
      <c r="AA108" s="132"/>
      <c r="AB108" s="132"/>
      <c r="AC108" s="132"/>
      <c r="AD108" s="132"/>
      <c r="AE108" s="132"/>
      <c r="AF108" s="132"/>
      <c r="AG108" s="132"/>
      <c r="AH108" s="132"/>
      <c r="AI108" s="132"/>
      <c r="AJ108" s="132"/>
      <c r="AK108" s="132"/>
      <c r="AL108" s="132"/>
      <c r="AM108" s="132"/>
      <c r="AN108" s="132"/>
      <c r="AO108" s="132"/>
      <c r="AP108" s="132"/>
      <c r="AQ108" s="132"/>
      <c r="AR108" s="132"/>
      <c r="AS108" s="132"/>
      <c r="AT108" s="132"/>
      <c r="AU108" s="132"/>
      <c r="AV108" s="132"/>
      <c r="AW108" s="132"/>
      <c r="AX108" s="132"/>
      <c r="AY108" s="135" t="s">
        <v>115</v>
      </c>
      <c r="AZ108" s="132"/>
      <c r="BA108" s="132"/>
      <c r="BB108" s="132"/>
      <c r="BC108" s="132"/>
      <c r="BD108" s="132"/>
      <c r="BE108" s="136">
        <f t="shared" si="0"/>
        <v>0</v>
      </c>
      <c r="BF108" s="136">
        <f t="shared" si="1"/>
        <v>0</v>
      </c>
      <c r="BG108" s="136">
        <f t="shared" si="2"/>
        <v>0</v>
      </c>
      <c r="BH108" s="136">
        <f t="shared" si="3"/>
        <v>0</v>
      </c>
      <c r="BI108" s="136">
        <f t="shared" si="4"/>
        <v>0</v>
      </c>
      <c r="BJ108" s="135" t="s">
        <v>116</v>
      </c>
      <c r="BK108" s="132"/>
      <c r="BL108" s="132"/>
      <c r="BM108" s="132"/>
    </row>
    <row r="109" spans="2:65" s="1" customFormat="1" ht="18" customHeight="1">
      <c r="B109" s="131"/>
      <c r="C109" s="132"/>
      <c r="D109" s="225" t="s">
        <v>120</v>
      </c>
      <c r="E109" s="257"/>
      <c r="F109" s="257"/>
      <c r="G109" s="132"/>
      <c r="H109" s="132"/>
      <c r="I109" s="132"/>
      <c r="J109" s="92">
        <v>0</v>
      </c>
      <c r="K109" s="132"/>
      <c r="L109" s="131"/>
      <c r="M109" s="132"/>
      <c r="N109" s="134" t="s">
        <v>44</v>
      </c>
      <c r="O109" s="132"/>
      <c r="P109" s="132"/>
      <c r="Q109" s="132"/>
      <c r="R109" s="132"/>
      <c r="S109" s="132"/>
      <c r="T109" s="132"/>
      <c r="U109" s="132"/>
      <c r="V109" s="132"/>
      <c r="W109" s="132"/>
      <c r="X109" s="132"/>
      <c r="Y109" s="132"/>
      <c r="Z109" s="132"/>
      <c r="AA109" s="132"/>
      <c r="AB109" s="132"/>
      <c r="AC109" s="132"/>
      <c r="AD109" s="132"/>
      <c r="AE109" s="132"/>
      <c r="AF109" s="132"/>
      <c r="AG109" s="132"/>
      <c r="AH109" s="132"/>
      <c r="AI109" s="132"/>
      <c r="AJ109" s="132"/>
      <c r="AK109" s="132"/>
      <c r="AL109" s="132"/>
      <c r="AM109" s="132"/>
      <c r="AN109" s="132"/>
      <c r="AO109" s="132"/>
      <c r="AP109" s="132"/>
      <c r="AQ109" s="132"/>
      <c r="AR109" s="132"/>
      <c r="AS109" s="132"/>
      <c r="AT109" s="132"/>
      <c r="AU109" s="132"/>
      <c r="AV109" s="132"/>
      <c r="AW109" s="132"/>
      <c r="AX109" s="132"/>
      <c r="AY109" s="135" t="s">
        <v>115</v>
      </c>
      <c r="AZ109" s="132"/>
      <c r="BA109" s="132"/>
      <c r="BB109" s="132"/>
      <c r="BC109" s="132"/>
      <c r="BD109" s="132"/>
      <c r="BE109" s="136">
        <f t="shared" si="0"/>
        <v>0</v>
      </c>
      <c r="BF109" s="136">
        <f t="shared" si="1"/>
        <v>0</v>
      </c>
      <c r="BG109" s="136">
        <f t="shared" si="2"/>
        <v>0</v>
      </c>
      <c r="BH109" s="136">
        <f t="shared" si="3"/>
        <v>0</v>
      </c>
      <c r="BI109" s="136">
        <f t="shared" si="4"/>
        <v>0</v>
      </c>
      <c r="BJ109" s="135" t="s">
        <v>116</v>
      </c>
      <c r="BK109" s="132"/>
      <c r="BL109" s="132"/>
      <c r="BM109" s="132"/>
    </row>
    <row r="110" spans="2:65" s="1" customFormat="1" ht="18" customHeight="1">
      <c r="B110" s="131"/>
      <c r="C110" s="132"/>
      <c r="D110" s="133" t="s">
        <v>121</v>
      </c>
      <c r="E110" s="132"/>
      <c r="F110" s="132"/>
      <c r="G110" s="132"/>
      <c r="H110" s="132"/>
      <c r="I110" s="132"/>
      <c r="J110" s="92">
        <f>ROUND(J30*T110,2)</f>
        <v>0</v>
      </c>
      <c r="K110" s="132"/>
      <c r="L110" s="131"/>
      <c r="M110" s="132"/>
      <c r="N110" s="134" t="s">
        <v>44</v>
      </c>
      <c r="O110" s="132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  <c r="AA110" s="132"/>
      <c r="AB110" s="132"/>
      <c r="AC110" s="132"/>
      <c r="AD110" s="132"/>
      <c r="AE110" s="132"/>
      <c r="AF110" s="132"/>
      <c r="AG110" s="132"/>
      <c r="AH110" s="132"/>
      <c r="AI110" s="132"/>
      <c r="AJ110" s="132"/>
      <c r="AK110" s="132"/>
      <c r="AL110" s="132"/>
      <c r="AM110" s="132"/>
      <c r="AN110" s="132"/>
      <c r="AO110" s="132"/>
      <c r="AP110" s="132"/>
      <c r="AQ110" s="132"/>
      <c r="AR110" s="132"/>
      <c r="AS110" s="132"/>
      <c r="AT110" s="132"/>
      <c r="AU110" s="132"/>
      <c r="AV110" s="132"/>
      <c r="AW110" s="132"/>
      <c r="AX110" s="132"/>
      <c r="AY110" s="135" t="s">
        <v>122</v>
      </c>
      <c r="AZ110" s="132"/>
      <c r="BA110" s="132"/>
      <c r="BB110" s="132"/>
      <c r="BC110" s="132"/>
      <c r="BD110" s="132"/>
      <c r="BE110" s="136">
        <f t="shared" si="0"/>
        <v>0</v>
      </c>
      <c r="BF110" s="136">
        <f t="shared" si="1"/>
        <v>0</v>
      </c>
      <c r="BG110" s="136">
        <f t="shared" si="2"/>
        <v>0</v>
      </c>
      <c r="BH110" s="136">
        <f t="shared" si="3"/>
        <v>0</v>
      </c>
      <c r="BI110" s="136">
        <f t="shared" si="4"/>
        <v>0</v>
      </c>
      <c r="BJ110" s="135" t="s">
        <v>116</v>
      </c>
      <c r="BK110" s="132"/>
      <c r="BL110" s="132"/>
      <c r="BM110" s="132"/>
    </row>
    <row r="111" spans="2:65" s="1" customFormat="1" ht="10.199999999999999">
      <c r="B111" s="32"/>
      <c r="L111" s="32"/>
    </row>
    <row r="112" spans="2:65" s="1" customFormat="1" ht="29.25" customHeight="1">
      <c r="B112" s="32"/>
      <c r="C112" s="100" t="s">
        <v>98</v>
      </c>
      <c r="D112" s="101"/>
      <c r="E112" s="101"/>
      <c r="F112" s="101"/>
      <c r="G112" s="101"/>
      <c r="H112" s="101"/>
      <c r="I112" s="101"/>
      <c r="J112" s="102">
        <f>ROUND(J96+J104,2)</f>
        <v>0</v>
      </c>
      <c r="K112" s="101"/>
      <c r="L112" s="32"/>
    </row>
    <row r="113" spans="2:12" s="1" customFormat="1" ht="6.9" customHeight="1">
      <c r="B113" s="47"/>
      <c r="C113" s="48"/>
      <c r="D113" s="48"/>
      <c r="E113" s="48"/>
      <c r="F113" s="48"/>
      <c r="G113" s="48"/>
      <c r="H113" s="48"/>
      <c r="I113" s="48"/>
      <c r="J113" s="48"/>
      <c r="K113" s="48"/>
      <c r="L113" s="32"/>
    </row>
    <row r="117" spans="2:12" s="1" customFormat="1" ht="6.9" customHeight="1">
      <c r="B117" s="49"/>
      <c r="C117" s="50"/>
      <c r="D117" s="50"/>
      <c r="E117" s="50"/>
      <c r="F117" s="50"/>
      <c r="G117" s="50"/>
      <c r="H117" s="50"/>
      <c r="I117" s="50"/>
      <c r="J117" s="50"/>
      <c r="K117" s="50"/>
      <c r="L117" s="32"/>
    </row>
    <row r="118" spans="2:12" s="1" customFormat="1" ht="24.9" customHeight="1">
      <c r="B118" s="32"/>
      <c r="C118" s="19" t="s">
        <v>123</v>
      </c>
      <c r="L118" s="32"/>
    </row>
    <row r="119" spans="2:12" s="1" customFormat="1" ht="6.9" customHeight="1">
      <c r="B119" s="32"/>
      <c r="L119" s="32"/>
    </row>
    <row r="120" spans="2:12" s="1" customFormat="1" ht="12" customHeight="1">
      <c r="B120" s="32"/>
      <c r="C120" s="25" t="s">
        <v>15</v>
      </c>
      <c r="L120" s="32"/>
    </row>
    <row r="121" spans="2:12" s="1" customFormat="1" ht="26.25" customHeight="1">
      <c r="B121" s="32"/>
      <c r="E121" s="253" t="str">
        <f>E7</f>
        <v>Stavebné úpravy maštale pre voľné ustajnenie HD p.č. 606/10, Pichné</v>
      </c>
      <c r="F121" s="254"/>
      <c r="G121" s="254"/>
      <c r="H121" s="254"/>
      <c r="L121" s="32"/>
    </row>
    <row r="122" spans="2:12" s="1" customFormat="1" ht="12" customHeight="1">
      <c r="B122" s="32"/>
      <c r="C122" s="25" t="s">
        <v>100</v>
      </c>
      <c r="L122" s="32"/>
    </row>
    <row r="123" spans="2:12" s="1" customFormat="1" ht="16.5" customHeight="1">
      <c r="B123" s="32"/>
      <c r="E123" s="205" t="str">
        <f>E9</f>
        <v>01o - Stavebné úpravy mašt...</v>
      </c>
      <c r="F123" s="255"/>
      <c r="G123" s="255"/>
      <c r="H123" s="255"/>
      <c r="L123" s="32"/>
    </row>
    <row r="124" spans="2:12" s="1" customFormat="1" ht="6.9" customHeight="1">
      <c r="B124" s="32"/>
      <c r="L124" s="32"/>
    </row>
    <row r="125" spans="2:12" s="1" customFormat="1" ht="12" customHeight="1">
      <c r="B125" s="32"/>
      <c r="C125" s="25" t="s">
        <v>19</v>
      </c>
      <c r="F125" s="23" t="str">
        <f>F12</f>
        <v xml:space="preserve"> </v>
      </c>
      <c r="I125" s="25" t="s">
        <v>21</v>
      </c>
      <c r="J125" s="55" t="str">
        <f>IF(J12="","",J12)</f>
        <v>4. 9. 2026</v>
      </c>
      <c r="L125" s="32"/>
    </row>
    <row r="126" spans="2:12" s="1" customFormat="1" ht="6.9" customHeight="1">
      <c r="B126" s="32"/>
      <c r="L126" s="32"/>
    </row>
    <row r="127" spans="2:12" s="1" customFormat="1" ht="25.65" customHeight="1">
      <c r="B127" s="32"/>
      <c r="C127" s="25" t="s">
        <v>23</v>
      </c>
      <c r="F127" s="23" t="str">
        <f>E15</f>
        <v xml:space="preserve">JRD Pichne s.r.o., Námestie Slobody 2, Humenné </v>
      </c>
      <c r="I127" s="25" t="s">
        <v>30</v>
      </c>
      <c r="J127" s="28" t="str">
        <f>E21</f>
        <v>Ing. Lukáš Pida - Projektovanie stavieb</v>
      </c>
      <c r="L127" s="32"/>
    </row>
    <row r="128" spans="2:12" s="1" customFormat="1" ht="15.15" customHeight="1">
      <c r="B128" s="32"/>
      <c r="C128" s="25" t="s">
        <v>28</v>
      </c>
      <c r="F128" s="23" t="str">
        <f>IF(E18="","",E18)</f>
        <v>Vyplň údaj</v>
      </c>
      <c r="I128" s="25" t="s">
        <v>33</v>
      </c>
      <c r="J128" s="28" t="str">
        <f>E24</f>
        <v>Ing. Karol Závodský</v>
      </c>
      <c r="L128" s="32"/>
    </row>
    <row r="129" spans="2:65" s="1" customFormat="1" ht="10.35" customHeight="1">
      <c r="B129" s="32"/>
      <c r="L129" s="32"/>
    </row>
    <row r="130" spans="2:65" s="10" customFormat="1" ht="29.25" customHeight="1">
      <c r="B130" s="137"/>
      <c r="C130" s="138" t="s">
        <v>124</v>
      </c>
      <c r="D130" s="139" t="s">
        <v>63</v>
      </c>
      <c r="E130" s="139" t="s">
        <v>59</v>
      </c>
      <c r="F130" s="139" t="s">
        <v>60</v>
      </c>
      <c r="G130" s="139" t="s">
        <v>125</v>
      </c>
      <c r="H130" s="139" t="s">
        <v>126</v>
      </c>
      <c r="I130" s="139" t="s">
        <v>127</v>
      </c>
      <c r="J130" s="140" t="s">
        <v>105</v>
      </c>
      <c r="K130" s="141" t="s">
        <v>128</v>
      </c>
      <c r="L130" s="137"/>
      <c r="M130" s="62" t="s">
        <v>1</v>
      </c>
      <c r="N130" s="63" t="s">
        <v>42</v>
      </c>
      <c r="O130" s="63" t="s">
        <v>129</v>
      </c>
      <c r="P130" s="63" t="s">
        <v>130</v>
      </c>
      <c r="Q130" s="63" t="s">
        <v>131</v>
      </c>
      <c r="R130" s="63" t="s">
        <v>132</v>
      </c>
      <c r="S130" s="63" t="s">
        <v>133</v>
      </c>
      <c r="T130" s="64" t="s">
        <v>134</v>
      </c>
    </row>
    <row r="131" spans="2:65" s="1" customFormat="1" ht="22.8" customHeight="1">
      <c r="B131" s="32"/>
      <c r="C131" s="67" t="s">
        <v>102</v>
      </c>
      <c r="J131" s="142">
        <f>BK131</f>
        <v>0</v>
      </c>
      <c r="L131" s="32"/>
      <c r="M131" s="65"/>
      <c r="N131" s="56"/>
      <c r="O131" s="56"/>
      <c r="P131" s="143">
        <f>P132+P143</f>
        <v>0</v>
      </c>
      <c r="Q131" s="56"/>
      <c r="R131" s="143">
        <f>R132+R143</f>
        <v>0</v>
      </c>
      <c r="S131" s="56"/>
      <c r="T131" s="144">
        <f>T132+T143</f>
        <v>0.60858000000000001</v>
      </c>
      <c r="AT131" s="15" t="s">
        <v>77</v>
      </c>
      <c r="AU131" s="15" t="s">
        <v>107</v>
      </c>
      <c r="BK131" s="145">
        <f>BK132+BK143</f>
        <v>0</v>
      </c>
    </row>
    <row r="132" spans="2:65" s="11" customFormat="1" ht="25.95" customHeight="1">
      <c r="B132" s="146"/>
      <c r="D132" s="147" t="s">
        <v>77</v>
      </c>
      <c r="E132" s="148" t="s">
        <v>135</v>
      </c>
      <c r="F132" s="148" t="s">
        <v>136</v>
      </c>
      <c r="I132" s="149"/>
      <c r="J132" s="150">
        <f>BK132</f>
        <v>0</v>
      </c>
      <c r="L132" s="146"/>
      <c r="M132" s="151"/>
      <c r="P132" s="152">
        <f>P133</f>
        <v>0</v>
      </c>
      <c r="R132" s="152">
        <f>R133</f>
        <v>0</v>
      </c>
      <c r="T132" s="153">
        <f>T133</f>
        <v>0</v>
      </c>
      <c r="AR132" s="147" t="s">
        <v>86</v>
      </c>
      <c r="AT132" s="154" t="s">
        <v>77</v>
      </c>
      <c r="AU132" s="154" t="s">
        <v>78</v>
      </c>
      <c r="AY132" s="147" t="s">
        <v>137</v>
      </c>
      <c r="BK132" s="155">
        <f>BK133</f>
        <v>0</v>
      </c>
    </row>
    <row r="133" spans="2:65" s="11" customFormat="1" ht="22.8" customHeight="1">
      <c r="B133" s="146"/>
      <c r="D133" s="147" t="s">
        <v>77</v>
      </c>
      <c r="E133" s="156" t="s">
        <v>138</v>
      </c>
      <c r="F133" s="156" t="s">
        <v>139</v>
      </c>
      <c r="I133" s="149"/>
      <c r="J133" s="157">
        <f>BK133</f>
        <v>0</v>
      </c>
      <c r="L133" s="146"/>
      <c r="M133" s="151"/>
      <c r="P133" s="152">
        <f>SUM(P134:P142)</f>
        <v>0</v>
      </c>
      <c r="R133" s="152">
        <f>SUM(R134:R142)</f>
        <v>0</v>
      </c>
      <c r="T133" s="153">
        <f>SUM(T134:T142)</f>
        <v>0</v>
      </c>
      <c r="AR133" s="147" t="s">
        <v>86</v>
      </c>
      <c r="AT133" s="154" t="s">
        <v>77</v>
      </c>
      <c r="AU133" s="154" t="s">
        <v>86</v>
      </c>
      <c r="AY133" s="147" t="s">
        <v>137</v>
      </c>
      <c r="BK133" s="155">
        <f>SUM(BK134:BK142)</f>
        <v>0</v>
      </c>
    </row>
    <row r="134" spans="2:65" s="1" customFormat="1" ht="44.25" customHeight="1">
      <c r="B134" s="131"/>
      <c r="C134" s="158" t="s">
        <v>86</v>
      </c>
      <c r="D134" s="158" t="s">
        <v>140</v>
      </c>
      <c r="E134" s="159" t="s">
        <v>141</v>
      </c>
      <c r="F134" s="160" t="s">
        <v>142</v>
      </c>
      <c r="G134" s="161" t="s">
        <v>143</v>
      </c>
      <c r="H134" s="162">
        <v>46.054000000000002</v>
      </c>
      <c r="I134" s="163"/>
      <c r="J134" s="164">
        <f>ROUND(I134*H134,2)</f>
        <v>0</v>
      </c>
      <c r="K134" s="165"/>
      <c r="L134" s="32"/>
      <c r="M134" s="166" t="s">
        <v>1</v>
      </c>
      <c r="N134" s="130" t="s">
        <v>44</v>
      </c>
      <c r="P134" s="167">
        <f>O134*H134</f>
        <v>0</v>
      </c>
      <c r="Q134" s="167">
        <v>0</v>
      </c>
      <c r="R134" s="167">
        <f>Q134*H134</f>
        <v>0</v>
      </c>
      <c r="S134" s="167">
        <v>0</v>
      </c>
      <c r="T134" s="168">
        <f>S134*H134</f>
        <v>0</v>
      </c>
      <c r="AR134" s="169" t="s">
        <v>144</v>
      </c>
      <c r="AT134" s="169" t="s">
        <v>140</v>
      </c>
      <c r="AU134" s="169" t="s">
        <v>116</v>
      </c>
      <c r="AY134" s="15" t="s">
        <v>137</v>
      </c>
      <c r="BE134" s="96">
        <f>IF(N134="základná",J134,0)</f>
        <v>0</v>
      </c>
      <c r="BF134" s="96">
        <f>IF(N134="znížená",J134,0)</f>
        <v>0</v>
      </c>
      <c r="BG134" s="96">
        <f>IF(N134="zákl. prenesená",J134,0)</f>
        <v>0</v>
      </c>
      <c r="BH134" s="96">
        <f>IF(N134="zníž. prenesená",J134,0)</f>
        <v>0</v>
      </c>
      <c r="BI134" s="96">
        <f>IF(N134="nulová",J134,0)</f>
        <v>0</v>
      </c>
      <c r="BJ134" s="15" t="s">
        <v>116</v>
      </c>
      <c r="BK134" s="96">
        <f>ROUND(I134*H134,2)</f>
        <v>0</v>
      </c>
      <c r="BL134" s="15" t="s">
        <v>144</v>
      </c>
      <c r="BM134" s="169" t="s">
        <v>116</v>
      </c>
    </row>
    <row r="135" spans="2:65" s="12" customFormat="1" ht="10.199999999999999">
      <c r="B135" s="170"/>
      <c r="D135" s="171" t="s">
        <v>145</v>
      </c>
      <c r="E135" s="172" t="s">
        <v>1</v>
      </c>
      <c r="F135" s="173" t="s">
        <v>146</v>
      </c>
      <c r="H135" s="174">
        <v>46.054000000000002</v>
      </c>
      <c r="I135" s="175"/>
      <c r="L135" s="170"/>
      <c r="M135" s="176"/>
      <c r="T135" s="177"/>
      <c r="AT135" s="172" t="s">
        <v>145</v>
      </c>
      <c r="AU135" s="172" t="s">
        <v>116</v>
      </c>
      <c r="AV135" s="12" t="s">
        <v>116</v>
      </c>
      <c r="AW135" s="12" t="s">
        <v>32</v>
      </c>
      <c r="AX135" s="12" t="s">
        <v>78</v>
      </c>
      <c r="AY135" s="172" t="s">
        <v>137</v>
      </c>
    </row>
    <row r="136" spans="2:65" s="13" customFormat="1" ht="10.199999999999999">
      <c r="B136" s="178"/>
      <c r="D136" s="171" t="s">
        <v>145</v>
      </c>
      <c r="E136" s="179" t="s">
        <v>1</v>
      </c>
      <c r="F136" s="180" t="s">
        <v>147</v>
      </c>
      <c r="H136" s="181">
        <v>46.054000000000002</v>
      </c>
      <c r="I136" s="182"/>
      <c r="L136" s="178"/>
      <c r="M136" s="183"/>
      <c r="T136" s="184"/>
      <c r="AT136" s="179" t="s">
        <v>145</v>
      </c>
      <c r="AU136" s="179" t="s">
        <v>116</v>
      </c>
      <c r="AV136" s="13" t="s">
        <v>144</v>
      </c>
      <c r="AW136" s="13" t="s">
        <v>32</v>
      </c>
      <c r="AX136" s="13" t="s">
        <v>86</v>
      </c>
      <c r="AY136" s="179" t="s">
        <v>137</v>
      </c>
    </row>
    <row r="137" spans="2:65" s="1" customFormat="1" ht="24.15" customHeight="1">
      <c r="B137" s="131"/>
      <c r="C137" s="158" t="s">
        <v>116</v>
      </c>
      <c r="D137" s="158" t="s">
        <v>140</v>
      </c>
      <c r="E137" s="159" t="s">
        <v>148</v>
      </c>
      <c r="F137" s="160" t="s">
        <v>149</v>
      </c>
      <c r="G137" s="161" t="s">
        <v>150</v>
      </c>
      <c r="H137" s="162">
        <v>87.733000000000004</v>
      </c>
      <c r="I137" s="163"/>
      <c r="J137" s="164">
        <f>ROUND(I137*H137,2)</f>
        <v>0</v>
      </c>
      <c r="K137" s="165"/>
      <c r="L137" s="32"/>
      <c r="M137" s="166" t="s">
        <v>1</v>
      </c>
      <c r="N137" s="130" t="s">
        <v>44</v>
      </c>
      <c r="P137" s="167">
        <f>O137*H137</f>
        <v>0</v>
      </c>
      <c r="Q137" s="167">
        <v>0</v>
      </c>
      <c r="R137" s="167">
        <f>Q137*H137</f>
        <v>0</v>
      </c>
      <c r="S137" s="167">
        <v>0</v>
      </c>
      <c r="T137" s="168">
        <f>S137*H137</f>
        <v>0</v>
      </c>
      <c r="AR137" s="169" t="s">
        <v>144</v>
      </c>
      <c r="AT137" s="169" t="s">
        <v>140</v>
      </c>
      <c r="AU137" s="169" t="s">
        <v>116</v>
      </c>
      <c r="AY137" s="15" t="s">
        <v>137</v>
      </c>
      <c r="BE137" s="96">
        <f>IF(N137="základná",J137,0)</f>
        <v>0</v>
      </c>
      <c r="BF137" s="96">
        <f>IF(N137="znížená",J137,0)</f>
        <v>0</v>
      </c>
      <c r="BG137" s="96">
        <f>IF(N137="zákl. prenesená",J137,0)</f>
        <v>0</v>
      </c>
      <c r="BH137" s="96">
        <f>IF(N137="zníž. prenesená",J137,0)</f>
        <v>0</v>
      </c>
      <c r="BI137" s="96">
        <f>IF(N137="nulová",J137,0)</f>
        <v>0</v>
      </c>
      <c r="BJ137" s="15" t="s">
        <v>116</v>
      </c>
      <c r="BK137" s="96">
        <f>ROUND(I137*H137,2)</f>
        <v>0</v>
      </c>
      <c r="BL137" s="15" t="s">
        <v>144</v>
      </c>
      <c r="BM137" s="169" t="s">
        <v>144</v>
      </c>
    </row>
    <row r="138" spans="2:65" s="12" customFormat="1" ht="10.199999999999999">
      <c r="B138" s="170"/>
      <c r="D138" s="171" t="s">
        <v>145</v>
      </c>
      <c r="E138" s="172" t="s">
        <v>1</v>
      </c>
      <c r="F138" s="173" t="s">
        <v>151</v>
      </c>
      <c r="H138" s="174">
        <v>87.733000000000004</v>
      </c>
      <c r="I138" s="175"/>
      <c r="L138" s="170"/>
      <c r="M138" s="176"/>
      <c r="T138" s="177"/>
      <c r="AT138" s="172" t="s">
        <v>145</v>
      </c>
      <c r="AU138" s="172" t="s">
        <v>116</v>
      </c>
      <c r="AV138" s="12" t="s">
        <v>116</v>
      </c>
      <c r="AW138" s="12" t="s">
        <v>32</v>
      </c>
      <c r="AX138" s="12" t="s">
        <v>78</v>
      </c>
      <c r="AY138" s="172" t="s">
        <v>137</v>
      </c>
    </row>
    <row r="139" spans="2:65" s="13" customFormat="1" ht="10.199999999999999">
      <c r="B139" s="178"/>
      <c r="D139" s="171" t="s">
        <v>145</v>
      </c>
      <c r="E139" s="179" t="s">
        <v>1</v>
      </c>
      <c r="F139" s="180" t="s">
        <v>147</v>
      </c>
      <c r="H139" s="181">
        <v>87.733000000000004</v>
      </c>
      <c r="I139" s="182"/>
      <c r="L139" s="178"/>
      <c r="M139" s="183"/>
      <c r="T139" s="184"/>
      <c r="AT139" s="179" t="s">
        <v>145</v>
      </c>
      <c r="AU139" s="179" t="s">
        <v>116</v>
      </c>
      <c r="AV139" s="13" t="s">
        <v>144</v>
      </c>
      <c r="AW139" s="13" t="s">
        <v>32</v>
      </c>
      <c r="AX139" s="13" t="s">
        <v>86</v>
      </c>
      <c r="AY139" s="179" t="s">
        <v>137</v>
      </c>
    </row>
    <row r="140" spans="2:65" s="1" customFormat="1" ht="24.15" customHeight="1">
      <c r="B140" s="131"/>
      <c r="C140" s="158" t="s">
        <v>152</v>
      </c>
      <c r="D140" s="158" t="s">
        <v>140</v>
      </c>
      <c r="E140" s="159" t="s">
        <v>153</v>
      </c>
      <c r="F140" s="160" t="s">
        <v>154</v>
      </c>
      <c r="G140" s="161" t="s">
        <v>150</v>
      </c>
      <c r="H140" s="162">
        <v>526.39800000000002</v>
      </c>
      <c r="I140" s="163"/>
      <c r="J140" s="164">
        <f>ROUND(I140*H140,2)</f>
        <v>0</v>
      </c>
      <c r="K140" s="165"/>
      <c r="L140" s="32"/>
      <c r="M140" s="166" t="s">
        <v>1</v>
      </c>
      <c r="N140" s="130" t="s">
        <v>44</v>
      </c>
      <c r="P140" s="167">
        <f>O140*H140</f>
        <v>0</v>
      </c>
      <c r="Q140" s="167">
        <v>0</v>
      </c>
      <c r="R140" s="167">
        <f>Q140*H140</f>
        <v>0</v>
      </c>
      <c r="S140" s="167">
        <v>0</v>
      </c>
      <c r="T140" s="168">
        <f>S140*H140</f>
        <v>0</v>
      </c>
      <c r="AR140" s="169" t="s">
        <v>144</v>
      </c>
      <c r="AT140" s="169" t="s">
        <v>140</v>
      </c>
      <c r="AU140" s="169" t="s">
        <v>116</v>
      </c>
      <c r="AY140" s="15" t="s">
        <v>137</v>
      </c>
      <c r="BE140" s="96">
        <f>IF(N140="základná",J140,0)</f>
        <v>0</v>
      </c>
      <c r="BF140" s="96">
        <f>IF(N140="znížená",J140,0)</f>
        <v>0</v>
      </c>
      <c r="BG140" s="96">
        <f>IF(N140="zákl. prenesená",J140,0)</f>
        <v>0</v>
      </c>
      <c r="BH140" s="96">
        <f>IF(N140="zníž. prenesená",J140,0)</f>
        <v>0</v>
      </c>
      <c r="BI140" s="96">
        <f>IF(N140="nulová",J140,0)</f>
        <v>0</v>
      </c>
      <c r="BJ140" s="15" t="s">
        <v>116</v>
      </c>
      <c r="BK140" s="96">
        <f>ROUND(I140*H140,2)</f>
        <v>0</v>
      </c>
      <c r="BL140" s="15" t="s">
        <v>144</v>
      </c>
      <c r="BM140" s="169" t="s">
        <v>155</v>
      </c>
    </row>
    <row r="141" spans="2:65" s="12" customFormat="1" ht="10.199999999999999">
      <c r="B141" s="170"/>
      <c r="D141" s="171" t="s">
        <v>145</v>
      </c>
      <c r="E141" s="172" t="s">
        <v>1</v>
      </c>
      <c r="F141" s="173" t="s">
        <v>156</v>
      </c>
      <c r="H141" s="174">
        <v>526.39800000000002</v>
      </c>
      <c r="I141" s="175"/>
      <c r="L141" s="170"/>
      <c r="M141" s="176"/>
      <c r="T141" s="177"/>
      <c r="AT141" s="172" t="s">
        <v>145</v>
      </c>
      <c r="AU141" s="172" t="s">
        <v>116</v>
      </c>
      <c r="AV141" s="12" t="s">
        <v>116</v>
      </c>
      <c r="AW141" s="12" t="s">
        <v>32</v>
      </c>
      <c r="AX141" s="12" t="s">
        <v>78</v>
      </c>
      <c r="AY141" s="172" t="s">
        <v>137</v>
      </c>
    </row>
    <row r="142" spans="2:65" s="13" customFormat="1" ht="10.199999999999999">
      <c r="B142" s="178"/>
      <c r="D142" s="171" t="s">
        <v>145</v>
      </c>
      <c r="E142" s="179" t="s">
        <v>1</v>
      </c>
      <c r="F142" s="180" t="s">
        <v>147</v>
      </c>
      <c r="H142" s="181">
        <v>526.39800000000002</v>
      </c>
      <c r="I142" s="182"/>
      <c r="L142" s="178"/>
      <c r="M142" s="183"/>
      <c r="T142" s="184"/>
      <c r="AT142" s="179" t="s">
        <v>145</v>
      </c>
      <c r="AU142" s="179" t="s">
        <v>116</v>
      </c>
      <c r="AV142" s="13" t="s">
        <v>144</v>
      </c>
      <c r="AW142" s="13" t="s">
        <v>32</v>
      </c>
      <c r="AX142" s="13" t="s">
        <v>86</v>
      </c>
      <c r="AY142" s="179" t="s">
        <v>137</v>
      </c>
    </row>
    <row r="143" spans="2:65" s="11" customFormat="1" ht="25.95" customHeight="1">
      <c r="B143" s="146"/>
      <c r="D143" s="147" t="s">
        <v>77</v>
      </c>
      <c r="E143" s="148" t="s">
        <v>157</v>
      </c>
      <c r="F143" s="148" t="s">
        <v>158</v>
      </c>
      <c r="I143" s="149"/>
      <c r="J143" s="150">
        <f>BK143</f>
        <v>0</v>
      </c>
      <c r="L143" s="146"/>
      <c r="M143" s="151"/>
      <c r="P143" s="152">
        <f>P144+P152</f>
        <v>0</v>
      </c>
      <c r="R143" s="152">
        <f>R144+R152</f>
        <v>0</v>
      </c>
      <c r="T143" s="153">
        <f>T144+T152</f>
        <v>0.60858000000000001</v>
      </c>
      <c r="AR143" s="147" t="s">
        <v>116</v>
      </c>
      <c r="AT143" s="154" t="s">
        <v>77</v>
      </c>
      <c r="AU143" s="154" t="s">
        <v>78</v>
      </c>
      <c r="AY143" s="147" t="s">
        <v>137</v>
      </c>
      <c r="BK143" s="155">
        <f>BK144+BK152</f>
        <v>0</v>
      </c>
    </row>
    <row r="144" spans="2:65" s="11" customFormat="1" ht="22.8" customHeight="1">
      <c r="B144" s="146"/>
      <c r="D144" s="147" t="s">
        <v>77</v>
      </c>
      <c r="E144" s="156" t="s">
        <v>159</v>
      </c>
      <c r="F144" s="156" t="s">
        <v>160</v>
      </c>
      <c r="I144" s="149"/>
      <c r="J144" s="157">
        <f>BK144</f>
        <v>0</v>
      </c>
      <c r="L144" s="146"/>
      <c r="M144" s="151"/>
      <c r="P144" s="152">
        <f>SUM(P145:P151)</f>
        <v>0</v>
      </c>
      <c r="R144" s="152">
        <f>SUM(R145:R151)</f>
        <v>0</v>
      </c>
      <c r="T144" s="153">
        <f>SUM(T145:T151)</f>
        <v>0</v>
      </c>
      <c r="AR144" s="147" t="s">
        <v>116</v>
      </c>
      <c r="AT144" s="154" t="s">
        <v>77</v>
      </c>
      <c r="AU144" s="154" t="s">
        <v>86</v>
      </c>
      <c r="AY144" s="147" t="s">
        <v>137</v>
      </c>
      <c r="BK144" s="155">
        <f>SUM(BK145:BK151)</f>
        <v>0</v>
      </c>
    </row>
    <row r="145" spans="2:65" s="1" customFormat="1" ht="33" customHeight="1">
      <c r="B145" s="131"/>
      <c r="C145" s="158" t="s">
        <v>144</v>
      </c>
      <c r="D145" s="158" t="s">
        <v>140</v>
      </c>
      <c r="E145" s="159" t="s">
        <v>161</v>
      </c>
      <c r="F145" s="160" t="s">
        <v>162</v>
      </c>
      <c r="G145" s="161" t="s">
        <v>163</v>
      </c>
      <c r="H145" s="162">
        <v>128.80000000000001</v>
      </c>
      <c r="I145" s="163"/>
      <c r="J145" s="164">
        <f>ROUND(I145*H145,2)</f>
        <v>0</v>
      </c>
      <c r="K145" s="165"/>
      <c r="L145" s="32"/>
      <c r="M145" s="166" t="s">
        <v>1</v>
      </c>
      <c r="N145" s="130" t="s">
        <v>44</v>
      </c>
      <c r="P145" s="167">
        <f>O145*H145</f>
        <v>0</v>
      </c>
      <c r="Q145" s="167">
        <v>0</v>
      </c>
      <c r="R145" s="167">
        <f>Q145*H145</f>
        <v>0</v>
      </c>
      <c r="S145" s="167">
        <v>0</v>
      </c>
      <c r="T145" s="168">
        <f>S145*H145</f>
        <v>0</v>
      </c>
      <c r="AR145" s="169" t="s">
        <v>164</v>
      </c>
      <c r="AT145" s="169" t="s">
        <v>140</v>
      </c>
      <c r="AU145" s="169" t="s">
        <v>116</v>
      </c>
      <c r="AY145" s="15" t="s">
        <v>137</v>
      </c>
      <c r="BE145" s="96">
        <f>IF(N145="základná",J145,0)</f>
        <v>0</v>
      </c>
      <c r="BF145" s="96">
        <f>IF(N145="znížená",J145,0)</f>
        <v>0</v>
      </c>
      <c r="BG145" s="96">
        <f>IF(N145="zákl. prenesená",J145,0)</f>
        <v>0</v>
      </c>
      <c r="BH145" s="96">
        <f>IF(N145="zníž. prenesená",J145,0)</f>
        <v>0</v>
      </c>
      <c r="BI145" s="96">
        <f>IF(N145="nulová",J145,0)</f>
        <v>0</v>
      </c>
      <c r="BJ145" s="15" t="s">
        <v>116</v>
      </c>
      <c r="BK145" s="96">
        <f>ROUND(I145*H145,2)</f>
        <v>0</v>
      </c>
      <c r="BL145" s="15" t="s">
        <v>164</v>
      </c>
      <c r="BM145" s="169" t="s">
        <v>165</v>
      </c>
    </row>
    <row r="146" spans="2:65" s="12" customFormat="1" ht="10.199999999999999">
      <c r="B146" s="170"/>
      <c r="D146" s="171" t="s">
        <v>145</v>
      </c>
      <c r="E146" s="172" t="s">
        <v>1</v>
      </c>
      <c r="F146" s="173" t="s">
        <v>166</v>
      </c>
      <c r="H146" s="174">
        <v>128.80000000000001</v>
      </c>
      <c r="I146" s="175"/>
      <c r="L146" s="170"/>
      <c r="M146" s="176"/>
      <c r="T146" s="177"/>
      <c r="AT146" s="172" t="s">
        <v>145</v>
      </c>
      <c r="AU146" s="172" t="s">
        <v>116</v>
      </c>
      <c r="AV146" s="12" t="s">
        <v>116</v>
      </c>
      <c r="AW146" s="12" t="s">
        <v>32</v>
      </c>
      <c r="AX146" s="12" t="s">
        <v>78</v>
      </c>
      <c r="AY146" s="172" t="s">
        <v>137</v>
      </c>
    </row>
    <row r="147" spans="2:65" s="13" customFormat="1" ht="10.199999999999999">
      <c r="B147" s="178"/>
      <c r="D147" s="171" t="s">
        <v>145</v>
      </c>
      <c r="E147" s="179" t="s">
        <v>1</v>
      </c>
      <c r="F147" s="180" t="s">
        <v>147</v>
      </c>
      <c r="H147" s="181">
        <v>128.80000000000001</v>
      </c>
      <c r="I147" s="182"/>
      <c r="L147" s="178"/>
      <c r="M147" s="183"/>
      <c r="T147" s="184"/>
      <c r="AT147" s="179" t="s">
        <v>145</v>
      </c>
      <c r="AU147" s="179" t="s">
        <v>116</v>
      </c>
      <c r="AV147" s="13" t="s">
        <v>144</v>
      </c>
      <c r="AW147" s="13" t="s">
        <v>32</v>
      </c>
      <c r="AX147" s="13" t="s">
        <v>86</v>
      </c>
      <c r="AY147" s="179" t="s">
        <v>137</v>
      </c>
    </row>
    <row r="148" spans="2:65" s="1" customFormat="1" ht="24.15" customHeight="1">
      <c r="B148" s="131"/>
      <c r="C148" s="158" t="s">
        <v>167</v>
      </c>
      <c r="D148" s="158" t="s">
        <v>140</v>
      </c>
      <c r="E148" s="159" t="s">
        <v>168</v>
      </c>
      <c r="F148" s="160" t="s">
        <v>169</v>
      </c>
      <c r="G148" s="161" t="s">
        <v>170</v>
      </c>
      <c r="H148" s="162">
        <v>4</v>
      </c>
      <c r="I148" s="163"/>
      <c r="J148" s="164">
        <f>ROUND(I148*H148,2)</f>
        <v>0</v>
      </c>
      <c r="K148" s="165"/>
      <c r="L148" s="32"/>
      <c r="M148" s="166" t="s">
        <v>1</v>
      </c>
      <c r="N148" s="130" t="s">
        <v>44</v>
      </c>
      <c r="P148" s="167">
        <f>O148*H148</f>
        <v>0</v>
      </c>
      <c r="Q148" s="167">
        <v>0</v>
      </c>
      <c r="R148" s="167">
        <f>Q148*H148</f>
        <v>0</v>
      </c>
      <c r="S148" s="167">
        <v>0</v>
      </c>
      <c r="T148" s="168">
        <f>S148*H148</f>
        <v>0</v>
      </c>
      <c r="AR148" s="169" t="s">
        <v>164</v>
      </c>
      <c r="AT148" s="169" t="s">
        <v>140</v>
      </c>
      <c r="AU148" s="169" t="s">
        <v>116</v>
      </c>
      <c r="AY148" s="15" t="s">
        <v>137</v>
      </c>
      <c r="BE148" s="96">
        <f>IF(N148="základná",J148,0)</f>
        <v>0</v>
      </c>
      <c r="BF148" s="96">
        <f>IF(N148="znížená",J148,0)</f>
        <v>0</v>
      </c>
      <c r="BG148" s="96">
        <f>IF(N148="zákl. prenesená",J148,0)</f>
        <v>0</v>
      </c>
      <c r="BH148" s="96">
        <f>IF(N148="zníž. prenesená",J148,0)</f>
        <v>0</v>
      </c>
      <c r="BI148" s="96">
        <f>IF(N148="nulová",J148,0)</f>
        <v>0</v>
      </c>
      <c r="BJ148" s="15" t="s">
        <v>116</v>
      </c>
      <c r="BK148" s="96">
        <f>ROUND(I148*H148,2)</f>
        <v>0</v>
      </c>
      <c r="BL148" s="15" t="s">
        <v>164</v>
      </c>
      <c r="BM148" s="169" t="s">
        <v>171</v>
      </c>
    </row>
    <row r="149" spans="2:65" s="1" customFormat="1" ht="24.15" customHeight="1">
      <c r="B149" s="131"/>
      <c r="C149" s="158" t="s">
        <v>155</v>
      </c>
      <c r="D149" s="158" t="s">
        <v>140</v>
      </c>
      <c r="E149" s="159" t="s">
        <v>172</v>
      </c>
      <c r="F149" s="160" t="s">
        <v>173</v>
      </c>
      <c r="G149" s="161" t="s">
        <v>163</v>
      </c>
      <c r="H149" s="162">
        <v>19.8</v>
      </c>
      <c r="I149" s="163"/>
      <c r="J149" s="164">
        <f>ROUND(I149*H149,2)</f>
        <v>0</v>
      </c>
      <c r="K149" s="165"/>
      <c r="L149" s="32"/>
      <c r="M149" s="166" t="s">
        <v>1</v>
      </c>
      <c r="N149" s="130" t="s">
        <v>44</v>
      </c>
      <c r="P149" s="167">
        <f>O149*H149</f>
        <v>0</v>
      </c>
      <c r="Q149" s="167">
        <v>0</v>
      </c>
      <c r="R149" s="167">
        <f>Q149*H149</f>
        <v>0</v>
      </c>
      <c r="S149" s="167">
        <v>0</v>
      </c>
      <c r="T149" s="168">
        <f>S149*H149</f>
        <v>0</v>
      </c>
      <c r="AR149" s="169" t="s">
        <v>164</v>
      </c>
      <c r="AT149" s="169" t="s">
        <v>140</v>
      </c>
      <c r="AU149" s="169" t="s">
        <v>116</v>
      </c>
      <c r="AY149" s="15" t="s">
        <v>137</v>
      </c>
      <c r="BE149" s="96">
        <f>IF(N149="základná",J149,0)</f>
        <v>0</v>
      </c>
      <c r="BF149" s="96">
        <f>IF(N149="znížená",J149,0)</f>
        <v>0</v>
      </c>
      <c r="BG149" s="96">
        <f>IF(N149="zákl. prenesená",J149,0)</f>
        <v>0</v>
      </c>
      <c r="BH149" s="96">
        <f>IF(N149="zníž. prenesená",J149,0)</f>
        <v>0</v>
      </c>
      <c r="BI149" s="96">
        <f>IF(N149="nulová",J149,0)</f>
        <v>0</v>
      </c>
      <c r="BJ149" s="15" t="s">
        <v>116</v>
      </c>
      <c r="BK149" s="96">
        <f>ROUND(I149*H149,2)</f>
        <v>0</v>
      </c>
      <c r="BL149" s="15" t="s">
        <v>164</v>
      </c>
      <c r="BM149" s="169" t="s">
        <v>174</v>
      </c>
    </row>
    <row r="150" spans="2:65" s="12" customFormat="1" ht="10.199999999999999">
      <c r="B150" s="170"/>
      <c r="D150" s="171" t="s">
        <v>145</v>
      </c>
      <c r="E150" s="172" t="s">
        <v>1</v>
      </c>
      <c r="F150" s="173" t="s">
        <v>175</v>
      </c>
      <c r="H150" s="174">
        <v>19.8</v>
      </c>
      <c r="I150" s="175"/>
      <c r="L150" s="170"/>
      <c r="M150" s="176"/>
      <c r="T150" s="177"/>
      <c r="AT150" s="172" t="s">
        <v>145</v>
      </c>
      <c r="AU150" s="172" t="s">
        <v>116</v>
      </c>
      <c r="AV150" s="12" t="s">
        <v>116</v>
      </c>
      <c r="AW150" s="12" t="s">
        <v>32</v>
      </c>
      <c r="AX150" s="12" t="s">
        <v>78</v>
      </c>
      <c r="AY150" s="172" t="s">
        <v>137</v>
      </c>
    </row>
    <row r="151" spans="2:65" s="13" customFormat="1" ht="10.199999999999999">
      <c r="B151" s="178"/>
      <c r="D151" s="171" t="s">
        <v>145</v>
      </c>
      <c r="E151" s="179" t="s">
        <v>1</v>
      </c>
      <c r="F151" s="180" t="s">
        <v>147</v>
      </c>
      <c r="H151" s="181">
        <v>19.8</v>
      </c>
      <c r="I151" s="182"/>
      <c r="L151" s="178"/>
      <c r="M151" s="183"/>
      <c r="T151" s="184"/>
      <c r="AT151" s="179" t="s">
        <v>145</v>
      </c>
      <c r="AU151" s="179" t="s">
        <v>116</v>
      </c>
      <c r="AV151" s="13" t="s">
        <v>144</v>
      </c>
      <c r="AW151" s="13" t="s">
        <v>32</v>
      </c>
      <c r="AX151" s="13" t="s">
        <v>86</v>
      </c>
      <c r="AY151" s="179" t="s">
        <v>137</v>
      </c>
    </row>
    <row r="152" spans="2:65" s="11" customFormat="1" ht="22.8" customHeight="1">
      <c r="B152" s="146"/>
      <c r="D152" s="147" t="s">
        <v>77</v>
      </c>
      <c r="E152" s="156" t="s">
        <v>176</v>
      </c>
      <c r="F152" s="156" t="s">
        <v>177</v>
      </c>
      <c r="I152" s="149"/>
      <c r="J152" s="157">
        <f>BK152</f>
        <v>0</v>
      </c>
      <c r="L152" s="146"/>
      <c r="M152" s="151"/>
      <c r="P152" s="152">
        <f>SUM(P153:P164)</f>
        <v>0</v>
      </c>
      <c r="R152" s="152">
        <f>SUM(R153:R164)</f>
        <v>0</v>
      </c>
      <c r="T152" s="153">
        <f>SUM(T153:T164)</f>
        <v>0.60858000000000001</v>
      </c>
      <c r="AR152" s="147" t="s">
        <v>116</v>
      </c>
      <c r="AT152" s="154" t="s">
        <v>77</v>
      </c>
      <c r="AU152" s="154" t="s">
        <v>86</v>
      </c>
      <c r="AY152" s="147" t="s">
        <v>137</v>
      </c>
      <c r="BK152" s="155">
        <f>SUM(BK153:BK164)</f>
        <v>0</v>
      </c>
    </row>
    <row r="153" spans="2:65" s="1" customFormat="1" ht="24.15" customHeight="1">
      <c r="B153" s="131"/>
      <c r="C153" s="158" t="s">
        <v>178</v>
      </c>
      <c r="D153" s="158" t="s">
        <v>140</v>
      </c>
      <c r="E153" s="159" t="s">
        <v>179</v>
      </c>
      <c r="F153" s="160" t="s">
        <v>180</v>
      </c>
      <c r="G153" s="161" t="s">
        <v>181</v>
      </c>
      <c r="H153" s="162">
        <v>389.64100000000002</v>
      </c>
      <c r="I153" s="163"/>
      <c r="J153" s="164">
        <f>ROUND(I153*H153,2)</f>
        <v>0</v>
      </c>
      <c r="K153" s="165"/>
      <c r="L153" s="32"/>
      <c r="M153" s="166" t="s">
        <v>1</v>
      </c>
      <c r="N153" s="130" t="s">
        <v>44</v>
      </c>
      <c r="P153" s="167">
        <f>O153*H153</f>
        <v>0</v>
      </c>
      <c r="Q153" s="167">
        <v>0</v>
      </c>
      <c r="R153" s="167">
        <f>Q153*H153</f>
        <v>0</v>
      </c>
      <c r="S153" s="167">
        <v>0</v>
      </c>
      <c r="T153" s="168">
        <f>S153*H153</f>
        <v>0</v>
      </c>
      <c r="AR153" s="169" t="s">
        <v>164</v>
      </c>
      <c r="AT153" s="169" t="s">
        <v>140</v>
      </c>
      <c r="AU153" s="169" t="s">
        <v>116</v>
      </c>
      <c r="AY153" s="15" t="s">
        <v>137</v>
      </c>
      <c r="BE153" s="96">
        <f>IF(N153="základná",J153,0)</f>
        <v>0</v>
      </c>
      <c r="BF153" s="96">
        <f>IF(N153="znížená",J153,0)</f>
        <v>0</v>
      </c>
      <c r="BG153" s="96">
        <f>IF(N153="zákl. prenesená",J153,0)</f>
        <v>0</v>
      </c>
      <c r="BH153" s="96">
        <f>IF(N153="zníž. prenesená",J153,0)</f>
        <v>0</v>
      </c>
      <c r="BI153" s="96">
        <f>IF(N153="nulová",J153,0)</f>
        <v>0</v>
      </c>
      <c r="BJ153" s="15" t="s">
        <v>116</v>
      </c>
      <c r="BK153" s="96">
        <f>ROUND(I153*H153,2)</f>
        <v>0</v>
      </c>
      <c r="BL153" s="15" t="s">
        <v>164</v>
      </c>
      <c r="BM153" s="169" t="s">
        <v>182</v>
      </c>
    </row>
    <row r="154" spans="2:65" s="12" customFormat="1" ht="20.399999999999999">
      <c r="B154" s="170"/>
      <c r="D154" s="171" t="s">
        <v>145</v>
      </c>
      <c r="E154" s="172" t="s">
        <v>1</v>
      </c>
      <c r="F154" s="173" t="s">
        <v>183</v>
      </c>
      <c r="H154" s="174">
        <v>389.64100000000002</v>
      </c>
      <c r="I154" s="175"/>
      <c r="L154" s="170"/>
      <c r="M154" s="176"/>
      <c r="T154" s="177"/>
      <c r="AT154" s="172" t="s">
        <v>145</v>
      </c>
      <c r="AU154" s="172" t="s">
        <v>116</v>
      </c>
      <c r="AV154" s="12" t="s">
        <v>116</v>
      </c>
      <c r="AW154" s="12" t="s">
        <v>32</v>
      </c>
      <c r="AX154" s="12" t="s">
        <v>78</v>
      </c>
      <c r="AY154" s="172" t="s">
        <v>137</v>
      </c>
    </row>
    <row r="155" spans="2:65" s="13" customFormat="1" ht="10.199999999999999">
      <c r="B155" s="178"/>
      <c r="D155" s="171" t="s">
        <v>145</v>
      </c>
      <c r="E155" s="179" t="s">
        <v>1</v>
      </c>
      <c r="F155" s="180" t="s">
        <v>147</v>
      </c>
      <c r="H155" s="181">
        <v>389.64100000000002</v>
      </c>
      <c r="I155" s="182"/>
      <c r="L155" s="178"/>
      <c r="M155" s="183"/>
      <c r="T155" s="184"/>
      <c r="AT155" s="179" t="s">
        <v>145</v>
      </c>
      <c r="AU155" s="179" t="s">
        <v>116</v>
      </c>
      <c r="AV155" s="13" t="s">
        <v>144</v>
      </c>
      <c r="AW155" s="13" t="s">
        <v>32</v>
      </c>
      <c r="AX155" s="13" t="s">
        <v>86</v>
      </c>
      <c r="AY155" s="179" t="s">
        <v>137</v>
      </c>
    </row>
    <row r="156" spans="2:65" s="1" customFormat="1" ht="24.15" customHeight="1">
      <c r="B156" s="131"/>
      <c r="C156" s="158" t="s">
        <v>165</v>
      </c>
      <c r="D156" s="158" t="s">
        <v>140</v>
      </c>
      <c r="E156" s="159" t="s">
        <v>184</v>
      </c>
      <c r="F156" s="160" t="s">
        <v>185</v>
      </c>
      <c r="G156" s="161" t="s">
        <v>181</v>
      </c>
      <c r="H156" s="162">
        <v>86.94</v>
      </c>
      <c r="I156" s="163"/>
      <c r="J156" s="164">
        <f>ROUND(I156*H156,2)</f>
        <v>0</v>
      </c>
      <c r="K156" s="165"/>
      <c r="L156" s="32"/>
      <c r="M156" s="166" t="s">
        <v>1</v>
      </c>
      <c r="N156" s="130" t="s">
        <v>44</v>
      </c>
      <c r="P156" s="167">
        <f>O156*H156</f>
        <v>0</v>
      </c>
      <c r="Q156" s="167">
        <v>0</v>
      </c>
      <c r="R156" s="167">
        <f>Q156*H156</f>
        <v>0</v>
      </c>
      <c r="S156" s="167">
        <v>7.0000000000000001E-3</v>
      </c>
      <c r="T156" s="168">
        <f>S156*H156</f>
        <v>0.60858000000000001</v>
      </c>
      <c r="AR156" s="169" t="s">
        <v>164</v>
      </c>
      <c r="AT156" s="169" t="s">
        <v>140</v>
      </c>
      <c r="AU156" s="169" t="s">
        <v>116</v>
      </c>
      <c r="AY156" s="15" t="s">
        <v>137</v>
      </c>
      <c r="BE156" s="96">
        <f>IF(N156="základná",J156,0)</f>
        <v>0</v>
      </c>
      <c r="BF156" s="96">
        <f>IF(N156="znížená",J156,0)</f>
        <v>0</v>
      </c>
      <c r="BG156" s="96">
        <f>IF(N156="zákl. prenesená",J156,0)</f>
        <v>0</v>
      </c>
      <c r="BH156" s="96">
        <f>IF(N156="zníž. prenesená",J156,0)</f>
        <v>0</v>
      </c>
      <c r="BI156" s="96">
        <f>IF(N156="nulová",J156,0)</f>
        <v>0</v>
      </c>
      <c r="BJ156" s="15" t="s">
        <v>116</v>
      </c>
      <c r="BK156" s="96">
        <f>ROUND(I156*H156,2)</f>
        <v>0</v>
      </c>
      <c r="BL156" s="15" t="s">
        <v>164</v>
      </c>
      <c r="BM156" s="169" t="s">
        <v>186</v>
      </c>
    </row>
    <row r="157" spans="2:65" s="12" customFormat="1" ht="10.199999999999999">
      <c r="B157" s="170"/>
      <c r="D157" s="171" t="s">
        <v>145</v>
      </c>
      <c r="E157" s="172" t="s">
        <v>1</v>
      </c>
      <c r="F157" s="173" t="s">
        <v>187</v>
      </c>
      <c r="H157" s="174">
        <v>86.94</v>
      </c>
      <c r="I157" s="175"/>
      <c r="L157" s="170"/>
      <c r="M157" s="176"/>
      <c r="T157" s="177"/>
      <c r="AT157" s="172" t="s">
        <v>145</v>
      </c>
      <c r="AU157" s="172" t="s">
        <v>116</v>
      </c>
      <c r="AV157" s="12" t="s">
        <v>116</v>
      </c>
      <c r="AW157" s="12" t="s">
        <v>32</v>
      </c>
      <c r="AX157" s="12" t="s">
        <v>86</v>
      </c>
      <c r="AY157" s="172" t="s">
        <v>137</v>
      </c>
    </row>
    <row r="158" spans="2:65" s="1" customFormat="1" ht="24.15" customHeight="1">
      <c r="B158" s="131"/>
      <c r="C158" s="158" t="s">
        <v>138</v>
      </c>
      <c r="D158" s="158" t="s">
        <v>140</v>
      </c>
      <c r="E158" s="159" t="s">
        <v>188</v>
      </c>
      <c r="F158" s="160" t="s">
        <v>189</v>
      </c>
      <c r="G158" s="161" t="s">
        <v>170</v>
      </c>
      <c r="H158" s="162">
        <v>2</v>
      </c>
      <c r="I158" s="163"/>
      <c r="J158" s="164">
        <f>ROUND(I158*H158,2)</f>
        <v>0</v>
      </c>
      <c r="K158" s="165"/>
      <c r="L158" s="32"/>
      <c r="M158" s="166" t="s">
        <v>1</v>
      </c>
      <c r="N158" s="130" t="s">
        <v>44</v>
      </c>
      <c r="P158" s="167">
        <f>O158*H158</f>
        <v>0</v>
      </c>
      <c r="Q158" s="167">
        <v>0</v>
      </c>
      <c r="R158" s="167">
        <f>Q158*H158</f>
        <v>0</v>
      </c>
      <c r="S158" s="167">
        <v>0</v>
      </c>
      <c r="T158" s="168">
        <f>S158*H158</f>
        <v>0</v>
      </c>
      <c r="AR158" s="169" t="s">
        <v>164</v>
      </c>
      <c r="AT158" s="169" t="s">
        <v>140</v>
      </c>
      <c r="AU158" s="169" t="s">
        <v>116</v>
      </c>
      <c r="AY158" s="15" t="s">
        <v>137</v>
      </c>
      <c r="BE158" s="96">
        <f>IF(N158="základná",J158,0)</f>
        <v>0</v>
      </c>
      <c r="BF158" s="96">
        <f>IF(N158="znížená",J158,0)</f>
        <v>0</v>
      </c>
      <c r="BG158" s="96">
        <f>IF(N158="zákl. prenesená",J158,0)</f>
        <v>0</v>
      </c>
      <c r="BH158" s="96">
        <f>IF(N158="zníž. prenesená",J158,0)</f>
        <v>0</v>
      </c>
      <c r="BI158" s="96">
        <f>IF(N158="nulová",J158,0)</f>
        <v>0</v>
      </c>
      <c r="BJ158" s="15" t="s">
        <v>116</v>
      </c>
      <c r="BK158" s="96">
        <f>ROUND(I158*H158,2)</f>
        <v>0</v>
      </c>
      <c r="BL158" s="15" t="s">
        <v>164</v>
      </c>
      <c r="BM158" s="169" t="s">
        <v>164</v>
      </c>
    </row>
    <row r="159" spans="2:65" s="1" customFormat="1" ht="37.799999999999997" customHeight="1">
      <c r="B159" s="131"/>
      <c r="C159" s="158" t="s">
        <v>171</v>
      </c>
      <c r="D159" s="158" t="s">
        <v>140</v>
      </c>
      <c r="E159" s="159" t="s">
        <v>190</v>
      </c>
      <c r="F159" s="160" t="s">
        <v>191</v>
      </c>
      <c r="G159" s="161" t="s">
        <v>192</v>
      </c>
      <c r="H159" s="162">
        <v>644</v>
      </c>
      <c r="I159" s="163"/>
      <c r="J159" s="164">
        <f>ROUND(I159*H159,2)</f>
        <v>0</v>
      </c>
      <c r="K159" s="165"/>
      <c r="L159" s="32"/>
      <c r="M159" s="166" t="s">
        <v>1</v>
      </c>
      <c r="N159" s="130" t="s">
        <v>44</v>
      </c>
      <c r="P159" s="167">
        <f>O159*H159</f>
        <v>0</v>
      </c>
      <c r="Q159" s="167">
        <v>0</v>
      </c>
      <c r="R159" s="167">
        <f>Q159*H159</f>
        <v>0</v>
      </c>
      <c r="S159" s="167">
        <v>0</v>
      </c>
      <c r="T159" s="168">
        <f>S159*H159</f>
        <v>0</v>
      </c>
      <c r="AR159" s="169" t="s">
        <v>164</v>
      </c>
      <c r="AT159" s="169" t="s">
        <v>140</v>
      </c>
      <c r="AU159" s="169" t="s">
        <v>116</v>
      </c>
      <c r="AY159" s="15" t="s">
        <v>137</v>
      </c>
      <c r="BE159" s="96">
        <f>IF(N159="základná",J159,0)</f>
        <v>0</v>
      </c>
      <c r="BF159" s="96">
        <f>IF(N159="znížená",J159,0)</f>
        <v>0</v>
      </c>
      <c r="BG159" s="96">
        <f>IF(N159="zákl. prenesená",J159,0)</f>
        <v>0</v>
      </c>
      <c r="BH159" s="96">
        <f>IF(N159="zníž. prenesená",J159,0)</f>
        <v>0</v>
      </c>
      <c r="BI159" s="96">
        <f>IF(N159="nulová",J159,0)</f>
        <v>0</v>
      </c>
      <c r="BJ159" s="15" t="s">
        <v>116</v>
      </c>
      <c r="BK159" s="96">
        <f>ROUND(I159*H159,2)</f>
        <v>0</v>
      </c>
      <c r="BL159" s="15" t="s">
        <v>164</v>
      </c>
      <c r="BM159" s="169" t="s">
        <v>193</v>
      </c>
    </row>
    <row r="160" spans="2:65" s="12" customFormat="1" ht="10.199999999999999">
      <c r="B160" s="170"/>
      <c r="D160" s="171" t="s">
        <v>145</v>
      </c>
      <c r="E160" s="172" t="s">
        <v>1</v>
      </c>
      <c r="F160" s="173" t="s">
        <v>194</v>
      </c>
      <c r="H160" s="174">
        <v>644</v>
      </c>
      <c r="I160" s="175"/>
      <c r="L160" s="170"/>
      <c r="M160" s="176"/>
      <c r="T160" s="177"/>
      <c r="AT160" s="172" t="s">
        <v>145</v>
      </c>
      <c r="AU160" s="172" t="s">
        <v>116</v>
      </c>
      <c r="AV160" s="12" t="s">
        <v>116</v>
      </c>
      <c r="AW160" s="12" t="s">
        <v>32</v>
      </c>
      <c r="AX160" s="12" t="s">
        <v>78</v>
      </c>
      <c r="AY160" s="172" t="s">
        <v>137</v>
      </c>
    </row>
    <row r="161" spans="2:65" s="13" customFormat="1" ht="10.199999999999999">
      <c r="B161" s="178"/>
      <c r="D161" s="171" t="s">
        <v>145</v>
      </c>
      <c r="E161" s="179" t="s">
        <v>1</v>
      </c>
      <c r="F161" s="180" t="s">
        <v>147</v>
      </c>
      <c r="H161" s="181">
        <v>644</v>
      </c>
      <c r="I161" s="182"/>
      <c r="L161" s="178"/>
      <c r="M161" s="183"/>
      <c r="T161" s="184"/>
      <c r="AT161" s="179" t="s">
        <v>145</v>
      </c>
      <c r="AU161" s="179" t="s">
        <v>116</v>
      </c>
      <c r="AV161" s="13" t="s">
        <v>144</v>
      </c>
      <c r="AW161" s="13" t="s">
        <v>32</v>
      </c>
      <c r="AX161" s="13" t="s">
        <v>86</v>
      </c>
      <c r="AY161" s="179" t="s">
        <v>137</v>
      </c>
    </row>
    <row r="162" spans="2:65" s="1" customFormat="1" ht="44.25" customHeight="1">
      <c r="B162" s="131"/>
      <c r="C162" s="158" t="s">
        <v>195</v>
      </c>
      <c r="D162" s="158" t="s">
        <v>140</v>
      </c>
      <c r="E162" s="159" t="s">
        <v>196</v>
      </c>
      <c r="F162" s="160" t="s">
        <v>197</v>
      </c>
      <c r="G162" s="161" t="s">
        <v>192</v>
      </c>
      <c r="H162" s="162">
        <v>1052.0309999999999</v>
      </c>
      <c r="I162" s="163"/>
      <c r="J162" s="164">
        <f>ROUND(I162*H162,2)</f>
        <v>0</v>
      </c>
      <c r="K162" s="165"/>
      <c r="L162" s="32"/>
      <c r="M162" s="166" t="s">
        <v>1</v>
      </c>
      <c r="N162" s="130" t="s">
        <v>44</v>
      </c>
      <c r="P162" s="167">
        <f>O162*H162</f>
        <v>0</v>
      </c>
      <c r="Q162" s="167">
        <v>0</v>
      </c>
      <c r="R162" s="167">
        <f>Q162*H162</f>
        <v>0</v>
      </c>
      <c r="S162" s="167">
        <v>0</v>
      </c>
      <c r="T162" s="168">
        <f>S162*H162</f>
        <v>0</v>
      </c>
      <c r="AR162" s="169" t="s">
        <v>164</v>
      </c>
      <c r="AT162" s="169" t="s">
        <v>140</v>
      </c>
      <c r="AU162" s="169" t="s">
        <v>116</v>
      </c>
      <c r="AY162" s="15" t="s">
        <v>137</v>
      </c>
      <c r="BE162" s="96">
        <f>IF(N162="základná",J162,0)</f>
        <v>0</v>
      </c>
      <c r="BF162" s="96">
        <f>IF(N162="znížená",J162,0)</f>
        <v>0</v>
      </c>
      <c r="BG162" s="96">
        <f>IF(N162="zákl. prenesená",J162,0)</f>
        <v>0</v>
      </c>
      <c r="BH162" s="96">
        <f>IF(N162="zníž. prenesená",J162,0)</f>
        <v>0</v>
      </c>
      <c r="BI162" s="96">
        <f>IF(N162="nulová",J162,0)</f>
        <v>0</v>
      </c>
      <c r="BJ162" s="15" t="s">
        <v>116</v>
      </c>
      <c r="BK162" s="96">
        <f>ROUND(I162*H162,2)</f>
        <v>0</v>
      </c>
      <c r="BL162" s="15" t="s">
        <v>164</v>
      </c>
      <c r="BM162" s="169" t="s">
        <v>198</v>
      </c>
    </row>
    <row r="163" spans="2:65" s="12" customFormat="1" ht="20.399999999999999">
      <c r="B163" s="170"/>
      <c r="D163" s="171" t="s">
        <v>145</v>
      </c>
      <c r="E163" s="172" t="s">
        <v>1</v>
      </c>
      <c r="F163" s="173" t="s">
        <v>199</v>
      </c>
      <c r="H163" s="174">
        <v>1052.0309999999999</v>
      </c>
      <c r="I163" s="175"/>
      <c r="L163" s="170"/>
      <c r="M163" s="176"/>
      <c r="T163" s="177"/>
      <c r="AT163" s="172" t="s">
        <v>145</v>
      </c>
      <c r="AU163" s="172" t="s">
        <v>116</v>
      </c>
      <c r="AV163" s="12" t="s">
        <v>116</v>
      </c>
      <c r="AW163" s="12" t="s">
        <v>32</v>
      </c>
      <c r="AX163" s="12" t="s">
        <v>78</v>
      </c>
      <c r="AY163" s="172" t="s">
        <v>137</v>
      </c>
    </row>
    <row r="164" spans="2:65" s="13" customFormat="1" ht="10.199999999999999">
      <c r="B164" s="178"/>
      <c r="D164" s="171" t="s">
        <v>145</v>
      </c>
      <c r="E164" s="179" t="s">
        <v>1</v>
      </c>
      <c r="F164" s="180" t="s">
        <v>147</v>
      </c>
      <c r="H164" s="181">
        <v>1052.0309999999999</v>
      </c>
      <c r="I164" s="182"/>
      <c r="L164" s="178"/>
      <c r="M164" s="185"/>
      <c r="N164" s="186"/>
      <c r="O164" s="186"/>
      <c r="P164" s="186"/>
      <c r="Q164" s="186"/>
      <c r="R164" s="186"/>
      <c r="S164" s="186"/>
      <c r="T164" s="187"/>
      <c r="AT164" s="179" t="s">
        <v>145</v>
      </c>
      <c r="AU164" s="179" t="s">
        <v>116</v>
      </c>
      <c r="AV164" s="13" t="s">
        <v>144</v>
      </c>
      <c r="AW164" s="13" t="s">
        <v>32</v>
      </c>
      <c r="AX164" s="13" t="s">
        <v>86</v>
      </c>
      <c r="AY164" s="179" t="s">
        <v>137</v>
      </c>
    </row>
    <row r="165" spans="2:65" s="1" customFormat="1" ht="6.9" customHeight="1">
      <c r="B165" s="47"/>
      <c r="C165" s="48"/>
      <c r="D165" s="48"/>
      <c r="E165" s="48"/>
      <c r="F165" s="48"/>
      <c r="G165" s="48"/>
      <c r="H165" s="48"/>
      <c r="I165" s="48"/>
      <c r="J165" s="48"/>
      <c r="K165" s="48"/>
      <c r="L165" s="32"/>
    </row>
  </sheetData>
  <autoFilter ref="C130:K164" xr:uid="{00000000-0009-0000-0000-000001000000}"/>
  <mergeCells count="14">
    <mergeCell ref="D109:F109"/>
    <mergeCell ref="E121:H121"/>
    <mergeCell ref="E123:H123"/>
    <mergeCell ref="L2:V2"/>
    <mergeCell ref="E87:H87"/>
    <mergeCell ref="D105:F105"/>
    <mergeCell ref="D106:F106"/>
    <mergeCell ref="D107:F107"/>
    <mergeCell ref="D108:F108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312"/>
  <sheetViews>
    <sheetView showGridLines="0" tabSelected="1" workbookViewId="0">
      <selection activeCell="E18" sqref="E18:H18"/>
    </sheetView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52" t="s">
        <v>5</v>
      </c>
      <c r="M2" s="233"/>
      <c r="N2" s="233"/>
      <c r="O2" s="233"/>
      <c r="P2" s="233"/>
      <c r="Q2" s="233"/>
      <c r="R2" s="233"/>
      <c r="S2" s="233"/>
      <c r="T2" s="233"/>
      <c r="U2" s="233"/>
      <c r="V2" s="233"/>
      <c r="AT2" s="15" t="s">
        <v>89</v>
      </c>
    </row>
    <row r="3" spans="2:46" ht="6.9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78</v>
      </c>
    </row>
    <row r="4" spans="2:46" ht="24.9" customHeight="1">
      <c r="B4" s="18"/>
      <c r="D4" s="19" t="s">
        <v>99</v>
      </c>
      <c r="L4" s="18"/>
      <c r="M4" s="103" t="s">
        <v>9</v>
      </c>
      <c r="AT4" s="15" t="s">
        <v>3</v>
      </c>
    </row>
    <row r="5" spans="2:46" ht="6.9" customHeight="1">
      <c r="B5" s="18"/>
      <c r="L5" s="18"/>
    </row>
    <row r="6" spans="2:46" ht="12" customHeight="1">
      <c r="B6" s="18"/>
      <c r="D6" s="25" t="s">
        <v>15</v>
      </c>
      <c r="L6" s="18"/>
    </row>
    <row r="7" spans="2:46" ht="26.25" customHeight="1">
      <c r="B7" s="18"/>
      <c r="E7" s="253" t="str">
        <f>'Rekapitulácia stavby'!K6</f>
        <v>Stavebné úpravy maštale pre voľné ustajnenie HD p.č. 606/10, Pichné</v>
      </c>
      <c r="F7" s="254"/>
      <c r="G7" s="254"/>
      <c r="H7" s="254"/>
      <c r="L7" s="18"/>
    </row>
    <row r="8" spans="2:46" s="1" customFormat="1" ht="12" customHeight="1">
      <c r="B8" s="32"/>
      <c r="D8" s="25" t="s">
        <v>100</v>
      </c>
      <c r="L8" s="32"/>
    </row>
    <row r="9" spans="2:46" s="1" customFormat="1" ht="16.5" customHeight="1">
      <c r="B9" s="32"/>
      <c r="E9" s="205" t="s">
        <v>200</v>
      </c>
      <c r="F9" s="255"/>
      <c r="G9" s="255"/>
      <c r="H9" s="255"/>
      <c r="L9" s="32"/>
    </row>
    <row r="10" spans="2:46" s="1" customFormat="1" ht="10.199999999999999">
      <c r="B10" s="32"/>
      <c r="L10" s="32"/>
    </row>
    <row r="11" spans="2:46" s="1" customFormat="1" ht="12" customHeight="1">
      <c r="B11" s="32"/>
      <c r="D11" s="25" t="s">
        <v>17</v>
      </c>
      <c r="F11" s="23" t="s">
        <v>1</v>
      </c>
      <c r="I11" s="25" t="s">
        <v>18</v>
      </c>
      <c r="J11" s="23" t="s">
        <v>1</v>
      </c>
      <c r="L11" s="32"/>
    </row>
    <row r="12" spans="2:46" s="1" customFormat="1" ht="12" customHeight="1">
      <c r="B12" s="32"/>
      <c r="D12" s="25" t="s">
        <v>19</v>
      </c>
      <c r="F12" s="23" t="s">
        <v>20</v>
      </c>
      <c r="I12" s="25" t="s">
        <v>21</v>
      </c>
      <c r="J12" s="55" t="str">
        <f>'Rekapitulácia stavby'!AN8</f>
        <v>4. 9. 2026</v>
      </c>
      <c r="L12" s="32"/>
    </row>
    <row r="13" spans="2:46" s="1" customFormat="1" ht="10.8" customHeight="1">
      <c r="B13" s="32"/>
      <c r="L13" s="32"/>
    </row>
    <row r="14" spans="2:46" s="1" customFormat="1" ht="12" customHeight="1">
      <c r="B14" s="32"/>
      <c r="D14" s="25" t="s">
        <v>23</v>
      </c>
      <c r="I14" s="25" t="s">
        <v>24</v>
      </c>
      <c r="J14" s="23" t="s">
        <v>25</v>
      </c>
      <c r="L14" s="32"/>
    </row>
    <row r="15" spans="2:46" s="1" customFormat="1" ht="18" customHeight="1">
      <c r="B15" s="32"/>
      <c r="E15" s="23" t="s">
        <v>470</v>
      </c>
      <c r="I15" s="25" t="s">
        <v>26</v>
      </c>
      <c r="J15" s="23" t="s">
        <v>27</v>
      </c>
      <c r="L15" s="32"/>
    </row>
    <row r="16" spans="2:46" s="1" customFormat="1" ht="6.9" customHeight="1">
      <c r="B16" s="32"/>
      <c r="L16" s="32"/>
    </row>
    <row r="17" spans="2:12" s="1" customFormat="1" ht="12" customHeight="1">
      <c r="B17" s="32"/>
      <c r="D17" s="25" t="s">
        <v>28</v>
      </c>
      <c r="I17" s="25" t="s">
        <v>24</v>
      </c>
      <c r="J17" s="26" t="str">
        <f>'Rekapitulácia stavby'!AN13</f>
        <v>Vyplň údaj</v>
      </c>
      <c r="L17" s="32"/>
    </row>
    <row r="18" spans="2:12" s="1" customFormat="1" ht="18" customHeight="1">
      <c r="B18" s="32"/>
      <c r="E18" s="256" t="str">
        <f>'Rekapitulácia stavby'!E14</f>
        <v>Vyplň údaj</v>
      </c>
      <c r="F18" s="232"/>
      <c r="G18" s="232"/>
      <c r="H18" s="232"/>
      <c r="I18" s="25" t="s">
        <v>26</v>
      </c>
      <c r="J18" s="26" t="str">
        <f>'Rekapitulácia stavby'!AN14</f>
        <v>Vyplň údaj</v>
      </c>
      <c r="L18" s="32"/>
    </row>
    <row r="19" spans="2:12" s="1" customFormat="1" ht="6.9" customHeight="1">
      <c r="B19" s="32"/>
      <c r="L19" s="32"/>
    </row>
    <row r="20" spans="2:12" s="1" customFormat="1" ht="12" customHeight="1">
      <c r="B20" s="32"/>
      <c r="D20" s="25" t="s">
        <v>30</v>
      </c>
      <c r="I20" s="25" t="s">
        <v>24</v>
      </c>
      <c r="J20" s="23" t="s">
        <v>31</v>
      </c>
      <c r="L20" s="32"/>
    </row>
    <row r="21" spans="2:12" s="1" customFormat="1" ht="18" customHeight="1">
      <c r="B21" s="32"/>
      <c r="E21" s="23" t="s">
        <v>469</v>
      </c>
      <c r="I21" s="25" t="s">
        <v>26</v>
      </c>
      <c r="J21" s="23" t="s">
        <v>1</v>
      </c>
      <c r="L21" s="32"/>
    </row>
    <row r="22" spans="2:12" s="1" customFormat="1" ht="6.9" customHeight="1">
      <c r="B22" s="32"/>
      <c r="L22" s="32"/>
    </row>
    <row r="23" spans="2:12" s="1" customFormat="1" ht="12" customHeight="1">
      <c r="B23" s="32"/>
      <c r="D23" s="25" t="s">
        <v>33</v>
      </c>
      <c r="I23" s="25" t="s">
        <v>24</v>
      </c>
      <c r="J23" s="23" t="s">
        <v>1</v>
      </c>
      <c r="L23" s="32"/>
    </row>
    <row r="24" spans="2:12" s="1" customFormat="1" ht="18" customHeight="1">
      <c r="B24" s="32"/>
      <c r="E24" s="23" t="s">
        <v>34</v>
      </c>
      <c r="I24" s="25" t="s">
        <v>26</v>
      </c>
      <c r="J24" s="23" t="s">
        <v>1</v>
      </c>
      <c r="L24" s="32"/>
    </row>
    <row r="25" spans="2:12" s="1" customFormat="1" ht="6.9" customHeight="1">
      <c r="B25" s="32"/>
      <c r="L25" s="32"/>
    </row>
    <row r="26" spans="2:12" s="1" customFormat="1" ht="12" customHeight="1">
      <c r="B26" s="32"/>
      <c r="D26" s="25" t="s">
        <v>35</v>
      </c>
      <c r="L26" s="32"/>
    </row>
    <row r="27" spans="2:12" s="7" customFormat="1" ht="16.5" customHeight="1">
      <c r="B27" s="104"/>
      <c r="E27" s="237" t="s">
        <v>1</v>
      </c>
      <c r="F27" s="237"/>
      <c r="G27" s="237"/>
      <c r="H27" s="237"/>
      <c r="L27" s="104"/>
    </row>
    <row r="28" spans="2:12" s="1" customFormat="1" ht="6.9" customHeight="1">
      <c r="B28" s="32"/>
      <c r="L28" s="32"/>
    </row>
    <row r="29" spans="2:12" s="1" customFormat="1" ht="6.9" customHeight="1">
      <c r="B29" s="32"/>
      <c r="D29" s="56"/>
      <c r="E29" s="56"/>
      <c r="F29" s="56"/>
      <c r="G29" s="56"/>
      <c r="H29" s="56"/>
      <c r="I29" s="56"/>
      <c r="J29" s="56"/>
      <c r="K29" s="56"/>
      <c r="L29" s="32"/>
    </row>
    <row r="30" spans="2:12" s="1" customFormat="1" ht="14.4" customHeight="1">
      <c r="B30" s="32"/>
      <c r="D30" s="23" t="s">
        <v>102</v>
      </c>
      <c r="J30" s="31">
        <f>J96</f>
        <v>0</v>
      </c>
      <c r="L30" s="32"/>
    </row>
    <row r="31" spans="2:12" s="1" customFormat="1" ht="14.4" customHeight="1">
      <c r="B31" s="32"/>
      <c r="D31" s="30" t="s">
        <v>93</v>
      </c>
      <c r="J31" s="31">
        <f>J110</f>
        <v>0</v>
      </c>
      <c r="L31" s="32"/>
    </row>
    <row r="32" spans="2:12" s="1" customFormat="1" ht="25.35" customHeight="1">
      <c r="B32" s="32"/>
      <c r="D32" s="105" t="s">
        <v>38</v>
      </c>
      <c r="J32" s="69">
        <f>ROUND(J30 + J31, 2)</f>
        <v>0</v>
      </c>
      <c r="L32" s="32"/>
    </row>
    <row r="33" spans="2:12" s="1" customFormat="1" ht="6.9" customHeight="1">
      <c r="B33" s="32"/>
      <c r="D33" s="56"/>
      <c r="E33" s="56"/>
      <c r="F33" s="56"/>
      <c r="G33" s="56"/>
      <c r="H33" s="56"/>
      <c r="I33" s="56"/>
      <c r="J33" s="56"/>
      <c r="K33" s="56"/>
      <c r="L33" s="32"/>
    </row>
    <row r="34" spans="2:12" s="1" customFormat="1" ht="14.4" customHeight="1">
      <c r="B34" s="32"/>
      <c r="F34" s="35" t="s">
        <v>40</v>
      </c>
      <c r="I34" s="35" t="s">
        <v>39</v>
      </c>
      <c r="J34" s="35" t="s">
        <v>41</v>
      </c>
      <c r="L34" s="32"/>
    </row>
    <row r="35" spans="2:12" s="1" customFormat="1" ht="14.4" customHeight="1">
      <c r="B35" s="32"/>
      <c r="D35" s="58" t="s">
        <v>42</v>
      </c>
      <c r="E35" s="37" t="s">
        <v>43</v>
      </c>
      <c r="F35" s="106">
        <f>ROUND((SUM(BE110:BE117) + SUM(BE137:BE311)),  2)</f>
        <v>0</v>
      </c>
      <c r="G35" s="107"/>
      <c r="H35" s="107"/>
      <c r="I35" s="108">
        <v>0.23</v>
      </c>
      <c r="J35" s="106">
        <f>ROUND(((SUM(BE110:BE117) + SUM(BE137:BE311))*I35),  2)</f>
        <v>0</v>
      </c>
      <c r="L35" s="32"/>
    </row>
    <row r="36" spans="2:12" s="1" customFormat="1" ht="14.4" customHeight="1">
      <c r="B36" s="32"/>
      <c r="E36" s="37" t="s">
        <v>44</v>
      </c>
      <c r="F36" s="109">
        <f>ROUND((SUM(BF110:BF117) + SUM(BF137:BF311)),  2)</f>
        <v>0</v>
      </c>
      <c r="I36" s="110">
        <v>0.23</v>
      </c>
      <c r="J36" s="109">
        <f>ROUND(((SUM(BF110:BF117) + SUM(BF137:BF311))*I36),  2)</f>
        <v>0</v>
      </c>
      <c r="L36" s="32"/>
    </row>
    <row r="37" spans="2:12" s="1" customFormat="1" ht="14.4" hidden="1" customHeight="1">
      <c r="B37" s="32"/>
      <c r="E37" s="25" t="s">
        <v>45</v>
      </c>
      <c r="F37" s="109">
        <f>ROUND((SUM(BG110:BG117) + SUM(BG137:BG311)),  2)</f>
        <v>0</v>
      </c>
      <c r="I37" s="110">
        <v>0.23</v>
      </c>
      <c r="J37" s="109">
        <f>0</f>
        <v>0</v>
      </c>
      <c r="L37" s="32"/>
    </row>
    <row r="38" spans="2:12" s="1" customFormat="1" ht="14.4" hidden="1" customHeight="1">
      <c r="B38" s="32"/>
      <c r="E38" s="25" t="s">
        <v>46</v>
      </c>
      <c r="F38" s="109">
        <f>ROUND((SUM(BH110:BH117) + SUM(BH137:BH311)),  2)</f>
        <v>0</v>
      </c>
      <c r="I38" s="110">
        <v>0.23</v>
      </c>
      <c r="J38" s="109">
        <f>0</f>
        <v>0</v>
      </c>
      <c r="L38" s="32"/>
    </row>
    <row r="39" spans="2:12" s="1" customFormat="1" ht="14.4" hidden="1" customHeight="1">
      <c r="B39" s="32"/>
      <c r="E39" s="37" t="s">
        <v>47</v>
      </c>
      <c r="F39" s="106">
        <f>ROUND((SUM(BI110:BI117) + SUM(BI137:BI311)),  2)</f>
        <v>0</v>
      </c>
      <c r="G39" s="107"/>
      <c r="H39" s="107"/>
      <c r="I39" s="108">
        <v>0</v>
      </c>
      <c r="J39" s="106">
        <f>0</f>
        <v>0</v>
      </c>
      <c r="L39" s="32"/>
    </row>
    <row r="40" spans="2:12" s="1" customFormat="1" ht="6.9" customHeight="1">
      <c r="B40" s="32"/>
      <c r="L40" s="32"/>
    </row>
    <row r="41" spans="2:12" s="1" customFormat="1" ht="25.35" customHeight="1">
      <c r="B41" s="32"/>
      <c r="C41" s="101"/>
      <c r="D41" s="111" t="s">
        <v>48</v>
      </c>
      <c r="E41" s="60"/>
      <c r="F41" s="60"/>
      <c r="G41" s="112" t="s">
        <v>49</v>
      </c>
      <c r="H41" s="113" t="s">
        <v>50</v>
      </c>
      <c r="I41" s="60"/>
      <c r="J41" s="114">
        <f>SUM(J32:J39)</f>
        <v>0</v>
      </c>
      <c r="K41" s="115"/>
      <c r="L41" s="32"/>
    </row>
    <row r="42" spans="2:12" s="1" customFormat="1" ht="14.4" customHeight="1">
      <c r="B42" s="32"/>
      <c r="L42" s="32"/>
    </row>
    <row r="43" spans="2:12" ht="14.4" customHeight="1">
      <c r="B43" s="18"/>
      <c r="L43" s="18"/>
    </row>
    <row r="44" spans="2:12" ht="14.4" customHeight="1">
      <c r="B44" s="18"/>
      <c r="L44" s="18"/>
    </row>
    <row r="45" spans="2:12" ht="14.4" customHeight="1">
      <c r="B45" s="18"/>
      <c r="L45" s="18"/>
    </row>
    <row r="46" spans="2:12" ht="14.4" customHeight="1">
      <c r="B46" s="18"/>
      <c r="L46" s="18"/>
    </row>
    <row r="47" spans="2:12" ht="14.4" customHeight="1">
      <c r="B47" s="18"/>
      <c r="L47" s="18"/>
    </row>
    <row r="48" spans="2:12" ht="14.4" customHeight="1">
      <c r="B48" s="18"/>
      <c r="L48" s="18"/>
    </row>
    <row r="49" spans="2:12" ht="14.4" customHeight="1">
      <c r="B49" s="18"/>
      <c r="L49" s="18"/>
    </row>
    <row r="50" spans="2:12" s="1" customFormat="1" ht="14.4" customHeight="1">
      <c r="B50" s="32"/>
      <c r="D50" s="44" t="s">
        <v>51</v>
      </c>
      <c r="E50" s="45"/>
      <c r="F50" s="45"/>
      <c r="G50" s="44" t="s">
        <v>52</v>
      </c>
      <c r="H50" s="45"/>
      <c r="I50" s="45"/>
      <c r="J50" s="45"/>
      <c r="K50" s="45"/>
      <c r="L50" s="32"/>
    </row>
    <row r="51" spans="2:12" ht="10.199999999999999">
      <c r="B51" s="18"/>
      <c r="L51" s="18"/>
    </row>
    <row r="52" spans="2:12" ht="10.199999999999999">
      <c r="B52" s="18"/>
      <c r="L52" s="18"/>
    </row>
    <row r="53" spans="2:12" ht="10.199999999999999">
      <c r="B53" s="18"/>
      <c r="L53" s="18"/>
    </row>
    <row r="54" spans="2:12" ht="10.199999999999999">
      <c r="B54" s="18"/>
      <c r="L54" s="18"/>
    </row>
    <row r="55" spans="2:12" ht="10.199999999999999">
      <c r="B55" s="18"/>
      <c r="L55" s="18"/>
    </row>
    <row r="56" spans="2:12" ht="10.199999999999999">
      <c r="B56" s="18"/>
      <c r="L56" s="18"/>
    </row>
    <row r="57" spans="2:12" ht="10.199999999999999">
      <c r="B57" s="18"/>
      <c r="L57" s="18"/>
    </row>
    <row r="58" spans="2:12" ht="10.199999999999999">
      <c r="B58" s="18"/>
      <c r="L58" s="18"/>
    </row>
    <row r="59" spans="2:12" ht="10.199999999999999">
      <c r="B59" s="18"/>
      <c r="L59" s="18"/>
    </row>
    <row r="60" spans="2:12" ht="10.199999999999999">
      <c r="B60" s="18"/>
      <c r="L60" s="18"/>
    </row>
    <row r="61" spans="2:12" s="1" customFormat="1" ht="13.2">
      <c r="B61" s="32"/>
      <c r="D61" s="46" t="s">
        <v>53</v>
      </c>
      <c r="E61" s="34"/>
      <c r="F61" s="116" t="s">
        <v>54</v>
      </c>
      <c r="G61" s="46" t="s">
        <v>53</v>
      </c>
      <c r="H61" s="34"/>
      <c r="I61" s="34"/>
      <c r="J61" s="117" t="s">
        <v>54</v>
      </c>
      <c r="K61" s="34"/>
      <c r="L61" s="32"/>
    </row>
    <row r="62" spans="2:12" ht="10.199999999999999">
      <c r="B62" s="18"/>
      <c r="L62" s="18"/>
    </row>
    <row r="63" spans="2:12" ht="10.199999999999999">
      <c r="B63" s="18"/>
      <c r="L63" s="18"/>
    </row>
    <row r="64" spans="2:12" ht="10.199999999999999">
      <c r="B64" s="18"/>
      <c r="L64" s="18"/>
    </row>
    <row r="65" spans="2:12" s="1" customFormat="1" ht="13.2">
      <c r="B65" s="32"/>
      <c r="D65" s="44" t="s">
        <v>55</v>
      </c>
      <c r="E65" s="45"/>
      <c r="F65" s="45"/>
      <c r="G65" s="44" t="s">
        <v>56</v>
      </c>
      <c r="H65" s="45"/>
      <c r="I65" s="45"/>
      <c r="J65" s="45"/>
      <c r="K65" s="45"/>
      <c r="L65" s="32"/>
    </row>
    <row r="66" spans="2:12" ht="10.199999999999999">
      <c r="B66" s="18"/>
      <c r="L66" s="18"/>
    </row>
    <row r="67" spans="2:12" ht="10.199999999999999">
      <c r="B67" s="18"/>
      <c r="L67" s="18"/>
    </row>
    <row r="68" spans="2:12" ht="10.199999999999999">
      <c r="B68" s="18"/>
      <c r="L68" s="18"/>
    </row>
    <row r="69" spans="2:12" ht="10.199999999999999">
      <c r="B69" s="18"/>
      <c r="L69" s="18"/>
    </row>
    <row r="70" spans="2:12" ht="10.199999999999999">
      <c r="B70" s="18"/>
      <c r="L70" s="18"/>
    </row>
    <row r="71" spans="2:12" ht="10.199999999999999">
      <c r="B71" s="18"/>
      <c r="L71" s="18"/>
    </row>
    <row r="72" spans="2:12" ht="10.199999999999999">
      <c r="B72" s="18"/>
      <c r="L72" s="18"/>
    </row>
    <row r="73" spans="2:12" ht="10.199999999999999">
      <c r="B73" s="18"/>
      <c r="L73" s="18"/>
    </row>
    <row r="74" spans="2:12" ht="10.199999999999999">
      <c r="B74" s="18"/>
      <c r="L74" s="18"/>
    </row>
    <row r="75" spans="2:12" ht="10.199999999999999">
      <c r="B75" s="18"/>
      <c r="L75" s="18"/>
    </row>
    <row r="76" spans="2:12" s="1" customFormat="1" ht="13.2">
      <c r="B76" s="32"/>
      <c r="D76" s="46" t="s">
        <v>53</v>
      </c>
      <c r="E76" s="34"/>
      <c r="F76" s="116" t="s">
        <v>54</v>
      </c>
      <c r="G76" s="46" t="s">
        <v>53</v>
      </c>
      <c r="H76" s="34"/>
      <c r="I76" s="34"/>
      <c r="J76" s="117" t="s">
        <v>54</v>
      </c>
      <c r="K76" s="34"/>
      <c r="L76" s="32"/>
    </row>
    <row r="77" spans="2:12" s="1" customFormat="1" ht="14.4" customHeight="1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32"/>
    </row>
    <row r="81" spans="2:47" s="1" customFormat="1" ht="6.9" customHeight="1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32"/>
    </row>
    <row r="82" spans="2:47" s="1" customFormat="1" ht="24.9" customHeight="1">
      <c r="B82" s="32"/>
      <c r="C82" s="19" t="s">
        <v>103</v>
      </c>
      <c r="L82" s="32"/>
    </row>
    <row r="83" spans="2:47" s="1" customFormat="1" ht="6.9" customHeight="1">
      <c r="B83" s="32"/>
      <c r="L83" s="32"/>
    </row>
    <row r="84" spans="2:47" s="1" customFormat="1" ht="12" customHeight="1">
      <c r="B84" s="32"/>
      <c r="C84" s="25" t="s">
        <v>15</v>
      </c>
      <c r="L84" s="32"/>
    </row>
    <row r="85" spans="2:47" s="1" customFormat="1" ht="26.25" customHeight="1">
      <c r="B85" s="32"/>
      <c r="E85" s="253" t="str">
        <f>E7</f>
        <v>Stavebné úpravy maštale pre voľné ustajnenie HD p.č. 606/10, Pichné</v>
      </c>
      <c r="F85" s="254"/>
      <c r="G85" s="254"/>
      <c r="H85" s="254"/>
      <c r="L85" s="32"/>
    </row>
    <row r="86" spans="2:47" s="1" customFormat="1" ht="12" customHeight="1">
      <c r="B86" s="32"/>
      <c r="C86" s="25" t="s">
        <v>100</v>
      </c>
      <c r="L86" s="32"/>
    </row>
    <row r="87" spans="2:47" s="1" customFormat="1" ht="16.5" customHeight="1">
      <c r="B87" s="32"/>
      <c r="E87" s="205" t="str">
        <f>E9</f>
        <v>02o - Stavebné úpravy mašt...</v>
      </c>
      <c r="F87" s="255"/>
      <c r="G87" s="255"/>
      <c r="H87" s="255"/>
      <c r="L87" s="32"/>
    </row>
    <row r="88" spans="2:47" s="1" customFormat="1" ht="6.9" customHeight="1">
      <c r="B88" s="32"/>
      <c r="L88" s="32"/>
    </row>
    <row r="89" spans="2:47" s="1" customFormat="1" ht="12" customHeight="1">
      <c r="B89" s="32"/>
      <c r="C89" s="25" t="s">
        <v>19</v>
      </c>
      <c r="F89" s="23" t="str">
        <f>F12</f>
        <v xml:space="preserve"> </v>
      </c>
      <c r="I89" s="25" t="s">
        <v>21</v>
      </c>
      <c r="J89" s="55" t="str">
        <f>IF(J12="","",J12)</f>
        <v>4. 9. 2026</v>
      </c>
      <c r="L89" s="32"/>
    </row>
    <row r="90" spans="2:47" s="1" customFormat="1" ht="6.9" customHeight="1">
      <c r="B90" s="32"/>
      <c r="L90" s="32"/>
    </row>
    <row r="91" spans="2:47" s="1" customFormat="1" ht="25.65" customHeight="1">
      <c r="B91" s="32"/>
      <c r="C91" s="25" t="s">
        <v>23</v>
      </c>
      <c r="F91" s="23" t="str">
        <f>E15</f>
        <v xml:space="preserve">JRD Pichne s.r.o., Námestie Slobody 2, Humenné </v>
      </c>
      <c r="I91" s="25" t="s">
        <v>30</v>
      </c>
      <c r="J91" s="28" t="str">
        <f>E21</f>
        <v>Ing. Lukáš Pida - Projektovanie stavieb</v>
      </c>
      <c r="L91" s="32"/>
    </row>
    <row r="92" spans="2:47" s="1" customFormat="1" ht="15.15" customHeight="1">
      <c r="B92" s="32"/>
      <c r="C92" s="25" t="s">
        <v>28</v>
      </c>
      <c r="F92" s="23" t="str">
        <f>IF(E18="","",E18)</f>
        <v>Vyplň údaj</v>
      </c>
      <c r="I92" s="25" t="s">
        <v>33</v>
      </c>
      <c r="J92" s="28" t="str">
        <f>E24</f>
        <v>Ing. Karol Závodský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18" t="s">
        <v>104</v>
      </c>
      <c r="D94" s="101"/>
      <c r="E94" s="101"/>
      <c r="F94" s="101"/>
      <c r="G94" s="101"/>
      <c r="H94" s="101"/>
      <c r="I94" s="101"/>
      <c r="J94" s="119" t="s">
        <v>105</v>
      </c>
      <c r="K94" s="101"/>
      <c r="L94" s="32"/>
    </row>
    <row r="95" spans="2:47" s="1" customFormat="1" ht="10.35" customHeight="1">
      <c r="B95" s="32"/>
      <c r="L95" s="32"/>
    </row>
    <row r="96" spans="2:47" s="1" customFormat="1" ht="22.8" customHeight="1">
      <c r="B96" s="32"/>
      <c r="C96" s="120" t="s">
        <v>106</v>
      </c>
      <c r="J96" s="69">
        <f>J137</f>
        <v>0</v>
      </c>
      <c r="L96" s="32"/>
      <c r="AU96" s="15" t="s">
        <v>107</v>
      </c>
    </row>
    <row r="97" spans="2:65" s="8" customFormat="1" ht="24.9" customHeight="1">
      <c r="B97" s="121"/>
      <c r="D97" s="122" t="s">
        <v>108</v>
      </c>
      <c r="E97" s="123"/>
      <c r="F97" s="123"/>
      <c r="G97" s="123"/>
      <c r="H97" s="123"/>
      <c r="I97" s="123"/>
      <c r="J97" s="124">
        <f>J138</f>
        <v>0</v>
      </c>
      <c r="L97" s="121"/>
    </row>
    <row r="98" spans="2:65" s="9" customFormat="1" ht="19.95" customHeight="1">
      <c r="B98" s="125"/>
      <c r="D98" s="126" t="s">
        <v>201</v>
      </c>
      <c r="E98" s="127"/>
      <c r="F98" s="127"/>
      <c r="G98" s="127"/>
      <c r="H98" s="127"/>
      <c r="I98" s="127"/>
      <c r="J98" s="128">
        <f>J139</f>
        <v>0</v>
      </c>
      <c r="L98" s="125"/>
    </row>
    <row r="99" spans="2:65" s="9" customFormat="1" ht="19.95" customHeight="1">
      <c r="B99" s="125"/>
      <c r="D99" s="126" t="s">
        <v>202</v>
      </c>
      <c r="E99" s="127"/>
      <c r="F99" s="127"/>
      <c r="G99" s="127"/>
      <c r="H99" s="127"/>
      <c r="I99" s="127"/>
      <c r="J99" s="128">
        <f>J160</f>
        <v>0</v>
      </c>
      <c r="L99" s="125"/>
    </row>
    <row r="100" spans="2:65" s="9" customFormat="1" ht="19.95" customHeight="1">
      <c r="B100" s="125"/>
      <c r="D100" s="126" t="s">
        <v>203</v>
      </c>
      <c r="E100" s="127"/>
      <c r="F100" s="127"/>
      <c r="G100" s="127"/>
      <c r="H100" s="127"/>
      <c r="I100" s="127"/>
      <c r="J100" s="128">
        <f>J180</f>
        <v>0</v>
      </c>
      <c r="L100" s="125"/>
    </row>
    <row r="101" spans="2:65" s="9" customFormat="1" ht="19.95" customHeight="1">
      <c r="B101" s="125"/>
      <c r="D101" s="126" t="s">
        <v>204</v>
      </c>
      <c r="E101" s="127"/>
      <c r="F101" s="127"/>
      <c r="G101" s="127"/>
      <c r="H101" s="127"/>
      <c r="I101" s="127"/>
      <c r="J101" s="128">
        <f>J203</f>
        <v>0</v>
      </c>
      <c r="L101" s="125"/>
    </row>
    <row r="102" spans="2:65" s="9" customFormat="1" ht="19.95" customHeight="1">
      <c r="B102" s="125"/>
      <c r="D102" s="126" t="s">
        <v>205</v>
      </c>
      <c r="E102" s="127"/>
      <c r="F102" s="127"/>
      <c r="G102" s="127"/>
      <c r="H102" s="127"/>
      <c r="I102" s="127"/>
      <c r="J102" s="128">
        <f>J233</f>
        <v>0</v>
      </c>
      <c r="L102" s="125"/>
    </row>
    <row r="103" spans="2:65" s="9" customFormat="1" ht="19.95" customHeight="1">
      <c r="B103" s="125"/>
      <c r="D103" s="126" t="s">
        <v>206</v>
      </c>
      <c r="E103" s="127"/>
      <c r="F103" s="127"/>
      <c r="G103" s="127"/>
      <c r="H103" s="127"/>
      <c r="I103" s="127"/>
      <c r="J103" s="128">
        <f>J237</f>
        <v>0</v>
      </c>
      <c r="L103" s="125"/>
    </row>
    <row r="104" spans="2:65" s="8" customFormat="1" ht="24.9" customHeight="1">
      <c r="B104" s="121"/>
      <c r="D104" s="122" t="s">
        <v>110</v>
      </c>
      <c r="E104" s="123"/>
      <c r="F104" s="123"/>
      <c r="G104" s="123"/>
      <c r="H104" s="123"/>
      <c r="I104" s="123"/>
      <c r="J104" s="124">
        <f>J239</f>
        <v>0</v>
      </c>
      <c r="L104" s="121"/>
    </row>
    <row r="105" spans="2:65" s="9" customFormat="1" ht="19.95" customHeight="1">
      <c r="B105" s="125"/>
      <c r="D105" s="126" t="s">
        <v>207</v>
      </c>
      <c r="E105" s="127"/>
      <c r="F105" s="127"/>
      <c r="G105" s="127"/>
      <c r="H105" s="127"/>
      <c r="I105" s="127"/>
      <c r="J105" s="128">
        <f>J240</f>
        <v>0</v>
      </c>
      <c r="L105" s="125"/>
    </row>
    <row r="106" spans="2:65" s="9" customFormat="1" ht="19.95" customHeight="1">
      <c r="B106" s="125"/>
      <c r="D106" s="126" t="s">
        <v>111</v>
      </c>
      <c r="E106" s="127"/>
      <c r="F106" s="127"/>
      <c r="G106" s="127"/>
      <c r="H106" s="127"/>
      <c r="I106" s="127"/>
      <c r="J106" s="128">
        <f>J249</f>
        <v>0</v>
      </c>
      <c r="L106" s="125"/>
    </row>
    <row r="107" spans="2:65" s="9" customFormat="1" ht="19.95" customHeight="1">
      <c r="B107" s="125"/>
      <c r="D107" s="126" t="s">
        <v>112</v>
      </c>
      <c r="E107" s="127"/>
      <c r="F107" s="127"/>
      <c r="G107" s="127"/>
      <c r="H107" s="127"/>
      <c r="I107" s="127"/>
      <c r="J107" s="128">
        <f>J258</f>
        <v>0</v>
      </c>
      <c r="L107" s="125"/>
    </row>
    <row r="108" spans="2:65" s="1" customFormat="1" ht="21.75" customHeight="1">
      <c r="B108" s="32"/>
      <c r="L108" s="32"/>
    </row>
    <row r="109" spans="2:65" s="1" customFormat="1" ht="6.9" customHeight="1">
      <c r="B109" s="32"/>
      <c r="L109" s="32"/>
    </row>
    <row r="110" spans="2:65" s="1" customFormat="1" ht="29.25" customHeight="1">
      <c r="B110" s="32"/>
      <c r="C110" s="120" t="s">
        <v>113</v>
      </c>
      <c r="J110" s="129">
        <f>ROUND(J111 + J112 + J113 + J114 + J115 + J116,2)</f>
        <v>0</v>
      </c>
      <c r="L110" s="32"/>
      <c r="N110" s="130" t="s">
        <v>42</v>
      </c>
    </row>
    <row r="111" spans="2:65" s="1" customFormat="1" ht="18" customHeight="1">
      <c r="B111" s="131"/>
      <c r="C111" s="132"/>
      <c r="D111" s="225" t="s">
        <v>114</v>
      </c>
      <c r="E111" s="257"/>
      <c r="F111" s="257"/>
      <c r="G111" s="132"/>
      <c r="H111" s="132"/>
      <c r="I111" s="132"/>
      <c r="J111" s="92">
        <v>0</v>
      </c>
      <c r="K111" s="132"/>
      <c r="L111" s="131"/>
      <c r="M111" s="132"/>
      <c r="N111" s="134" t="s">
        <v>44</v>
      </c>
      <c r="O111" s="132"/>
      <c r="P111" s="132"/>
      <c r="Q111" s="132"/>
      <c r="R111" s="132"/>
      <c r="S111" s="132"/>
      <c r="T111" s="132"/>
      <c r="U111" s="132"/>
      <c r="V111" s="132"/>
      <c r="W111" s="132"/>
      <c r="X111" s="132"/>
      <c r="Y111" s="132"/>
      <c r="Z111" s="132"/>
      <c r="AA111" s="132"/>
      <c r="AB111" s="132"/>
      <c r="AC111" s="132"/>
      <c r="AD111" s="132"/>
      <c r="AE111" s="132"/>
      <c r="AF111" s="132"/>
      <c r="AG111" s="132"/>
      <c r="AH111" s="132"/>
      <c r="AI111" s="132"/>
      <c r="AJ111" s="132"/>
      <c r="AK111" s="132"/>
      <c r="AL111" s="132"/>
      <c r="AM111" s="132"/>
      <c r="AN111" s="132"/>
      <c r="AO111" s="132"/>
      <c r="AP111" s="132"/>
      <c r="AQ111" s="132"/>
      <c r="AR111" s="132"/>
      <c r="AS111" s="132"/>
      <c r="AT111" s="132"/>
      <c r="AU111" s="132"/>
      <c r="AV111" s="132"/>
      <c r="AW111" s="132"/>
      <c r="AX111" s="132"/>
      <c r="AY111" s="135" t="s">
        <v>115</v>
      </c>
      <c r="AZ111" s="132"/>
      <c r="BA111" s="132"/>
      <c r="BB111" s="132"/>
      <c r="BC111" s="132"/>
      <c r="BD111" s="132"/>
      <c r="BE111" s="136">
        <f t="shared" ref="BE111:BE116" si="0">IF(N111="základná",J111,0)</f>
        <v>0</v>
      </c>
      <c r="BF111" s="136">
        <f t="shared" ref="BF111:BF116" si="1">IF(N111="znížená",J111,0)</f>
        <v>0</v>
      </c>
      <c r="BG111" s="136">
        <f t="shared" ref="BG111:BG116" si="2">IF(N111="zákl. prenesená",J111,0)</f>
        <v>0</v>
      </c>
      <c r="BH111" s="136">
        <f t="shared" ref="BH111:BH116" si="3">IF(N111="zníž. prenesená",J111,0)</f>
        <v>0</v>
      </c>
      <c r="BI111" s="136">
        <f t="shared" ref="BI111:BI116" si="4">IF(N111="nulová",J111,0)</f>
        <v>0</v>
      </c>
      <c r="BJ111" s="135" t="s">
        <v>116</v>
      </c>
      <c r="BK111" s="132"/>
      <c r="BL111" s="132"/>
      <c r="BM111" s="132"/>
    </row>
    <row r="112" spans="2:65" s="1" customFormat="1" ht="18" customHeight="1">
      <c r="B112" s="131"/>
      <c r="C112" s="132"/>
      <c r="D112" s="225" t="s">
        <v>117</v>
      </c>
      <c r="E112" s="257"/>
      <c r="F112" s="257"/>
      <c r="G112" s="132"/>
      <c r="H112" s="132"/>
      <c r="I112" s="132"/>
      <c r="J112" s="92">
        <v>0</v>
      </c>
      <c r="K112" s="132"/>
      <c r="L112" s="131"/>
      <c r="M112" s="132"/>
      <c r="N112" s="134" t="s">
        <v>44</v>
      </c>
      <c r="O112" s="132"/>
      <c r="P112" s="132"/>
      <c r="Q112" s="132"/>
      <c r="R112" s="132"/>
      <c r="S112" s="132"/>
      <c r="T112" s="132"/>
      <c r="U112" s="132"/>
      <c r="V112" s="132"/>
      <c r="W112" s="132"/>
      <c r="X112" s="132"/>
      <c r="Y112" s="132"/>
      <c r="Z112" s="132"/>
      <c r="AA112" s="132"/>
      <c r="AB112" s="132"/>
      <c r="AC112" s="132"/>
      <c r="AD112" s="132"/>
      <c r="AE112" s="132"/>
      <c r="AF112" s="132"/>
      <c r="AG112" s="132"/>
      <c r="AH112" s="132"/>
      <c r="AI112" s="132"/>
      <c r="AJ112" s="132"/>
      <c r="AK112" s="132"/>
      <c r="AL112" s="132"/>
      <c r="AM112" s="132"/>
      <c r="AN112" s="132"/>
      <c r="AO112" s="132"/>
      <c r="AP112" s="132"/>
      <c r="AQ112" s="132"/>
      <c r="AR112" s="132"/>
      <c r="AS112" s="132"/>
      <c r="AT112" s="132"/>
      <c r="AU112" s="132"/>
      <c r="AV112" s="132"/>
      <c r="AW112" s="132"/>
      <c r="AX112" s="132"/>
      <c r="AY112" s="135" t="s">
        <v>115</v>
      </c>
      <c r="AZ112" s="132"/>
      <c r="BA112" s="132"/>
      <c r="BB112" s="132"/>
      <c r="BC112" s="132"/>
      <c r="BD112" s="132"/>
      <c r="BE112" s="136">
        <f t="shared" si="0"/>
        <v>0</v>
      </c>
      <c r="BF112" s="136">
        <f t="shared" si="1"/>
        <v>0</v>
      </c>
      <c r="BG112" s="136">
        <f t="shared" si="2"/>
        <v>0</v>
      </c>
      <c r="BH112" s="136">
        <f t="shared" si="3"/>
        <v>0</v>
      </c>
      <c r="BI112" s="136">
        <f t="shared" si="4"/>
        <v>0</v>
      </c>
      <c r="BJ112" s="135" t="s">
        <v>116</v>
      </c>
      <c r="BK112" s="132"/>
      <c r="BL112" s="132"/>
      <c r="BM112" s="132"/>
    </row>
    <row r="113" spans="2:65" s="1" customFormat="1" ht="18" customHeight="1">
      <c r="B113" s="131"/>
      <c r="C113" s="132"/>
      <c r="D113" s="225" t="s">
        <v>118</v>
      </c>
      <c r="E113" s="257"/>
      <c r="F113" s="257"/>
      <c r="G113" s="132"/>
      <c r="H113" s="132"/>
      <c r="I113" s="132"/>
      <c r="J113" s="92">
        <v>0</v>
      </c>
      <c r="K113" s="132"/>
      <c r="L113" s="131"/>
      <c r="M113" s="132"/>
      <c r="N113" s="134" t="s">
        <v>44</v>
      </c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132"/>
      <c r="AA113" s="132"/>
      <c r="AB113" s="132"/>
      <c r="AC113" s="132"/>
      <c r="AD113" s="132"/>
      <c r="AE113" s="132"/>
      <c r="AF113" s="132"/>
      <c r="AG113" s="132"/>
      <c r="AH113" s="132"/>
      <c r="AI113" s="132"/>
      <c r="AJ113" s="132"/>
      <c r="AK113" s="132"/>
      <c r="AL113" s="132"/>
      <c r="AM113" s="132"/>
      <c r="AN113" s="132"/>
      <c r="AO113" s="132"/>
      <c r="AP113" s="132"/>
      <c r="AQ113" s="132"/>
      <c r="AR113" s="132"/>
      <c r="AS113" s="132"/>
      <c r="AT113" s="132"/>
      <c r="AU113" s="132"/>
      <c r="AV113" s="132"/>
      <c r="AW113" s="132"/>
      <c r="AX113" s="132"/>
      <c r="AY113" s="135" t="s">
        <v>115</v>
      </c>
      <c r="AZ113" s="132"/>
      <c r="BA113" s="132"/>
      <c r="BB113" s="132"/>
      <c r="BC113" s="132"/>
      <c r="BD113" s="132"/>
      <c r="BE113" s="136">
        <f t="shared" si="0"/>
        <v>0</v>
      </c>
      <c r="BF113" s="136">
        <f t="shared" si="1"/>
        <v>0</v>
      </c>
      <c r="BG113" s="136">
        <f t="shared" si="2"/>
        <v>0</v>
      </c>
      <c r="BH113" s="136">
        <f t="shared" si="3"/>
        <v>0</v>
      </c>
      <c r="BI113" s="136">
        <f t="shared" si="4"/>
        <v>0</v>
      </c>
      <c r="BJ113" s="135" t="s">
        <v>116</v>
      </c>
      <c r="BK113" s="132"/>
      <c r="BL113" s="132"/>
      <c r="BM113" s="132"/>
    </row>
    <row r="114" spans="2:65" s="1" customFormat="1" ht="18" customHeight="1">
      <c r="B114" s="131"/>
      <c r="C114" s="132"/>
      <c r="D114" s="225" t="s">
        <v>119</v>
      </c>
      <c r="E114" s="257"/>
      <c r="F114" s="257"/>
      <c r="G114" s="132"/>
      <c r="H114" s="132"/>
      <c r="I114" s="132"/>
      <c r="J114" s="92">
        <v>0</v>
      </c>
      <c r="K114" s="132"/>
      <c r="L114" s="131"/>
      <c r="M114" s="132"/>
      <c r="N114" s="134" t="s">
        <v>44</v>
      </c>
      <c r="O114" s="132"/>
      <c r="P114" s="132"/>
      <c r="Q114" s="132"/>
      <c r="R114" s="132"/>
      <c r="S114" s="132"/>
      <c r="T114" s="132"/>
      <c r="U114" s="132"/>
      <c r="V114" s="132"/>
      <c r="W114" s="132"/>
      <c r="X114" s="132"/>
      <c r="Y114" s="132"/>
      <c r="Z114" s="132"/>
      <c r="AA114" s="132"/>
      <c r="AB114" s="132"/>
      <c r="AC114" s="132"/>
      <c r="AD114" s="132"/>
      <c r="AE114" s="132"/>
      <c r="AF114" s="132"/>
      <c r="AG114" s="132"/>
      <c r="AH114" s="132"/>
      <c r="AI114" s="132"/>
      <c r="AJ114" s="132"/>
      <c r="AK114" s="132"/>
      <c r="AL114" s="132"/>
      <c r="AM114" s="132"/>
      <c r="AN114" s="132"/>
      <c r="AO114" s="132"/>
      <c r="AP114" s="132"/>
      <c r="AQ114" s="132"/>
      <c r="AR114" s="132"/>
      <c r="AS114" s="132"/>
      <c r="AT114" s="132"/>
      <c r="AU114" s="132"/>
      <c r="AV114" s="132"/>
      <c r="AW114" s="132"/>
      <c r="AX114" s="132"/>
      <c r="AY114" s="135" t="s">
        <v>115</v>
      </c>
      <c r="AZ114" s="132"/>
      <c r="BA114" s="132"/>
      <c r="BB114" s="132"/>
      <c r="BC114" s="132"/>
      <c r="BD114" s="132"/>
      <c r="BE114" s="136">
        <f t="shared" si="0"/>
        <v>0</v>
      </c>
      <c r="BF114" s="136">
        <f t="shared" si="1"/>
        <v>0</v>
      </c>
      <c r="BG114" s="136">
        <f t="shared" si="2"/>
        <v>0</v>
      </c>
      <c r="BH114" s="136">
        <f t="shared" si="3"/>
        <v>0</v>
      </c>
      <c r="BI114" s="136">
        <f t="shared" si="4"/>
        <v>0</v>
      </c>
      <c r="BJ114" s="135" t="s">
        <v>116</v>
      </c>
      <c r="BK114" s="132"/>
      <c r="BL114" s="132"/>
      <c r="BM114" s="132"/>
    </row>
    <row r="115" spans="2:65" s="1" customFormat="1" ht="18" customHeight="1">
      <c r="B115" s="131"/>
      <c r="C115" s="132"/>
      <c r="D115" s="225" t="s">
        <v>120</v>
      </c>
      <c r="E115" s="257"/>
      <c r="F115" s="257"/>
      <c r="G115" s="132"/>
      <c r="H115" s="132"/>
      <c r="I115" s="132"/>
      <c r="J115" s="92">
        <v>0</v>
      </c>
      <c r="K115" s="132"/>
      <c r="L115" s="131"/>
      <c r="M115" s="132"/>
      <c r="N115" s="134" t="s">
        <v>44</v>
      </c>
      <c r="O115" s="132"/>
      <c r="P115" s="132"/>
      <c r="Q115" s="132"/>
      <c r="R115" s="132"/>
      <c r="S115" s="132"/>
      <c r="T115" s="132"/>
      <c r="U115" s="132"/>
      <c r="V115" s="132"/>
      <c r="W115" s="132"/>
      <c r="X115" s="132"/>
      <c r="Y115" s="132"/>
      <c r="Z115" s="132"/>
      <c r="AA115" s="132"/>
      <c r="AB115" s="132"/>
      <c r="AC115" s="132"/>
      <c r="AD115" s="132"/>
      <c r="AE115" s="132"/>
      <c r="AF115" s="132"/>
      <c r="AG115" s="132"/>
      <c r="AH115" s="132"/>
      <c r="AI115" s="132"/>
      <c r="AJ115" s="132"/>
      <c r="AK115" s="132"/>
      <c r="AL115" s="132"/>
      <c r="AM115" s="132"/>
      <c r="AN115" s="132"/>
      <c r="AO115" s="132"/>
      <c r="AP115" s="132"/>
      <c r="AQ115" s="132"/>
      <c r="AR115" s="132"/>
      <c r="AS115" s="132"/>
      <c r="AT115" s="132"/>
      <c r="AU115" s="132"/>
      <c r="AV115" s="132"/>
      <c r="AW115" s="132"/>
      <c r="AX115" s="132"/>
      <c r="AY115" s="135" t="s">
        <v>115</v>
      </c>
      <c r="AZ115" s="132"/>
      <c r="BA115" s="132"/>
      <c r="BB115" s="132"/>
      <c r="BC115" s="132"/>
      <c r="BD115" s="132"/>
      <c r="BE115" s="136">
        <f t="shared" si="0"/>
        <v>0</v>
      </c>
      <c r="BF115" s="136">
        <f t="shared" si="1"/>
        <v>0</v>
      </c>
      <c r="BG115" s="136">
        <f t="shared" si="2"/>
        <v>0</v>
      </c>
      <c r="BH115" s="136">
        <f t="shared" si="3"/>
        <v>0</v>
      </c>
      <c r="BI115" s="136">
        <f t="shared" si="4"/>
        <v>0</v>
      </c>
      <c r="BJ115" s="135" t="s">
        <v>116</v>
      </c>
      <c r="BK115" s="132"/>
      <c r="BL115" s="132"/>
      <c r="BM115" s="132"/>
    </row>
    <row r="116" spans="2:65" s="1" customFormat="1" ht="18" customHeight="1">
      <c r="B116" s="131"/>
      <c r="C116" s="132"/>
      <c r="D116" s="133" t="s">
        <v>121</v>
      </c>
      <c r="E116" s="132"/>
      <c r="F116" s="132"/>
      <c r="G116" s="132"/>
      <c r="H116" s="132"/>
      <c r="I116" s="132"/>
      <c r="J116" s="92">
        <f>ROUND(J30*T116,2)</f>
        <v>0</v>
      </c>
      <c r="K116" s="132"/>
      <c r="L116" s="131"/>
      <c r="M116" s="132"/>
      <c r="N116" s="134" t="s">
        <v>44</v>
      </c>
      <c r="O116" s="132"/>
      <c r="P116" s="132"/>
      <c r="Q116" s="132"/>
      <c r="R116" s="132"/>
      <c r="S116" s="132"/>
      <c r="T116" s="132"/>
      <c r="U116" s="132"/>
      <c r="V116" s="132"/>
      <c r="W116" s="132"/>
      <c r="X116" s="132"/>
      <c r="Y116" s="132"/>
      <c r="Z116" s="132"/>
      <c r="AA116" s="132"/>
      <c r="AB116" s="132"/>
      <c r="AC116" s="132"/>
      <c r="AD116" s="132"/>
      <c r="AE116" s="132"/>
      <c r="AF116" s="132"/>
      <c r="AG116" s="132"/>
      <c r="AH116" s="132"/>
      <c r="AI116" s="132"/>
      <c r="AJ116" s="132"/>
      <c r="AK116" s="132"/>
      <c r="AL116" s="132"/>
      <c r="AM116" s="132"/>
      <c r="AN116" s="132"/>
      <c r="AO116" s="132"/>
      <c r="AP116" s="132"/>
      <c r="AQ116" s="132"/>
      <c r="AR116" s="132"/>
      <c r="AS116" s="132"/>
      <c r="AT116" s="132"/>
      <c r="AU116" s="132"/>
      <c r="AV116" s="132"/>
      <c r="AW116" s="132"/>
      <c r="AX116" s="132"/>
      <c r="AY116" s="135" t="s">
        <v>122</v>
      </c>
      <c r="AZ116" s="132"/>
      <c r="BA116" s="132"/>
      <c r="BB116" s="132"/>
      <c r="BC116" s="132"/>
      <c r="BD116" s="132"/>
      <c r="BE116" s="136">
        <f t="shared" si="0"/>
        <v>0</v>
      </c>
      <c r="BF116" s="136">
        <f t="shared" si="1"/>
        <v>0</v>
      </c>
      <c r="BG116" s="136">
        <f t="shared" si="2"/>
        <v>0</v>
      </c>
      <c r="BH116" s="136">
        <f t="shared" si="3"/>
        <v>0</v>
      </c>
      <c r="BI116" s="136">
        <f t="shared" si="4"/>
        <v>0</v>
      </c>
      <c r="BJ116" s="135" t="s">
        <v>116</v>
      </c>
      <c r="BK116" s="132"/>
      <c r="BL116" s="132"/>
      <c r="BM116" s="132"/>
    </row>
    <row r="117" spans="2:65" s="1" customFormat="1" ht="10.199999999999999">
      <c r="B117" s="32"/>
      <c r="L117" s="32"/>
    </row>
    <row r="118" spans="2:65" s="1" customFormat="1" ht="29.25" customHeight="1">
      <c r="B118" s="32"/>
      <c r="C118" s="100" t="s">
        <v>98</v>
      </c>
      <c r="D118" s="101"/>
      <c r="E118" s="101"/>
      <c r="F118" s="101"/>
      <c r="G118" s="101"/>
      <c r="H118" s="101"/>
      <c r="I118" s="101"/>
      <c r="J118" s="102">
        <f>ROUND(J96+J110,2)</f>
        <v>0</v>
      </c>
      <c r="K118" s="101"/>
      <c r="L118" s="32"/>
    </row>
    <row r="119" spans="2:65" s="1" customFormat="1" ht="6.9" customHeight="1">
      <c r="B119" s="47"/>
      <c r="C119" s="48"/>
      <c r="D119" s="48"/>
      <c r="E119" s="48"/>
      <c r="F119" s="48"/>
      <c r="G119" s="48"/>
      <c r="H119" s="48"/>
      <c r="I119" s="48"/>
      <c r="J119" s="48"/>
      <c r="K119" s="48"/>
      <c r="L119" s="32"/>
    </row>
    <row r="123" spans="2:65" s="1" customFormat="1" ht="6.9" customHeight="1">
      <c r="B123" s="49"/>
      <c r="C123" s="50"/>
      <c r="D123" s="50"/>
      <c r="E123" s="50"/>
      <c r="F123" s="50"/>
      <c r="G123" s="50"/>
      <c r="H123" s="50"/>
      <c r="I123" s="50"/>
      <c r="J123" s="50"/>
      <c r="K123" s="50"/>
      <c r="L123" s="32"/>
    </row>
    <row r="124" spans="2:65" s="1" customFormat="1" ht="24.9" customHeight="1">
      <c r="B124" s="32"/>
      <c r="C124" s="19" t="s">
        <v>123</v>
      </c>
      <c r="L124" s="32"/>
    </row>
    <row r="125" spans="2:65" s="1" customFormat="1" ht="6.9" customHeight="1">
      <c r="B125" s="32"/>
      <c r="L125" s="32"/>
    </row>
    <row r="126" spans="2:65" s="1" customFormat="1" ht="12" customHeight="1">
      <c r="B126" s="32"/>
      <c r="C126" s="25" t="s">
        <v>15</v>
      </c>
      <c r="L126" s="32"/>
    </row>
    <row r="127" spans="2:65" s="1" customFormat="1" ht="26.25" customHeight="1">
      <c r="B127" s="32"/>
      <c r="E127" s="253" t="str">
        <f>E7</f>
        <v>Stavebné úpravy maštale pre voľné ustajnenie HD p.č. 606/10, Pichné</v>
      </c>
      <c r="F127" s="254"/>
      <c r="G127" s="254"/>
      <c r="H127" s="254"/>
      <c r="L127" s="32"/>
    </row>
    <row r="128" spans="2:65" s="1" customFormat="1" ht="12" customHeight="1">
      <c r="B128" s="32"/>
      <c r="C128" s="25" t="s">
        <v>100</v>
      </c>
      <c r="L128" s="32"/>
    </row>
    <row r="129" spans="2:65" s="1" customFormat="1" ht="16.5" customHeight="1">
      <c r="B129" s="32"/>
      <c r="E129" s="205" t="str">
        <f>E9</f>
        <v>02o - Stavebné úpravy mašt...</v>
      </c>
      <c r="F129" s="255"/>
      <c r="G129" s="255"/>
      <c r="H129" s="255"/>
      <c r="L129" s="32"/>
    </row>
    <row r="130" spans="2:65" s="1" customFormat="1" ht="6.9" customHeight="1">
      <c r="B130" s="32"/>
      <c r="L130" s="32"/>
    </row>
    <row r="131" spans="2:65" s="1" customFormat="1" ht="12" customHeight="1">
      <c r="B131" s="32"/>
      <c r="C131" s="25" t="s">
        <v>19</v>
      </c>
      <c r="F131" s="23" t="str">
        <f>F12</f>
        <v xml:space="preserve"> </v>
      </c>
      <c r="I131" s="25" t="s">
        <v>21</v>
      </c>
      <c r="J131" s="55" t="str">
        <f>IF(J12="","",J12)</f>
        <v>4. 9. 2026</v>
      </c>
      <c r="L131" s="32"/>
    </row>
    <row r="132" spans="2:65" s="1" customFormat="1" ht="6.9" customHeight="1">
      <c r="B132" s="32"/>
      <c r="L132" s="32"/>
    </row>
    <row r="133" spans="2:65" s="1" customFormat="1" ht="25.65" customHeight="1">
      <c r="B133" s="32"/>
      <c r="C133" s="25" t="s">
        <v>23</v>
      </c>
      <c r="F133" s="23" t="str">
        <f>E15</f>
        <v xml:space="preserve">JRD Pichne s.r.o., Námestie Slobody 2, Humenné </v>
      </c>
      <c r="I133" s="25" t="s">
        <v>30</v>
      </c>
      <c r="J133" s="28" t="str">
        <f>E21</f>
        <v>Ing. Lukáš Pida - Projektovanie stavieb</v>
      </c>
      <c r="L133" s="32"/>
    </row>
    <row r="134" spans="2:65" s="1" customFormat="1" ht="15.15" customHeight="1">
      <c r="B134" s="32"/>
      <c r="C134" s="25" t="s">
        <v>28</v>
      </c>
      <c r="F134" s="23" t="str">
        <f>IF(E18="","",E18)</f>
        <v>Vyplň údaj</v>
      </c>
      <c r="I134" s="25" t="s">
        <v>33</v>
      </c>
      <c r="J134" s="28" t="str">
        <f>E24</f>
        <v>Ing. Karol Závodský</v>
      </c>
      <c r="L134" s="32"/>
    </row>
    <row r="135" spans="2:65" s="1" customFormat="1" ht="10.35" customHeight="1">
      <c r="B135" s="32"/>
      <c r="L135" s="32"/>
    </row>
    <row r="136" spans="2:65" s="10" customFormat="1" ht="29.25" customHeight="1">
      <c r="B136" s="137"/>
      <c r="C136" s="138" t="s">
        <v>124</v>
      </c>
      <c r="D136" s="139" t="s">
        <v>63</v>
      </c>
      <c r="E136" s="139" t="s">
        <v>59</v>
      </c>
      <c r="F136" s="139" t="s">
        <v>60</v>
      </c>
      <c r="G136" s="139" t="s">
        <v>125</v>
      </c>
      <c r="H136" s="139" t="s">
        <v>126</v>
      </c>
      <c r="I136" s="139" t="s">
        <v>127</v>
      </c>
      <c r="J136" s="140" t="s">
        <v>105</v>
      </c>
      <c r="K136" s="141" t="s">
        <v>128</v>
      </c>
      <c r="L136" s="137"/>
      <c r="M136" s="62" t="s">
        <v>1</v>
      </c>
      <c r="N136" s="63" t="s">
        <v>42</v>
      </c>
      <c r="O136" s="63" t="s">
        <v>129</v>
      </c>
      <c r="P136" s="63" t="s">
        <v>130</v>
      </c>
      <c r="Q136" s="63" t="s">
        <v>131</v>
      </c>
      <c r="R136" s="63" t="s">
        <v>132</v>
      </c>
      <c r="S136" s="63" t="s">
        <v>133</v>
      </c>
      <c r="T136" s="64" t="s">
        <v>134</v>
      </c>
    </row>
    <row r="137" spans="2:65" s="1" customFormat="1" ht="22.8" customHeight="1">
      <c r="B137" s="32"/>
      <c r="C137" s="67" t="s">
        <v>102</v>
      </c>
      <c r="J137" s="142">
        <f>BK137</f>
        <v>0</v>
      </c>
      <c r="L137" s="32"/>
      <c r="M137" s="65"/>
      <c r="N137" s="56"/>
      <c r="O137" s="56"/>
      <c r="P137" s="143">
        <f>P138+P239</f>
        <v>0</v>
      </c>
      <c r="Q137" s="56"/>
      <c r="R137" s="143">
        <f>R138+R239</f>
        <v>1380.3758458560203</v>
      </c>
      <c r="S137" s="56"/>
      <c r="T137" s="144">
        <f>T138+T239</f>
        <v>0</v>
      </c>
      <c r="AT137" s="15" t="s">
        <v>77</v>
      </c>
      <c r="AU137" s="15" t="s">
        <v>107</v>
      </c>
      <c r="BK137" s="145">
        <f>BK138+BK239</f>
        <v>0</v>
      </c>
    </row>
    <row r="138" spans="2:65" s="11" customFormat="1" ht="25.95" customHeight="1">
      <c r="B138" s="146"/>
      <c r="D138" s="147" t="s">
        <v>77</v>
      </c>
      <c r="E138" s="148" t="s">
        <v>135</v>
      </c>
      <c r="F138" s="148" t="s">
        <v>136</v>
      </c>
      <c r="I138" s="149"/>
      <c r="J138" s="150">
        <f>BK138</f>
        <v>0</v>
      </c>
      <c r="L138" s="146"/>
      <c r="M138" s="151"/>
      <c r="P138" s="152">
        <f>P139+P160+P180+P203+P233+P237</f>
        <v>0</v>
      </c>
      <c r="R138" s="152">
        <f>R139+R160+R180+R203+R233+R237</f>
        <v>1358.8691991151602</v>
      </c>
      <c r="T138" s="153">
        <f>T139+T160+T180+T203+T233+T237</f>
        <v>0</v>
      </c>
      <c r="AR138" s="147" t="s">
        <v>86</v>
      </c>
      <c r="AT138" s="154" t="s">
        <v>77</v>
      </c>
      <c r="AU138" s="154" t="s">
        <v>78</v>
      </c>
      <c r="AY138" s="147" t="s">
        <v>137</v>
      </c>
      <c r="BK138" s="155">
        <f>BK139+BK160+BK180+BK203+BK233+BK237</f>
        <v>0</v>
      </c>
    </row>
    <row r="139" spans="2:65" s="11" customFormat="1" ht="22.8" customHeight="1">
      <c r="B139" s="146"/>
      <c r="D139" s="147" t="s">
        <v>77</v>
      </c>
      <c r="E139" s="156" t="s">
        <v>86</v>
      </c>
      <c r="F139" s="156" t="s">
        <v>208</v>
      </c>
      <c r="I139" s="149"/>
      <c r="J139" s="157">
        <f>BK139</f>
        <v>0</v>
      </c>
      <c r="L139" s="146"/>
      <c r="M139" s="151"/>
      <c r="P139" s="152">
        <f>SUM(P140:P159)</f>
        <v>0</v>
      </c>
      <c r="R139" s="152">
        <f>SUM(R140:R159)</f>
        <v>0</v>
      </c>
      <c r="T139" s="153">
        <f>SUM(T140:T159)</f>
        <v>0</v>
      </c>
      <c r="AR139" s="147" t="s">
        <v>86</v>
      </c>
      <c r="AT139" s="154" t="s">
        <v>77</v>
      </c>
      <c r="AU139" s="154" t="s">
        <v>86</v>
      </c>
      <c r="AY139" s="147" t="s">
        <v>137</v>
      </c>
      <c r="BK139" s="155">
        <f>SUM(BK140:BK159)</f>
        <v>0</v>
      </c>
    </row>
    <row r="140" spans="2:65" s="1" customFormat="1" ht="37.799999999999997" customHeight="1">
      <c r="B140" s="131"/>
      <c r="C140" s="158" t="s">
        <v>86</v>
      </c>
      <c r="D140" s="158" t="s">
        <v>140</v>
      </c>
      <c r="E140" s="159" t="s">
        <v>209</v>
      </c>
      <c r="F140" s="160" t="s">
        <v>210</v>
      </c>
      <c r="G140" s="161" t="s">
        <v>181</v>
      </c>
      <c r="H140" s="162">
        <v>966</v>
      </c>
      <c r="I140" s="163"/>
      <c r="J140" s="164">
        <f>ROUND(I140*H140,2)</f>
        <v>0</v>
      </c>
      <c r="K140" s="165"/>
      <c r="L140" s="32"/>
      <c r="M140" s="166" t="s">
        <v>1</v>
      </c>
      <c r="N140" s="130" t="s">
        <v>44</v>
      </c>
      <c r="P140" s="167">
        <f>O140*H140</f>
        <v>0</v>
      </c>
      <c r="Q140" s="167">
        <v>0</v>
      </c>
      <c r="R140" s="167">
        <f>Q140*H140</f>
        <v>0</v>
      </c>
      <c r="S140" s="167">
        <v>0</v>
      </c>
      <c r="T140" s="168">
        <f>S140*H140</f>
        <v>0</v>
      </c>
      <c r="AR140" s="169" t="s">
        <v>144</v>
      </c>
      <c r="AT140" s="169" t="s">
        <v>140</v>
      </c>
      <c r="AU140" s="169" t="s">
        <v>116</v>
      </c>
      <c r="AY140" s="15" t="s">
        <v>137</v>
      </c>
      <c r="BE140" s="96">
        <f>IF(N140="základná",J140,0)</f>
        <v>0</v>
      </c>
      <c r="BF140" s="96">
        <f>IF(N140="znížená",J140,0)</f>
        <v>0</v>
      </c>
      <c r="BG140" s="96">
        <f>IF(N140="zákl. prenesená",J140,0)</f>
        <v>0</v>
      </c>
      <c r="BH140" s="96">
        <f>IF(N140="zníž. prenesená",J140,0)</f>
        <v>0</v>
      </c>
      <c r="BI140" s="96">
        <f>IF(N140="nulová",J140,0)</f>
        <v>0</v>
      </c>
      <c r="BJ140" s="15" t="s">
        <v>116</v>
      </c>
      <c r="BK140" s="96">
        <f>ROUND(I140*H140,2)</f>
        <v>0</v>
      </c>
      <c r="BL140" s="15" t="s">
        <v>144</v>
      </c>
      <c r="BM140" s="169" t="s">
        <v>116</v>
      </c>
    </row>
    <row r="141" spans="2:65" s="12" customFormat="1" ht="10.199999999999999">
      <c r="B141" s="170"/>
      <c r="D141" s="171" t="s">
        <v>145</v>
      </c>
      <c r="E141" s="172" t="s">
        <v>1</v>
      </c>
      <c r="F141" s="173" t="s">
        <v>211</v>
      </c>
      <c r="H141" s="174">
        <v>966</v>
      </c>
      <c r="I141" s="175"/>
      <c r="L141" s="170"/>
      <c r="M141" s="176"/>
      <c r="T141" s="177"/>
      <c r="AT141" s="172" t="s">
        <v>145</v>
      </c>
      <c r="AU141" s="172" t="s">
        <v>116</v>
      </c>
      <c r="AV141" s="12" t="s">
        <v>116</v>
      </c>
      <c r="AW141" s="12" t="s">
        <v>32</v>
      </c>
      <c r="AX141" s="12" t="s">
        <v>78</v>
      </c>
      <c r="AY141" s="172" t="s">
        <v>137</v>
      </c>
    </row>
    <row r="142" spans="2:65" s="13" customFormat="1" ht="10.199999999999999">
      <c r="B142" s="178"/>
      <c r="D142" s="171" t="s">
        <v>145</v>
      </c>
      <c r="E142" s="179" t="s">
        <v>1</v>
      </c>
      <c r="F142" s="180" t="s">
        <v>147</v>
      </c>
      <c r="H142" s="181">
        <v>966</v>
      </c>
      <c r="I142" s="182"/>
      <c r="L142" s="178"/>
      <c r="M142" s="183"/>
      <c r="T142" s="184"/>
      <c r="AT142" s="179" t="s">
        <v>145</v>
      </c>
      <c r="AU142" s="179" t="s">
        <v>116</v>
      </c>
      <c r="AV142" s="13" t="s">
        <v>144</v>
      </c>
      <c r="AW142" s="13" t="s">
        <v>32</v>
      </c>
      <c r="AX142" s="13" t="s">
        <v>86</v>
      </c>
      <c r="AY142" s="179" t="s">
        <v>137</v>
      </c>
    </row>
    <row r="143" spans="2:65" s="1" customFormat="1" ht="33" customHeight="1">
      <c r="B143" s="131"/>
      <c r="C143" s="158" t="s">
        <v>116</v>
      </c>
      <c r="D143" s="158" t="s">
        <v>140</v>
      </c>
      <c r="E143" s="159" t="s">
        <v>212</v>
      </c>
      <c r="F143" s="160" t="s">
        <v>213</v>
      </c>
      <c r="G143" s="161" t="s">
        <v>143</v>
      </c>
      <c r="H143" s="162">
        <v>386.4</v>
      </c>
      <c r="I143" s="163"/>
      <c r="J143" s="164">
        <f>ROUND(I143*H143,2)</f>
        <v>0</v>
      </c>
      <c r="K143" s="165"/>
      <c r="L143" s="32"/>
      <c r="M143" s="166" t="s">
        <v>1</v>
      </c>
      <c r="N143" s="130" t="s">
        <v>44</v>
      </c>
      <c r="P143" s="167">
        <f>O143*H143</f>
        <v>0</v>
      </c>
      <c r="Q143" s="167">
        <v>0</v>
      </c>
      <c r="R143" s="167">
        <f>Q143*H143</f>
        <v>0</v>
      </c>
      <c r="S143" s="167">
        <v>0</v>
      </c>
      <c r="T143" s="168">
        <f>S143*H143</f>
        <v>0</v>
      </c>
      <c r="AR143" s="169" t="s">
        <v>144</v>
      </c>
      <c r="AT143" s="169" t="s">
        <v>140</v>
      </c>
      <c r="AU143" s="169" t="s">
        <v>116</v>
      </c>
      <c r="AY143" s="15" t="s">
        <v>137</v>
      </c>
      <c r="BE143" s="96">
        <f>IF(N143="základná",J143,0)</f>
        <v>0</v>
      </c>
      <c r="BF143" s="96">
        <f>IF(N143="znížená",J143,0)</f>
        <v>0</v>
      </c>
      <c r="BG143" s="96">
        <f>IF(N143="zákl. prenesená",J143,0)</f>
        <v>0</v>
      </c>
      <c r="BH143" s="96">
        <f>IF(N143="zníž. prenesená",J143,0)</f>
        <v>0</v>
      </c>
      <c r="BI143" s="96">
        <f>IF(N143="nulová",J143,0)</f>
        <v>0</v>
      </c>
      <c r="BJ143" s="15" t="s">
        <v>116</v>
      </c>
      <c r="BK143" s="96">
        <f>ROUND(I143*H143,2)</f>
        <v>0</v>
      </c>
      <c r="BL143" s="15" t="s">
        <v>144</v>
      </c>
      <c r="BM143" s="169" t="s">
        <v>144</v>
      </c>
    </row>
    <row r="144" spans="2:65" s="12" customFormat="1" ht="10.199999999999999">
      <c r="B144" s="170"/>
      <c r="D144" s="171" t="s">
        <v>145</v>
      </c>
      <c r="E144" s="172" t="s">
        <v>1</v>
      </c>
      <c r="F144" s="173" t="s">
        <v>214</v>
      </c>
      <c r="H144" s="174">
        <v>386.4</v>
      </c>
      <c r="I144" s="175"/>
      <c r="L144" s="170"/>
      <c r="M144" s="176"/>
      <c r="T144" s="177"/>
      <c r="AT144" s="172" t="s">
        <v>145</v>
      </c>
      <c r="AU144" s="172" t="s">
        <v>116</v>
      </c>
      <c r="AV144" s="12" t="s">
        <v>116</v>
      </c>
      <c r="AW144" s="12" t="s">
        <v>32</v>
      </c>
      <c r="AX144" s="12" t="s">
        <v>78</v>
      </c>
      <c r="AY144" s="172" t="s">
        <v>137</v>
      </c>
    </row>
    <row r="145" spans="2:65" s="13" customFormat="1" ht="10.199999999999999">
      <c r="B145" s="178"/>
      <c r="D145" s="171" t="s">
        <v>145</v>
      </c>
      <c r="E145" s="179" t="s">
        <v>1</v>
      </c>
      <c r="F145" s="180" t="s">
        <v>147</v>
      </c>
      <c r="H145" s="181">
        <v>386.4</v>
      </c>
      <c r="I145" s="182"/>
      <c r="L145" s="178"/>
      <c r="M145" s="183"/>
      <c r="T145" s="184"/>
      <c r="AT145" s="179" t="s">
        <v>145</v>
      </c>
      <c r="AU145" s="179" t="s">
        <v>116</v>
      </c>
      <c r="AV145" s="13" t="s">
        <v>144</v>
      </c>
      <c r="AW145" s="13" t="s">
        <v>32</v>
      </c>
      <c r="AX145" s="13" t="s">
        <v>86</v>
      </c>
      <c r="AY145" s="179" t="s">
        <v>137</v>
      </c>
    </row>
    <row r="146" spans="2:65" s="1" customFormat="1" ht="21.75" customHeight="1">
      <c r="B146" s="131"/>
      <c r="C146" s="158" t="s">
        <v>152</v>
      </c>
      <c r="D146" s="158" t="s">
        <v>140</v>
      </c>
      <c r="E146" s="159" t="s">
        <v>215</v>
      </c>
      <c r="F146" s="160" t="s">
        <v>216</v>
      </c>
      <c r="G146" s="161" t="s">
        <v>143</v>
      </c>
      <c r="H146" s="162">
        <v>83.498999999999995</v>
      </c>
      <c r="I146" s="163"/>
      <c r="J146" s="164">
        <f>ROUND(I146*H146,2)</f>
        <v>0</v>
      </c>
      <c r="K146" s="165"/>
      <c r="L146" s="32"/>
      <c r="M146" s="166" t="s">
        <v>1</v>
      </c>
      <c r="N146" s="130" t="s">
        <v>44</v>
      </c>
      <c r="P146" s="167">
        <f>O146*H146</f>
        <v>0</v>
      </c>
      <c r="Q146" s="167">
        <v>0</v>
      </c>
      <c r="R146" s="167">
        <f>Q146*H146</f>
        <v>0</v>
      </c>
      <c r="S146" s="167">
        <v>0</v>
      </c>
      <c r="T146" s="168">
        <f>S146*H146</f>
        <v>0</v>
      </c>
      <c r="AR146" s="169" t="s">
        <v>144</v>
      </c>
      <c r="AT146" s="169" t="s">
        <v>140</v>
      </c>
      <c r="AU146" s="169" t="s">
        <v>116</v>
      </c>
      <c r="AY146" s="15" t="s">
        <v>137</v>
      </c>
      <c r="BE146" s="96">
        <f>IF(N146="základná",J146,0)</f>
        <v>0</v>
      </c>
      <c r="BF146" s="96">
        <f>IF(N146="znížená",J146,0)</f>
        <v>0</v>
      </c>
      <c r="BG146" s="96">
        <f>IF(N146="zákl. prenesená",J146,0)</f>
        <v>0</v>
      </c>
      <c r="BH146" s="96">
        <f>IF(N146="zníž. prenesená",J146,0)</f>
        <v>0</v>
      </c>
      <c r="BI146" s="96">
        <f>IF(N146="nulová",J146,0)</f>
        <v>0</v>
      </c>
      <c r="BJ146" s="15" t="s">
        <v>116</v>
      </c>
      <c r="BK146" s="96">
        <f>ROUND(I146*H146,2)</f>
        <v>0</v>
      </c>
      <c r="BL146" s="15" t="s">
        <v>144</v>
      </c>
      <c r="BM146" s="169" t="s">
        <v>155</v>
      </c>
    </row>
    <row r="147" spans="2:65" s="12" customFormat="1" ht="10.199999999999999">
      <c r="B147" s="170"/>
      <c r="D147" s="171" t="s">
        <v>145</v>
      </c>
      <c r="E147" s="172" t="s">
        <v>1</v>
      </c>
      <c r="F147" s="173" t="s">
        <v>217</v>
      </c>
      <c r="H147" s="174">
        <v>71.948999999999998</v>
      </c>
      <c r="I147" s="175"/>
      <c r="L147" s="170"/>
      <c r="M147" s="176"/>
      <c r="T147" s="177"/>
      <c r="AT147" s="172" t="s">
        <v>145</v>
      </c>
      <c r="AU147" s="172" t="s">
        <v>116</v>
      </c>
      <c r="AV147" s="12" t="s">
        <v>116</v>
      </c>
      <c r="AW147" s="12" t="s">
        <v>32</v>
      </c>
      <c r="AX147" s="12" t="s">
        <v>78</v>
      </c>
      <c r="AY147" s="172" t="s">
        <v>137</v>
      </c>
    </row>
    <row r="148" spans="2:65" s="12" customFormat="1" ht="10.199999999999999">
      <c r="B148" s="170"/>
      <c r="D148" s="171" t="s">
        <v>145</v>
      </c>
      <c r="E148" s="172" t="s">
        <v>1</v>
      </c>
      <c r="F148" s="173" t="s">
        <v>218</v>
      </c>
      <c r="H148" s="174">
        <v>11.55</v>
      </c>
      <c r="I148" s="175"/>
      <c r="L148" s="170"/>
      <c r="M148" s="176"/>
      <c r="T148" s="177"/>
      <c r="AT148" s="172" t="s">
        <v>145</v>
      </c>
      <c r="AU148" s="172" t="s">
        <v>116</v>
      </c>
      <c r="AV148" s="12" t="s">
        <v>116</v>
      </c>
      <c r="AW148" s="12" t="s">
        <v>32</v>
      </c>
      <c r="AX148" s="12" t="s">
        <v>78</v>
      </c>
      <c r="AY148" s="172" t="s">
        <v>137</v>
      </c>
    </row>
    <row r="149" spans="2:65" s="13" customFormat="1" ht="10.199999999999999">
      <c r="B149" s="178"/>
      <c r="D149" s="171" t="s">
        <v>145</v>
      </c>
      <c r="E149" s="179" t="s">
        <v>1</v>
      </c>
      <c r="F149" s="180" t="s">
        <v>147</v>
      </c>
      <c r="H149" s="181">
        <v>83.498999999999995</v>
      </c>
      <c r="I149" s="182"/>
      <c r="L149" s="178"/>
      <c r="M149" s="183"/>
      <c r="T149" s="184"/>
      <c r="AT149" s="179" t="s">
        <v>145</v>
      </c>
      <c r="AU149" s="179" t="s">
        <v>116</v>
      </c>
      <c r="AV149" s="13" t="s">
        <v>144</v>
      </c>
      <c r="AW149" s="13" t="s">
        <v>32</v>
      </c>
      <c r="AX149" s="13" t="s">
        <v>86</v>
      </c>
      <c r="AY149" s="179" t="s">
        <v>137</v>
      </c>
    </row>
    <row r="150" spans="2:65" s="1" customFormat="1" ht="37.799999999999997" customHeight="1">
      <c r="B150" s="131"/>
      <c r="C150" s="158" t="s">
        <v>144</v>
      </c>
      <c r="D150" s="158" t="s">
        <v>140</v>
      </c>
      <c r="E150" s="159" t="s">
        <v>219</v>
      </c>
      <c r="F150" s="160" t="s">
        <v>220</v>
      </c>
      <c r="G150" s="161" t="s">
        <v>143</v>
      </c>
      <c r="H150" s="162">
        <v>83.498999999999995</v>
      </c>
      <c r="I150" s="163"/>
      <c r="J150" s="164">
        <f>ROUND(I150*H150,2)</f>
        <v>0</v>
      </c>
      <c r="K150" s="165"/>
      <c r="L150" s="32"/>
      <c r="M150" s="166" t="s">
        <v>1</v>
      </c>
      <c r="N150" s="130" t="s">
        <v>44</v>
      </c>
      <c r="P150" s="167">
        <f>O150*H150</f>
        <v>0</v>
      </c>
      <c r="Q150" s="167">
        <v>0</v>
      </c>
      <c r="R150" s="167">
        <f>Q150*H150</f>
        <v>0</v>
      </c>
      <c r="S150" s="167">
        <v>0</v>
      </c>
      <c r="T150" s="168">
        <f>S150*H150</f>
        <v>0</v>
      </c>
      <c r="AR150" s="169" t="s">
        <v>144</v>
      </c>
      <c r="AT150" s="169" t="s">
        <v>140</v>
      </c>
      <c r="AU150" s="169" t="s">
        <v>116</v>
      </c>
      <c r="AY150" s="15" t="s">
        <v>137</v>
      </c>
      <c r="BE150" s="96">
        <f>IF(N150="základná",J150,0)</f>
        <v>0</v>
      </c>
      <c r="BF150" s="96">
        <f>IF(N150="znížená",J150,0)</f>
        <v>0</v>
      </c>
      <c r="BG150" s="96">
        <f>IF(N150="zákl. prenesená",J150,0)</f>
        <v>0</v>
      </c>
      <c r="BH150" s="96">
        <f>IF(N150="zníž. prenesená",J150,0)</f>
        <v>0</v>
      </c>
      <c r="BI150" s="96">
        <f>IF(N150="nulová",J150,0)</f>
        <v>0</v>
      </c>
      <c r="BJ150" s="15" t="s">
        <v>116</v>
      </c>
      <c r="BK150" s="96">
        <f>ROUND(I150*H150,2)</f>
        <v>0</v>
      </c>
      <c r="BL150" s="15" t="s">
        <v>144</v>
      </c>
      <c r="BM150" s="169" t="s">
        <v>165</v>
      </c>
    </row>
    <row r="151" spans="2:65" s="12" customFormat="1" ht="10.199999999999999">
      <c r="B151" s="170"/>
      <c r="D151" s="171" t="s">
        <v>145</v>
      </c>
      <c r="E151" s="172" t="s">
        <v>1</v>
      </c>
      <c r="F151" s="173" t="s">
        <v>221</v>
      </c>
      <c r="H151" s="174">
        <v>83.498999999999995</v>
      </c>
      <c r="I151" s="175"/>
      <c r="L151" s="170"/>
      <c r="M151" s="176"/>
      <c r="T151" s="177"/>
      <c r="AT151" s="172" t="s">
        <v>145</v>
      </c>
      <c r="AU151" s="172" t="s">
        <v>116</v>
      </c>
      <c r="AV151" s="12" t="s">
        <v>116</v>
      </c>
      <c r="AW151" s="12" t="s">
        <v>32</v>
      </c>
      <c r="AX151" s="12" t="s">
        <v>78</v>
      </c>
      <c r="AY151" s="172" t="s">
        <v>137</v>
      </c>
    </row>
    <row r="152" spans="2:65" s="13" customFormat="1" ht="10.199999999999999">
      <c r="B152" s="178"/>
      <c r="D152" s="171" t="s">
        <v>145</v>
      </c>
      <c r="E152" s="179" t="s">
        <v>1</v>
      </c>
      <c r="F152" s="180" t="s">
        <v>147</v>
      </c>
      <c r="H152" s="181">
        <v>83.498999999999995</v>
      </c>
      <c r="I152" s="182"/>
      <c r="L152" s="178"/>
      <c r="M152" s="183"/>
      <c r="T152" s="184"/>
      <c r="AT152" s="179" t="s">
        <v>145</v>
      </c>
      <c r="AU152" s="179" t="s">
        <v>116</v>
      </c>
      <c r="AV152" s="13" t="s">
        <v>144</v>
      </c>
      <c r="AW152" s="13" t="s">
        <v>32</v>
      </c>
      <c r="AX152" s="13" t="s">
        <v>86</v>
      </c>
      <c r="AY152" s="179" t="s">
        <v>137</v>
      </c>
    </row>
    <row r="153" spans="2:65" s="1" customFormat="1" ht="24.15" customHeight="1">
      <c r="B153" s="131"/>
      <c r="C153" s="158" t="s">
        <v>167</v>
      </c>
      <c r="D153" s="158" t="s">
        <v>140</v>
      </c>
      <c r="E153" s="159" t="s">
        <v>222</v>
      </c>
      <c r="F153" s="160" t="s">
        <v>223</v>
      </c>
      <c r="G153" s="161" t="s">
        <v>143</v>
      </c>
      <c r="H153" s="162">
        <v>469.899</v>
      </c>
      <c r="I153" s="163"/>
      <c r="J153" s="164">
        <f>ROUND(I153*H153,2)</f>
        <v>0</v>
      </c>
      <c r="K153" s="165"/>
      <c r="L153" s="32"/>
      <c r="M153" s="166" t="s">
        <v>1</v>
      </c>
      <c r="N153" s="130" t="s">
        <v>44</v>
      </c>
      <c r="P153" s="167">
        <f>O153*H153</f>
        <v>0</v>
      </c>
      <c r="Q153" s="167">
        <v>0</v>
      </c>
      <c r="R153" s="167">
        <f>Q153*H153</f>
        <v>0</v>
      </c>
      <c r="S153" s="167">
        <v>0</v>
      </c>
      <c r="T153" s="168">
        <f>S153*H153</f>
        <v>0</v>
      </c>
      <c r="AR153" s="169" t="s">
        <v>144</v>
      </c>
      <c r="AT153" s="169" t="s">
        <v>140</v>
      </c>
      <c r="AU153" s="169" t="s">
        <v>116</v>
      </c>
      <c r="AY153" s="15" t="s">
        <v>137</v>
      </c>
      <c r="BE153" s="96">
        <f>IF(N153="základná",J153,0)</f>
        <v>0</v>
      </c>
      <c r="BF153" s="96">
        <f>IF(N153="znížená",J153,0)</f>
        <v>0</v>
      </c>
      <c r="BG153" s="96">
        <f>IF(N153="zákl. prenesená",J153,0)</f>
        <v>0</v>
      </c>
      <c r="BH153" s="96">
        <f>IF(N153="zníž. prenesená",J153,0)</f>
        <v>0</v>
      </c>
      <c r="BI153" s="96">
        <f>IF(N153="nulová",J153,0)</f>
        <v>0</v>
      </c>
      <c r="BJ153" s="15" t="s">
        <v>116</v>
      </c>
      <c r="BK153" s="96">
        <f>ROUND(I153*H153,2)</f>
        <v>0</v>
      </c>
      <c r="BL153" s="15" t="s">
        <v>144</v>
      </c>
      <c r="BM153" s="169" t="s">
        <v>171</v>
      </c>
    </row>
    <row r="154" spans="2:65" s="12" customFormat="1" ht="10.199999999999999">
      <c r="B154" s="170"/>
      <c r="D154" s="171" t="s">
        <v>145</v>
      </c>
      <c r="E154" s="172" t="s">
        <v>1</v>
      </c>
      <c r="F154" s="173" t="s">
        <v>224</v>
      </c>
      <c r="H154" s="174">
        <v>469.899</v>
      </c>
      <c r="I154" s="175"/>
      <c r="L154" s="170"/>
      <c r="M154" s="176"/>
      <c r="T154" s="177"/>
      <c r="AT154" s="172" t="s">
        <v>145</v>
      </c>
      <c r="AU154" s="172" t="s">
        <v>116</v>
      </c>
      <c r="AV154" s="12" t="s">
        <v>116</v>
      </c>
      <c r="AW154" s="12" t="s">
        <v>32</v>
      </c>
      <c r="AX154" s="12" t="s">
        <v>78</v>
      </c>
      <c r="AY154" s="172" t="s">
        <v>137</v>
      </c>
    </row>
    <row r="155" spans="2:65" s="13" customFormat="1" ht="10.199999999999999">
      <c r="B155" s="178"/>
      <c r="D155" s="171" t="s">
        <v>145</v>
      </c>
      <c r="E155" s="179" t="s">
        <v>1</v>
      </c>
      <c r="F155" s="180" t="s">
        <v>147</v>
      </c>
      <c r="H155" s="181">
        <v>469.899</v>
      </c>
      <c r="I155" s="182"/>
      <c r="L155" s="178"/>
      <c r="M155" s="183"/>
      <c r="T155" s="184"/>
      <c r="AT155" s="179" t="s">
        <v>145</v>
      </c>
      <c r="AU155" s="179" t="s">
        <v>116</v>
      </c>
      <c r="AV155" s="13" t="s">
        <v>144</v>
      </c>
      <c r="AW155" s="13" t="s">
        <v>32</v>
      </c>
      <c r="AX155" s="13" t="s">
        <v>86</v>
      </c>
      <c r="AY155" s="179" t="s">
        <v>137</v>
      </c>
    </row>
    <row r="156" spans="2:65" s="1" customFormat="1" ht="21.75" customHeight="1">
      <c r="B156" s="131"/>
      <c r="C156" s="158" t="s">
        <v>155</v>
      </c>
      <c r="D156" s="158" t="s">
        <v>140</v>
      </c>
      <c r="E156" s="159" t="s">
        <v>225</v>
      </c>
      <c r="F156" s="160" t="s">
        <v>226</v>
      </c>
      <c r="G156" s="161" t="s">
        <v>143</v>
      </c>
      <c r="H156" s="162">
        <v>469.899</v>
      </c>
      <c r="I156" s="163"/>
      <c r="J156" s="164">
        <f>ROUND(I156*H156,2)</f>
        <v>0</v>
      </c>
      <c r="K156" s="165"/>
      <c r="L156" s="32"/>
      <c r="M156" s="166" t="s">
        <v>1</v>
      </c>
      <c r="N156" s="130" t="s">
        <v>44</v>
      </c>
      <c r="P156" s="167">
        <f>O156*H156</f>
        <v>0</v>
      </c>
      <c r="Q156" s="167">
        <v>0</v>
      </c>
      <c r="R156" s="167">
        <f>Q156*H156</f>
        <v>0</v>
      </c>
      <c r="S156" s="167">
        <v>0</v>
      </c>
      <c r="T156" s="168">
        <f>S156*H156</f>
        <v>0</v>
      </c>
      <c r="AR156" s="169" t="s">
        <v>144</v>
      </c>
      <c r="AT156" s="169" t="s">
        <v>140</v>
      </c>
      <c r="AU156" s="169" t="s">
        <v>116</v>
      </c>
      <c r="AY156" s="15" t="s">
        <v>137</v>
      </c>
      <c r="BE156" s="96">
        <f>IF(N156="základná",J156,0)</f>
        <v>0</v>
      </c>
      <c r="BF156" s="96">
        <f>IF(N156="znížená",J156,0)</f>
        <v>0</v>
      </c>
      <c r="BG156" s="96">
        <f>IF(N156="zákl. prenesená",J156,0)</f>
        <v>0</v>
      </c>
      <c r="BH156" s="96">
        <f>IF(N156="zníž. prenesená",J156,0)</f>
        <v>0</v>
      </c>
      <c r="BI156" s="96">
        <f>IF(N156="nulová",J156,0)</f>
        <v>0</v>
      </c>
      <c r="BJ156" s="15" t="s">
        <v>116</v>
      </c>
      <c r="BK156" s="96">
        <f>ROUND(I156*H156,2)</f>
        <v>0</v>
      </c>
      <c r="BL156" s="15" t="s">
        <v>144</v>
      </c>
      <c r="BM156" s="169" t="s">
        <v>174</v>
      </c>
    </row>
    <row r="157" spans="2:65" s="12" customFormat="1" ht="10.199999999999999">
      <c r="B157" s="170"/>
      <c r="D157" s="171" t="s">
        <v>145</v>
      </c>
      <c r="E157" s="172" t="s">
        <v>1</v>
      </c>
      <c r="F157" s="173" t="s">
        <v>227</v>
      </c>
      <c r="H157" s="174">
        <v>469.899</v>
      </c>
      <c r="I157" s="175"/>
      <c r="L157" s="170"/>
      <c r="M157" s="176"/>
      <c r="T157" s="177"/>
      <c r="AT157" s="172" t="s">
        <v>145</v>
      </c>
      <c r="AU157" s="172" t="s">
        <v>116</v>
      </c>
      <c r="AV157" s="12" t="s">
        <v>116</v>
      </c>
      <c r="AW157" s="12" t="s">
        <v>32</v>
      </c>
      <c r="AX157" s="12" t="s">
        <v>78</v>
      </c>
      <c r="AY157" s="172" t="s">
        <v>137</v>
      </c>
    </row>
    <row r="158" spans="2:65" s="13" customFormat="1" ht="10.199999999999999">
      <c r="B158" s="178"/>
      <c r="D158" s="171" t="s">
        <v>145</v>
      </c>
      <c r="E158" s="179" t="s">
        <v>1</v>
      </c>
      <c r="F158" s="180" t="s">
        <v>147</v>
      </c>
      <c r="H158" s="181">
        <v>469.899</v>
      </c>
      <c r="I158" s="182"/>
      <c r="L158" s="178"/>
      <c r="M158" s="183"/>
      <c r="T158" s="184"/>
      <c r="AT158" s="179" t="s">
        <v>145</v>
      </c>
      <c r="AU158" s="179" t="s">
        <v>116</v>
      </c>
      <c r="AV158" s="13" t="s">
        <v>144</v>
      </c>
      <c r="AW158" s="13" t="s">
        <v>32</v>
      </c>
      <c r="AX158" s="13" t="s">
        <v>86</v>
      </c>
      <c r="AY158" s="179" t="s">
        <v>137</v>
      </c>
    </row>
    <row r="159" spans="2:65" s="1" customFormat="1" ht="21.75" customHeight="1">
      <c r="B159" s="131"/>
      <c r="C159" s="158" t="s">
        <v>178</v>
      </c>
      <c r="D159" s="158" t="s">
        <v>140</v>
      </c>
      <c r="E159" s="159" t="s">
        <v>228</v>
      </c>
      <c r="F159" s="160" t="s">
        <v>229</v>
      </c>
      <c r="G159" s="161" t="s">
        <v>181</v>
      </c>
      <c r="H159" s="162">
        <v>520</v>
      </c>
      <c r="I159" s="163"/>
      <c r="J159" s="164">
        <f>ROUND(I159*H159,2)</f>
        <v>0</v>
      </c>
      <c r="K159" s="165"/>
      <c r="L159" s="32"/>
      <c r="M159" s="166" t="s">
        <v>1</v>
      </c>
      <c r="N159" s="130" t="s">
        <v>44</v>
      </c>
      <c r="P159" s="167">
        <f>O159*H159</f>
        <v>0</v>
      </c>
      <c r="Q159" s="167">
        <v>0</v>
      </c>
      <c r="R159" s="167">
        <f>Q159*H159</f>
        <v>0</v>
      </c>
      <c r="S159" s="167">
        <v>0</v>
      </c>
      <c r="T159" s="168">
        <f>S159*H159</f>
        <v>0</v>
      </c>
      <c r="AR159" s="169" t="s">
        <v>144</v>
      </c>
      <c r="AT159" s="169" t="s">
        <v>140</v>
      </c>
      <c r="AU159" s="169" t="s">
        <v>116</v>
      </c>
      <c r="AY159" s="15" t="s">
        <v>137</v>
      </c>
      <c r="BE159" s="96">
        <f>IF(N159="základná",J159,0)</f>
        <v>0</v>
      </c>
      <c r="BF159" s="96">
        <f>IF(N159="znížená",J159,0)</f>
        <v>0</v>
      </c>
      <c r="BG159" s="96">
        <f>IF(N159="zákl. prenesená",J159,0)</f>
        <v>0</v>
      </c>
      <c r="BH159" s="96">
        <f>IF(N159="zníž. prenesená",J159,0)</f>
        <v>0</v>
      </c>
      <c r="BI159" s="96">
        <f>IF(N159="nulová",J159,0)</f>
        <v>0</v>
      </c>
      <c r="BJ159" s="15" t="s">
        <v>116</v>
      </c>
      <c r="BK159" s="96">
        <f>ROUND(I159*H159,2)</f>
        <v>0</v>
      </c>
      <c r="BL159" s="15" t="s">
        <v>144</v>
      </c>
      <c r="BM159" s="169" t="s">
        <v>182</v>
      </c>
    </row>
    <row r="160" spans="2:65" s="11" customFormat="1" ht="22.8" customHeight="1">
      <c r="B160" s="146"/>
      <c r="D160" s="147" t="s">
        <v>77</v>
      </c>
      <c r="E160" s="156" t="s">
        <v>116</v>
      </c>
      <c r="F160" s="156" t="s">
        <v>230</v>
      </c>
      <c r="I160" s="149"/>
      <c r="J160" s="157">
        <f>BK160</f>
        <v>0</v>
      </c>
      <c r="L160" s="146"/>
      <c r="M160" s="151"/>
      <c r="P160" s="152">
        <f>SUM(P161:P179)</f>
        <v>0</v>
      </c>
      <c r="R160" s="152">
        <f>SUM(R161:R179)</f>
        <v>535.79030055227997</v>
      </c>
      <c r="T160" s="153">
        <f>SUM(T161:T179)</f>
        <v>0</v>
      </c>
      <c r="AR160" s="147" t="s">
        <v>86</v>
      </c>
      <c r="AT160" s="154" t="s">
        <v>77</v>
      </c>
      <c r="AU160" s="154" t="s">
        <v>86</v>
      </c>
      <c r="AY160" s="147" t="s">
        <v>137</v>
      </c>
      <c r="BK160" s="155">
        <f>SUM(BK161:BK179)</f>
        <v>0</v>
      </c>
    </row>
    <row r="161" spans="2:65" s="1" customFormat="1" ht="24.15" customHeight="1">
      <c r="B161" s="131"/>
      <c r="C161" s="158" t="s">
        <v>165</v>
      </c>
      <c r="D161" s="158" t="s">
        <v>140</v>
      </c>
      <c r="E161" s="159" t="s">
        <v>231</v>
      </c>
      <c r="F161" s="160" t="s">
        <v>232</v>
      </c>
      <c r="G161" s="161" t="s">
        <v>143</v>
      </c>
      <c r="H161" s="162">
        <v>176.22300000000001</v>
      </c>
      <c r="I161" s="163"/>
      <c r="J161" s="164">
        <f>ROUND(I161*H161,2)</f>
        <v>0</v>
      </c>
      <c r="K161" s="165"/>
      <c r="L161" s="32"/>
      <c r="M161" s="166" t="s">
        <v>1</v>
      </c>
      <c r="N161" s="130" t="s">
        <v>44</v>
      </c>
      <c r="P161" s="167">
        <f>O161*H161</f>
        <v>0</v>
      </c>
      <c r="Q161" s="167">
        <v>2.0699999999999998</v>
      </c>
      <c r="R161" s="167">
        <f>Q161*H161</f>
        <v>364.78161</v>
      </c>
      <c r="S161" s="167">
        <v>0</v>
      </c>
      <c r="T161" s="168">
        <f>S161*H161</f>
        <v>0</v>
      </c>
      <c r="AR161" s="169" t="s">
        <v>144</v>
      </c>
      <c r="AT161" s="169" t="s">
        <v>140</v>
      </c>
      <c r="AU161" s="169" t="s">
        <v>116</v>
      </c>
      <c r="AY161" s="15" t="s">
        <v>137</v>
      </c>
      <c r="BE161" s="96">
        <f>IF(N161="základná",J161,0)</f>
        <v>0</v>
      </c>
      <c r="BF161" s="96">
        <f>IF(N161="znížená",J161,0)</f>
        <v>0</v>
      </c>
      <c r="BG161" s="96">
        <f>IF(N161="zákl. prenesená",J161,0)</f>
        <v>0</v>
      </c>
      <c r="BH161" s="96">
        <f>IF(N161="zníž. prenesená",J161,0)</f>
        <v>0</v>
      </c>
      <c r="BI161" s="96">
        <f>IF(N161="nulová",J161,0)</f>
        <v>0</v>
      </c>
      <c r="BJ161" s="15" t="s">
        <v>116</v>
      </c>
      <c r="BK161" s="96">
        <f>ROUND(I161*H161,2)</f>
        <v>0</v>
      </c>
      <c r="BL161" s="15" t="s">
        <v>144</v>
      </c>
      <c r="BM161" s="169" t="s">
        <v>164</v>
      </c>
    </row>
    <row r="162" spans="2:65" s="12" customFormat="1" ht="10.199999999999999">
      <c r="B162" s="170"/>
      <c r="D162" s="171" t="s">
        <v>145</v>
      </c>
      <c r="E162" s="172" t="s">
        <v>1</v>
      </c>
      <c r="F162" s="173" t="s">
        <v>233</v>
      </c>
      <c r="H162" s="174">
        <v>6.4240000000000004</v>
      </c>
      <c r="I162" s="175"/>
      <c r="L162" s="170"/>
      <c r="M162" s="176"/>
      <c r="T162" s="177"/>
      <c r="AT162" s="172" t="s">
        <v>145</v>
      </c>
      <c r="AU162" s="172" t="s">
        <v>116</v>
      </c>
      <c r="AV162" s="12" t="s">
        <v>116</v>
      </c>
      <c r="AW162" s="12" t="s">
        <v>32</v>
      </c>
      <c r="AX162" s="12" t="s">
        <v>78</v>
      </c>
      <c r="AY162" s="172" t="s">
        <v>137</v>
      </c>
    </row>
    <row r="163" spans="2:65" s="12" customFormat="1" ht="10.199999999999999">
      <c r="B163" s="170"/>
      <c r="D163" s="171" t="s">
        <v>145</v>
      </c>
      <c r="E163" s="172" t="s">
        <v>1</v>
      </c>
      <c r="F163" s="173" t="s">
        <v>234</v>
      </c>
      <c r="H163" s="174">
        <v>1.575</v>
      </c>
      <c r="I163" s="175"/>
      <c r="L163" s="170"/>
      <c r="M163" s="176"/>
      <c r="T163" s="177"/>
      <c r="AT163" s="172" t="s">
        <v>145</v>
      </c>
      <c r="AU163" s="172" t="s">
        <v>116</v>
      </c>
      <c r="AV163" s="12" t="s">
        <v>116</v>
      </c>
      <c r="AW163" s="12" t="s">
        <v>32</v>
      </c>
      <c r="AX163" s="12" t="s">
        <v>78</v>
      </c>
      <c r="AY163" s="172" t="s">
        <v>137</v>
      </c>
    </row>
    <row r="164" spans="2:65" s="12" customFormat="1" ht="10.199999999999999">
      <c r="B164" s="170"/>
      <c r="D164" s="171" t="s">
        <v>145</v>
      </c>
      <c r="E164" s="172" t="s">
        <v>1</v>
      </c>
      <c r="F164" s="173" t="s">
        <v>235</v>
      </c>
      <c r="H164" s="174">
        <v>89.936000000000007</v>
      </c>
      <c r="I164" s="175"/>
      <c r="L164" s="170"/>
      <c r="M164" s="176"/>
      <c r="T164" s="177"/>
      <c r="AT164" s="172" t="s">
        <v>145</v>
      </c>
      <c r="AU164" s="172" t="s">
        <v>116</v>
      </c>
      <c r="AV164" s="12" t="s">
        <v>116</v>
      </c>
      <c r="AW164" s="12" t="s">
        <v>32</v>
      </c>
      <c r="AX164" s="12" t="s">
        <v>78</v>
      </c>
      <c r="AY164" s="172" t="s">
        <v>137</v>
      </c>
    </row>
    <row r="165" spans="2:65" s="12" customFormat="1" ht="10.199999999999999">
      <c r="B165" s="170"/>
      <c r="D165" s="171" t="s">
        <v>145</v>
      </c>
      <c r="E165" s="172" t="s">
        <v>1</v>
      </c>
      <c r="F165" s="173" t="s">
        <v>236</v>
      </c>
      <c r="H165" s="174">
        <v>12.848000000000001</v>
      </c>
      <c r="I165" s="175"/>
      <c r="L165" s="170"/>
      <c r="M165" s="176"/>
      <c r="T165" s="177"/>
      <c r="AT165" s="172" t="s">
        <v>145</v>
      </c>
      <c r="AU165" s="172" t="s">
        <v>116</v>
      </c>
      <c r="AV165" s="12" t="s">
        <v>116</v>
      </c>
      <c r="AW165" s="12" t="s">
        <v>32</v>
      </c>
      <c r="AX165" s="12" t="s">
        <v>78</v>
      </c>
      <c r="AY165" s="172" t="s">
        <v>137</v>
      </c>
    </row>
    <row r="166" spans="2:65" s="12" customFormat="1" ht="10.199999999999999">
      <c r="B166" s="170"/>
      <c r="D166" s="171" t="s">
        <v>145</v>
      </c>
      <c r="E166" s="172" t="s">
        <v>1</v>
      </c>
      <c r="F166" s="173" t="s">
        <v>237</v>
      </c>
      <c r="H166" s="174">
        <v>65.44</v>
      </c>
      <c r="I166" s="175"/>
      <c r="L166" s="170"/>
      <c r="M166" s="176"/>
      <c r="T166" s="177"/>
      <c r="AT166" s="172" t="s">
        <v>145</v>
      </c>
      <c r="AU166" s="172" t="s">
        <v>116</v>
      </c>
      <c r="AV166" s="12" t="s">
        <v>116</v>
      </c>
      <c r="AW166" s="12" t="s">
        <v>32</v>
      </c>
      <c r="AX166" s="12" t="s">
        <v>78</v>
      </c>
      <c r="AY166" s="172" t="s">
        <v>137</v>
      </c>
    </row>
    <row r="167" spans="2:65" s="13" customFormat="1" ht="10.199999999999999">
      <c r="B167" s="178"/>
      <c r="D167" s="171" t="s">
        <v>145</v>
      </c>
      <c r="E167" s="179" t="s">
        <v>1</v>
      </c>
      <c r="F167" s="180" t="s">
        <v>147</v>
      </c>
      <c r="H167" s="181">
        <v>176.22300000000001</v>
      </c>
      <c r="I167" s="182"/>
      <c r="L167" s="178"/>
      <c r="M167" s="183"/>
      <c r="T167" s="184"/>
      <c r="AT167" s="179" t="s">
        <v>145</v>
      </c>
      <c r="AU167" s="179" t="s">
        <v>116</v>
      </c>
      <c r="AV167" s="13" t="s">
        <v>144</v>
      </c>
      <c r="AW167" s="13" t="s">
        <v>32</v>
      </c>
      <c r="AX167" s="13" t="s">
        <v>86</v>
      </c>
      <c r="AY167" s="179" t="s">
        <v>137</v>
      </c>
    </row>
    <row r="168" spans="2:65" s="1" customFormat="1" ht="24.15" customHeight="1">
      <c r="B168" s="131"/>
      <c r="C168" s="158" t="s">
        <v>138</v>
      </c>
      <c r="D168" s="158" t="s">
        <v>140</v>
      </c>
      <c r="E168" s="159" t="s">
        <v>238</v>
      </c>
      <c r="F168" s="160" t="s">
        <v>239</v>
      </c>
      <c r="G168" s="161" t="s">
        <v>143</v>
      </c>
      <c r="H168" s="162">
        <v>74.215000000000003</v>
      </c>
      <c r="I168" s="163"/>
      <c r="J168" s="164">
        <f>ROUND(I168*H168,2)</f>
        <v>0</v>
      </c>
      <c r="K168" s="165"/>
      <c r="L168" s="32"/>
      <c r="M168" s="166" t="s">
        <v>1</v>
      </c>
      <c r="N168" s="130" t="s">
        <v>44</v>
      </c>
      <c r="P168" s="167">
        <f>O168*H168</f>
        <v>0</v>
      </c>
      <c r="Q168" s="167">
        <v>2.2589999999999999</v>
      </c>
      <c r="R168" s="167">
        <f>Q168*H168</f>
        <v>167.65168499999999</v>
      </c>
      <c r="S168" s="167">
        <v>0</v>
      </c>
      <c r="T168" s="168">
        <f>S168*H168</f>
        <v>0</v>
      </c>
      <c r="AR168" s="169" t="s">
        <v>144</v>
      </c>
      <c r="AT168" s="169" t="s">
        <v>140</v>
      </c>
      <c r="AU168" s="169" t="s">
        <v>116</v>
      </c>
      <c r="AY168" s="15" t="s">
        <v>137</v>
      </c>
      <c r="BE168" s="96">
        <f>IF(N168="základná",J168,0)</f>
        <v>0</v>
      </c>
      <c r="BF168" s="96">
        <f>IF(N168="znížená",J168,0)</f>
        <v>0</v>
      </c>
      <c r="BG168" s="96">
        <f>IF(N168="zákl. prenesená",J168,0)</f>
        <v>0</v>
      </c>
      <c r="BH168" s="96">
        <f>IF(N168="zníž. prenesená",J168,0)</f>
        <v>0</v>
      </c>
      <c r="BI168" s="96">
        <f>IF(N168="nulová",J168,0)</f>
        <v>0</v>
      </c>
      <c r="BJ168" s="15" t="s">
        <v>116</v>
      </c>
      <c r="BK168" s="96">
        <f>ROUND(I168*H168,2)</f>
        <v>0</v>
      </c>
      <c r="BL168" s="15" t="s">
        <v>144</v>
      </c>
      <c r="BM168" s="169" t="s">
        <v>193</v>
      </c>
    </row>
    <row r="169" spans="2:65" s="12" customFormat="1" ht="10.199999999999999">
      <c r="B169" s="170"/>
      <c r="D169" s="171" t="s">
        <v>145</v>
      </c>
      <c r="E169" s="172" t="s">
        <v>1</v>
      </c>
      <c r="F169" s="173" t="s">
        <v>240</v>
      </c>
      <c r="H169" s="174">
        <v>64.239999999999995</v>
      </c>
      <c r="I169" s="175"/>
      <c r="L169" s="170"/>
      <c r="M169" s="176"/>
      <c r="T169" s="177"/>
      <c r="AT169" s="172" t="s">
        <v>145</v>
      </c>
      <c r="AU169" s="172" t="s">
        <v>116</v>
      </c>
      <c r="AV169" s="12" t="s">
        <v>116</v>
      </c>
      <c r="AW169" s="12" t="s">
        <v>32</v>
      </c>
      <c r="AX169" s="12" t="s">
        <v>78</v>
      </c>
      <c r="AY169" s="172" t="s">
        <v>137</v>
      </c>
    </row>
    <row r="170" spans="2:65" s="12" customFormat="1" ht="10.199999999999999">
      <c r="B170" s="170"/>
      <c r="D170" s="171" t="s">
        <v>145</v>
      </c>
      <c r="E170" s="172" t="s">
        <v>1</v>
      </c>
      <c r="F170" s="173" t="s">
        <v>241</v>
      </c>
      <c r="H170" s="174">
        <v>9.9749999999999996</v>
      </c>
      <c r="I170" s="175"/>
      <c r="L170" s="170"/>
      <c r="M170" s="176"/>
      <c r="T170" s="177"/>
      <c r="AT170" s="172" t="s">
        <v>145</v>
      </c>
      <c r="AU170" s="172" t="s">
        <v>116</v>
      </c>
      <c r="AV170" s="12" t="s">
        <v>116</v>
      </c>
      <c r="AW170" s="12" t="s">
        <v>32</v>
      </c>
      <c r="AX170" s="12" t="s">
        <v>78</v>
      </c>
      <c r="AY170" s="172" t="s">
        <v>137</v>
      </c>
    </row>
    <row r="171" spans="2:65" s="13" customFormat="1" ht="10.199999999999999">
      <c r="B171" s="178"/>
      <c r="D171" s="171" t="s">
        <v>145</v>
      </c>
      <c r="E171" s="179" t="s">
        <v>1</v>
      </c>
      <c r="F171" s="180" t="s">
        <v>147</v>
      </c>
      <c r="H171" s="181">
        <v>74.214999999999989</v>
      </c>
      <c r="I171" s="182"/>
      <c r="L171" s="178"/>
      <c r="M171" s="183"/>
      <c r="T171" s="184"/>
      <c r="AT171" s="179" t="s">
        <v>145</v>
      </c>
      <c r="AU171" s="179" t="s">
        <v>116</v>
      </c>
      <c r="AV171" s="13" t="s">
        <v>144</v>
      </c>
      <c r="AW171" s="13" t="s">
        <v>32</v>
      </c>
      <c r="AX171" s="13" t="s">
        <v>86</v>
      </c>
      <c r="AY171" s="179" t="s">
        <v>137</v>
      </c>
    </row>
    <row r="172" spans="2:65" s="1" customFormat="1" ht="21.75" customHeight="1">
      <c r="B172" s="131"/>
      <c r="C172" s="158" t="s">
        <v>171</v>
      </c>
      <c r="D172" s="158" t="s">
        <v>140</v>
      </c>
      <c r="E172" s="159" t="s">
        <v>242</v>
      </c>
      <c r="F172" s="160" t="s">
        <v>243</v>
      </c>
      <c r="G172" s="161" t="s">
        <v>181</v>
      </c>
      <c r="H172" s="162">
        <v>119.584</v>
      </c>
      <c r="I172" s="163"/>
      <c r="J172" s="164">
        <f>ROUND(I172*H172,2)</f>
        <v>0</v>
      </c>
      <c r="K172" s="165"/>
      <c r="L172" s="32"/>
      <c r="M172" s="166" t="s">
        <v>1</v>
      </c>
      <c r="N172" s="130" t="s">
        <v>44</v>
      </c>
      <c r="P172" s="167">
        <f>O172*H172</f>
        <v>0</v>
      </c>
      <c r="Q172" s="167">
        <v>5.93517E-3</v>
      </c>
      <c r="R172" s="167">
        <f>Q172*H172</f>
        <v>0.70975136928000004</v>
      </c>
      <c r="S172" s="167">
        <v>0</v>
      </c>
      <c r="T172" s="168">
        <f>S172*H172</f>
        <v>0</v>
      </c>
      <c r="AR172" s="169" t="s">
        <v>144</v>
      </c>
      <c r="AT172" s="169" t="s">
        <v>140</v>
      </c>
      <c r="AU172" s="169" t="s">
        <v>116</v>
      </c>
      <c r="AY172" s="15" t="s">
        <v>137</v>
      </c>
      <c r="BE172" s="96">
        <f>IF(N172="základná",J172,0)</f>
        <v>0</v>
      </c>
      <c r="BF172" s="96">
        <f>IF(N172="znížená",J172,0)</f>
        <v>0</v>
      </c>
      <c r="BG172" s="96">
        <f>IF(N172="zákl. prenesená",J172,0)</f>
        <v>0</v>
      </c>
      <c r="BH172" s="96">
        <f>IF(N172="zníž. prenesená",J172,0)</f>
        <v>0</v>
      </c>
      <c r="BI172" s="96">
        <f>IF(N172="nulová",J172,0)</f>
        <v>0</v>
      </c>
      <c r="BJ172" s="15" t="s">
        <v>116</v>
      </c>
      <c r="BK172" s="96">
        <f>ROUND(I172*H172,2)</f>
        <v>0</v>
      </c>
      <c r="BL172" s="15" t="s">
        <v>144</v>
      </c>
      <c r="BM172" s="169" t="s">
        <v>198</v>
      </c>
    </row>
    <row r="173" spans="2:65" s="12" customFormat="1" ht="10.199999999999999">
      <c r="B173" s="170"/>
      <c r="D173" s="171" t="s">
        <v>145</v>
      </c>
      <c r="E173" s="172" t="s">
        <v>1</v>
      </c>
      <c r="F173" s="173" t="s">
        <v>244</v>
      </c>
      <c r="H173" s="174">
        <v>102.78400000000001</v>
      </c>
      <c r="I173" s="175"/>
      <c r="L173" s="170"/>
      <c r="M173" s="176"/>
      <c r="T173" s="177"/>
      <c r="AT173" s="172" t="s">
        <v>145</v>
      </c>
      <c r="AU173" s="172" t="s">
        <v>116</v>
      </c>
      <c r="AV173" s="12" t="s">
        <v>116</v>
      </c>
      <c r="AW173" s="12" t="s">
        <v>32</v>
      </c>
      <c r="AX173" s="12" t="s">
        <v>78</v>
      </c>
      <c r="AY173" s="172" t="s">
        <v>137</v>
      </c>
    </row>
    <row r="174" spans="2:65" s="12" customFormat="1" ht="10.199999999999999">
      <c r="B174" s="170"/>
      <c r="D174" s="171" t="s">
        <v>145</v>
      </c>
      <c r="E174" s="172" t="s">
        <v>1</v>
      </c>
      <c r="F174" s="173" t="s">
        <v>245</v>
      </c>
      <c r="H174" s="174">
        <v>16.8</v>
      </c>
      <c r="I174" s="175"/>
      <c r="L174" s="170"/>
      <c r="M174" s="176"/>
      <c r="T174" s="177"/>
      <c r="AT174" s="172" t="s">
        <v>145</v>
      </c>
      <c r="AU174" s="172" t="s">
        <v>116</v>
      </c>
      <c r="AV174" s="12" t="s">
        <v>116</v>
      </c>
      <c r="AW174" s="12" t="s">
        <v>32</v>
      </c>
      <c r="AX174" s="12" t="s">
        <v>78</v>
      </c>
      <c r="AY174" s="172" t="s">
        <v>137</v>
      </c>
    </row>
    <row r="175" spans="2:65" s="13" customFormat="1" ht="10.199999999999999">
      <c r="B175" s="178"/>
      <c r="D175" s="171" t="s">
        <v>145</v>
      </c>
      <c r="E175" s="179" t="s">
        <v>1</v>
      </c>
      <c r="F175" s="180" t="s">
        <v>147</v>
      </c>
      <c r="H175" s="181">
        <v>119.584</v>
      </c>
      <c r="I175" s="182"/>
      <c r="L175" s="178"/>
      <c r="M175" s="183"/>
      <c r="T175" s="184"/>
      <c r="AT175" s="179" t="s">
        <v>145</v>
      </c>
      <c r="AU175" s="179" t="s">
        <v>116</v>
      </c>
      <c r="AV175" s="13" t="s">
        <v>144</v>
      </c>
      <c r="AW175" s="13" t="s">
        <v>32</v>
      </c>
      <c r="AX175" s="13" t="s">
        <v>86</v>
      </c>
      <c r="AY175" s="179" t="s">
        <v>137</v>
      </c>
    </row>
    <row r="176" spans="2:65" s="1" customFormat="1" ht="21.75" customHeight="1">
      <c r="B176" s="131"/>
      <c r="C176" s="158" t="s">
        <v>195</v>
      </c>
      <c r="D176" s="158" t="s">
        <v>140</v>
      </c>
      <c r="E176" s="159" t="s">
        <v>246</v>
      </c>
      <c r="F176" s="160" t="s">
        <v>247</v>
      </c>
      <c r="G176" s="161" t="s">
        <v>181</v>
      </c>
      <c r="H176" s="162">
        <v>119.584</v>
      </c>
      <c r="I176" s="163"/>
      <c r="J176" s="164">
        <f>ROUND(I176*H176,2)</f>
        <v>0</v>
      </c>
      <c r="K176" s="165"/>
      <c r="L176" s="32"/>
      <c r="M176" s="166" t="s">
        <v>1</v>
      </c>
      <c r="N176" s="130" t="s">
        <v>44</v>
      </c>
      <c r="P176" s="167">
        <f>O176*H176</f>
        <v>0</v>
      </c>
      <c r="Q176" s="167">
        <v>0</v>
      </c>
      <c r="R176" s="167">
        <f>Q176*H176</f>
        <v>0</v>
      </c>
      <c r="S176" s="167">
        <v>0</v>
      </c>
      <c r="T176" s="168">
        <f>S176*H176</f>
        <v>0</v>
      </c>
      <c r="AR176" s="169" t="s">
        <v>144</v>
      </c>
      <c r="AT176" s="169" t="s">
        <v>140</v>
      </c>
      <c r="AU176" s="169" t="s">
        <v>116</v>
      </c>
      <c r="AY176" s="15" t="s">
        <v>137</v>
      </c>
      <c r="BE176" s="96">
        <f>IF(N176="základná",J176,0)</f>
        <v>0</v>
      </c>
      <c r="BF176" s="96">
        <f>IF(N176="znížená",J176,0)</f>
        <v>0</v>
      </c>
      <c r="BG176" s="96">
        <f>IF(N176="zákl. prenesená",J176,0)</f>
        <v>0</v>
      </c>
      <c r="BH176" s="96">
        <f>IF(N176="zníž. prenesená",J176,0)</f>
        <v>0</v>
      </c>
      <c r="BI176" s="96">
        <f>IF(N176="nulová",J176,0)</f>
        <v>0</v>
      </c>
      <c r="BJ176" s="15" t="s">
        <v>116</v>
      </c>
      <c r="BK176" s="96">
        <f>ROUND(I176*H176,2)</f>
        <v>0</v>
      </c>
      <c r="BL176" s="15" t="s">
        <v>144</v>
      </c>
      <c r="BM176" s="169" t="s">
        <v>248</v>
      </c>
    </row>
    <row r="177" spans="2:65" s="1" customFormat="1" ht="16.5" customHeight="1">
      <c r="B177" s="131"/>
      <c r="C177" s="158" t="s">
        <v>174</v>
      </c>
      <c r="D177" s="158" t="s">
        <v>140</v>
      </c>
      <c r="E177" s="159" t="s">
        <v>249</v>
      </c>
      <c r="F177" s="160" t="s">
        <v>250</v>
      </c>
      <c r="G177" s="161" t="s">
        <v>150</v>
      </c>
      <c r="H177" s="162">
        <v>2.5979999999999999</v>
      </c>
      <c r="I177" s="163"/>
      <c r="J177" s="164">
        <f>ROUND(I177*H177,2)</f>
        <v>0</v>
      </c>
      <c r="K177" s="165"/>
      <c r="L177" s="32"/>
      <c r="M177" s="166" t="s">
        <v>1</v>
      </c>
      <c r="N177" s="130" t="s">
        <v>44</v>
      </c>
      <c r="P177" s="167">
        <f>O177*H177</f>
        <v>0</v>
      </c>
      <c r="Q177" s="167">
        <v>1.0189585000000001</v>
      </c>
      <c r="R177" s="167">
        <f>Q177*H177</f>
        <v>2.6472541830000003</v>
      </c>
      <c r="S177" s="167">
        <v>0</v>
      </c>
      <c r="T177" s="168">
        <f>S177*H177</f>
        <v>0</v>
      </c>
      <c r="AR177" s="169" t="s">
        <v>144</v>
      </c>
      <c r="AT177" s="169" t="s">
        <v>140</v>
      </c>
      <c r="AU177" s="169" t="s">
        <v>116</v>
      </c>
      <c r="AY177" s="15" t="s">
        <v>137</v>
      </c>
      <c r="BE177" s="96">
        <f>IF(N177="základná",J177,0)</f>
        <v>0</v>
      </c>
      <c r="BF177" s="96">
        <f>IF(N177="znížená",J177,0)</f>
        <v>0</v>
      </c>
      <c r="BG177" s="96">
        <f>IF(N177="zákl. prenesená",J177,0)</f>
        <v>0</v>
      </c>
      <c r="BH177" s="96">
        <f>IF(N177="zníž. prenesená",J177,0)</f>
        <v>0</v>
      </c>
      <c r="BI177" s="96">
        <f>IF(N177="nulová",J177,0)</f>
        <v>0</v>
      </c>
      <c r="BJ177" s="15" t="s">
        <v>116</v>
      </c>
      <c r="BK177" s="96">
        <f>ROUND(I177*H177,2)</f>
        <v>0</v>
      </c>
      <c r="BL177" s="15" t="s">
        <v>144</v>
      </c>
      <c r="BM177" s="169" t="s">
        <v>251</v>
      </c>
    </row>
    <row r="178" spans="2:65" s="12" customFormat="1" ht="10.199999999999999">
      <c r="B178" s="170"/>
      <c r="D178" s="171" t="s">
        <v>145</v>
      </c>
      <c r="E178" s="172" t="s">
        <v>1</v>
      </c>
      <c r="F178" s="173" t="s">
        <v>252</v>
      </c>
      <c r="H178" s="174">
        <v>2.5979999999999999</v>
      </c>
      <c r="I178" s="175"/>
      <c r="L178" s="170"/>
      <c r="M178" s="176"/>
      <c r="T178" s="177"/>
      <c r="AT178" s="172" t="s">
        <v>145</v>
      </c>
      <c r="AU178" s="172" t="s">
        <v>116</v>
      </c>
      <c r="AV178" s="12" t="s">
        <v>116</v>
      </c>
      <c r="AW178" s="12" t="s">
        <v>32</v>
      </c>
      <c r="AX178" s="12" t="s">
        <v>78</v>
      </c>
      <c r="AY178" s="172" t="s">
        <v>137</v>
      </c>
    </row>
    <row r="179" spans="2:65" s="13" customFormat="1" ht="10.199999999999999">
      <c r="B179" s="178"/>
      <c r="D179" s="171" t="s">
        <v>145</v>
      </c>
      <c r="E179" s="179" t="s">
        <v>1</v>
      </c>
      <c r="F179" s="180" t="s">
        <v>147</v>
      </c>
      <c r="H179" s="181">
        <v>2.5979999999999999</v>
      </c>
      <c r="I179" s="182"/>
      <c r="L179" s="178"/>
      <c r="M179" s="183"/>
      <c r="T179" s="184"/>
      <c r="AT179" s="179" t="s">
        <v>145</v>
      </c>
      <c r="AU179" s="179" t="s">
        <v>116</v>
      </c>
      <c r="AV179" s="13" t="s">
        <v>144</v>
      </c>
      <c r="AW179" s="13" t="s">
        <v>32</v>
      </c>
      <c r="AX179" s="13" t="s">
        <v>86</v>
      </c>
      <c r="AY179" s="179" t="s">
        <v>137</v>
      </c>
    </row>
    <row r="180" spans="2:65" s="11" customFormat="1" ht="22.8" customHeight="1">
      <c r="B180" s="146"/>
      <c r="D180" s="147" t="s">
        <v>77</v>
      </c>
      <c r="E180" s="156" t="s">
        <v>152</v>
      </c>
      <c r="F180" s="156" t="s">
        <v>253</v>
      </c>
      <c r="I180" s="149"/>
      <c r="J180" s="157">
        <f>BK180</f>
        <v>0</v>
      </c>
      <c r="L180" s="146"/>
      <c r="M180" s="151"/>
      <c r="P180" s="152">
        <f>SUM(P181:P202)</f>
        <v>0</v>
      </c>
      <c r="R180" s="152">
        <f>SUM(R181:R202)</f>
        <v>203.11707122956</v>
      </c>
      <c r="T180" s="153">
        <f>SUM(T181:T202)</f>
        <v>0</v>
      </c>
      <c r="AR180" s="147" t="s">
        <v>86</v>
      </c>
      <c r="AT180" s="154" t="s">
        <v>77</v>
      </c>
      <c r="AU180" s="154" t="s">
        <v>86</v>
      </c>
      <c r="AY180" s="147" t="s">
        <v>137</v>
      </c>
      <c r="BK180" s="155">
        <f>SUM(BK181:BK202)</f>
        <v>0</v>
      </c>
    </row>
    <row r="181" spans="2:65" s="1" customFormat="1" ht="21.75" customHeight="1">
      <c r="B181" s="131"/>
      <c r="C181" s="158" t="s">
        <v>254</v>
      </c>
      <c r="D181" s="158" t="s">
        <v>140</v>
      </c>
      <c r="E181" s="159" t="s">
        <v>255</v>
      </c>
      <c r="F181" s="160" t="s">
        <v>256</v>
      </c>
      <c r="G181" s="161" t="s">
        <v>143</v>
      </c>
      <c r="H181" s="162">
        <v>80.712999999999994</v>
      </c>
      <c r="I181" s="163"/>
      <c r="J181" s="164">
        <f>ROUND(I181*H181,2)</f>
        <v>0</v>
      </c>
      <c r="K181" s="165"/>
      <c r="L181" s="32"/>
      <c r="M181" s="166" t="s">
        <v>1</v>
      </c>
      <c r="N181" s="130" t="s">
        <v>44</v>
      </c>
      <c r="P181" s="167">
        <f>O181*H181</f>
        <v>0</v>
      </c>
      <c r="Q181" s="167">
        <v>2.4493263999999999</v>
      </c>
      <c r="R181" s="167">
        <f>Q181*H181</f>
        <v>197.69248172319999</v>
      </c>
      <c r="S181" s="167">
        <v>0</v>
      </c>
      <c r="T181" s="168">
        <f>S181*H181</f>
        <v>0</v>
      </c>
      <c r="AR181" s="169" t="s">
        <v>144</v>
      </c>
      <c r="AT181" s="169" t="s">
        <v>140</v>
      </c>
      <c r="AU181" s="169" t="s">
        <v>116</v>
      </c>
      <c r="AY181" s="15" t="s">
        <v>137</v>
      </c>
      <c r="BE181" s="96">
        <f>IF(N181="základná",J181,0)</f>
        <v>0</v>
      </c>
      <c r="BF181" s="96">
        <f>IF(N181="znížená",J181,0)</f>
        <v>0</v>
      </c>
      <c r="BG181" s="96">
        <f>IF(N181="zákl. prenesená",J181,0)</f>
        <v>0</v>
      </c>
      <c r="BH181" s="96">
        <f>IF(N181="zníž. prenesená",J181,0)</f>
        <v>0</v>
      </c>
      <c r="BI181" s="96">
        <f>IF(N181="nulová",J181,0)</f>
        <v>0</v>
      </c>
      <c r="BJ181" s="15" t="s">
        <v>116</v>
      </c>
      <c r="BK181" s="96">
        <f>ROUND(I181*H181,2)</f>
        <v>0</v>
      </c>
      <c r="BL181" s="15" t="s">
        <v>144</v>
      </c>
      <c r="BM181" s="169" t="s">
        <v>257</v>
      </c>
    </row>
    <row r="182" spans="2:65" s="12" customFormat="1" ht="10.199999999999999">
      <c r="B182" s="170"/>
      <c r="D182" s="171" t="s">
        <v>145</v>
      </c>
      <c r="E182" s="172" t="s">
        <v>1</v>
      </c>
      <c r="F182" s="173" t="s">
        <v>258</v>
      </c>
      <c r="H182" s="174">
        <v>64.239999999999995</v>
      </c>
      <c r="I182" s="175"/>
      <c r="L182" s="170"/>
      <c r="M182" s="176"/>
      <c r="T182" s="177"/>
      <c r="AT182" s="172" t="s">
        <v>145</v>
      </c>
      <c r="AU182" s="172" t="s">
        <v>116</v>
      </c>
      <c r="AV182" s="12" t="s">
        <v>116</v>
      </c>
      <c r="AW182" s="12" t="s">
        <v>32</v>
      </c>
      <c r="AX182" s="12" t="s">
        <v>78</v>
      </c>
      <c r="AY182" s="172" t="s">
        <v>137</v>
      </c>
    </row>
    <row r="183" spans="2:65" s="12" customFormat="1" ht="10.199999999999999">
      <c r="B183" s="170"/>
      <c r="D183" s="171" t="s">
        <v>145</v>
      </c>
      <c r="E183" s="172" t="s">
        <v>1</v>
      </c>
      <c r="F183" s="173" t="s">
        <v>259</v>
      </c>
      <c r="H183" s="174">
        <v>-3.6</v>
      </c>
      <c r="I183" s="175"/>
      <c r="L183" s="170"/>
      <c r="M183" s="176"/>
      <c r="T183" s="177"/>
      <c r="AT183" s="172" t="s">
        <v>145</v>
      </c>
      <c r="AU183" s="172" t="s">
        <v>116</v>
      </c>
      <c r="AV183" s="12" t="s">
        <v>116</v>
      </c>
      <c r="AW183" s="12" t="s">
        <v>32</v>
      </c>
      <c r="AX183" s="12" t="s">
        <v>78</v>
      </c>
      <c r="AY183" s="172" t="s">
        <v>137</v>
      </c>
    </row>
    <row r="184" spans="2:65" s="12" customFormat="1" ht="10.199999999999999">
      <c r="B184" s="170"/>
      <c r="D184" s="171" t="s">
        <v>145</v>
      </c>
      <c r="E184" s="172" t="s">
        <v>1</v>
      </c>
      <c r="F184" s="173" t="s">
        <v>260</v>
      </c>
      <c r="H184" s="174">
        <v>-2.1</v>
      </c>
      <c r="I184" s="175"/>
      <c r="L184" s="170"/>
      <c r="M184" s="176"/>
      <c r="T184" s="177"/>
      <c r="AT184" s="172" t="s">
        <v>145</v>
      </c>
      <c r="AU184" s="172" t="s">
        <v>116</v>
      </c>
      <c r="AV184" s="12" t="s">
        <v>116</v>
      </c>
      <c r="AW184" s="12" t="s">
        <v>32</v>
      </c>
      <c r="AX184" s="12" t="s">
        <v>78</v>
      </c>
      <c r="AY184" s="172" t="s">
        <v>137</v>
      </c>
    </row>
    <row r="185" spans="2:65" s="12" customFormat="1" ht="10.199999999999999">
      <c r="B185" s="170"/>
      <c r="D185" s="171" t="s">
        <v>145</v>
      </c>
      <c r="E185" s="172" t="s">
        <v>1</v>
      </c>
      <c r="F185" s="173" t="s">
        <v>261</v>
      </c>
      <c r="H185" s="174">
        <v>8.8330000000000002</v>
      </c>
      <c r="I185" s="175"/>
      <c r="L185" s="170"/>
      <c r="M185" s="176"/>
      <c r="T185" s="177"/>
      <c r="AT185" s="172" t="s">
        <v>145</v>
      </c>
      <c r="AU185" s="172" t="s">
        <v>116</v>
      </c>
      <c r="AV185" s="12" t="s">
        <v>116</v>
      </c>
      <c r="AW185" s="12" t="s">
        <v>32</v>
      </c>
      <c r="AX185" s="12" t="s">
        <v>78</v>
      </c>
      <c r="AY185" s="172" t="s">
        <v>137</v>
      </c>
    </row>
    <row r="186" spans="2:65" s="12" customFormat="1" ht="10.199999999999999">
      <c r="B186" s="170"/>
      <c r="D186" s="171" t="s">
        <v>145</v>
      </c>
      <c r="E186" s="172" t="s">
        <v>1</v>
      </c>
      <c r="F186" s="173" t="s">
        <v>262</v>
      </c>
      <c r="H186" s="174">
        <v>12.3</v>
      </c>
      <c r="I186" s="175"/>
      <c r="L186" s="170"/>
      <c r="M186" s="176"/>
      <c r="T186" s="177"/>
      <c r="AT186" s="172" t="s">
        <v>145</v>
      </c>
      <c r="AU186" s="172" t="s">
        <v>116</v>
      </c>
      <c r="AV186" s="12" t="s">
        <v>116</v>
      </c>
      <c r="AW186" s="12" t="s">
        <v>32</v>
      </c>
      <c r="AX186" s="12" t="s">
        <v>78</v>
      </c>
      <c r="AY186" s="172" t="s">
        <v>137</v>
      </c>
    </row>
    <row r="187" spans="2:65" s="12" customFormat="1" ht="10.199999999999999">
      <c r="B187" s="170"/>
      <c r="D187" s="171" t="s">
        <v>145</v>
      </c>
      <c r="E187" s="172" t="s">
        <v>1</v>
      </c>
      <c r="F187" s="173" t="s">
        <v>263</v>
      </c>
      <c r="H187" s="174">
        <v>-4</v>
      </c>
      <c r="I187" s="175"/>
      <c r="L187" s="170"/>
      <c r="M187" s="176"/>
      <c r="T187" s="177"/>
      <c r="AT187" s="172" t="s">
        <v>145</v>
      </c>
      <c r="AU187" s="172" t="s">
        <v>116</v>
      </c>
      <c r="AV187" s="12" t="s">
        <v>116</v>
      </c>
      <c r="AW187" s="12" t="s">
        <v>32</v>
      </c>
      <c r="AX187" s="12" t="s">
        <v>78</v>
      </c>
      <c r="AY187" s="172" t="s">
        <v>137</v>
      </c>
    </row>
    <row r="188" spans="2:65" s="12" customFormat="1" ht="10.199999999999999">
      <c r="B188" s="170"/>
      <c r="D188" s="171" t="s">
        <v>145</v>
      </c>
      <c r="E188" s="172" t="s">
        <v>1</v>
      </c>
      <c r="F188" s="173" t="s">
        <v>264</v>
      </c>
      <c r="H188" s="174">
        <v>5.04</v>
      </c>
      <c r="I188" s="175"/>
      <c r="L188" s="170"/>
      <c r="M188" s="176"/>
      <c r="T188" s="177"/>
      <c r="AT188" s="172" t="s">
        <v>145</v>
      </c>
      <c r="AU188" s="172" t="s">
        <v>116</v>
      </c>
      <c r="AV188" s="12" t="s">
        <v>116</v>
      </c>
      <c r="AW188" s="12" t="s">
        <v>32</v>
      </c>
      <c r="AX188" s="12" t="s">
        <v>78</v>
      </c>
      <c r="AY188" s="172" t="s">
        <v>137</v>
      </c>
    </row>
    <row r="189" spans="2:65" s="13" customFormat="1" ht="10.199999999999999">
      <c r="B189" s="178"/>
      <c r="D189" s="171" t="s">
        <v>145</v>
      </c>
      <c r="E189" s="179" t="s">
        <v>1</v>
      </c>
      <c r="F189" s="180" t="s">
        <v>147</v>
      </c>
      <c r="H189" s="181">
        <v>80.712999999999994</v>
      </c>
      <c r="I189" s="182"/>
      <c r="L189" s="178"/>
      <c r="M189" s="183"/>
      <c r="T189" s="184"/>
      <c r="AT189" s="179" t="s">
        <v>145</v>
      </c>
      <c r="AU189" s="179" t="s">
        <v>116</v>
      </c>
      <c r="AV189" s="13" t="s">
        <v>144</v>
      </c>
      <c r="AW189" s="13" t="s">
        <v>32</v>
      </c>
      <c r="AX189" s="13" t="s">
        <v>86</v>
      </c>
      <c r="AY189" s="179" t="s">
        <v>137</v>
      </c>
    </row>
    <row r="190" spans="2:65" s="1" customFormat="1" ht="24.15" customHeight="1">
      <c r="B190" s="131"/>
      <c r="C190" s="158" t="s">
        <v>182</v>
      </c>
      <c r="D190" s="158" t="s">
        <v>140</v>
      </c>
      <c r="E190" s="159" t="s">
        <v>265</v>
      </c>
      <c r="F190" s="160" t="s">
        <v>266</v>
      </c>
      <c r="G190" s="161" t="s">
        <v>181</v>
      </c>
      <c r="H190" s="162">
        <v>655.78399999999999</v>
      </c>
      <c r="I190" s="163"/>
      <c r="J190" s="164">
        <f>ROUND(I190*H190,2)</f>
        <v>0</v>
      </c>
      <c r="K190" s="165"/>
      <c r="L190" s="32"/>
      <c r="M190" s="166" t="s">
        <v>1</v>
      </c>
      <c r="N190" s="130" t="s">
        <v>44</v>
      </c>
      <c r="P190" s="167">
        <f>O190*H190</f>
        <v>0</v>
      </c>
      <c r="Q190" s="167">
        <v>6.5097100000000001E-3</v>
      </c>
      <c r="R190" s="167">
        <f>Q190*H190</f>
        <v>4.26896366264</v>
      </c>
      <c r="S190" s="167">
        <v>0</v>
      </c>
      <c r="T190" s="168">
        <f>S190*H190</f>
        <v>0</v>
      </c>
      <c r="AR190" s="169" t="s">
        <v>144</v>
      </c>
      <c r="AT190" s="169" t="s">
        <v>140</v>
      </c>
      <c r="AU190" s="169" t="s">
        <v>116</v>
      </c>
      <c r="AY190" s="15" t="s">
        <v>137</v>
      </c>
      <c r="BE190" s="96">
        <f>IF(N190="základná",J190,0)</f>
        <v>0</v>
      </c>
      <c r="BF190" s="96">
        <f>IF(N190="znížená",J190,0)</f>
        <v>0</v>
      </c>
      <c r="BG190" s="96">
        <f>IF(N190="zákl. prenesená",J190,0)</f>
        <v>0</v>
      </c>
      <c r="BH190" s="96">
        <f>IF(N190="zníž. prenesená",J190,0)</f>
        <v>0</v>
      </c>
      <c r="BI190" s="96">
        <f>IF(N190="nulová",J190,0)</f>
        <v>0</v>
      </c>
      <c r="BJ190" s="15" t="s">
        <v>116</v>
      </c>
      <c r="BK190" s="96">
        <f>ROUND(I190*H190,2)</f>
        <v>0</v>
      </c>
      <c r="BL190" s="15" t="s">
        <v>144</v>
      </c>
      <c r="BM190" s="169" t="s">
        <v>267</v>
      </c>
    </row>
    <row r="191" spans="2:65" s="12" customFormat="1" ht="10.199999999999999">
      <c r="B191" s="170"/>
      <c r="D191" s="171" t="s">
        <v>145</v>
      </c>
      <c r="E191" s="172" t="s">
        <v>1</v>
      </c>
      <c r="F191" s="173" t="s">
        <v>268</v>
      </c>
      <c r="H191" s="174">
        <v>513.91999999999996</v>
      </c>
      <c r="I191" s="175"/>
      <c r="L191" s="170"/>
      <c r="M191" s="176"/>
      <c r="T191" s="177"/>
      <c r="AT191" s="172" t="s">
        <v>145</v>
      </c>
      <c r="AU191" s="172" t="s">
        <v>116</v>
      </c>
      <c r="AV191" s="12" t="s">
        <v>116</v>
      </c>
      <c r="AW191" s="12" t="s">
        <v>32</v>
      </c>
      <c r="AX191" s="12" t="s">
        <v>78</v>
      </c>
      <c r="AY191" s="172" t="s">
        <v>137</v>
      </c>
    </row>
    <row r="192" spans="2:65" s="12" customFormat="1" ht="10.199999999999999">
      <c r="B192" s="170"/>
      <c r="D192" s="171" t="s">
        <v>145</v>
      </c>
      <c r="E192" s="172" t="s">
        <v>1</v>
      </c>
      <c r="F192" s="173" t="s">
        <v>269</v>
      </c>
      <c r="H192" s="174">
        <v>-28.8</v>
      </c>
      <c r="I192" s="175"/>
      <c r="L192" s="170"/>
      <c r="M192" s="176"/>
      <c r="T192" s="177"/>
      <c r="AT192" s="172" t="s">
        <v>145</v>
      </c>
      <c r="AU192" s="172" t="s">
        <v>116</v>
      </c>
      <c r="AV192" s="12" t="s">
        <v>116</v>
      </c>
      <c r="AW192" s="12" t="s">
        <v>32</v>
      </c>
      <c r="AX192" s="12" t="s">
        <v>78</v>
      </c>
      <c r="AY192" s="172" t="s">
        <v>137</v>
      </c>
    </row>
    <row r="193" spans="2:65" s="12" customFormat="1" ht="10.199999999999999">
      <c r="B193" s="170"/>
      <c r="D193" s="171" t="s">
        <v>145</v>
      </c>
      <c r="E193" s="172" t="s">
        <v>1</v>
      </c>
      <c r="F193" s="173" t="s">
        <v>270</v>
      </c>
      <c r="H193" s="174">
        <v>-16.8</v>
      </c>
      <c r="I193" s="175"/>
      <c r="L193" s="170"/>
      <c r="M193" s="176"/>
      <c r="T193" s="177"/>
      <c r="AT193" s="172" t="s">
        <v>145</v>
      </c>
      <c r="AU193" s="172" t="s">
        <v>116</v>
      </c>
      <c r="AV193" s="12" t="s">
        <v>116</v>
      </c>
      <c r="AW193" s="12" t="s">
        <v>32</v>
      </c>
      <c r="AX193" s="12" t="s">
        <v>78</v>
      </c>
      <c r="AY193" s="172" t="s">
        <v>137</v>
      </c>
    </row>
    <row r="194" spans="2:65" s="12" customFormat="1" ht="10.199999999999999">
      <c r="B194" s="170"/>
      <c r="D194" s="171" t="s">
        <v>145</v>
      </c>
      <c r="E194" s="172" t="s">
        <v>1</v>
      </c>
      <c r="F194" s="173" t="s">
        <v>271</v>
      </c>
      <c r="H194" s="174">
        <v>70.664000000000001</v>
      </c>
      <c r="I194" s="175"/>
      <c r="L194" s="170"/>
      <c r="M194" s="176"/>
      <c r="T194" s="177"/>
      <c r="AT194" s="172" t="s">
        <v>145</v>
      </c>
      <c r="AU194" s="172" t="s">
        <v>116</v>
      </c>
      <c r="AV194" s="12" t="s">
        <v>116</v>
      </c>
      <c r="AW194" s="12" t="s">
        <v>32</v>
      </c>
      <c r="AX194" s="12" t="s">
        <v>78</v>
      </c>
      <c r="AY194" s="172" t="s">
        <v>137</v>
      </c>
    </row>
    <row r="195" spans="2:65" s="12" customFormat="1" ht="10.199999999999999">
      <c r="B195" s="170"/>
      <c r="D195" s="171" t="s">
        <v>145</v>
      </c>
      <c r="E195" s="172" t="s">
        <v>1</v>
      </c>
      <c r="F195" s="173" t="s">
        <v>272</v>
      </c>
      <c r="H195" s="174">
        <v>98.4</v>
      </c>
      <c r="I195" s="175"/>
      <c r="L195" s="170"/>
      <c r="M195" s="176"/>
      <c r="T195" s="177"/>
      <c r="AT195" s="172" t="s">
        <v>145</v>
      </c>
      <c r="AU195" s="172" t="s">
        <v>116</v>
      </c>
      <c r="AV195" s="12" t="s">
        <v>116</v>
      </c>
      <c r="AW195" s="12" t="s">
        <v>32</v>
      </c>
      <c r="AX195" s="12" t="s">
        <v>78</v>
      </c>
      <c r="AY195" s="172" t="s">
        <v>137</v>
      </c>
    </row>
    <row r="196" spans="2:65" s="12" customFormat="1" ht="10.199999999999999">
      <c r="B196" s="170"/>
      <c r="D196" s="171" t="s">
        <v>145</v>
      </c>
      <c r="E196" s="172" t="s">
        <v>1</v>
      </c>
      <c r="F196" s="173" t="s">
        <v>273</v>
      </c>
      <c r="H196" s="174">
        <v>-32</v>
      </c>
      <c r="I196" s="175"/>
      <c r="L196" s="170"/>
      <c r="M196" s="176"/>
      <c r="T196" s="177"/>
      <c r="AT196" s="172" t="s">
        <v>145</v>
      </c>
      <c r="AU196" s="172" t="s">
        <v>116</v>
      </c>
      <c r="AV196" s="12" t="s">
        <v>116</v>
      </c>
      <c r="AW196" s="12" t="s">
        <v>32</v>
      </c>
      <c r="AX196" s="12" t="s">
        <v>78</v>
      </c>
      <c r="AY196" s="172" t="s">
        <v>137</v>
      </c>
    </row>
    <row r="197" spans="2:65" s="12" customFormat="1" ht="10.199999999999999">
      <c r="B197" s="170"/>
      <c r="D197" s="171" t="s">
        <v>145</v>
      </c>
      <c r="E197" s="172" t="s">
        <v>1</v>
      </c>
      <c r="F197" s="173" t="s">
        <v>274</v>
      </c>
      <c r="H197" s="174">
        <v>50.4</v>
      </c>
      <c r="I197" s="175"/>
      <c r="L197" s="170"/>
      <c r="M197" s="176"/>
      <c r="T197" s="177"/>
      <c r="AT197" s="172" t="s">
        <v>145</v>
      </c>
      <c r="AU197" s="172" t="s">
        <v>116</v>
      </c>
      <c r="AV197" s="12" t="s">
        <v>116</v>
      </c>
      <c r="AW197" s="12" t="s">
        <v>32</v>
      </c>
      <c r="AX197" s="12" t="s">
        <v>78</v>
      </c>
      <c r="AY197" s="172" t="s">
        <v>137</v>
      </c>
    </row>
    <row r="198" spans="2:65" s="13" customFormat="1" ht="10.199999999999999">
      <c r="B198" s="178"/>
      <c r="D198" s="171" t="s">
        <v>145</v>
      </c>
      <c r="E198" s="179" t="s">
        <v>1</v>
      </c>
      <c r="F198" s="180" t="s">
        <v>147</v>
      </c>
      <c r="H198" s="181">
        <v>655.78399999999988</v>
      </c>
      <c r="I198" s="182"/>
      <c r="L198" s="178"/>
      <c r="M198" s="183"/>
      <c r="T198" s="184"/>
      <c r="AT198" s="179" t="s">
        <v>145</v>
      </c>
      <c r="AU198" s="179" t="s">
        <v>116</v>
      </c>
      <c r="AV198" s="13" t="s">
        <v>144</v>
      </c>
      <c r="AW198" s="13" t="s">
        <v>32</v>
      </c>
      <c r="AX198" s="13" t="s">
        <v>86</v>
      </c>
      <c r="AY198" s="179" t="s">
        <v>137</v>
      </c>
    </row>
    <row r="199" spans="2:65" s="1" customFormat="1" ht="24.15" customHeight="1">
      <c r="B199" s="131"/>
      <c r="C199" s="158" t="s">
        <v>275</v>
      </c>
      <c r="D199" s="158" t="s">
        <v>140</v>
      </c>
      <c r="E199" s="159" t="s">
        <v>276</v>
      </c>
      <c r="F199" s="160" t="s">
        <v>277</v>
      </c>
      <c r="G199" s="161" t="s">
        <v>181</v>
      </c>
      <c r="H199" s="162">
        <v>655.78399999999999</v>
      </c>
      <c r="I199" s="163"/>
      <c r="J199" s="164">
        <f>ROUND(I199*H199,2)</f>
        <v>0</v>
      </c>
      <c r="K199" s="165"/>
      <c r="L199" s="32"/>
      <c r="M199" s="166" t="s">
        <v>1</v>
      </c>
      <c r="N199" s="130" t="s">
        <v>44</v>
      </c>
      <c r="P199" s="167">
        <f>O199*H199</f>
        <v>0</v>
      </c>
      <c r="Q199" s="167">
        <v>0</v>
      </c>
      <c r="R199" s="167">
        <f>Q199*H199</f>
        <v>0</v>
      </c>
      <c r="S199" s="167">
        <v>0</v>
      </c>
      <c r="T199" s="168">
        <f>S199*H199</f>
        <v>0</v>
      </c>
      <c r="AR199" s="169" t="s">
        <v>144</v>
      </c>
      <c r="AT199" s="169" t="s">
        <v>140</v>
      </c>
      <c r="AU199" s="169" t="s">
        <v>116</v>
      </c>
      <c r="AY199" s="15" t="s">
        <v>137</v>
      </c>
      <c r="BE199" s="96">
        <f>IF(N199="základná",J199,0)</f>
        <v>0</v>
      </c>
      <c r="BF199" s="96">
        <f>IF(N199="znížená",J199,0)</f>
        <v>0</v>
      </c>
      <c r="BG199" s="96">
        <f>IF(N199="zákl. prenesená",J199,0)</f>
        <v>0</v>
      </c>
      <c r="BH199" s="96">
        <f>IF(N199="zníž. prenesená",J199,0)</f>
        <v>0</v>
      </c>
      <c r="BI199" s="96">
        <f>IF(N199="nulová",J199,0)</f>
        <v>0</v>
      </c>
      <c r="BJ199" s="15" t="s">
        <v>116</v>
      </c>
      <c r="BK199" s="96">
        <f>ROUND(I199*H199,2)</f>
        <v>0</v>
      </c>
      <c r="BL199" s="15" t="s">
        <v>144</v>
      </c>
      <c r="BM199" s="169" t="s">
        <v>278</v>
      </c>
    </row>
    <row r="200" spans="2:65" s="1" customFormat="1" ht="37.799999999999997" customHeight="1">
      <c r="B200" s="131"/>
      <c r="C200" s="158" t="s">
        <v>164</v>
      </c>
      <c r="D200" s="158" t="s">
        <v>140</v>
      </c>
      <c r="E200" s="159" t="s">
        <v>279</v>
      </c>
      <c r="F200" s="160" t="s">
        <v>280</v>
      </c>
      <c r="G200" s="161" t="s">
        <v>181</v>
      </c>
      <c r="H200" s="162">
        <v>327.892</v>
      </c>
      <c r="I200" s="163"/>
      <c r="J200" s="164">
        <f>ROUND(I200*H200,2)</f>
        <v>0</v>
      </c>
      <c r="K200" s="165"/>
      <c r="L200" s="32"/>
      <c r="M200" s="166" t="s">
        <v>1</v>
      </c>
      <c r="N200" s="130" t="s">
        <v>44</v>
      </c>
      <c r="P200" s="167">
        <f>O200*H200</f>
        <v>0</v>
      </c>
      <c r="Q200" s="167">
        <v>3.52441E-3</v>
      </c>
      <c r="R200" s="167">
        <f>Q200*H200</f>
        <v>1.15562584372</v>
      </c>
      <c r="S200" s="167">
        <v>0</v>
      </c>
      <c r="T200" s="168">
        <f>S200*H200</f>
        <v>0</v>
      </c>
      <c r="AR200" s="169" t="s">
        <v>144</v>
      </c>
      <c r="AT200" s="169" t="s">
        <v>140</v>
      </c>
      <c r="AU200" s="169" t="s">
        <v>116</v>
      </c>
      <c r="AY200" s="15" t="s">
        <v>137</v>
      </c>
      <c r="BE200" s="96">
        <f>IF(N200="základná",J200,0)</f>
        <v>0</v>
      </c>
      <c r="BF200" s="96">
        <f>IF(N200="znížená",J200,0)</f>
        <v>0</v>
      </c>
      <c r="BG200" s="96">
        <f>IF(N200="zákl. prenesená",J200,0)</f>
        <v>0</v>
      </c>
      <c r="BH200" s="96">
        <f>IF(N200="zníž. prenesená",J200,0)</f>
        <v>0</v>
      </c>
      <c r="BI200" s="96">
        <f>IF(N200="nulová",J200,0)</f>
        <v>0</v>
      </c>
      <c r="BJ200" s="15" t="s">
        <v>116</v>
      </c>
      <c r="BK200" s="96">
        <f>ROUND(I200*H200,2)</f>
        <v>0</v>
      </c>
      <c r="BL200" s="15" t="s">
        <v>144</v>
      </c>
      <c r="BM200" s="169" t="s">
        <v>281</v>
      </c>
    </row>
    <row r="201" spans="2:65" s="12" customFormat="1" ht="10.199999999999999">
      <c r="B201" s="170"/>
      <c r="D201" s="171" t="s">
        <v>145</v>
      </c>
      <c r="E201" s="172" t="s">
        <v>1</v>
      </c>
      <c r="F201" s="173" t="s">
        <v>282</v>
      </c>
      <c r="H201" s="174">
        <v>327.892</v>
      </c>
      <c r="I201" s="175"/>
      <c r="L201" s="170"/>
      <c r="M201" s="176"/>
      <c r="T201" s="177"/>
      <c r="AT201" s="172" t="s">
        <v>145</v>
      </c>
      <c r="AU201" s="172" t="s">
        <v>116</v>
      </c>
      <c r="AV201" s="12" t="s">
        <v>116</v>
      </c>
      <c r="AW201" s="12" t="s">
        <v>32</v>
      </c>
      <c r="AX201" s="12" t="s">
        <v>78</v>
      </c>
      <c r="AY201" s="172" t="s">
        <v>137</v>
      </c>
    </row>
    <row r="202" spans="2:65" s="13" customFormat="1" ht="10.199999999999999">
      <c r="B202" s="178"/>
      <c r="D202" s="171" t="s">
        <v>145</v>
      </c>
      <c r="E202" s="179" t="s">
        <v>1</v>
      </c>
      <c r="F202" s="180" t="s">
        <v>147</v>
      </c>
      <c r="H202" s="181">
        <v>327.892</v>
      </c>
      <c r="I202" s="182"/>
      <c r="L202" s="178"/>
      <c r="M202" s="183"/>
      <c r="T202" s="184"/>
      <c r="AT202" s="179" t="s">
        <v>145</v>
      </c>
      <c r="AU202" s="179" t="s">
        <v>116</v>
      </c>
      <c r="AV202" s="13" t="s">
        <v>144</v>
      </c>
      <c r="AW202" s="13" t="s">
        <v>32</v>
      </c>
      <c r="AX202" s="13" t="s">
        <v>86</v>
      </c>
      <c r="AY202" s="179" t="s">
        <v>137</v>
      </c>
    </row>
    <row r="203" spans="2:65" s="11" customFormat="1" ht="22.8" customHeight="1">
      <c r="B203" s="146"/>
      <c r="D203" s="147" t="s">
        <v>77</v>
      </c>
      <c r="E203" s="156" t="s">
        <v>155</v>
      </c>
      <c r="F203" s="156" t="s">
        <v>283</v>
      </c>
      <c r="I203" s="149"/>
      <c r="J203" s="157">
        <f>BK203</f>
        <v>0</v>
      </c>
      <c r="L203" s="146"/>
      <c r="M203" s="151"/>
      <c r="P203" s="152">
        <f>SUM(P204:P232)</f>
        <v>0</v>
      </c>
      <c r="R203" s="152">
        <f>SUM(R204:R232)</f>
        <v>619.93174205332014</v>
      </c>
      <c r="T203" s="153">
        <f>SUM(T204:T232)</f>
        <v>0</v>
      </c>
      <c r="AR203" s="147" t="s">
        <v>86</v>
      </c>
      <c r="AT203" s="154" t="s">
        <v>77</v>
      </c>
      <c r="AU203" s="154" t="s">
        <v>86</v>
      </c>
      <c r="AY203" s="147" t="s">
        <v>137</v>
      </c>
      <c r="BK203" s="155">
        <f>SUM(BK204:BK232)</f>
        <v>0</v>
      </c>
    </row>
    <row r="204" spans="2:65" s="1" customFormat="1" ht="33" customHeight="1">
      <c r="B204" s="131"/>
      <c r="C204" s="158" t="s">
        <v>284</v>
      </c>
      <c r="D204" s="158" t="s">
        <v>140</v>
      </c>
      <c r="E204" s="159" t="s">
        <v>285</v>
      </c>
      <c r="F204" s="160" t="s">
        <v>286</v>
      </c>
      <c r="G204" s="161" t="s">
        <v>143</v>
      </c>
      <c r="H204" s="162">
        <v>37.606999999999999</v>
      </c>
      <c r="I204" s="163"/>
      <c r="J204" s="164">
        <f>ROUND(I204*H204,2)</f>
        <v>0</v>
      </c>
      <c r="K204" s="165"/>
      <c r="L204" s="32"/>
      <c r="M204" s="166" t="s">
        <v>1</v>
      </c>
      <c r="N204" s="130" t="s">
        <v>44</v>
      </c>
      <c r="P204" s="167">
        <f>O204*H204</f>
        <v>0</v>
      </c>
      <c r="Q204" s="167">
        <v>2.0952500000000001</v>
      </c>
      <c r="R204" s="167">
        <f>Q204*H204</f>
        <v>78.796066749999994</v>
      </c>
      <c r="S204" s="167">
        <v>0</v>
      </c>
      <c r="T204" s="168">
        <f>S204*H204</f>
        <v>0</v>
      </c>
      <c r="AR204" s="169" t="s">
        <v>144</v>
      </c>
      <c r="AT204" s="169" t="s">
        <v>140</v>
      </c>
      <c r="AU204" s="169" t="s">
        <v>116</v>
      </c>
      <c r="AY204" s="15" t="s">
        <v>137</v>
      </c>
      <c r="BE204" s="96">
        <f>IF(N204="základná",J204,0)</f>
        <v>0</v>
      </c>
      <c r="BF204" s="96">
        <f>IF(N204="znížená",J204,0)</f>
        <v>0</v>
      </c>
      <c r="BG204" s="96">
        <f>IF(N204="zákl. prenesená",J204,0)</f>
        <v>0</v>
      </c>
      <c r="BH204" s="96">
        <f>IF(N204="zníž. prenesená",J204,0)</f>
        <v>0</v>
      </c>
      <c r="BI204" s="96">
        <f>IF(N204="nulová",J204,0)</f>
        <v>0</v>
      </c>
      <c r="BJ204" s="15" t="s">
        <v>116</v>
      </c>
      <c r="BK204" s="96">
        <f>ROUND(I204*H204,2)</f>
        <v>0</v>
      </c>
      <c r="BL204" s="15" t="s">
        <v>144</v>
      </c>
      <c r="BM204" s="169" t="s">
        <v>287</v>
      </c>
    </row>
    <row r="205" spans="2:65" s="12" customFormat="1" ht="10.199999999999999">
      <c r="B205" s="170"/>
      <c r="D205" s="171" t="s">
        <v>145</v>
      </c>
      <c r="E205" s="172" t="s">
        <v>1</v>
      </c>
      <c r="F205" s="173" t="s">
        <v>288</v>
      </c>
      <c r="H205" s="174">
        <v>37.606999999999999</v>
      </c>
      <c r="I205" s="175"/>
      <c r="L205" s="170"/>
      <c r="M205" s="176"/>
      <c r="T205" s="177"/>
      <c r="AT205" s="172" t="s">
        <v>145</v>
      </c>
      <c r="AU205" s="172" t="s">
        <v>116</v>
      </c>
      <c r="AV205" s="12" t="s">
        <v>116</v>
      </c>
      <c r="AW205" s="12" t="s">
        <v>32</v>
      </c>
      <c r="AX205" s="12" t="s">
        <v>78</v>
      </c>
      <c r="AY205" s="172" t="s">
        <v>137</v>
      </c>
    </row>
    <row r="206" spans="2:65" s="13" customFormat="1" ht="10.199999999999999">
      <c r="B206" s="178"/>
      <c r="D206" s="171" t="s">
        <v>145</v>
      </c>
      <c r="E206" s="179" t="s">
        <v>1</v>
      </c>
      <c r="F206" s="180" t="s">
        <v>147</v>
      </c>
      <c r="H206" s="181">
        <v>37.606999999999999</v>
      </c>
      <c r="I206" s="182"/>
      <c r="L206" s="178"/>
      <c r="M206" s="183"/>
      <c r="T206" s="184"/>
      <c r="AT206" s="179" t="s">
        <v>145</v>
      </c>
      <c r="AU206" s="179" t="s">
        <v>116</v>
      </c>
      <c r="AV206" s="13" t="s">
        <v>144</v>
      </c>
      <c r="AW206" s="13" t="s">
        <v>32</v>
      </c>
      <c r="AX206" s="13" t="s">
        <v>86</v>
      </c>
      <c r="AY206" s="179" t="s">
        <v>137</v>
      </c>
    </row>
    <row r="207" spans="2:65" s="1" customFormat="1" ht="24.15" customHeight="1">
      <c r="B207" s="131"/>
      <c r="C207" s="158" t="s">
        <v>193</v>
      </c>
      <c r="D207" s="158" t="s">
        <v>140</v>
      </c>
      <c r="E207" s="159" t="s">
        <v>289</v>
      </c>
      <c r="F207" s="160" t="s">
        <v>290</v>
      </c>
      <c r="G207" s="161" t="s">
        <v>143</v>
      </c>
      <c r="H207" s="162">
        <v>238.988</v>
      </c>
      <c r="I207" s="163"/>
      <c r="J207" s="164">
        <f>ROUND(I207*H207,2)</f>
        <v>0</v>
      </c>
      <c r="K207" s="165"/>
      <c r="L207" s="32"/>
      <c r="M207" s="166" t="s">
        <v>1</v>
      </c>
      <c r="N207" s="130" t="s">
        <v>44</v>
      </c>
      <c r="P207" s="167">
        <f>O207*H207</f>
        <v>0</v>
      </c>
      <c r="Q207" s="167">
        <v>2.2375205</v>
      </c>
      <c r="R207" s="167">
        <f>Q207*H207</f>
        <v>534.74054925400003</v>
      </c>
      <c r="S207" s="167">
        <v>0</v>
      </c>
      <c r="T207" s="168">
        <f>S207*H207</f>
        <v>0</v>
      </c>
      <c r="AR207" s="169" t="s">
        <v>144</v>
      </c>
      <c r="AT207" s="169" t="s">
        <v>140</v>
      </c>
      <c r="AU207" s="169" t="s">
        <v>116</v>
      </c>
      <c r="AY207" s="15" t="s">
        <v>137</v>
      </c>
      <c r="BE207" s="96">
        <f>IF(N207="základná",J207,0)</f>
        <v>0</v>
      </c>
      <c r="BF207" s="96">
        <f>IF(N207="znížená",J207,0)</f>
        <v>0</v>
      </c>
      <c r="BG207" s="96">
        <f>IF(N207="zákl. prenesená",J207,0)</f>
        <v>0</v>
      </c>
      <c r="BH207" s="96">
        <f>IF(N207="zníž. prenesená",J207,0)</f>
        <v>0</v>
      </c>
      <c r="BI207" s="96">
        <f>IF(N207="nulová",J207,0)</f>
        <v>0</v>
      </c>
      <c r="BJ207" s="15" t="s">
        <v>116</v>
      </c>
      <c r="BK207" s="96">
        <f>ROUND(I207*H207,2)</f>
        <v>0</v>
      </c>
      <c r="BL207" s="15" t="s">
        <v>144</v>
      </c>
      <c r="BM207" s="169" t="s">
        <v>291</v>
      </c>
    </row>
    <row r="208" spans="2:65" s="12" customFormat="1" ht="10.199999999999999">
      <c r="B208" s="170"/>
      <c r="D208" s="171" t="s">
        <v>145</v>
      </c>
      <c r="E208" s="172" t="s">
        <v>1</v>
      </c>
      <c r="F208" s="173" t="s">
        <v>292</v>
      </c>
      <c r="H208" s="174">
        <v>112.82</v>
      </c>
      <c r="I208" s="175"/>
      <c r="L208" s="170"/>
      <c r="M208" s="176"/>
      <c r="T208" s="177"/>
      <c r="AT208" s="172" t="s">
        <v>145</v>
      </c>
      <c r="AU208" s="172" t="s">
        <v>116</v>
      </c>
      <c r="AV208" s="12" t="s">
        <v>116</v>
      </c>
      <c r="AW208" s="12" t="s">
        <v>32</v>
      </c>
      <c r="AX208" s="12" t="s">
        <v>78</v>
      </c>
      <c r="AY208" s="172" t="s">
        <v>137</v>
      </c>
    </row>
    <row r="209" spans="2:65" s="12" customFormat="1" ht="10.199999999999999">
      <c r="B209" s="170"/>
      <c r="D209" s="171" t="s">
        <v>145</v>
      </c>
      <c r="E209" s="172" t="s">
        <v>1</v>
      </c>
      <c r="F209" s="173" t="s">
        <v>293</v>
      </c>
      <c r="H209" s="174">
        <v>9.6359999999999992</v>
      </c>
      <c r="I209" s="175"/>
      <c r="L209" s="170"/>
      <c r="M209" s="176"/>
      <c r="T209" s="177"/>
      <c r="AT209" s="172" t="s">
        <v>145</v>
      </c>
      <c r="AU209" s="172" t="s">
        <v>116</v>
      </c>
      <c r="AV209" s="12" t="s">
        <v>116</v>
      </c>
      <c r="AW209" s="12" t="s">
        <v>32</v>
      </c>
      <c r="AX209" s="12" t="s">
        <v>78</v>
      </c>
      <c r="AY209" s="172" t="s">
        <v>137</v>
      </c>
    </row>
    <row r="210" spans="2:65" s="12" customFormat="1" ht="10.199999999999999">
      <c r="B210" s="170"/>
      <c r="D210" s="171" t="s">
        <v>145</v>
      </c>
      <c r="E210" s="172" t="s">
        <v>1</v>
      </c>
      <c r="F210" s="173" t="s">
        <v>294</v>
      </c>
      <c r="H210" s="174">
        <v>33.725999999999999</v>
      </c>
      <c r="I210" s="175"/>
      <c r="L210" s="170"/>
      <c r="M210" s="176"/>
      <c r="T210" s="177"/>
      <c r="AT210" s="172" t="s">
        <v>145</v>
      </c>
      <c r="AU210" s="172" t="s">
        <v>116</v>
      </c>
      <c r="AV210" s="12" t="s">
        <v>116</v>
      </c>
      <c r="AW210" s="12" t="s">
        <v>32</v>
      </c>
      <c r="AX210" s="12" t="s">
        <v>78</v>
      </c>
      <c r="AY210" s="172" t="s">
        <v>137</v>
      </c>
    </row>
    <row r="211" spans="2:65" s="12" customFormat="1" ht="10.199999999999999">
      <c r="B211" s="170"/>
      <c r="D211" s="171" t="s">
        <v>145</v>
      </c>
      <c r="E211" s="172" t="s">
        <v>1</v>
      </c>
      <c r="F211" s="173" t="s">
        <v>295</v>
      </c>
      <c r="H211" s="174">
        <v>49.08</v>
      </c>
      <c r="I211" s="175"/>
      <c r="L211" s="170"/>
      <c r="M211" s="176"/>
      <c r="T211" s="177"/>
      <c r="AT211" s="172" t="s">
        <v>145</v>
      </c>
      <c r="AU211" s="172" t="s">
        <v>116</v>
      </c>
      <c r="AV211" s="12" t="s">
        <v>116</v>
      </c>
      <c r="AW211" s="12" t="s">
        <v>32</v>
      </c>
      <c r="AX211" s="12" t="s">
        <v>78</v>
      </c>
      <c r="AY211" s="172" t="s">
        <v>137</v>
      </c>
    </row>
    <row r="212" spans="2:65" s="12" customFormat="1" ht="10.199999999999999">
      <c r="B212" s="170"/>
      <c r="D212" s="171" t="s">
        <v>145</v>
      </c>
      <c r="E212" s="172" t="s">
        <v>1</v>
      </c>
      <c r="F212" s="173" t="s">
        <v>296</v>
      </c>
      <c r="H212" s="174">
        <v>33.725999999999999</v>
      </c>
      <c r="I212" s="175"/>
      <c r="L212" s="170"/>
      <c r="M212" s="176"/>
      <c r="T212" s="177"/>
      <c r="AT212" s="172" t="s">
        <v>145</v>
      </c>
      <c r="AU212" s="172" t="s">
        <v>116</v>
      </c>
      <c r="AV212" s="12" t="s">
        <v>116</v>
      </c>
      <c r="AW212" s="12" t="s">
        <v>32</v>
      </c>
      <c r="AX212" s="12" t="s">
        <v>78</v>
      </c>
      <c r="AY212" s="172" t="s">
        <v>137</v>
      </c>
    </row>
    <row r="213" spans="2:65" s="13" customFormat="1" ht="10.199999999999999">
      <c r="B213" s="178"/>
      <c r="D213" s="171" t="s">
        <v>145</v>
      </c>
      <c r="E213" s="179" t="s">
        <v>1</v>
      </c>
      <c r="F213" s="180" t="s">
        <v>147</v>
      </c>
      <c r="H213" s="181">
        <v>238.988</v>
      </c>
      <c r="I213" s="182"/>
      <c r="L213" s="178"/>
      <c r="M213" s="183"/>
      <c r="T213" s="184"/>
      <c r="AT213" s="179" t="s">
        <v>145</v>
      </c>
      <c r="AU213" s="179" t="s">
        <v>116</v>
      </c>
      <c r="AV213" s="13" t="s">
        <v>144</v>
      </c>
      <c r="AW213" s="13" t="s">
        <v>32</v>
      </c>
      <c r="AX213" s="13" t="s">
        <v>86</v>
      </c>
      <c r="AY213" s="179" t="s">
        <v>137</v>
      </c>
    </row>
    <row r="214" spans="2:65" s="1" customFormat="1" ht="21.75" customHeight="1">
      <c r="B214" s="131"/>
      <c r="C214" s="158" t="s">
        <v>297</v>
      </c>
      <c r="D214" s="158" t="s">
        <v>140</v>
      </c>
      <c r="E214" s="159" t="s">
        <v>298</v>
      </c>
      <c r="F214" s="160" t="s">
        <v>299</v>
      </c>
      <c r="G214" s="161" t="s">
        <v>181</v>
      </c>
      <c r="H214" s="162">
        <v>28.332000000000001</v>
      </c>
      <c r="I214" s="163"/>
      <c r="J214" s="164">
        <f>ROUND(I214*H214,2)</f>
        <v>0</v>
      </c>
      <c r="K214" s="165"/>
      <c r="L214" s="32"/>
      <c r="M214" s="166" t="s">
        <v>1</v>
      </c>
      <c r="N214" s="130" t="s">
        <v>44</v>
      </c>
      <c r="P214" s="167">
        <f>O214*H214</f>
        <v>0</v>
      </c>
      <c r="Q214" s="167">
        <v>1.3804E-2</v>
      </c>
      <c r="R214" s="167">
        <f>Q214*H214</f>
        <v>0.39109492800000001</v>
      </c>
      <c r="S214" s="167">
        <v>0</v>
      </c>
      <c r="T214" s="168">
        <f>S214*H214</f>
        <v>0</v>
      </c>
      <c r="AR214" s="169" t="s">
        <v>144</v>
      </c>
      <c r="AT214" s="169" t="s">
        <v>140</v>
      </c>
      <c r="AU214" s="169" t="s">
        <v>116</v>
      </c>
      <c r="AY214" s="15" t="s">
        <v>137</v>
      </c>
      <c r="BE214" s="96">
        <f>IF(N214="základná",J214,0)</f>
        <v>0</v>
      </c>
      <c r="BF214" s="96">
        <f>IF(N214="znížená",J214,0)</f>
        <v>0</v>
      </c>
      <c r="BG214" s="96">
        <f>IF(N214="zákl. prenesená",J214,0)</f>
        <v>0</v>
      </c>
      <c r="BH214" s="96">
        <f>IF(N214="zníž. prenesená",J214,0)</f>
        <v>0</v>
      </c>
      <c r="BI214" s="96">
        <f>IF(N214="nulová",J214,0)</f>
        <v>0</v>
      </c>
      <c r="BJ214" s="15" t="s">
        <v>116</v>
      </c>
      <c r="BK214" s="96">
        <f>ROUND(I214*H214,2)</f>
        <v>0</v>
      </c>
      <c r="BL214" s="15" t="s">
        <v>144</v>
      </c>
      <c r="BM214" s="169" t="s">
        <v>300</v>
      </c>
    </row>
    <row r="215" spans="2:65" s="12" customFormat="1" ht="10.199999999999999">
      <c r="B215" s="170"/>
      <c r="D215" s="171" t="s">
        <v>145</v>
      </c>
      <c r="E215" s="172" t="s">
        <v>1</v>
      </c>
      <c r="F215" s="173" t="s">
        <v>301</v>
      </c>
      <c r="H215" s="174">
        <v>10.686</v>
      </c>
      <c r="I215" s="175"/>
      <c r="L215" s="170"/>
      <c r="M215" s="176"/>
      <c r="T215" s="177"/>
      <c r="AT215" s="172" t="s">
        <v>145</v>
      </c>
      <c r="AU215" s="172" t="s">
        <v>116</v>
      </c>
      <c r="AV215" s="12" t="s">
        <v>116</v>
      </c>
      <c r="AW215" s="12" t="s">
        <v>32</v>
      </c>
      <c r="AX215" s="12" t="s">
        <v>78</v>
      </c>
      <c r="AY215" s="172" t="s">
        <v>137</v>
      </c>
    </row>
    <row r="216" spans="2:65" s="12" customFormat="1" ht="10.199999999999999">
      <c r="B216" s="170"/>
      <c r="D216" s="171" t="s">
        <v>145</v>
      </c>
      <c r="E216" s="172" t="s">
        <v>1</v>
      </c>
      <c r="F216" s="173" t="s">
        <v>302</v>
      </c>
      <c r="H216" s="174">
        <v>9.9359999999999999</v>
      </c>
      <c r="I216" s="175"/>
      <c r="L216" s="170"/>
      <c r="M216" s="176"/>
      <c r="T216" s="177"/>
      <c r="AT216" s="172" t="s">
        <v>145</v>
      </c>
      <c r="AU216" s="172" t="s">
        <v>116</v>
      </c>
      <c r="AV216" s="12" t="s">
        <v>116</v>
      </c>
      <c r="AW216" s="12" t="s">
        <v>32</v>
      </c>
      <c r="AX216" s="12" t="s">
        <v>78</v>
      </c>
      <c r="AY216" s="172" t="s">
        <v>137</v>
      </c>
    </row>
    <row r="217" spans="2:65" s="12" customFormat="1" ht="10.199999999999999">
      <c r="B217" s="170"/>
      <c r="D217" s="171" t="s">
        <v>145</v>
      </c>
      <c r="E217" s="172" t="s">
        <v>1</v>
      </c>
      <c r="F217" s="173" t="s">
        <v>303</v>
      </c>
      <c r="H217" s="174">
        <v>7.71</v>
      </c>
      <c r="I217" s="175"/>
      <c r="L217" s="170"/>
      <c r="M217" s="176"/>
      <c r="T217" s="177"/>
      <c r="AT217" s="172" t="s">
        <v>145</v>
      </c>
      <c r="AU217" s="172" t="s">
        <v>116</v>
      </c>
      <c r="AV217" s="12" t="s">
        <v>116</v>
      </c>
      <c r="AW217" s="12" t="s">
        <v>32</v>
      </c>
      <c r="AX217" s="12" t="s">
        <v>78</v>
      </c>
      <c r="AY217" s="172" t="s">
        <v>137</v>
      </c>
    </row>
    <row r="218" spans="2:65" s="13" customFormat="1" ht="10.199999999999999">
      <c r="B218" s="178"/>
      <c r="D218" s="171" t="s">
        <v>145</v>
      </c>
      <c r="E218" s="179" t="s">
        <v>1</v>
      </c>
      <c r="F218" s="180" t="s">
        <v>147</v>
      </c>
      <c r="H218" s="181">
        <v>28.332000000000001</v>
      </c>
      <c r="I218" s="182"/>
      <c r="L218" s="178"/>
      <c r="M218" s="183"/>
      <c r="T218" s="184"/>
      <c r="AT218" s="179" t="s">
        <v>145</v>
      </c>
      <c r="AU218" s="179" t="s">
        <v>116</v>
      </c>
      <c r="AV218" s="13" t="s">
        <v>144</v>
      </c>
      <c r="AW218" s="13" t="s">
        <v>32</v>
      </c>
      <c r="AX218" s="13" t="s">
        <v>86</v>
      </c>
      <c r="AY218" s="179" t="s">
        <v>137</v>
      </c>
    </row>
    <row r="219" spans="2:65" s="1" customFormat="1" ht="21.75" customHeight="1">
      <c r="B219" s="131"/>
      <c r="C219" s="158" t="s">
        <v>198</v>
      </c>
      <c r="D219" s="158" t="s">
        <v>140</v>
      </c>
      <c r="E219" s="159" t="s">
        <v>304</v>
      </c>
      <c r="F219" s="160" t="s">
        <v>305</v>
      </c>
      <c r="G219" s="161" t="s">
        <v>181</v>
      </c>
      <c r="H219" s="162">
        <v>28.332000000000001</v>
      </c>
      <c r="I219" s="163"/>
      <c r="J219" s="164">
        <f>ROUND(I219*H219,2)</f>
        <v>0</v>
      </c>
      <c r="K219" s="165"/>
      <c r="L219" s="32"/>
      <c r="M219" s="166" t="s">
        <v>1</v>
      </c>
      <c r="N219" s="130" t="s">
        <v>44</v>
      </c>
      <c r="P219" s="167">
        <f>O219*H219</f>
        <v>0</v>
      </c>
      <c r="Q219" s="167">
        <v>0</v>
      </c>
      <c r="R219" s="167">
        <f>Q219*H219</f>
        <v>0</v>
      </c>
      <c r="S219" s="167">
        <v>0</v>
      </c>
      <c r="T219" s="168">
        <f>S219*H219</f>
        <v>0</v>
      </c>
      <c r="AR219" s="169" t="s">
        <v>144</v>
      </c>
      <c r="AT219" s="169" t="s">
        <v>140</v>
      </c>
      <c r="AU219" s="169" t="s">
        <v>116</v>
      </c>
      <c r="AY219" s="15" t="s">
        <v>137</v>
      </c>
      <c r="BE219" s="96">
        <f>IF(N219="základná",J219,0)</f>
        <v>0</v>
      </c>
      <c r="BF219" s="96">
        <f>IF(N219="znížená",J219,0)</f>
        <v>0</v>
      </c>
      <c r="BG219" s="96">
        <f>IF(N219="zákl. prenesená",J219,0)</f>
        <v>0</v>
      </c>
      <c r="BH219" s="96">
        <f>IF(N219="zníž. prenesená",J219,0)</f>
        <v>0</v>
      </c>
      <c r="BI219" s="96">
        <f>IF(N219="nulová",J219,0)</f>
        <v>0</v>
      </c>
      <c r="BJ219" s="15" t="s">
        <v>116</v>
      </c>
      <c r="BK219" s="96">
        <f>ROUND(I219*H219,2)</f>
        <v>0</v>
      </c>
      <c r="BL219" s="15" t="s">
        <v>144</v>
      </c>
      <c r="BM219" s="169" t="s">
        <v>306</v>
      </c>
    </row>
    <row r="220" spans="2:65" s="1" customFormat="1" ht="37.799999999999997" customHeight="1">
      <c r="B220" s="131"/>
      <c r="C220" s="158" t="s">
        <v>307</v>
      </c>
      <c r="D220" s="158" t="s">
        <v>140</v>
      </c>
      <c r="E220" s="159" t="s">
        <v>308</v>
      </c>
      <c r="F220" s="160" t="s">
        <v>309</v>
      </c>
      <c r="G220" s="161" t="s">
        <v>181</v>
      </c>
      <c r="H220" s="162">
        <v>1593.252</v>
      </c>
      <c r="I220" s="163"/>
      <c r="J220" s="164">
        <f>ROUND(I220*H220,2)</f>
        <v>0</v>
      </c>
      <c r="K220" s="165"/>
      <c r="L220" s="32"/>
      <c r="M220" s="166" t="s">
        <v>1</v>
      </c>
      <c r="N220" s="130" t="s">
        <v>44</v>
      </c>
      <c r="P220" s="167">
        <f>O220*H220</f>
        <v>0</v>
      </c>
      <c r="Q220" s="167">
        <v>3.52441E-3</v>
      </c>
      <c r="R220" s="167">
        <f>Q220*H220</f>
        <v>5.6152732813199995</v>
      </c>
      <c r="S220" s="167">
        <v>0</v>
      </c>
      <c r="T220" s="168">
        <f>S220*H220</f>
        <v>0</v>
      </c>
      <c r="AR220" s="169" t="s">
        <v>144</v>
      </c>
      <c r="AT220" s="169" t="s">
        <v>140</v>
      </c>
      <c r="AU220" s="169" t="s">
        <v>116</v>
      </c>
      <c r="AY220" s="15" t="s">
        <v>137</v>
      </c>
      <c r="BE220" s="96">
        <f>IF(N220="základná",J220,0)</f>
        <v>0</v>
      </c>
      <c r="BF220" s="96">
        <f>IF(N220="znížená",J220,0)</f>
        <v>0</v>
      </c>
      <c r="BG220" s="96">
        <f>IF(N220="zákl. prenesená",J220,0)</f>
        <v>0</v>
      </c>
      <c r="BH220" s="96">
        <f>IF(N220="zníž. prenesená",J220,0)</f>
        <v>0</v>
      </c>
      <c r="BI220" s="96">
        <f>IF(N220="nulová",J220,0)</f>
        <v>0</v>
      </c>
      <c r="BJ220" s="15" t="s">
        <v>116</v>
      </c>
      <c r="BK220" s="96">
        <f>ROUND(I220*H220,2)</f>
        <v>0</v>
      </c>
      <c r="BL220" s="15" t="s">
        <v>144</v>
      </c>
      <c r="BM220" s="169" t="s">
        <v>310</v>
      </c>
    </row>
    <row r="221" spans="2:65" s="12" customFormat="1" ht="10.199999999999999">
      <c r="B221" s="170"/>
      <c r="D221" s="171" t="s">
        <v>145</v>
      </c>
      <c r="E221" s="172" t="s">
        <v>1</v>
      </c>
      <c r="F221" s="173" t="s">
        <v>311</v>
      </c>
      <c r="H221" s="174">
        <v>752.13199999999995</v>
      </c>
      <c r="I221" s="175"/>
      <c r="L221" s="170"/>
      <c r="M221" s="176"/>
      <c r="T221" s="177"/>
      <c r="AT221" s="172" t="s">
        <v>145</v>
      </c>
      <c r="AU221" s="172" t="s">
        <v>116</v>
      </c>
      <c r="AV221" s="12" t="s">
        <v>116</v>
      </c>
      <c r="AW221" s="12" t="s">
        <v>32</v>
      </c>
      <c r="AX221" s="12" t="s">
        <v>78</v>
      </c>
      <c r="AY221" s="172" t="s">
        <v>137</v>
      </c>
    </row>
    <row r="222" spans="2:65" s="12" customFormat="1" ht="10.199999999999999">
      <c r="B222" s="170"/>
      <c r="D222" s="171" t="s">
        <v>145</v>
      </c>
      <c r="E222" s="172" t="s">
        <v>1</v>
      </c>
      <c r="F222" s="173" t="s">
        <v>312</v>
      </c>
      <c r="H222" s="174">
        <v>64.239999999999995</v>
      </c>
      <c r="I222" s="175"/>
      <c r="L222" s="170"/>
      <c r="M222" s="176"/>
      <c r="T222" s="177"/>
      <c r="AT222" s="172" t="s">
        <v>145</v>
      </c>
      <c r="AU222" s="172" t="s">
        <v>116</v>
      </c>
      <c r="AV222" s="12" t="s">
        <v>116</v>
      </c>
      <c r="AW222" s="12" t="s">
        <v>32</v>
      </c>
      <c r="AX222" s="12" t="s">
        <v>78</v>
      </c>
      <c r="AY222" s="172" t="s">
        <v>137</v>
      </c>
    </row>
    <row r="223" spans="2:65" s="12" customFormat="1" ht="10.199999999999999">
      <c r="B223" s="170"/>
      <c r="D223" s="171" t="s">
        <v>145</v>
      </c>
      <c r="E223" s="172" t="s">
        <v>1</v>
      </c>
      <c r="F223" s="173" t="s">
        <v>313</v>
      </c>
      <c r="H223" s="174">
        <v>224.84</v>
      </c>
      <c r="I223" s="175"/>
      <c r="L223" s="170"/>
      <c r="M223" s="176"/>
      <c r="T223" s="177"/>
      <c r="AT223" s="172" t="s">
        <v>145</v>
      </c>
      <c r="AU223" s="172" t="s">
        <v>116</v>
      </c>
      <c r="AV223" s="12" t="s">
        <v>116</v>
      </c>
      <c r="AW223" s="12" t="s">
        <v>32</v>
      </c>
      <c r="AX223" s="12" t="s">
        <v>78</v>
      </c>
      <c r="AY223" s="172" t="s">
        <v>137</v>
      </c>
    </row>
    <row r="224" spans="2:65" s="12" customFormat="1" ht="10.199999999999999">
      <c r="B224" s="170"/>
      <c r="D224" s="171" t="s">
        <v>145</v>
      </c>
      <c r="E224" s="172" t="s">
        <v>1</v>
      </c>
      <c r="F224" s="173" t="s">
        <v>314</v>
      </c>
      <c r="H224" s="174">
        <v>327.2</v>
      </c>
      <c r="I224" s="175"/>
      <c r="L224" s="170"/>
      <c r="M224" s="176"/>
      <c r="T224" s="177"/>
      <c r="AT224" s="172" t="s">
        <v>145</v>
      </c>
      <c r="AU224" s="172" t="s">
        <v>116</v>
      </c>
      <c r="AV224" s="12" t="s">
        <v>116</v>
      </c>
      <c r="AW224" s="12" t="s">
        <v>32</v>
      </c>
      <c r="AX224" s="12" t="s">
        <v>78</v>
      </c>
      <c r="AY224" s="172" t="s">
        <v>137</v>
      </c>
    </row>
    <row r="225" spans="2:65" s="12" customFormat="1" ht="10.199999999999999">
      <c r="B225" s="170"/>
      <c r="D225" s="171" t="s">
        <v>145</v>
      </c>
      <c r="E225" s="172" t="s">
        <v>1</v>
      </c>
      <c r="F225" s="173" t="s">
        <v>315</v>
      </c>
      <c r="H225" s="174">
        <v>224.84</v>
      </c>
      <c r="I225" s="175"/>
      <c r="L225" s="170"/>
      <c r="M225" s="176"/>
      <c r="T225" s="177"/>
      <c r="AT225" s="172" t="s">
        <v>145</v>
      </c>
      <c r="AU225" s="172" t="s">
        <v>116</v>
      </c>
      <c r="AV225" s="12" t="s">
        <v>116</v>
      </c>
      <c r="AW225" s="12" t="s">
        <v>32</v>
      </c>
      <c r="AX225" s="12" t="s">
        <v>78</v>
      </c>
      <c r="AY225" s="172" t="s">
        <v>137</v>
      </c>
    </row>
    <row r="226" spans="2:65" s="13" customFormat="1" ht="10.199999999999999">
      <c r="B226" s="178"/>
      <c r="D226" s="171" t="s">
        <v>145</v>
      </c>
      <c r="E226" s="179" t="s">
        <v>1</v>
      </c>
      <c r="F226" s="180" t="s">
        <v>147</v>
      </c>
      <c r="H226" s="181">
        <v>1593.252</v>
      </c>
      <c r="I226" s="182"/>
      <c r="L226" s="178"/>
      <c r="M226" s="183"/>
      <c r="T226" s="184"/>
      <c r="AT226" s="179" t="s">
        <v>145</v>
      </c>
      <c r="AU226" s="179" t="s">
        <v>116</v>
      </c>
      <c r="AV226" s="13" t="s">
        <v>144</v>
      </c>
      <c r="AW226" s="13" t="s">
        <v>32</v>
      </c>
      <c r="AX226" s="13" t="s">
        <v>86</v>
      </c>
      <c r="AY226" s="179" t="s">
        <v>137</v>
      </c>
    </row>
    <row r="227" spans="2:65" s="1" customFormat="1" ht="24.15" customHeight="1">
      <c r="B227" s="131"/>
      <c r="C227" s="158" t="s">
        <v>248</v>
      </c>
      <c r="D227" s="158" t="s">
        <v>140</v>
      </c>
      <c r="E227" s="159" t="s">
        <v>316</v>
      </c>
      <c r="F227" s="160" t="s">
        <v>317</v>
      </c>
      <c r="G227" s="161" t="s">
        <v>181</v>
      </c>
      <c r="H227" s="162">
        <v>752.13199999999995</v>
      </c>
      <c r="I227" s="163"/>
      <c r="J227" s="164">
        <f>ROUND(I227*H227,2)</f>
        <v>0</v>
      </c>
      <c r="K227" s="165"/>
      <c r="L227" s="32"/>
      <c r="M227" s="166" t="s">
        <v>1</v>
      </c>
      <c r="N227" s="130" t="s">
        <v>44</v>
      </c>
      <c r="P227" s="167">
        <f>O227*H227</f>
        <v>0</v>
      </c>
      <c r="Q227" s="167">
        <v>5.0000000000000001E-4</v>
      </c>
      <c r="R227" s="167">
        <f>Q227*H227</f>
        <v>0.37606599999999996</v>
      </c>
      <c r="S227" s="167">
        <v>0</v>
      </c>
      <c r="T227" s="168">
        <f>S227*H227</f>
        <v>0</v>
      </c>
      <c r="AR227" s="169" t="s">
        <v>144</v>
      </c>
      <c r="AT227" s="169" t="s">
        <v>140</v>
      </c>
      <c r="AU227" s="169" t="s">
        <v>116</v>
      </c>
      <c r="AY227" s="15" t="s">
        <v>137</v>
      </c>
      <c r="BE227" s="96">
        <f>IF(N227="základná",J227,0)</f>
        <v>0</v>
      </c>
      <c r="BF227" s="96">
        <f>IF(N227="znížená",J227,0)</f>
        <v>0</v>
      </c>
      <c r="BG227" s="96">
        <f>IF(N227="zákl. prenesená",J227,0)</f>
        <v>0</v>
      </c>
      <c r="BH227" s="96">
        <f>IF(N227="zníž. prenesená",J227,0)</f>
        <v>0</v>
      </c>
      <c r="BI227" s="96">
        <f>IF(N227="nulová",J227,0)</f>
        <v>0</v>
      </c>
      <c r="BJ227" s="15" t="s">
        <v>116</v>
      </c>
      <c r="BK227" s="96">
        <f>ROUND(I227*H227,2)</f>
        <v>0</v>
      </c>
      <c r="BL227" s="15" t="s">
        <v>144</v>
      </c>
      <c r="BM227" s="169" t="s">
        <v>318</v>
      </c>
    </row>
    <row r="228" spans="2:65" s="12" customFormat="1" ht="10.199999999999999">
      <c r="B228" s="170"/>
      <c r="D228" s="171" t="s">
        <v>145</v>
      </c>
      <c r="E228" s="172" t="s">
        <v>1</v>
      </c>
      <c r="F228" s="173" t="s">
        <v>311</v>
      </c>
      <c r="H228" s="174">
        <v>752.13199999999995</v>
      </c>
      <c r="I228" s="175"/>
      <c r="L228" s="170"/>
      <c r="M228" s="176"/>
      <c r="T228" s="177"/>
      <c r="AT228" s="172" t="s">
        <v>145</v>
      </c>
      <c r="AU228" s="172" t="s">
        <v>116</v>
      </c>
      <c r="AV228" s="12" t="s">
        <v>116</v>
      </c>
      <c r="AW228" s="12" t="s">
        <v>32</v>
      </c>
      <c r="AX228" s="12" t="s">
        <v>78</v>
      </c>
      <c r="AY228" s="172" t="s">
        <v>137</v>
      </c>
    </row>
    <row r="229" spans="2:65" s="13" customFormat="1" ht="10.199999999999999">
      <c r="B229" s="178"/>
      <c r="D229" s="171" t="s">
        <v>145</v>
      </c>
      <c r="E229" s="179" t="s">
        <v>1</v>
      </c>
      <c r="F229" s="180" t="s">
        <v>147</v>
      </c>
      <c r="H229" s="181">
        <v>752.13199999999995</v>
      </c>
      <c r="I229" s="182"/>
      <c r="L229" s="178"/>
      <c r="M229" s="183"/>
      <c r="T229" s="184"/>
      <c r="AT229" s="179" t="s">
        <v>145</v>
      </c>
      <c r="AU229" s="179" t="s">
        <v>116</v>
      </c>
      <c r="AV229" s="13" t="s">
        <v>144</v>
      </c>
      <c r="AW229" s="13" t="s">
        <v>32</v>
      </c>
      <c r="AX229" s="13" t="s">
        <v>86</v>
      </c>
      <c r="AY229" s="179" t="s">
        <v>137</v>
      </c>
    </row>
    <row r="230" spans="2:65" s="1" customFormat="1" ht="37.799999999999997" customHeight="1">
      <c r="B230" s="131"/>
      <c r="C230" s="158" t="s">
        <v>7</v>
      </c>
      <c r="D230" s="158" t="s">
        <v>140</v>
      </c>
      <c r="E230" s="159" t="s">
        <v>319</v>
      </c>
      <c r="F230" s="160" t="s">
        <v>320</v>
      </c>
      <c r="G230" s="161" t="s">
        <v>163</v>
      </c>
      <c r="H230" s="162">
        <v>226.64</v>
      </c>
      <c r="I230" s="163"/>
      <c r="J230" s="164">
        <f>ROUND(I230*H230,2)</f>
        <v>0</v>
      </c>
      <c r="K230" s="165"/>
      <c r="L230" s="32"/>
      <c r="M230" s="166" t="s">
        <v>1</v>
      </c>
      <c r="N230" s="130" t="s">
        <v>44</v>
      </c>
      <c r="P230" s="167">
        <f>O230*H230</f>
        <v>0</v>
      </c>
      <c r="Q230" s="167">
        <v>5.5999999999999999E-5</v>
      </c>
      <c r="R230" s="167">
        <f>Q230*H230</f>
        <v>1.2691839999999999E-2</v>
      </c>
      <c r="S230" s="167">
        <v>0</v>
      </c>
      <c r="T230" s="168">
        <f>S230*H230</f>
        <v>0</v>
      </c>
      <c r="AR230" s="169" t="s">
        <v>144</v>
      </c>
      <c r="AT230" s="169" t="s">
        <v>140</v>
      </c>
      <c r="AU230" s="169" t="s">
        <v>116</v>
      </c>
      <c r="AY230" s="15" t="s">
        <v>137</v>
      </c>
      <c r="BE230" s="96">
        <f>IF(N230="základná",J230,0)</f>
        <v>0</v>
      </c>
      <c r="BF230" s="96">
        <f>IF(N230="znížená",J230,0)</f>
        <v>0</v>
      </c>
      <c r="BG230" s="96">
        <f>IF(N230="zákl. prenesená",J230,0)</f>
        <v>0</v>
      </c>
      <c r="BH230" s="96">
        <f>IF(N230="zníž. prenesená",J230,0)</f>
        <v>0</v>
      </c>
      <c r="BI230" s="96">
        <f>IF(N230="nulová",J230,0)</f>
        <v>0</v>
      </c>
      <c r="BJ230" s="15" t="s">
        <v>116</v>
      </c>
      <c r="BK230" s="96">
        <f>ROUND(I230*H230,2)</f>
        <v>0</v>
      </c>
      <c r="BL230" s="15" t="s">
        <v>144</v>
      </c>
      <c r="BM230" s="169" t="s">
        <v>321</v>
      </c>
    </row>
    <row r="231" spans="2:65" s="12" customFormat="1" ht="10.199999999999999">
      <c r="B231" s="170"/>
      <c r="D231" s="171" t="s">
        <v>145</v>
      </c>
      <c r="E231" s="172" t="s">
        <v>1</v>
      </c>
      <c r="F231" s="173" t="s">
        <v>322</v>
      </c>
      <c r="H231" s="174">
        <v>226.64</v>
      </c>
      <c r="I231" s="175"/>
      <c r="L231" s="170"/>
      <c r="M231" s="176"/>
      <c r="T231" s="177"/>
      <c r="AT231" s="172" t="s">
        <v>145</v>
      </c>
      <c r="AU231" s="172" t="s">
        <v>116</v>
      </c>
      <c r="AV231" s="12" t="s">
        <v>116</v>
      </c>
      <c r="AW231" s="12" t="s">
        <v>32</v>
      </c>
      <c r="AX231" s="12" t="s">
        <v>78</v>
      </c>
      <c r="AY231" s="172" t="s">
        <v>137</v>
      </c>
    </row>
    <row r="232" spans="2:65" s="13" customFormat="1" ht="10.199999999999999">
      <c r="B232" s="178"/>
      <c r="D232" s="171" t="s">
        <v>145</v>
      </c>
      <c r="E232" s="179" t="s">
        <v>1</v>
      </c>
      <c r="F232" s="180" t="s">
        <v>147</v>
      </c>
      <c r="H232" s="181">
        <v>226.64</v>
      </c>
      <c r="I232" s="182"/>
      <c r="L232" s="178"/>
      <c r="M232" s="183"/>
      <c r="T232" s="184"/>
      <c r="AT232" s="179" t="s">
        <v>145</v>
      </c>
      <c r="AU232" s="179" t="s">
        <v>116</v>
      </c>
      <c r="AV232" s="13" t="s">
        <v>144</v>
      </c>
      <c r="AW232" s="13" t="s">
        <v>32</v>
      </c>
      <c r="AX232" s="13" t="s">
        <v>86</v>
      </c>
      <c r="AY232" s="179" t="s">
        <v>137</v>
      </c>
    </row>
    <row r="233" spans="2:65" s="11" customFormat="1" ht="22.8" customHeight="1">
      <c r="B233" s="146"/>
      <c r="D233" s="147" t="s">
        <v>77</v>
      </c>
      <c r="E233" s="156" t="s">
        <v>138</v>
      </c>
      <c r="F233" s="156" t="s">
        <v>323</v>
      </c>
      <c r="I233" s="149"/>
      <c r="J233" s="157">
        <f>BK233</f>
        <v>0</v>
      </c>
      <c r="L233" s="146"/>
      <c r="M233" s="151"/>
      <c r="P233" s="152">
        <f>SUM(P234:P236)</f>
        <v>0</v>
      </c>
      <c r="R233" s="152">
        <f>SUM(R234:R236)</f>
        <v>3.0085279999999999E-2</v>
      </c>
      <c r="T233" s="153">
        <f>SUM(T234:T236)</f>
        <v>0</v>
      </c>
      <c r="AR233" s="147" t="s">
        <v>86</v>
      </c>
      <c r="AT233" s="154" t="s">
        <v>77</v>
      </c>
      <c r="AU233" s="154" t="s">
        <v>86</v>
      </c>
      <c r="AY233" s="147" t="s">
        <v>137</v>
      </c>
      <c r="BK233" s="155">
        <f>SUM(BK234:BK236)</f>
        <v>0</v>
      </c>
    </row>
    <row r="234" spans="2:65" s="1" customFormat="1" ht="24.15" customHeight="1">
      <c r="B234" s="131"/>
      <c r="C234" s="158" t="s">
        <v>251</v>
      </c>
      <c r="D234" s="158" t="s">
        <v>140</v>
      </c>
      <c r="E234" s="159" t="s">
        <v>324</v>
      </c>
      <c r="F234" s="160" t="s">
        <v>325</v>
      </c>
      <c r="G234" s="161" t="s">
        <v>181</v>
      </c>
      <c r="H234" s="162">
        <v>752.13199999999995</v>
      </c>
      <c r="I234" s="163"/>
      <c r="J234" s="164">
        <f>ROUND(I234*H234,2)</f>
        <v>0</v>
      </c>
      <c r="K234" s="165"/>
      <c r="L234" s="32"/>
      <c r="M234" s="166" t="s">
        <v>1</v>
      </c>
      <c r="N234" s="130" t="s">
        <v>44</v>
      </c>
      <c r="P234" s="167">
        <f>O234*H234</f>
        <v>0</v>
      </c>
      <c r="Q234" s="167">
        <v>4.0000000000000003E-5</v>
      </c>
      <c r="R234" s="167">
        <f>Q234*H234</f>
        <v>3.0085279999999999E-2</v>
      </c>
      <c r="S234" s="167">
        <v>0</v>
      </c>
      <c r="T234" s="168">
        <f>S234*H234</f>
        <v>0</v>
      </c>
      <c r="AR234" s="169" t="s">
        <v>144</v>
      </c>
      <c r="AT234" s="169" t="s">
        <v>140</v>
      </c>
      <c r="AU234" s="169" t="s">
        <v>116</v>
      </c>
      <c r="AY234" s="15" t="s">
        <v>137</v>
      </c>
      <c r="BE234" s="96">
        <f>IF(N234="základná",J234,0)</f>
        <v>0</v>
      </c>
      <c r="BF234" s="96">
        <f>IF(N234="znížená",J234,0)</f>
        <v>0</v>
      </c>
      <c r="BG234" s="96">
        <f>IF(N234="zákl. prenesená",J234,0)</f>
        <v>0</v>
      </c>
      <c r="BH234" s="96">
        <f>IF(N234="zníž. prenesená",J234,0)</f>
        <v>0</v>
      </c>
      <c r="BI234" s="96">
        <f>IF(N234="nulová",J234,0)</f>
        <v>0</v>
      </c>
      <c r="BJ234" s="15" t="s">
        <v>116</v>
      </c>
      <c r="BK234" s="96">
        <f>ROUND(I234*H234,2)</f>
        <v>0</v>
      </c>
      <c r="BL234" s="15" t="s">
        <v>144</v>
      </c>
      <c r="BM234" s="169" t="s">
        <v>326</v>
      </c>
    </row>
    <row r="235" spans="2:65" s="12" customFormat="1" ht="10.199999999999999">
      <c r="B235" s="170"/>
      <c r="D235" s="171" t="s">
        <v>145</v>
      </c>
      <c r="E235" s="172" t="s">
        <v>1</v>
      </c>
      <c r="F235" s="173" t="s">
        <v>311</v>
      </c>
      <c r="H235" s="174">
        <v>752.13199999999995</v>
      </c>
      <c r="I235" s="175"/>
      <c r="L235" s="170"/>
      <c r="M235" s="176"/>
      <c r="T235" s="177"/>
      <c r="AT235" s="172" t="s">
        <v>145</v>
      </c>
      <c r="AU235" s="172" t="s">
        <v>116</v>
      </c>
      <c r="AV235" s="12" t="s">
        <v>116</v>
      </c>
      <c r="AW235" s="12" t="s">
        <v>32</v>
      </c>
      <c r="AX235" s="12" t="s">
        <v>78</v>
      </c>
      <c r="AY235" s="172" t="s">
        <v>137</v>
      </c>
    </row>
    <row r="236" spans="2:65" s="13" customFormat="1" ht="10.199999999999999">
      <c r="B236" s="178"/>
      <c r="D236" s="171" t="s">
        <v>145</v>
      </c>
      <c r="E236" s="179" t="s">
        <v>1</v>
      </c>
      <c r="F236" s="180" t="s">
        <v>147</v>
      </c>
      <c r="H236" s="181">
        <v>752.13199999999995</v>
      </c>
      <c r="I236" s="182"/>
      <c r="L236" s="178"/>
      <c r="M236" s="183"/>
      <c r="T236" s="184"/>
      <c r="AT236" s="179" t="s">
        <v>145</v>
      </c>
      <c r="AU236" s="179" t="s">
        <v>116</v>
      </c>
      <c r="AV236" s="13" t="s">
        <v>144</v>
      </c>
      <c r="AW236" s="13" t="s">
        <v>32</v>
      </c>
      <c r="AX236" s="13" t="s">
        <v>86</v>
      </c>
      <c r="AY236" s="179" t="s">
        <v>137</v>
      </c>
    </row>
    <row r="237" spans="2:65" s="11" customFormat="1" ht="22.8" customHeight="1">
      <c r="B237" s="146"/>
      <c r="D237" s="147" t="s">
        <v>77</v>
      </c>
      <c r="E237" s="156" t="s">
        <v>327</v>
      </c>
      <c r="F237" s="156" t="s">
        <v>328</v>
      </c>
      <c r="I237" s="149"/>
      <c r="J237" s="157">
        <f>BK237</f>
        <v>0</v>
      </c>
      <c r="L237" s="146"/>
      <c r="M237" s="151"/>
      <c r="P237" s="152">
        <f>P238</f>
        <v>0</v>
      </c>
      <c r="R237" s="152">
        <f>R238</f>
        <v>0</v>
      </c>
      <c r="T237" s="153">
        <f>T238</f>
        <v>0</v>
      </c>
      <c r="AR237" s="147" t="s">
        <v>86</v>
      </c>
      <c r="AT237" s="154" t="s">
        <v>77</v>
      </c>
      <c r="AU237" s="154" t="s">
        <v>86</v>
      </c>
      <c r="AY237" s="147" t="s">
        <v>137</v>
      </c>
      <c r="BK237" s="155">
        <f>BK238</f>
        <v>0</v>
      </c>
    </row>
    <row r="238" spans="2:65" s="1" customFormat="1" ht="24.15" customHeight="1">
      <c r="B238" s="131"/>
      <c r="C238" s="158" t="s">
        <v>329</v>
      </c>
      <c r="D238" s="158" t="s">
        <v>140</v>
      </c>
      <c r="E238" s="159" t="s">
        <v>330</v>
      </c>
      <c r="F238" s="160" t="s">
        <v>331</v>
      </c>
      <c r="G238" s="161" t="s">
        <v>150</v>
      </c>
      <c r="H238" s="162">
        <v>1358.8689999999999</v>
      </c>
      <c r="I238" s="163"/>
      <c r="J238" s="164">
        <f>ROUND(I238*H238,2)</f>
        <v>0</v>
      </c>
      <c r="K238" s="165"/>
      <c r="L238" s="32"/>
      <c r="M238" s="166" t="s">
        <v>1</v>
      </c>
      <c r="N238" s="130" t="s">
        <v>44</v>
      </c>
      <c r="P238" s="167">
        <f>O238*H238</f>
        <v>0</v>
      </c>
      <c r="Q238" s="167">
        <v>0</v>
      </c>
      <c r="R238" s="167">
        <f>Q238*H238</f>
        <v>0</v>
      </c>
      <c r="S238" s="167">
        <v>0</v>
      </c>
      <c r="T238" s="168">
        <f>S238*H238</f>
        <v>0</v>
      </c>
      <c r="AR238" s="169" t="s">
        <v>144</v>
      </c>
      <c r="AT238" s="169" t="s">
        <v>140</v>
      </c>
      <c r="AU238" s="169" t="s">
        <v>116</v>
      </c>
      <c r="AY238" s="15" t="s">
        <v>137</v>
      </c>
      <c r="BE238" s="96">
        <f>IF(N238="základná",J238,0)</f>
        <v>0</v>
      </c>
      <c r="BF238" s="96">
        <f>IF(N238="znížená",J238,0)</f>
        <v>0</v>
      </c>
      <c r="BG238" s="96">
        <f>IF(N238="zákl. prenesená",J238,0)</f>
        <v>0</v>
      </c>
      <c r="BH238" s="96">
        <f>IF(N238="zníž. prenesená",J238,0)</f>
        <v>0</v>
      </c>
      <c r="BI238" s="96">
        <f>IF(N238="nulová",J238,0)</f>
        <v>0</v>
      </c>
      <c r="BJ238" s="15" t="s">
        <v>116</v>
      </c>
      <c r="BK238" s="96">
        <f>ROUND(I238*H238,2)</f>
        <v>0</v>
      </c>
      <c r="BL238" s="15" t="s">
        <v>144</v>
      </c>
      <c r="BM238" s="169" t="s">
        <v>332</v>
      </c>
    </row>
    <row r="239" spans="2:65" s="11" customFormat="1" ht="25.95" customHeight="1">
      <c r="B239" s="146"/>
      <c r="D239" s="147" t="s">
        <v>77</v>
      </c>
      <c r="E239" s="148" t="s">
        <v>157</v>
      </c>
      <c r="F239" s="148" t="s">
        <v>158</v>
      </c>
      <c r="I239" s="149"/>
      <c r="J239" s="150">
        <f>BK239</f>
        <v>0</v>
      </c>
      <c r="L239" s="146"/>
      <c r="M239" s="151"/>
      <c r="P239" s="152">
        <f>P240+P249+P258</f>
        <v>0</v>
      </c>
      <c r="R239" s="152">
        <f>R240+R249+R258</f>
        <v>21.506646740860003</v>
      </c>
      <c r="T239" s="153">
        <f>T240+T249+T258</f>
        <v>0</v>
      </c>
      <c r="AR239" s="147" t="s">
        <v>116</v>
      </c>
      <c r="AT239" s="154" t="s">
        <v>77</v>
      </c>
      <c r="AU239" s="154" t="s">
        <v>78</v>
      </c>
      <c r="AY239" s="147" t="s">
        <v>137</v>
      </c>
      <c r="BK239" s="155">
        <f>BK240+BK249+BK258</f>
        <v>0</v>
      </c>
    </row>
    <row r="240" spans="2:65" s="11" customFormat="1" ht="22.8" customHeight="1">
      <c r="B240" s="146"/>
      <c r="D240" s="147" t="s">
        <v>77</v>
      </c>
      <c r="E240" s="156" t="s">
        <v>333</v>
      </c>
      <c r="F240" s="156" t="s">
        <v>334</v>
      </c>
      <c r="I240" s="149"/>
      <c r="J240" s="157">
        <f>BK240</f>
        <v>0</v>
      </c>
      <c r="L240" s="146"/>
      <c r="M240" s="151"/>
      <c r="P240" s="152">
        <f>SUM(P241:P248)</f>
        <v>0</v>
      </c>
      <c r="R240" s="152">
        <f>SUM(R241:R248)</f>
        <v>0.25390684931999996</v>
      </c>
      <c r="T240" s="153">
        <f>SUM(T241:T248)</f>
        <v>0</v>
      </c>
      <c r="AR240" s="147" t="s">
        <v>116</v>
      </c>
      <c r="AT240" s="154" t="s">
        <v>77</v>
      </c>
      <c r="AU240" s="154" t="s">
        <v>86</v>
      </c>
      <c r="AY240" s="147" t="s">
        <v>137</v>
      </c>
      <c r="BK240" s="155">
        <f>SUM(BK241:BK248)</f>
        <v>0</v>
      </c>
    </row>
    <row r="241" spans="2:65" s="1" customFormat="1" ht="24.15" customHeight="1">
      <c r="B241" s="131"/>
      <c r="C241" s="158" t="s">
        <v>257</v>
      </c>
      <c r="D241" s="158" t="s">
        <v>140</v>
      </c>
      <c r="E241" s="159" t="s">
        <v>335</v>
      </c>
      <c r="F241" s="160" t="s">
        <v>336</v>
      </c>
      <c r="G241" s="161" t="s">
        <v>163</v>
      </c>
      <c r="H241" s="162">
        <v>523.20000000000005</v>
      </c>
      <c r="I241" s="163"/>
      <c r="J241" s="164">
        <f>ROUND(I241*H241,2)</f>
        <v>0</v>
      </c>
      <c r="K241" s="165"/>
      <c r="L241" s="32"/>
      <c r="M241" s="166" t="s">
        <v>1</v>
      </c>
      <c r="N241" s="130" t="s">
        <v>44</v>
      </c>
      <c r="P241" s="167">
        <f>O241*H241</f>
        <v>0</v>
      </c>
      <c r="Q241" s="167">
        <v>2.5999999999999998E-4</v>
      </c>
      <c r="R241" s="167">
        <f>Q241*H241</f>
        <v>0.13603199999999999</v>
      </c>
      <c r="S241" s="167">
        <v>0</v>
      </c>
      <c r="T241" s="168">
        <f>S241*H241</f>
        <v>0</v>
      </c>
      <c r="AR241" s="169" t="s">
        <v>164</v>
      </c>
      <c r="AT241" s="169" t="s">
        <v>140</v>
      </c>
      <c r="AU241" s="169" t="s">
        <v>116</v>
      </c>
      <c r="AY241" s="15" t="s">
        <v>137</v>
      </c>
      <c r="BE241" s="96">
        <f>IF(N241="základná",J241,0)</f>
        <v>0</v>
      </c>
      <c r="BF241" s="96">
        <f>IF(N241="znížená",J241,0)</f>
        <v>0</v>
      </c>
      <c r="BG241" s="96">
        <f>IF(N241="zákl. prenesená",J241,0)</f>
        <v>0</v>
      </c>
      <c r="BH241" s="96">
        <f>IF(N241="zníž. prenesená",J241,0)</f>
        <v>0</v>
      </c>
      <c r="BI241" s="96">
        <f>IF(N241="nulová",J241,0)</f>
        <v>0</v>
      </c>
      <c r="BJ241" s="15" t="s">
        <v>116</v>
      </c>
      <c r="BK241" s="96">
        <f>ROUND(I241*H241,2)</f>
        <v>0</v>
      </c>
      <c r="BL241" s="15" t="s">
        <v>164</v>
      </c>
      <c r="BM241" s="169" t="s">
        <v>337</v>
      </c>
    </row>
    <row r="242" spans="2:65" s="12" customFormat="1" ht="10.199999999999999">
      <c r="B242" s="170"/>
      <c r="D242" s="171" t="s">
        <v>145</v>
      </c>
      <c r="E242" s="172" t="s">
        <v>1</v>
      </c>
      <c r="F242" s="173" t="s">
        <v>338</v>
      </c>
      <c r="H242" s="174">
        <v>523.20000000000005</v>
      </c>
      <c r="I242" s="175"/>
      <c r="L242" s="170"/>
      <c r="M242" s="176"/>
      <c r="T242" s="177"/>
      <c r="AT242" s="172" t="s">
        <v>145</v>
      </c>
      <c r="AU242" s="172" t="s">
        <v>116</v>
      </c>
      <c r="AV242" s="12" t="s">
        <v>116</v>
      </c>
      <c r="AW242" s="12" t="s">
        <v>32</v>
      </c>
      <c r="AX242" s="12" t="s">
        <v>78</v>
      </c>
      <c r="AY242" s="172" t="s">
        <v>137</v>
      </c>
    </row>
    <row r="243" spans="2:65" s="13" customFormat="1" ht="10.199999999999999">
      <c r="B243" s="178"/>
      <c r="D243" s="171" t="s">
        <v>145</v>
      </c>
      <c r="E243" s="179" t="s">
        <v>1</v>
      </c>
      <c r="F243" s="180" t="s">
        <v>147</v>
      </c>
      <c r="H243" s="181">
        <v>523.20000000000005</v>
      </c>
      <c r="I243" s="182"/>
      <c r="L243" s="178"/>
      <c r="M243" s="183"/>
      <c r="T243" s="184"/>
      <c r="AT243" s="179" t="s">
        <v>145</v>
      </c>
      <c r="AU243" s="179" t="s">
        <v>116</v>
      </c>
      <c r="AV243" s="13" t="s">
        <v>144</v>
      </c>
      <c r="AW243" s="13" t="s">
        <v>32</v>
      </c>
      <c r="AX243" s="13" t="s">
        <v>86</v>
      </c>
      <c r="AY243" s="179" t="s">
        <v>137</v>
      </c>
    </row>
    <row r="244" spans="2:65" s="1" customFormat="1" ht="16.5" customHeight="1">
      <c r="B244" s="131"/>
      <c r="C244" s="188" t="s">
        <v>339</v>
      </c>
      <c r="D244" s="188" t="s">
        <v>340</v>
      </c>
      <c r="E244" s="189" t="s">
        <v>341</v>
      </c>
      <c r="F244" s="190" t="s">
        <v>342</v>
      </c>
      <c r="G244" s="191" t="s">
        <v>143</v>
      </c>
      <c r="H244" s="192">
        <v>5.274</v>
      </c>
      <c r="I244" s="193"/>
      <c r="J244" s="194">
        <f>ROUND(I244*H244,2)</f>
        <v>0</v>
      </c>
      <c r="K244" s="195"/>
      <c r="L244" s="196"/>
      <c r="M244" s="197" t="s">
        <v>1</v>
      </c>
      <c r="N244" s="198" t="s">
        <v>44</v>
      </c>
      <c r="P244" s="167">
        <f>O244*H244</f>
        <v>0</v>
      </c>
      <c r="Q244" s="167">
        <v>0</v>
      </c>
      <c r="R244" s="167">
        <f>Q244*H244</f>
        <v>0</v>
      </c>
      <c r="S244" s="167">
        <v>0</v>
      </c>
      <c r="T244" s="168">
        <f>S244*H244</f>
        <v>0</v>
      </c>
      <c r="AR244" s="169" t="s">
        <v>281</v>
      </c>
      <c r="AT244" s="169" t="s">
        <v>340</v>
      </c>
      <c r="AU244" s="169" t="s">
        <v>116</v>
      </c>
      <c r="AY244" s="15" t="s">
        <v>137</v>
      </c>
      <c r="BE244" s="96">
        <f>IF(N244="základná",J244,0)</f>
        <v>0</v>
      </c>
      <c r="BF244" s="96">
        <f>IF(N244="znížená",J244,0)</f>
        <v>0</v>
      </c>
      <c r="BG244" s="96">
        <f>IF(N244="zákl. prenesená",J244,0)</f>
        <v>0</v>
      </c>
      <c r="BH244" s="96">
        <f>IF(N244="zníž. prenesená",J244,0)</f>
        <v>0</v>
      </c>
      <c r="BI244" s="96">
        <f>IF(N244="nulová",J244,0)</f>
        <v>0</v>
      </c>
      <c r="BJ244" s="15" t="s">
        <v>116</v>
      </c>
      <c r="BK244" s="96">
        <f>ROUND(I244*H244,2)</f>
        <v>0</v>
      </c>
      <c r="BL244" s="15" t="s">
        <v>164</v>
      </c>
      <c r="BM244" s="169" t="s">
        <v>343</v>
      </c>
    </row>
    <row r="245" spans="2:65" s="12" customFormat="1" ht="20.399999999999999">
      <c r="B245" s="170"/>
      <c r="D245" s="171" t="s">
        <v>145</v>
      </c>
      <c r="E245" s="172" t="s">
        <v>1</v>
      </c>
      <c r="F245" s="173" t="s">
        <v>344</v>
      </c>
      <c r="H245" s="174">
        <v>5.274</v>
      </c>
      <c r="I245" s="175"/>
      <c r="L245" s="170"/>
      <c r="M245" s="176"/>
      <c r="T245" s="177"/>
      <c r="AT245" s="172" t="s">
        <v>145</v>
      </c>
      <c r="AU245" s="172" t="s">
        <v>116</v>
      </c>
      <c r="AV245" s="12" t="s">
        <v>116</v>
      </c>
      <c r="AW245" s="12" t="s">
        <v>32</v>
      </c>
      <c r="AX245" s="12" t="s">
        <v>78</v>
      </c>
      <c r="AY245" s="172" t="s">
        <v>137</v>
      </c>
    </row>
    <row r="246" spans="2:65" s="13" customFormat="1" ht="10.199999999999999">
      <c r="B246" s="178"/>
      <c r="D246" s="171" t="s">
        <v>145</v>
      </c>
      <c r="E246" s="179" t="s">
        <v>1</v>
      </c>
      <c r="F246" s="180" t="s">
        <v>147</v>
      </c>
      <c r="H246" s="181">
        <v>5.274</v>
      </c>
      <c r="I246" s="182"/>
      <c r="L246" s="178"/>
      <c r="M246" s="183"/>
      <c r="T246" s="184"/>
      <c r="AT246" s="179" t="s">
        <v>145</v>
      </c>
      <c r="AU246" s="179" t="s">
        <v>116</v>
      </c>
      <c r="AV246" s="13" t="s">
        <v>144</v>
      </c>
      <c r="AW246" s="13" t="s">
        <v>32</v>
      </c>
      <c r="AX246" s="13" t="s">
        <v>86</v>
      </c>
      <c r="AY246" s="179" t="s">
        <v>137</v>
      </c>
    </row>
    <row r="247" spans="2:65" s="1" customFormat="1" ht="44.25" customHeight="1">
      <c r="B247" s="131"/>
      <c r="C247" s="158" t="s">
        <v>267</v>
      </c>
      <c r="D247" s="158" t="s">
        <v>140</v>
      </c>
      <c r="E247" s="159" t="s">
        <v>345</v>
      </c>
      <c r="F247" s="160" t="s">
        <v>346</v>
      </c>
      <c r="G247" s="161" t="s">
        <v>143</v>
      </c>
      <c r="H247" s="162">
        <v>5.274</v>
      </c>
      <c r="I247" s="163"/>
      <c r="J247" s="164">
        <f>ROUND(I247*H247,2)</f>
        <v>0</v>
      </c>
      <c r="K247" s="165"/>
      <c r="L247" s="32"/>
      <c r="M247" s="166" t="s">
        <v>1</v>
      </c>
      <c r="N247" s="130" t="s">
        <v>44</v>
      </c>
      <c r="P247" s="167">
        <f>O247*H247</f>
        <v>0</v>
      </c>
      <c r="Q247" s="167">
        <v>2.2350180000000001E-2</v>
      </c>
      <c r="R247" s="167">
        <f>Q247*H247</f>
        <v>0.11787484932</v>
      </c>
      <c r="S247" s="167">
        <v>0</v>
      </c>
      <c r="T247" s="168">
        <f>S247*H247</f>
        <v>0</v>
      </c>
      <c r="AR247" s="169" t="s">
        <v>164</v>
      </c>
      <c r="AT247" s="169" t="s">
        <v>140</v>
      </c>
      <c r="AU247" s="169" t="s">
        <v>116</v>
      </c>
      <c r="AY247" s="15" t="s">
        <v>137</v>
      </c>
      <c r="BE247" s="96">
        <f>IF(N247="základná",J247,0)</f>
        <v>0</v>
      </c>
      <c r="BF247" s="96">
        <f>IF(N247="znížená",J247,0)</f>
        <v>0</v>
      </c>
      <c r="BG247" s="96">
        <f>IF(N247="zákl. prenesená",J247,0)</f>
        <v>0</v>
      </c>
      <c r="BH247" s="96">
        <f>IF(N247="zníž. prenesená",J247,0)</f>
        <v>0</v>
      </c>
      <c r="BI247" s="96">
        <f>IF(N247="nulová",J247,0)</f>
        <v>0</v>
      </c>
      <c r="BJ247" s="15" t="s">
        <v>116</v>
      </c>
      <c r="BK247" s="96">
        <f>ROUND(I247*H247,2)</f>
        <v>0</v>
      </c>
      <c r="BL247" s="15" t="s">
        <v>164</v>
      </c>
      <c r="BM247" s="169" t="s">
        <v>347</v>
      </c>
    </row>
    <row r="248" spans="2:65" s="1" customFormat="1" ht="24.15" customHeight="1">
      <c r="B248" s="131"/>
      <c r="C248" s="158" t="s">
        <v>348</v>
      </c>
      <c r="D248" s="158" t="s">
        <v>140</v>
      </c>
      <c r="E248" s="159" t="s">
        <v>349</v>
      </c>
      <c r="F248" s="160" t="s">
        <v>350</v>
      </c>
      <c r="G248" s="161" t="s">
        <v>351</v>
      </c>
      <c r="H248" s="199"/>
      <c r="I248" s="163"/>
      <c r="J248" s="164">
        <f>ROUND(I248*H248,2)</f>
        <v>0</v>
      </c>
      <c r="K248" s="165"/>
      <c r="L248" s="32"/>
      <c r="M248" s="166" t="s">
        <v>1</v>
      </c>
      <c r="N248" s="130" t="s">
        <v>44</v>
      </c>
      <c r="P248" s="167">
        <f>O248*H248</f>
        <v>0</v>
      </c>
      <c r="Q248" s="167">
        <v>0</v>
      </c>
      <c r="R248" s="167">
        <f>Q248*H248</f>
        <v>0</v>
      </c>
      <c r="S248" s="167">
        <v>0</v>
      </c>
      <c r="T248" s="168">
        <f>S248*H248</f>
        <v>0</v>
      </c>
      <c r="AR248" s="169" t="s">
        <v>164</v>
      </c>
      <c r="AT248" s="169" t="s">
        <v>140</v>
      </c>
      <c r="AU248" s="169" t="s">
        <v>116</v>
      </c>
      <c r="AY248" s="15" t="s">
        <v>137</v>
      </c>
      <c r="BE248" s="96">
        <f>IF(N248="základná",J248,0)</f>
        <v>0</v>
      </c>
      <c r="BF248" s="96">
        <f>IF(N248="znížená",J248,0)</f>
        <v>0</v>
      </c>
      <c r="BG248" s="96">
        <f>IF(N248="zákl. prenesená",J248,0)</f>
        <v>0</v>
      </c>
      <c r="BH248" s="96">
        <f>IF(N248="zníž. prenesená",J248,0)</f>
        <v>0</v>
      </c>
      <c r="BI248" s="96">
        <f>IF(N248="nulová",J248,0)</f>
        <v>0</v>
      </c>
      <c r="BJ248" s="15" t="s">
        <v>116</v>
      </c>
      <c r="BK248" s="96">
        <f>ROUND(I248*H248,2)</f>
        <v>0</v>
      </c>
      <c r="BL248" s="15" t="s">
        <v>164</v>
      </c>
      <c r="BM248" s="169" t="s">
        <v>352</v>
      </c>
    </row>
    <row r="249" spans="2:65" s="11" customFormat="1" ht="22.8" customHeight="1">
      <c r="B249" s="146"/>
      <c r="D249" s="147" t="s">
        <v>77</v>
      </c>
      <c r="E249" s="156" t="s">
        <v>159</v>
      </c>
      <c r="F249" s="156" t="s">
        <v>160</v>
      </c>
      <c r="I249" s="149"/>
      <c r="J249" s="157">
        <f>BK249</f>
        <v>0</v>
      </c>
      <c r="L249" s="146"/>
      <c r="M249" s="151"/>
      <c r="P249" s="152">
        <f>SUM(P250:P257)</f>
        <v>0</v>
      </c>
      <c r="R249" s="152">
        <f>SUM(R250:R257)</f>
        <v>0.38450843999999995</v>
      </c>
      <c r="T249" s="153">
        <f>SUM(T250:T257)</f>
        <v>0</v>
      </c>
      <c r="AR249" s="147" t="s">
        <v>116</v>
      </c>
      <c r="AT249" s="154" t="s">
        <v>77</v>
      </c>
      <c r="AU249" s="154" t="s">
        <v>86</v>
      </c>
      <c r="AY249" s="147" t="s">
        <v>137</v>
      </c>
      <c r="BK249" s="155">
        <f>SUM(BK250:BK257)</f>
        <v>0</v>
      </c>
    </row>
    <row r="250" spans="2:65" s="1" customFormat="1" ht="24.15" customHeight="1">
      <c r="B250" s="131"/>
      <c r="C250" s="158" t="s">
        <v>278</v>
      </c>
      <c r="D250" s="158" t="s">
        <v>140</v>
      </c>
      <c r="E250" s="159" t="s">
        <v>353</v>
      </c>
      <c r="F250" s="160" t="s">
        <v>354</v>
      </c>
      <c r="G250" s="161" t="s">
        <v>163</v>
      </c>
      <c r="H250" s="162">
        <v>196.2</v>
      </c>
      <c r="I250" s="163"/>
      <c r="J250" s="164">
        <f>ROUND(I250*H250,2)</f>
        <v>0</v>
      </c>
      <c r="K250" s="165"/>
      <c r="L250" s="32"/>
      <c r="M250" s="166" t="s">
        <v>1</v>
      </c>
      <c r="N250" s="130" t="s">
        <v>44</v>
      </c>
      <c r="P250" s="167">
        <f>O250*H250</f>
        <v>0</v>
      </c>
      <c r="Q250" s="167">
        <v>1.56E-3</v>
      </c>
      <c r="R250" s="167">
        <f>Q250*H250</f>
        <v>0.30607199999999996</v>
      </c>
      <c r="S250" s="167">
        <v>0</v>
      </c>
      <c r="T250" s="168">
        <f>S250*H250</f>
        <v>0</v>
      </c>
      <c r="AR250" s="169" t="s">
        <v>164</v>
      </c>
      <c r="AT250" s="169" t="s">
        <v>140</v>
      </c>
      <c r="AU250" s="169" t="s">
        <v>116</v>
      </c>
      <c r="AY250" s="15" t="s">
        <v>137</v>
      </c>
      <c r="BE250" s="96">
        <f>IF(N250="základná",J250,0)</f>
        <v>0</v>
      </c>
      <c r="BF250" s="96">
        <f>IF(N250="znížená",J250,0)</f>
        <v>0</v>
      </c>
      <c r="BG250" s="96">
        <f>IF(N250="zákl. prenesená",J250,0)</f>
        <v>0</v>
      </c>
      <c r="BH250" s="96">
        <f>IF(N250="zníž. prenesená",J250,0)</f>
        <v>0</v>
      </c>
      <c r="BI250" s="96">
        <f>IF(N250="nulová",J250,0)</f>
        <v>0</v>
      </c>
      <c r="BJ250" s="15" t="s">
        <v>116</v>
      </c>
      <c r="BK250" s="96">
        <f>ROUND(I250*H250,2)</f>
        <v>0</v>
      </c>
      <c r="BL250" s="15" t="s">
        <v>164</v>
      </c>
      <c r="BM250" s="169" t="s">
        <v>355</v>
      </c>
    </row>
    <row r="251" spans="2:65" s="12" customFormat="1" ht="10.199999999999999">
      <c r="B251" s="170"/>
      <c r="D251" s="171" t="s">
        <v>145</v>
      </c>
      <c r="E251" s="172" t="s">
        <v>1</v>
      </c>
      <c r="F251" s="173" t="s">
        <v>356</v>
      </c>
      <c r="H251" s="174">
        <v>196.2</v>
      </c>
      <c r="I251" s="175"/>
      <c r="L251" s="170"/>
      <c r="M251" s="176"/>
      <c r="T251" s="177"/>
      <c r="AT251" s="172" t="s">
        <v>145</v>
      </c>
      <c r="AU251" s="172" t="s">
        <v>116</v>
      </c>
      <c r="AV251" s="12" t="s">
        <v>116</v>
      </c>
      <c r="AW251" s="12" t="s">
        <v>32</v>
      </c>
      <c r="AX251" s="12" t="s">
        <v>78</v>
      </c>
      <c r="AY251" s="172" t="s">
        <v>137</v>
      </c>
    </row>
    <row r="252" spans="2:65" s="13" customFormat="1" ht="10.199999999999999">
      <c r="B252" s="178"/>
      <c r="D252" s="171" t="s">
        <v>145</v>
      </c>
      <c r="E252" s="179" t="s">
        <v>1</v>
      </c>
      <c r="F252" s="180" t="s">
        <v>147</v>
      </c>
      <c r="H252" s="181">
        <v>196.2</v>
      </c>
      <c r="I252" s="182"/>
      <c r="L252" s="178"/>
      <c r="M252" s="183"/>
      <c r="T252" s="184"/>
      <c r="AT252" s="179" t="s">
        <v>145</v>
      </c>
      <c r="AU252" s="179" t="s">
        <v>116</v>
      </c>
      <c r="AV252" s="13" t="s">
        <v>144</v>
      </c>
      <c r="AW252" s="13" t="s">
        <v>32</v>
      </c>
      <c r="AX252" s="13" t="s">
        <v>86</v>
      </c>
      <c r="AY252" s="179" t="s">
        <v>137</v>
      </c>
    </row>
    <row r="253" spans="2:65" s="1" customFormat="1" ht="24.15" customHeight="1">
      <c r="B253" s="131"/>
      <c r="C253" s="158" t="s">
        <v>357</v>
      </c>
      <c r="D253" s="158" t="s">
        <v>140</v>
      </c>
      <c r="E253" s="159" t="s">
        <v>358</v>
      </c>
      <c r="F253" s="160" t="s">
        <v>359</v>
      </c>
      <c r="G253" s="161" t="s">
        <v>170</v>
      </c>
      <c r="H253" s="162">
        <v>6</v>
      </c>
      <c r="I253" s="163"/>
      <c r="J253" s="164">
        <f>ROUND(I253*H253,2)</f>
        <v>0</v>
      </c>
      <c r="K253" s="165"/>
      <c r="L253" s="32"/>
      <c r="M253" s="166" t="s">
        <v>1</v>
      </c>
      <c r="N253" s="130" t="s">
        <v>44</v>
      </c>
      <c r="P253" s="167">
        <f>O253*H253</f>
        <v>0</v>
      </c>
      <c r="Q253" s="167">
        <v>1.06E-3</v>
      </c>
      <c r="R253" s="167">
        <f>Q253*H253</f>
        <v>6.3599999999999993E-3</v>
      </c>
      <c r="S253" s="167">
        <v>0</v>
      </c>
      <c r="T253" s="168">
        <f>S253*H253</f>
        <v>0</v>
      </c>
      <c r="AR253" s="169" t="s">
        <v>164</v>
      </c>
      <c r="AT253" s="169" t="s">
        <v>140</v>
      </c>
      <c r="AU253" s="169" t="s">
        <v>116</v>
      </c>
      <c r="AY253" s="15" t="s">
        <v>137</v>
      </c>
      <c r="BE253" s="96">
        <f>IF(N253="základná",J253,0)</f>
        <v>0</v>
      </c>
      <c r="BF253" s="96">
        <f>IF(N253="znížená",J253,0)</f>
        <v>0</v>
      </c>
      <c r="BG253" s="96">
        <f>IF(N253="zákl. prenesená",J253,0)</f>
        <v>0</v>
      </c>
      <c r="BH253" s="96">
        <f>IF(N253="zníž. prenesená",J253,0)</f>
        <v>0</v>
      </c>
      <c r="BI253" s="96">
        <f>IF(N253="nulová",J253,0)</f>
        <v>0</v>
      </c>
      <c r="BJ253" s="15" t="s">
        <v>116</v>
      </c>
      <c r="BK253" s="96">
        <f>ROUND(I253*H253,2)</f>
        <v>0</v>
      </c>
      <c r="BL253" s="15" t="s">
        <v>164</v>
      </c>
      <c r="BM253" s="169" t="s">
        <v>360</v>
      </c>
    </row>
    <row r="254" spans="2:65" s="1" customFormat="1" ht="24.15" customHeight="1">
      <c r="B254" s="131"/>
      <c r="C254" s="158" t="s">
        <v>281</v>
      </c>
      <c r="D254" s="158" t="s">
        <v>140</v>
      </c>
      <c r="E254" s="159" t="s">
        <v>361</v>
      </c>
      <c r="F254" s="160" t="s">
        <v>362</v>
      </c>
      <c r="G254" s="161" t="s">
        <v>163</v>
      </c>
      <c r="H254" s="162">
        <v>23.7</v>
      </c>
      <c r="I254" s="163"/>
      <c r="J254" s="164">
        <f>ROUND(I254*H254,2)</f>
        <v>0</v>
      </c>
      <c r="K254" s="165"/>
      <c r="L254" s="32"/>
      <c r="M254" s="166" t="s">
        <v>1</v>
      </c>
      <c r="N254" s="130" t="s">
        <v>44</v>
      </c>
      <c r="P254" s="167">
        <f>O254*H254</f>
        <v>0</v>
      </c>
      <c r="Q254" s="167">
        <v>3.0412E-3</v>
      </c>
      <c r="R254" s="167">
        <f>Q254*H254</f>
        <v>7.2076439999999992E-2</v>
      </c>
      <c r="S254" s="167">
        <v>0</v>
      </c>
      <c r="T254" s="168">
        <f>S254*H254</f>
        <v>0</v>
      </c>
      <c r="AR254" s="169" t="s">
        <v>164</v>
      </c>
      <c r="AT254" s="169" t="s">
        <v>140</v>
      </c>
      <c r="AU254" s="169" t="s">
        <v>116</v>
      </c>
      <c r="AY254" s="15" t="s">
        <v>137</v>
      </c>
      <c r="BE254" s="96">
        <f>IF(N254="základná",J254,0)</f>
        <v>0</v>
      </c>
      <c r="BF254" s="96">
        <f>IF(N254="znížená",J254,0)</f>
        <v>0</v>
      </c>
      <c r="BG254" s="96">
        <f>IF(N254="zákl. prenesená",J254,0)</f>
        <v>0</v>
      </c>
      <c r="BH254" s="96">
        <f>IF(N254="zníž. prenesená",J254,0)</f>
        <v>0</v>
      </c>
      <c r="BI254" s="96">
        <f>IF(N254="nulová",J254,0)</f>
        <v>0</v>
      </c>
      <c r="BJ254" s="15" t="s">
        <v>116</v>
      </c>
      <c r="BK254" s="96">
        <f>ROUND(I254*H254,2)</f>
        <v>0</v>
      </c>
      <c r="BL254" s="15" t="s">
        <v>164</v>
      </c>
      <c r="BM254" s="169" t="s">
        <v>363</v>
      </c>
    </row>
    <row r="255" spans="2:65" s="12" customFormat="1" ht="10.199999999999999">
      <c r="B255" s="170"/>
      <c r="D255" s="171" t="s">
        <v>145</v>
      </c>
      <c r="E255" s="172" t="s">
        <v>1</v>
      </c>
      <c r="F255" s="173" t="s">
        <v>364</v>
      </c>
      <c r="H255" s="174">
        <v>23.7</v>
      </c>
      <c r="I255" s="175"/>
      <c r="L255" s="170"/>
      <c r="M255" s="176"/>
      <c r="T255" s="177"/>
      <c r="AT255" s="172" t="s">
        <v>145</v>
      </c>
      <c r="AU255" s="172" t="s">
        <v>116</v>
      </c>
      <c r="AV255" s="12" t="s">
        <v>116</v>
      </c>
      <c r="AW255" s="12" t="s">
        <v>32</v>
      </c>
      <c r="AX255" s="12" t="s">
        <v>78</v>
      </c>
      <c r="AY255" s="172" t="s">
        <v>137</v>
      </c>
    </row>
    <row r="256" spans="2:65" s="13" customFormat="1" ht="10.199999999999999">
      <c r="B256" s="178"/>
      <c r="D256" s="171" t="s">
        <v>145</v>
      </c>
      <c r="E256" s="179" t="s">
        <v>1</v>
      </c>
      <c r="F256" s="180" t="s">
        <v>147</v>
      </c>
      <c r="H256" s="181">
        <v>23.7</v>
      </c>
      <c r="I256" s="182"/>
      <c r="L256" s="178"/>
      <c r="M256" s="183"/>
      <c r="T256" s="184"/>
      <c r="AT256" s="179" t="s">
        <v>145</v>
      </c>
      <c r="AU256" s="179" t="s">
        <v>116</v>
      </c>
      <c r="AV256" s="13" t="s">
        <v>144</v>
      </c>
      <c r="AW256" s="13" t="s">
        <v>32</v>
      </c>
      <c r="AX256" s="13" t="s">
        <v>86</v>
      </c>
      <c r="AY256" s="179" t="s">
        <v>137</v>
      </c>
    </row>
    <row r="257" spans="2:65" s="1" customFormat="1" ht="24.15" customHeight="1">
      <c r="B257" s="131"/>
      <c r="C257" s="158" t="s">
        <v>365</v>
      </c>
      <c r="D257" s="158" t="s">
        <v>140</v>
      </c>
      <c r="E257" s="159" t="s">
        <v>366</v>
      </c>
      <c r="F257" s="160" t="s">
        <v>367</v>
      </c>
      <c r="G257" s="161" t="s">
        <v>351</v>
      </c>
      <c r="H257" s="199"/>
      <c r="I257" s="163"/>
      <c r="J257" s="164">
        <f>ROUND(I257*H257,2)</f>
        <v>0</v>
      </c>
      <c r="K257" s="165"/>
      <c r="L257" s="32"/>
      <c r="M257" s="166" t="s">
        <v>1</v>
      </c>
      <c r="N257" s="130" t="s">
        <v>44</v>
      </c>
      <c r="P257" s="167">
        <f>O257*H257</f>
        <v>0</v>
      </c>
      <c r="Q257" s="167">
        <v>0</v>
      </c>
      <c r="R257" s="167">
        <f>Q257*H257</f>
        <v>0</v>
      </c>
      <c r="S257" s="167">
        <v>0</v>
      </c>
      <c r="T257" s="168">
        <f>S257*H257</f>
        <v>0</v>
      </c>
      <c r="AR257" s="169" t="s">
        <v>164</v>
      </c>
      <c r="AT257" s="169" t="s">
        <v>140</v>
      </c>
      <c r="AU257" s="169" t="s">
        <v>116</v>
      </c>
      <c r="AY257" s="15" t="s">
        <v>137</v>
      </c>
      <c r="BE257" s="96">
        <f>IF(N257="základná",J257,0)</f>
        <v>0</v>
      </c>
      <c r="BF257" s="96">
        <f>IF(N257="znížená",J257,0)</f>
        <v>0</v>
      </c>
      <c r="BG257" s="96">
        <f>IF(N257="zákl. prenesená",J257,0)</f>
        <v>0</v>
      </c>
      <c r="BH257" s="96">
        <f>IF(N257="zníž. prenesená",J257,0)</f>
        <v>0</v>
      </c>
      <c r="BI257" s="96">
        <f>IF(N257="nulová",J257,0)</f>
        <v>0</v>
      </c>
      <c r="BJ257" s="15" t="s">
        <v>116</v>
      </c>
      <c r="BK257" s="96">
        <f>ROUND(I257*H257,2)</f>
        <v>0</v>
      </c>
      <c r="BL257" s="15" t="s">
        <v>164</v>
      </c>
      <c r="BM257" s="169" t="s">
        <v>368</v>
      </c>
    </row>
    <row r="258" spans="2:65" s="11" customFormat="1" ht="22.8" customHeight="1">
      <c r="B258" s="146"/>
      <c r="D258" s="147" t="s">
        <v>77</v>
      </c>
      <c r="E258" s="156" t="s">
        <v>176</v>
      </c>
      <c r="F258" s="156" t="s">
        <v>177</v>
      </c>
      <c r="I258" s="149"/>
      <c r="J258" s="157">
        <f>BK258</f>
        <v>0</v>
      </c>
      <c r="L258" s="146"/>
      <c r="M258" s="151"/>
      <c r="P258" s="152">
        <f>SUM(P259:P311)</f>
        <v>0</v>
      </c>
      <c r="R258" s="152">
        <f>SUM(R259:R311)</f>
        <v>20.868231451540002</v>
      </c>
      <c r="T258" s="153">
        <f>SUM(T259:T311)</f>
        <v>0</v>
      </c>
      <c r="AR258" s="147" t="s">
        <v>116</v>
      </c>
      <c r="AT258" s="154" t="s">
        <v>77</v>
      </c>
      <c r="AU258" s="154" t="s">
        <v>86</v>
      </c>
      <c r="AY258" s="147" t="s">
        <v>137</v>
      </c>
      <c r="BK258" s="155">
        <f>SUM(BK259:BK311)</f>
        <v>0</v>
      </c>
    </row>
    <row r="259" spans="2:65" s="1" customFormat="1" ht="33" customHeight="1">
      <c r="B259" s="131"/>
      <c r="C259" s="158" t="s">
        <v>287</v>
      </c>
      <c r="D259" s="158" t="s">
        <v>140</v>
      </c>
      <c r="E259" s="159" t="s">
        <v>369</v>
      </c>
      <c r="F259" s="160" t="s">
        <v>370</v>
      </c>
      <c r="G259" s="161" t="s">
        <v>181</v>
      </c>
      <c r="H259" s="162">
        <v>255.72399999999999</v>
      </c>
      <c r="I259" s="163"/>
      <c r="J259" s="164">
        <f>ROUND(I259*H259,2)</f>
        <v>0</v>
      </c>
      <c r="K259" s="165"/>
      <c r="L259" s="32"/>
      <c r="M259" s="166" t="s">
        <v>1</v>
      </c>
      <c r="N259" s="130" t="s">
        <v>44</v>
      </c>
      <c r="P259" s="167">
        <f>O259*H259</f>
        <v>0</v>
      </c>
      <c r="Q259" s="167">
        <v>6.3780000000000003E-5</v>
      </c>
      <c r="R259" s="167">
        <f>Q259*H259</f>
        <v>1.631007672E-2</v>
      </c>
      <c r="S259" s="167">
        <v>0</v>
      </c>
      <c r="T259" s="168">
        <f>S259*H259</f>
        <v>0</v>
      </c>
      <c r="AR259" s="169" t="s">
        <v>164</v>
      </c>
      <c r="AT259" s="169" t="s">
        <v>140</v>
      </c>
      <c r="AU259" s="169" t="s">
        <v>116</v>
      </c>
      <c r="AY259" s="15" t="s">
        <v>137</v>
      </c>
      <c r="BE259" s="96">
        <f>IF(N259="základná",J259,0)</f>
        <v>0</v>
      </c>
      <c r="BF259" s="96">
        <f>IF(N259="znížená",J259,0)</f>
        <v>0</v>
      </c>
      <c r="BG259" s="96">
        <f>IF(N259="zákl. prenesená",J259,0)</f>
        <v>0</v>
      </c>
      <c r="BH259" s="96">
        <f>IF(N259="zníž. prenesená",J259,0)</f>
        <v>0</v>
      </c>
      <c r="BI259" s="96">
        <f>IF(N259="nulová",J259,0)</f>
        <v>0</v>
      </c>
      <c r="BJ259" s="15" t="s">
        <v>116</v>
      </c>
      <c r="BK259" s="96">
        <f>ROUND(I259*H259,2)</f>
        <v>0</v>
      </c>
      <c r="BL259" s="15" t="s">
        <v>164</v>
      </c>
      <c r="BM259" s="169" t="s">
        <v>371</v>
      </c>
    </row>
    <row r="260" spans="2:65" s="12" customFormat="1" ht="10.199999999999999">
      <c r="B260" s="170"/>
      <c r="D260" s="171" t="s">
        <v>145</v>
      </c>
      <c r="E260" s="172" t="s">
        <v>1</v>
      </c>
      <c r="F260" s="173" t="s">
        <v>372</v>
      </c>
      <c r="H260" s="174">
        <v>255.72399999999999</v>
      </c>
      <c r="I260" s="175"/>
      <c r="L260" s="170"/>
      <c r="M260" s="176"/>
      <c r="T260" s="177"/>
      <c r="AT260" s="172" t="s">
        <v>145</v>
      </c>
      <c r="AU260" s="172" t="s">
        <v>116</v>
      </c>
      <c r="AV260" s="12" t="s">
        <v>116</v>
      </c>
      <c r="AW260" s="12" t="s">
        <v>32</v>
      </c>
      <c r="AX260" s="12" t="s">
        <v>78</v>
      </c>
      <c r="AY260" s="172" t="s">
        <v>137</v>
      </c>
    </row>
    <row r="261" spans="2:65" s="13" customFormat="1" ht="10.199999999999999">
      <c r="B261" s="178"/>
      <c r="D261" s="171" t="s">
        <v>145</v>
      </c>
      <c r="E261" s="179" t="s">
        <v>1</v>
      </c>
      <c r="F261" s="180" t="s">
        <v>147</v>
      </c>
      <c r="H261" s="181">
        <v>255.72399999999999</v>
      </c>
      <c r="I261" s="182"/>
      <c r="L261" s="178"/>
      <c r="M261" s="183"/>
      <c r="T261" s="184"/>
      <c r="AT261" s="179" t="s">
        <v>145</v>
      </c>
      <c r="AU261" s="179" t="s">
        <v>116</v>
      </c>
      <c r="AV261" s="13" t="s">
        <v>144</v>
      </c>
      <c r="AW261" s="13" t="s">
        <v>32</v>
      </c>
      <c r="AX261" s="13" t="s">
        <v>86</v>
      </c>
      <c r="AY261" s="179" t="s">
        <v>137</v>
      </c>
    </row>
    <row r="262" spans="2:65" s="1" customFormat="1" ht="21.75" customHeight="1">
      <c r="B262" s="131"/>
      <c r="C262" s="188" t="s">
        <v>373</v>
      </c>
      <c r="D262" s="188" t="s">
        <v>340</v>
      </c>
      <c r="E262" s="189" t="s">
        <v>374</v>
      </c>
      <c r="F262" s="190" t="s">
        <v>375</v>
      </c>
      <c r="G262" s="191" t="s">
        <v>150</v>
      </c>
      <c r="H262" s="192">
        <v>2.0459999999999998</v>
      </c>
      <c r="I262" s="193"/>
      <c r="J262" s="194">
        <f>ROUND(I262*H262,2)</f>
        <v>0</v>
      </c>
      <c r="K262" s="195"/>
      <c r="L262" s="196"/>
      <c r="M262" s="197" t="s">
        <v>1</v>
      </c>
      <c r="N262" s="198" t="s">
        <v>44</v>
      </c>
      <c r="P262" s="167">
        <f>O262*H262</f>
        <v>0</v>
      </c>
      <c r="Q262" s="167">
        <v>1</v>
      </c>
      <c r="R262" s="167">
        <f>Q262*H262</f>
        <v>2.0459999999999998</v>
      </c>
      <c r="S262" s="167">
        <v>0</v>
      </c>
      <c r="T262" s="168">
        <f>S262*H262</f>
        <v>0</v>
      </c>
      <c r="AR262" s="169" t="s">
        <v>281</v>
      </c>
      <c r="AT262" s="169" t="s">
        <v>340</v>
      </c>
      <c r="AU262" s="169" t="s">
        <v>116</v>
      </c>
      <c r="AY262" s="15" t="s">
        <v>137</v>
      </c>
      <c r="BE262" s="96">
        <f>IF(N262="základná",J262,0)</f>
        <v>0</v>
      </c>
      <c r="BF262" s="96">
        <f>IF(N262="znížená",J262,0)</f>
        <v>0</v>
      </c>
      <c r="BG262" s="96">
        <f>IF(N262="zákl. prenesená",J262,0)</f>
        <v>0</v>
      </c>
      <c r="BH262" s="96">
        <f>IF(N262="zníž. prenesená",J262,0)</f>
        <v>0</v>
      </c>
      <c r="BI262" s="96">
        <f>IF(N262="nulová",J262,0)</f>
        <v>0</v>
      </c>
      <c r="BJ262" s="15" t="s">
        <v>116</v>
      </c>
      <c r="BK262" s="96">
        <f>ROUND(I262*H262,2)</f>
        <v>0</v>
      </c>
      <c r="BL262" s="15" t="s">
        <v>164</v>
      </c>
      <c r="BM262" s="169" t="s">
        <v>376</v>
      </c>
    </row>
    <row r="263" spans="2:65" s="12" customFormat="1" ht="10.199999999999999">
      <c r="B263" s="170"/>
      <c r="D263" s="171" t="s">
        <v>145</v>
      </c>
      <c r="E263" s="172" t="s">
        <v>1</v>
      </c>
      <c r="F263" s="173" t="s">
        <v>377</v>
      </c>
      <c r="H263" s="174">
        <v>2.0459999999999998</v>
      </c>
      <c r="I263" s="175"/>
      <c r="L263" s="170"/>
      <c r="M263" s="176"/>
      <c r="T263" s="177"/>
      <c r="AT263" s="172" t="s">
        <v>145</v>
      </c>
      <c r="AU263" s="172" t="s">
        <v>116</v>
      </c>
      <c r="AV263" s="12" t="s">
        <v>116</v>
      </c>
      <c r="AW263" s="12" t="s">
        <v>32</v>
      </c>
      <c r="AX263" s="12" t="s">
        <v>78</v>
      </c>
      <c r="AY263" s="172" t="s">
        <v>137</v>
      </c>
    </row>
    <row r="264" spans="2:65" s="13" customFormat="1" ht="10.199999999999999">
      <c r="B264" s="178"/>
      <c r="D264" s="171" t="s">
        <v>145</v>
      </c>
      <c r="E264" s="179" t="s">
        <v>1</v>
      </c>
      <c r="F264" s="180" t="s">
        <v>147</v>
      </c>
      <c r="H264" s="181">
        <v>2.0459999999999998</v>
      </c>
      <c r="I264" s="182"/>
      <c r="L264" s="178"/>
      <c r="M264" s="183"/>
      <c r="T264" s="184"/>
      <c r="AT264" s="179" t="s">
        <v>145</v>
      </c>
      <c r="AU264" s="179" t="s">
        <v>116</v>
      </c>
      <c r="AV264" s="13" t="s">
        <v>144</v>
      </c>
      <c r="AW264" s="13" t="s">
        <v>32</v>
      </c>
      <c r="AX264" s="13" t="s">
        <v>86</v>
      </c>
      <c r="AY264" s="179" t="s">
        <v>137</v>
      </c>
    </row>
    <row r="265" spans="2:65" s="1" customFormat="1" ht="16.5" customHeight="1">
      <c r="B265" s="131"/>
      <c r="C265" s="158" t="s">
        <v>291</v>
      </c>
      <c r="D265" s="158" t="s">
        <v>140</v>
      </c>
      <c r="E265" s="159" t="s">
        <v>378</v>
      </c>
      <c r="F265" s="160" t="s">
        <v>379</v>
      </c>
      <c r="G265" s="161" t="s">
        <v>181</v>
      </c>
      <c r="H265" s="162">
        <v>57.96</v>
      </c>
      <c r="I265" s="163"/>
      <c r="J265" s="164">
        <f>ROUND(I265*H265,2)</f>
        <v>0</v>
      </c>
      <c r="K265" s="165"/>
      <c r="L265" s="32"/>
      <c r="M265" s="166" t="s">
        <v>1</v>
      </c>
      <c r="N265" s="130" t="s">
        <v>44</v>
      </c>
      <c r="P265" s="167">
        <f>O265*H265</f>
        <v>0</v>
      </c>
      <c r="Q265" s="167">
        <v>7.96E-6</v>
      </c>
      <c r="R265" s="167">
        <f>Q265*H265</f>
        <v>4.6136160000000002E-4</v>
      </c>
      <c r="S265" s="167">
        <v>0</v>
      </c>
      <c r="T265" s="168">
        <f>S265*H265</f>
        <v>0</v>
      </c>
      <c r="AR265" s="169" t="s">
        <v>164</v>
      </c>
      <c r="AT265" s="169" t="s">
        <v>140</v>
      </c>
      <c r="AU265" s="169" t="s">
        <v>116</v>
      </c>
      <c r="AY265" s="15" t="s">
        <v>137</v>
      </c>
      <c r="BE265" s="96">
        <f>IF(N265="základná",J265,0)</f>
        <v>0</v>
      </c>
      <c r="BF265" s="96">
        <f>IF(N265="znížená",J265,0)</f>
        <v>0</v>
      </c>
      <c r="BG265" s="96">
        <f>IF(N265="zákl. prenesená",J265,0)</f>
        <v>0</v>
      </c>
      <c r="BH265" s="96">
        <f>IF(N265="zníž. prenesená",J265,0)</f>
        <v>0</v>
      </c>
      <c r="BI265" s="96">
        <f>IF(N265="nulová",J265,0)</f>
        <v>0</v>
      </c>
      <c r="BJ265" s="15" t="s">
        <v>116</v>
      </c>
      <c r="BK265" s="96">
        <f>ROUND(I265*H265,2)</f>
        <v>0</v>
      </c>
      <c r="BL265" s="15" t="s">
        <v>164</v>
      </c>
      <c r="BM265" s="169" t="s">
        <v>380</v>
      </c>
    </row>
    <row r="266" spans="2:65" s="12" customFormat="1" ht="10.199999999999999">
      <c r="B266" s="170"/>
      <c r="D266" s="171" t="s">
        <v>145</v>
      </c>
      <c r="E266" s="172" t="s">
        <v>1</v>
      </c>
      <c r="F266" s="173" t="s">
        <v>381</v>
      </c>
      <c r="H266" s="174">
        <v>57.96</v>
      </c>
      <c r="I266" s="175"/>
      <c r="L266" s="170"/>
      <c r="M266" s="176"/>
      <c r="T266" s="177"/>
      <c r="AT266" s="172" t="s">
        <v>145</v>
      </c>
      <c r="AU266" s="172" t="s">
        <v>116</v>
      </c>
      <c r="AV266" s="12" t="s">
        <v>116</v>
      </c>
      <c r="AW266" s="12" t="s">
        <v>32</v>
      </c>
      <c r="AX266" s="12" t="s">
        <v>78</v>
      </c>
      <c r="AY266" s="172" t="s">
        <v>137</v>
      </c>
    </row>
    <row r="267" spans="2:65" s="13" customFormat="1" ht="10.199999999999999">
      <c r="B267" s="178"/>
      <c r="D267" s="171" t="s">
        <v>145</v>
      </c>
      <c r="E267" s="179" t="s">
        <v>1</v>
      </c>
      <c r="F267" s="180" t="s">
        <v>147</v>
      </c>
      <c r="H267" s="181">
        <v>57.96</v>
      </c>
      <c r="I267" s="182"/>
      <c r="L267" s="178"/>
      <c r="M267" s="183"/>
      <c r="T267" s="184"/>
      <c r="AT267" s="179" t="s">
        <v>145</v>
      </c>
      <c r="AU267" s="179" t="s">
        <v>116</v>
      </c>
      <c r="AV267" s="13" t="s">
        <v>144</v>
      </c>
      <c r="AW267" s="13" t="s">
        <v>32</v>
      </c>
      <c r="AX267" s="13" t="s">
        <v>86</v>
      </c>
      <c r="AY267" s="179" t="s">
        <v>137</v>
      </c>
    </row>
    <row r="268" spans="2:65" s="1" customFormat="1" ht="16.5" customHeight="1">
      <c r="B268" s="131"/>
      <c r="C268" s="188" t="s">
        <v>382</v>
      </c>
      <c r="D268" s="188" t="s">
        <v>340</v>
      </c>
      <c r="E268" s="189" t="s">
        <v>383</v>
      </c>
      <c r="F268" s="190" t="s">
        <v>384</v>
      </c>
      <c r="G268" s="191" t="s">
        <v>181</v>
      </c>
      <c r="H268" s="192">
        <v>60.857999999999997</v>
      </c>
      <c r="I268" s="193"/>
      <c r="J268" s="194">
        <f>ROUND(I268*H268,2)</f>
        <v>0</v>
      </c>
      <c r="K268" s="195"/>
      <c r="L268" s="196"/>
      <c r="M268" s="197" t="s">
        <v>1</v>
      </c>
      <c r="N268" s="198" t="s">
        <v>44</v>
      </c>
      <c r="P268" s="167">
        <f>O268*H268</f>
        <v>0</v>
      </c>
      <c r="Q268" s="167">
        <v>8.0000000000000004E-4</v>
      </c>
      <c r="R268" s="167">
        <f>Q268*H268</f>
        <v>4.8686399999999998E-2</v>
      </c>
      <c r="S268" s="167">
        <v>0</v>
      </c>
      <c r="T268" s="168">
        <f>S268*H268</f>
        <v>0</v>
      </c>
      <c r="AR268" s="169" t="s">
        <v>281</v>
      </c>
      <c r="AT268" s="169" t="s">
        <v>340</v>
      </c>
      <c r="AU268" s="169" t="s">
        <v>116</v>
      </c>
      <c r="AY268" s="15" t="s">
        <v>137</v>
      </c>
      <c r="BE268" s="96">
        <f>IF(N268="základná",J268,0)</f>
        <v>0</v>
      </c>
      <c r="BF268" s="96">
        <f>IF(N268="znížená",J268,0)</f>
        <v>0</v>
      </c>
      <c r="BG268" s="96">
        <f>IF(N268="zákl. prenesená",J268,0)</f>
        <v>0</v>
      </c>
      <c r="BH268" s="96">
        <f>IF(N268="zníž. prenesená",J268,0)</f>
        <v>0</v>
      </c>
      <c r="BI268" s="96">
        <f>IF(N268="nulová",J268,0)</f>
        <v>0</v>
      </c>
      <c r="BJ268" s="15" t="s">
        <v>116</v>
      </c>
      <c r="BK268" s="96">
        <f>ROUND(I268*H268,2)</f>
        <v>0</v>
      </c>
      <c r="BL268" s="15" t="s">
        <v>164</v>
      </c>
      <c r="BM268" s="169" t="s">
        <v>385</v>
      </c>
    </row>
    <row r="269" spans="2:65" s="12" customFormat="1" ht="10.199999999999999">
      <c r="B269" s="170"/>
      <c r="D269" s="171" t="s">
        <v>145</v>
      </c>
      <c r="E269" s="172" t="s">
        <v>1</v>
      </c>
      <c r="F269" s="173" t="s">
        <v>386</v>
      </c>
      <c r="H269" s="174">
        <v>60.857999999999997</v>
      </c>
      <c r="I269" s="175"/>
      <c r="L269" s="170"/>
      <c r="M269" s="176"/>
      <c r="T269" s="177"/>
      <c r="AT269" s="172" t="s">
        <v>145</v>
      </c>
      <c r="AU269" s="172" t="s">
        <v>116</v>
      </c>
      <c r="AV269" s="12" t="s">
        <v>116</v>
      </c>
      <c r="AW269" s="12" t="s">
        <v>32</v>
      </c>
      <c r="AX269" s="12" t="s">
        <v>78</v>
      </c>
      <c r="AY269" s="172" t="s">
        <v>137</v>
      </c>
    </row>
    <row r="270" spans="2:65" s="13" customFormat="1" ht="10.199999999999999">
      <c r="B270" s="178"/>
      <c r="D270" s="171" t="s">
        <v>145</v>
      </c>
      <c r="E270" s="179" t="s">
        <v>1</v>
      </c>
      <c r="F270" s="180" t="s">
        <v>147</v>
      </c>
      <c r="H270" s="181">
        <v>60.857999999999997</v>
      </c>
      <c r="I270" s="182"/>
      <c r="L270" s="178"/>
      <c r="M270" s="183"/>
      <c r="T270" s="184"/>
      <c r="AT270" s="179" t="s">
        <v>145</v>
      </c>
      <c r="AU270" s="179" t="s">
        <v>116</v>
      </c>
      <c r="AV270" s="13" t="s">
        <v>144</v>
      </c>
      <c r="AW270" s="13" t="s">
        <v>32</v>
      </c>
      <c r="AX270" s="13" t="s">
        <v>86</v>
      </c>
      <c r="AY270" s="179" t="s">
        <v>137</v>
      </c>
    </row>
    <row r="271" spans="2:65" s="1" customFormat="1" ht="21.75" customHeight="1">
      <c r="B271" s="131"/>
      <c r="C271" s="158" t="s">
        <v>300</v>
      </c>
      <c r="D271" s="158" t="s">
        <v>140</v>
      </c>
      <c r="E271" s="159" t="s">
        <v>387</v>
      </c>
      <c r="F271" s="160" t="s">
        <v>388</v>
      </c>
      <c r="G271" s="161" t="s">
        <v>181</v>
      </c>
      <c r="H271" s="162">
        <v>197.76400000000001</v>
      </c>
      <c r="I271" s="163"/>
      <c r="J271" s="164">
        <f>ROUND(I271*H271,2)</f>
        <v>0</v>
      </c>
      <c r="K271" s="165"/>
      <c r="L271" s="32"/>
      <c r="M271" s="166" t="s">
        <v>1</v>
      </c>
      <c r="N271" s="130" t="s">
        <v>44</v>
      </c>
      <c r="P271" s="167">
        <f>O271*H271</f>
        <v>0</v>
      </c>
      <c r="Q271" s="167">
        <v>8.5473000000000005E-4</v>
      </c>
      <c r="R271" s="167">
        <f>Q271*H271</f>
        <v>0.16903482372000003</v>
      </c>
      <c r="S271" s="167">
        <v>0</v>
      </c>
      <c r="T271" s="168">
        <f>S271*H271</f>
        <v>0</v>
      </c>
      <c r="AR271" s="169" t="s">
        <v>164</v>
      </c>
      <c r="AT271" s="169" t="s">
        <v>140</v>
      </c>
      <c r="AU271" s="169" t="s">
        <v>116</v>
      </c>
      <c r="AY271" s="15" t="s">
        <v>137</v>
      </c>
      <c r="BE271" s="96">
        <f>IF(N271="základná",J271,0)</f>
        <v>0</v>
      </c>
      <c r="BF271" s="96">
        <f>IF(N271="znížená",J271,0)</f>
        <v>0</v>
      </c>
      <c r="BG271" s="96">
        <f>IF(N271="zákl. prenesená",J271,0)</f>
        <v>0</v>
      </c>
      <c r="BH271" s="96">
        <f>IF(N271="zníž. prenesená",J271,0)</f>
        <v>0</v>
      </c>
      <c r="BI271" s="96">
        <f>IF(N271="nulová",J271,0)</f>
        <v>0</v>
      </c>
      <c r="BJ271" s="15" t="s">
        <v>116</v>
      </c>
      <c r="BK271" s="96">
        <f>ROUND(I271*H271,2)</f>
        <v>0</v>
      </c>
      <c r="BL271" s="15" t="s">
        <v>164</v>
      </c>
      <c r="BM271" s="169" t="s">
        <v>389</v>
      </c>
    </row>
    <row r="272" spans="2:65" s="12" customFormat="1" ht="10.199999999999999">
      <c r="B272" s="170"/>
      <c r="D272" s="171" t="s">
        <v>145</v>
      </c>
      <c r="E272" s="172" t="s">
        <v>1</v>
      </c>
      <c r="F272" s="173" t="s">
        <v>390</v>
      </c>
      <c r="H272" s="174">
        <v>29.52</v>
      </c>
      <c r="I272" s="175"/>
      <c r="L272" s="170"/>
      <c r="M272" s="176"/>
      <c r="T272" s="177"/>
      <c r="AT272" s="172" t="s">
        <v>145</v>
      </c>
      <c r="AU272" s="172" t="s">
        <v>116</v>
      </c>
      <c r="AV272" s="12" t="s">
        <v>116</v>
      </c>
      <c r="AW272" s="12" t="s">
        <v>32</v>
      </c>
      <c r="AX272" s="12" t="s">
        <v>78</v>
      </c>
      <c r="AY272" s="172" t="s">
        <v>137</v>
      </c>
    </row>
    <row r="273" spans="2:65" s="12" customFormat="1" ht="10.199999999999999">
      <c r="B273" s="170"/>
      <c r="D273" s="171" t="s">
        <v>145</v>
      </c>
      <c r="E273" s="172" t="s">
        <v>1</v>
      </c>
      <c r="F273" s="173" t="s">
        <v>391</v>
      </c>
      <c r="H273" s="174">
        <v>51.68</v>
      </c>
      <c r="I273" s="175"/>
      <c r="L273" s="170"/>
      <c r="M273" s="176"/>
      <c r="T273" s="177"/>
      <c r="AT273" s="172" t="s">
        <v>145</v>
      </c>
      <c r="AU273" s="172" t="s">
        <v>116</v>
      </c>
      <c r="AV273" s="12" t="s">
        <v>116</v>
      </c>
      <c r="AW273" s="12" t="s">
        <v>32</v>
      </c>
      <c r="AX273" s="12" t="s">
        <v>78</v>
      </c>
      <c r="AY273" s="172" t="s">
        <v>137</v>
      </c>
    </row>
    <row r="274" spans="2:65" s="12" customFormat="1" ht="10.199999999999999">
      <c r="B274" s="170"/>
      <c r="D274" s="171" t="s">
        <v>145</v>
      </c>
      <c r="E274" s="172" t="s">
        <v>1</v>
      </c>
      <c r="F274" s="173" t="s">
        <v>392</v>
      </c>
      <c r="H274" s="174">
        <v>116.56399999999999</v>
      </c>
      <c r="I274" s="175"/>
      <c r="L274" s="170"/>
      <c r="M274" s="176"/>
      <c r="T274" s="177"/>
      <c r="AT274" s="172" t="s">
        <v>145</v>
      </c>
      <c r="AU274" s="172" t="s">
        <v>116</v>
      </c>
      <c r="AV274" s="12" t="s">
        <v>116</v>
      </c>
      <c r="AW274" s="12" t="s">
        <v>32</v>
      </c>
      <c r="AX274" s="12" t="s">
        <v>78</v>
      </c>
      <c r="AY274" s="172" t="s">
        <v>137</v>
      </c>
    </row>
    <row r="275" spans="2:65" s="13" customFormat="1" ht="10.199999999999999">
      <c r="B275" s="178"/>
      <c r="D275" s="171" t="s">
        <v>145</v>
      </c>
      <c r="E275" s="179" t="s">
        <v>1</v>
      </c>
      <c r="F275" s="180" t="s">
        <v>147</v>
      </c>
      <c r="H275" s="181">
        <v>197.76400000000001</v>
      </c>
      <c r="I275" s="182"/>
      <c r="L275" s="178"/>
      <c r="M275" s="183"/>
      <c r="T275" s="184"/>
      <c r="AT275" s="179" t="s">
        <v>145</v>
      </c>
      <c r="AU275" s="179" t="s">
        <v>116</v>
      </c>
      <c r="AV275" s="13" t="s">
        <v>144</v>
      </c>
      <c r="AW275" s="13" t="s">
        <v>32</v>
      </c>
      <c r="AX275" s="13" t="s">
        <v>86</v>
      </c>
      <c r="AY275" s="179" t="s">
        <v>137</v>
      </c>
    </row>
    <row r="276" spans="2:65" s="1" customFormat="1" ht="16.5" customHeight="1">
      <c r="B276" s="131"/>
      <c r="C276" s="188" t="s">
        <v>393</v>
      </c>
      <c r="D276" s="188" t="s">
        <v>340</v>
      </c>
      <c r="E276" s="189" t="s">
        <v>394</v>
      </c>
      <c r="F276" s="190" t="s">
        <v>395</v>
      </c>
      <c r="G276" s="191" t="s">
        <v>181</v>
      </c>
      <c r="H276" s="192">
        <v>207.65199999999999</v>
      </c>
      <c r="I276" s="193"/>
      <c r="J276" s="194">
        <f>ROUND(I276*H276,2)</f>
        <v>0</v>
      </c>
      <c r="K276" s="195"/>
      <c r="L276" s="196"/>
      <c r="M276" s="197" t="s">
        <v>1</v>
      </c>
      <c r="N276" s="198" t="s">
        <v>44</v>
      </c>
      <c r="P276" s="167">
        <f>O276*H276</f>
        <v>0</v>
      </c>
      <c r="Q276" s="167">
        <v>5.7600000000000004E-3</v>
      </c>
      <c r="R276" s="167">
        <f>Q276*H276</f>
        <v>1.1960755199999999</v>
      </c>
      <c r="S276" s="167">
        <v>0</v>
      </c>
      <c r="T276" s="168">
        <f>S276*H276</f>
        <v>0</v>
      </c>
      <c r="AR276" s="169" t="s">
        <v>281</v>
      </c>
      <c r="AT276" s="169" t="s">
        <v>340</v>
      </c>
      <c r="AU276" s="169" t="s">
        <v>116</v>
      </c>
      <c r="AY276" s="15" t="s">
        <v>137</v>
      </c>
      <c r="BE276" s="96">
        <f>IF(N276="základná",J276,0)</f>
        <v>0</v>
      </c>
      <c r="BF276" s="96">
        <f>IF(N276="znížená",J276,0)</f>
        <v>0</v>
      </c>
      <c r="BG276" s="96">
        <f>IF(N276="zákl. prenesená",J276,0)</f>
        <v>0</v>
      </c>
      <c r="BH276" s="96">
        <f>IF(N276="zníž. prenesená",J276,0)</f>
        <v>0</v>
      </c>
      <c r="BI276" s="96">
        <f>IF(N276="nulová",J276,0)</f>
        <v>0</v>
      </c>
      <c r="BJ276" s="15" t="s">
        <v>116</v>
      </c>
      <c r="BK276" s="96">
        <f>ROUND(I276*H276,2)</f>
        <v>0</v>
      </c>
      <c r="BL276" s="15" t="s">
        <v>164</v>
      </c>
      <c r="BM276" s="169" t="s">
        <v>396</v>
      </c>
    </row>
    <row r="277" spans="2:65" s="12" customFormat="1" ht="10.199999999999999">
      <c r="B277" s="170"/>
      <c r="D277" s="171" t="s">
        <v>145</v>
      </c>
      <c r="E277" s="172" t="s">
        <v>1</v>
      </c>
      <c r="F277" s="173" t="s">
        <v>397</v>
      </c>
      <c r="H277" s="174">
        <v>207.65199999999999</v>
      </c>
      <c r="I277" s="175"/>
      <c r="L277" s="170"/>
      <c r="M277" s="176"/>
      <c r="T277" s="177"/>
      <c r="AT277" s="172" t="s">
        <v>145</v>
      </c>
      <c r="AU277" s="172" t="s">
        <v>116</v>
      </c>
      <c r="AV277" s="12" t="s">
        <v>116</v>
      </c>
      <c r="AW277" s="12" t="s">
        <v>32</v>
      </c>
      <c r="AX277" s="12" t="s">
        <v>78</v>
      </c>
      <c r="AY277" s="172" t="s">
        <v>137</v>
      </c>
    </row>
    <row r="278" spans="2:65" s="13" customFormat="1" ht="10.199999999999999">
      <c r="B278" s="178"/>
      <c r="D278" s="171" t="s">
        <v>145</v>
      </c>
      <c r="E278" s="179" t="s">
        <v>1</v>
      </c>
      <c r="F278" s="180" t="s">
        <v>147</v>
      </c>
      <c r="H278" s="181">
        <v>207.65199999999999</v>
      </c>
      <c r="I278" s="182"/>
      <c r="L278" s="178"/>
      <c r="M278" s="183"/>
      <c r="T278" s="184"/>
      <c r="AT278" s="179" t="s">
        <v>145</v>
      </c>
      <c r="AU278" s="179" t="s">
        <v>116</v>
      </c>
      <c r="AV278" s="13" t="s">
        <v>144</v>
      </c>
      <c r="AW278" s="13" t="s">
        <v>32</v>
      </c>
      <c r="AX278" s="13" t="s">
        <v>86</v>
      </c>
      <c r="AY278" s="179" t="s">
        <v>137</v>
      </c>
    </row>
    <row r="279" spans="2:65" s="1" customFormat="1" ht="33" customHeight="1">
      <c r="B279" s="131"/>
      <c r="C279" s="158" t="s">
        <v>306</v>
      </c>
      <c r="D279" s="158" t="s">
        <v>140</v>
      </c>
      <c r="E279" s="159" t="s">
        <v>398</v>
      </c>
      <c r="F279" s="160" t="s">
        <v>399</v>
      </c>
      <c r="G279" s="161" t="s">
        <v>163</v>
      </c>
      <c r="H279" s="162">
        <v>128.80000000000001</v>
      </c>
      <c r="I279" s="163"/>
      <c r="J279" s="164">
        <f>ROUND(I279*H279,2)</f>
        <v>0</v>
      </c>
      <c r="K279" s="165"/>
      <c r="L279" s="32"/>
      <c r="M279" s="166" t="s">
        <v>1</v>
      </c>
      <c r="N279" s="130" t="s">
        <v>44</v>
      </c>
      <c r="P279" s="167">
        <f>O279*H279</f>
        <v>0</v>
      </c>
      <c r="Q279" s="167">
        <v>4.5899999999999998E-5</v>
      </c>
      <c r="R279" s="167">
        <f>Q279*H279</f>
        <v>5.9119200000000002E-3</v>
      </c>
      <c r="S279" s="167">
        <v>0</v>
      </c>
      <c r="T279" s="168">
        <f>S279*H279</f>
        <v>0</v>
      </c>
      <c r="AR279" s="169" t="s">
        <v>164</v>
      </c>
      <c r="AT279" s="169" t="s">
        <v>140</v>
      </c>
      <c r="AU279" s="169" t="s">
        <v>116</v>
      </c>
      <c r="AY279" s="15" t="s">
        <v>137</v>
      </c>
      <c r="BE279" s="96">
        <f>IF(N279="základná",J279,0)</f>
        <v>0</v>
      </c>
      <c r="BF279" s="96">
        <f>IF(N279="znížená",J279,0)</f>
        <v>0</v>
      </c>
      <c r="BG279" s="96">
        <f>IF(N279="zákl. prenesená",J279,0)</f>
        <v>0</v>
      </c>
      <c r="BH279" s="96">
        <f>IF(N279="zníž. prenesená",J279,0)</f>
        <v>0</v>
      </c>
      <c r="BI279" s="96">
        <f>IF(N279="nulová",J279,0)</f>
        <v>0</v>
      </c>
      <c r="BJ279" s="15" t="s">
        <v>116</v>
      </c>
      <c r="BK279" s="96">
        <f>ROUND(I279*H279,2)</f>
        <v>0</v>
      </c>
      <c r="BL279" s="15" t="s">
        <v>164</v>
      </c>
      <c r="BM279" s="169" t="s">
        <v>400</v>
      </c>
    </row>
    <row r="280" spans="2:65" s="12" customFormat="1" ht="10.199999999999999">
      <c r="B280" s="170"/>
      <c r="D280" s="171" t="s">
        <v>145</v>
      </c>
      <c r="E280" s="172" t="s">
        <v>1</v>
      </c>
      <c r="F280" s="173" t="s">
        <v>166</v>
      </c>
      <c r="H280" s="174">
        <v>128.80000000000001</v>
      </c>
      <c r="I280" s="175"/>
      <c r="L280" s="170"/>
      <c r="M280" s="176"/>
      <c r="T280" s="177"/>
      <c r="AT280" s="172" t="s">
        <v>145</v>
      </c>
      <c r="AU280" s="172" t="s">
        <v>116</v>
      </c>
      <c r="AV280" s="12" t="s">
        <v>116</v>
      </c>
      <c r="AW280" s="12" t="s">
        <v>32</v>
      </c>
      <c r="AX280" s="12" t="s">
        <v>78</v>
      </c>
      <c r="AY280" s="172" t="s">
        <v>137</v>
      </c>
    </row>
    <row r="281" spans="2:65" s="13" customFormat="1" ht="10.199999999999999">
      <c r="B281" s="178"/>
      <c r="D281" s="171" t="s">
        <v>145</v>
      </c>
      <c r="E281" s="179" t="s">
        <v>1</v>
      </c>
      <c r="F281" s="180" t="s">
        <v>147</v>
      </c>
      <c r="H281" s="181">
        <v>128.80000000000001</v>
      </c>
      <c r="I281" s="182"/>
      <c r="L281" s="178"/>
      <c r="M281" s="183"/>
      <c r="T281" s="184"/>
      <c r="AT281" s="179" t="s">
        <v>145</v>
      </c>
      <c r="AU281" s="179" t="s">
        <v>116</v>
      </c>
      <c r="AV281" s="13" t="s">
        <v>144</v>
      </c>
      <c r="AW281" s="13" t="s">
        <v>32</v>
      </c>
      <c r="AX281" s="13" t="s">
        <v>86</v>
      </c>
      <c r="AY281" s="179" t="s">
        <v>137</v>
      </c>
    </row>
    <row r="282" spans="2:65" s="1" customFormat="1" ht="24.15" customHeight="1">
      <c r="B282" s="131"/>
      <c r="C282" s="188" t="s">
        <v>401</v>
      </c>
      <c r="D282" s="188" t="s">
        <v>340</v>
      </c>
      <c r="E282" s="189" t="s">
        <v>402</v>
      </c>
      <c r="F282" s="190" t="s">
        <v>403</v>
      </c>
      <c r="G282" s="191" t="s">
        <v>163</v>
      </c>
      <c r="H282" s="192">
        <v>128.80000000000001</v>
      </c>
      <c r="I282" s="193"/>
      <c r="J282" s="194">
        <f>ROUND(I282*H282,2)</f>
        <v>0</v>
      </c>
      <c r="K282" s="195"/>
      <c r="L282" s="196"/>
      <c r="M282" s="197" t="s">
        <v>1</v>
      </c>
      <c r="N282" s="198" t="s">
        <v>44</v>
      </c>
      <c r="P282" s="167">
        <f>O282*H282</f>
        <v>0</v>
      </c>
      <c r="Q282" s="167">
        <v>5.0000000000000001E-3</v>
      </c>
      <c r="R282" s="167">
        <f>Q282*H282</f>
        <v>0.64400000000000002</v>
      </c>
      <c r="S282" s="167">
        <v>0</v>
      </c>
      <c r="T282" s="168">
        <f>S282*H282</f>
        <v>0</v>
      </c>
      <c r="AR282" s="169" t="s">
        <v>281</v>
      </c>
      <c r="AT282" s="169" t="s">
        <v>340</v>
      </c>
      <c r="AU282" s="169" t="s">
        <v>116</v>
      </c>
      <c r="AY282" s="15" t="s">
        <v>137</v>
      </c>
      <c r="BE282" s="96">
        <f>IF(N282="základná",J282,0)</f>
        <v>0</v>
      </c>
      <c r="BF282" s="96">
        <f>IF(N282="znížená",J282,0)</f>
        <v>0</v>
      </c>
      <c r="BG282" s="96">
        <f>IF(N282="zákl. prenesená",J282,0)</f>
        <v>0</v>
      </c>
      <c r="BH282" s="96">
        <f>IF(N282="zníž. prenesená",J282,0)</f>
        <v>0</v>
      </c>
      <c r="BI282" s="96">
        <f>IF(N282="nulová",J282,0)</f>
        <v>0</v>
      </c>
      <c r="BJ282" s="15" t="s">
        <v>116</v>
      </c>
      <c r="BK282" s="96">
        <f>ROUND(I282*H282,2)</f>
        <v>0</v>
      </c>
      <c r="BL282" s="15" t="s">
        <v>164</v>
      </c>
      <c r="BM282" s="169" t="s">
        <v>404</v>
      </c>
    </row>
    <row r="283" spans="2:65" s="1" customFormat="1" ht="24.15" customHeight="1">
      <c r="B283" s="131"/>
      <c r="C283" s="158" t="s">
        <v>310</v>
      </c>
      <c r="D283" s="158" t="s">
        <v>140</v>
      </c>
      <c r="E283" s="159" t="s">
        <v>405</v>
      </c>
      <c r="F283" s="160" t="s">
        <v>406</v>
      </c>
      <c r="G283" s="161" t="s">
        <v>181</v>
      </c>
      <c r="H283" s="162">
        <v>1302.768</v>
      </c>
      <c r="I283" s="163"/>
      <c r="J283" s="164">
        <f>ROUND(I283*H283,2)</f>
        <v>0</v>
      </c>
      <c r="K283" s="165"/>
      <c r="L283" s="32"/>
      <c r="M283" s="166" t="s">
        <v>1</v>
      </c>
      <c r="N283" s="130" t="s">
        <v>44</v>
      </c>
      <c r="P283" s="167">
        <f>O283*H283</f>
        <v>0</v>
      </c>
      <c r="Q283" s="167">
        <v>1.4300000000000001E-3</v>
      </c>
      <c r="R283" s="167">
        <f>Q283*H283</f>
        <v>1.8629582400000002</v>
      </c>
      <c r="S283" s="167">
        <v>0</v>
      </c>
      <c r="T283" s="168">
        <f>S283*H283</f>
        <v>0</v>
      </c>
      <c r="AR283" s="169" t="s">
        <v>164</v>
      </c>
      <c r="AT283" s="169" t="s">
        <v>140</v>
      </c>
      <c r="AU283" s="169" t="s">
        <v>116</v>
      </c>
      <c r="AY283" s="15" t="s">
        <v>137</v>
      </c>
      <c r="BE283" s="96">
        <f>IF(N283="základná",J283,0)</f>
        <v>0</v>
      </c>
      <c r="BF283" s="96">
        <f>IF(N283="znížená",J283,0)</f>
        <v>0</v>
      </c>
      <c r="BG283" s="96">
        <f>IF(N283="zákl. prenesená",J283,0)</f>
        <v>0</v>
      </c>
      <c r="BH283" s="96">
        <f>IF(N283="zníž. prenesená",J283,0)</f>
        <v>0</v>
      </c>
      <c r="BI283" s="96">
        <f>IF(N283="nulová",J283,0)</f>
        <v>0</v>
      </c>
      <c r="BJ283" s="15" t="s">
        <v>116</v>
      </c>
      <c r="BK283" s="96">
        <f>ROUND(I283*H283,2)</f>
        <v>0</v>
      </c>
      <c r="BL283" s="15" t="s">
        <v>164</v>
      </c>
      <c r="BM283" s="169" t="s">
        <v>407</v>
      </c>
    </row>
    <row r="284" spans="2:65" s="12" customFormat="1" ht="10.199999999999999">
      <c r="B284" s="170"/>
      <c r="D284" s="171" t="s">
        <v>145</v>
      </c>
      <c r="E284" s="172" t="s">
        <v>1</v>
      </c>
      <c r="F284" s="173" t="s">
        <v>408</v>
      </c>
      <c r="H284" s="174">
        <v>347.928</v>
      </c>
      <c r="I284" s="175"/>
      <c r="L284" s="170"/>
      <c r="M284" s="176"/>
      <c r="T284" s="177"/>
      <c r="AT284" s="172" t="s">
        <v>145</v>
      </c>
      <c r="AU284" s="172" t="s">
        <v>116</v>
      </c>
      <c r="AV284" s="12" t="s">
        <v>116</v>
      </c>
      <c r="AW284" s="12" t="s">
        <v>32</v>
      </c>
      <c r="AX284" s="12" t="s">
        <v>78</v>
      </c>
      <c r="AY284" s="172" t="s">
        <v>137</v>
      </c>
    </row>
    <row r="285" spans="2:65" s="12" customFormat="1" ht="10.199999999999999">
      <c r="B285" s="170"/>
      <c r="D285" s="171" t="s">
        <v>145</v>
      </c>
      <c r="E285" s="172" t="s">
        <v>1</v>
      </c>
      <c r="F285" s="173" t="s">
        <v>409</v>
      </c>
      <c r="H285" s="174">
        <v>954.84</v>
      </c>
      <c r="I285" s="175"/>
      <c r="L285" s="170"/>
      <c r="M285" s="176"/>
      <c r="T285" s="177"/>
      <c r="AT285" s="172" t="s">
        <v>145</v>
      </c>
      <c r="AU285" s="172" t="s">
        <v>116</v>
      </c>
      <c r="AV285" s="12" t="s">
        <v>116</v>
      </c>
      <c r="AW285" s="12" t="s">
        <v>32</v>
      </c>
      <c r="AX285" s="12" t="s">
        <v>78</v>
      </c>
      <c r="AY285" s="172" t="s">
        <v>137</v>
      </c>
    </row>
    <row r="286" spans="2:65" s="13" customFormat="1" ht="10.199999999999999">
      <c r="B286" s="178"/>
      <c r="D286" s="171" t="s">
        <v>145</v>
      </c>
      <c r="E286" s="179" t="s">
        <v>1</v>
      </c>
      <c r="F286" s="180" t="s">
        <v>147</v>
      </c>
      <c r="H286" s="181">
        <v>1302.768</v>
      </c>
      <c r="I286" s="182"/>
      <c r="L286" s="178"/>
      <c r="M286" s="183"/>
      <c r="T286" s="184"/>
      <c r="AT286" s="179" t="s">
        <v>145</v>
      </c>
      <c r="AU286" s="179" t="s">
        <v>116</v>
      </c>
      <c r="AV286" s="13" t="s">
        <v>144</v>
      </c>
      <c r="AW286" s="13" t="s">
        <v>32</v>
      </c>
      <c r="AX286" s="13" t="s">
        <v>86</v>
      </c>
      <c r="AY286" s="179" t="s">
        <v>137</v>
      </c>
    </row>
    <row r="287" spans="2:65" s="1" customFormat="1" ht="16.5" customHeight="1">
      <c r="B287" s="131"/>
      <c r="C287" s="188" t="s">
        <v>410</v>
      </c>
      <c r="D287" s="188" t="s">
        <v>340</v>
      </c>
      <c r="E287" s="189" t="s">
        <v>394</v>
      </c>
      <c r="F287" s="190" t="s">
        <v>395</v>
      </c>
      <c r="G287" s="191" t="s">
        <v>181</v>
      </c>
      <c r="H287" s="192">
        <v>1367.9059999999999</v>
      </c>
      <c r="I287" s="193"/>
      <c r="J287" s="194">
        <f>ROUND(I287*H287,2)</f>
        <v>0</v>
      </c>
      <c r="K287" s="195"/>
      <c r="L287" s="196"/>
      <c r="M287" s="197" t="s">
        <v>1</v>
      </c>
      <c r="N287" s="198" t="s">
        <v>44</v>
      </c>
      <c r="P287" s="167">
        <f>O287*H287</f>
        <v>0</v>
      </c>
      <c r="Q287" s="167">
        <v>5.7600000000000004E-3</v>
      </c>
      <c r="R287" s="167">
        <f>Q287*H287</f>
        <v>7.8791385600000003</v>
      </c>
      <c r="S287" s="167">
        <v>0</v>
      </c>
      <c r="T287" s="168">
        <f>S287*H287</f>
        <v>0</v>
      </c>
      <c r="AR287" s="169" t="s">
        <v>281</v>
      </c>
      <c r="AT287" s="169" t="s">
        <v>340</v>
      </c>
      <c r="AU287" s="169" t="s">
        <v>116</v>
      </c>
      <c r="AY287" s="15" t="s">
        <v>137</v>
      </c>
      <c r="BE287" s="96">
        <f>IF(N287="základná",J287,0)</f>
        <v>0</v>
      </c>
      <c r="BF287" s="96">
        <f>IF(N287="znížená",J287,0)</f>
        <v>0</v>
      </c>
      <c r="BG287" s="96">
        <f>IF(N287="zákl. prenesená",J287,0)</f>
        <v>0</v>
      </c>
      <c r="BH287" s="96">
        <f>IF(N287="zníž. prenesená",J287,0)</f>
        <v>0</v>
      </c>
      <c r="BI287" s="96">
        <f>IF(N287="nulová",J287,0)</f>
        <v>0</v>
      </c>
      <c r="BJ287" s="15" t="s">
        <v>116</v>
      </c>
      <c r="BK287" s="96">
        <f>ROUND(I287*H287,2)</f>
        <v>0</v>
      </c>
      <c r="BL287" s="15" t="s">
        <v>164</v>
      </c>
      <c r="BM287" s="169" t="s">
        <v>411</v>
      </c>
    </row>
    <row r="288" spans="2:65" s="12" customFormat="1" ht="10.199999999999999">
      <c r="B288" s="170"/>
      <c r="D288" s="171" t="s">
        <v>145</v>
      </c>
      <c r="E288" s="172" t="s">
        <v>1</v>
      </c>
      <c r="F288" s="173" t="s">
        <v>412</v>
      </c>
      <c r="H288" s="174">
        <v>1367.9059999999999</v>
      </c>
      <c r="I288" s="175"/>
      <c r="L288" s="170"/>
      <c r="M288" s="176"/>
      <c r="T288" s="177"/>
      <c r="AT288" s="172" t="s">
        <v>145</v>
      </c>
      <c r="AU288" s="172" t="s">
        <v>116</v>
      </c>
      <c r="AV288" s="12" t="s">
        <v>116</v>
      </c>
      <c r="AW288" s="12" t="s">
        <v>32</v>
      </c>
      <c r="AX288" s="12" t="s">
        <v>78</v>
      </c>
      <c r="AY288" s="172" t="s">
        <v>137</v>
      </c>
    </row>
    <row r="289" spans="2:65" s="13" customFormat="1" ht="10.199999999999999">
      <c r="B289" s="178"/>
      <c r="D289" s="171" t="s">
        <v>145</v>
      </c>
      <c r="E289" s="179" t="s">
        <v>1</v>
      </c>
      <c r="F289" s="180" t="s">
        <v>147</v>
      </c>
      <c r="H289" s="181">
        <v>1367.9059999999999</v>
      </c>
      <c r="I289" s="182"/>
      <c r="L289" s="178"/>
      <c r="M289" s="183"/>
      <c r="T289" s="184"/>
      <c r="AT289" s="179" t="s">
        <v>145</v>
      </c>
      <c r="AU289" s="179" t="s">
        <v>116</v>
      </c>
      <c r="AV289" s="13" t="s">
        <v>144</v>
      </c>
      <c r="AW289" s="13" t="s">
        <v>32</v>
      </c>
      <c r="AX289" s="13" t="s">
        <v>86</v>
      </c>
      <c r="AY289" s="179" t="s">
        <v>137</v>
      </c>
    </row>
    <row r="290" spans="2:65" s="1" customFormat="1" ht="24.15" customHeight="1">
      <c r="B290" s="131"/>
      <c r="C290" s="158" t="s">
        <v>318</v>
      </c>
      <c r="D290" s="158" t="s">
        <v>140</v>
      </c>
      <c r="E290" s="159" t="s">
        <v>413</v>
      </c>
      <c r="F290" s="160" t="s">
        <v>414</v>
      </c>
      <c r="G290" s="161" t="s">
        <v>170</v>
      </c>
      <c r="H290" s="162">
        <v>4</v>
      </c>
      <c r="I290" s="163"/>
      <c r="J290" s="164">
        <f>ROUND(I290*H290,2)</f>
        <v>0</v>
      </c>
      <c r="K290" s="165"/>
      <c r="L290" s="32"/>
      <c r="M290" s="166" t="s">
        <v>1</v>
      </c>
      <c r="N290" s="130" t="s">
        <v>44</v>
      </c>
      <c r="P290" s="167">
        <f>O290*H290</f>
        <v>0</v>
      </c>
      <c r="Q290" s="167">
        <v>0</v>
      </c>
      <c r="R290" s="167">
        <f>Q290*H290</f>
        <v>0</v>
      </c>
      <c r="S290" s="167">
        <v>0</v>
      </c>
      <c r="T290" s="168">
        <f>S290*H290</f>
        <v>0</v>
      </c>
      <c r="AR290" s="169" t="s">
        <v>164</v>
      </c>
      <c r="AT290" s="169" t="s">
        <v>140</v>
      </c>
      <c r="AU290" s="169" t="s">
        <v>116</v>
      </c>
      <c r="AY290" s="15" t="s">
        <v>137</v>
      </c>
      <c r="BE290" s="96">
        <f>IF(N290="základná",J290,0)</f>
        <v>0</v>
      </c>
      <c r="BF290" s="96">
        <f>IF(N290="znížená",J290,0)</f>
        <v>0</v>
      </c>
      <c r="BG290" s="96">
        <f>IF(N290="zákl. prenesená",J290,0)</f>
        <v>0</v>
      </c>
      <c r="BH290" s="96">
        <f>IF(N290="zníž. prenesená",J290,0)</f>
        <v>0</v>
      </c>
      <c r="BI290" s="96">
        <f>IF(N290="nulová",J290,0)</f>
        <v>0</v>
      </c>
      <c r="BJ290" s="15" t="s">
        <v>116</v>
      </c>
      <c r="BK290" s="96">
        <f>ROUND(I290*H290,2)</f>
        <v>0</v>
      </c>
      <c r="BL290" s="15" t="s">
        <v>164</v>
      </c>
      <c r="BM290" s="169" t="s">
        <v>415</v>
      </c>
    </row>
    <row r="291" spans="2:65" s="1" customFormat="1" ht="24.15" customHeight="1">
      <c r="B291" s="131"/>
      <c r="C291" s="188" t="s">
        <v>416</v>
      </c>
      <c r="D291" s="188" t="s">
        <v>340</v>
      </c>
      <c r="E291" s="189" t="s">
        <v>417</v>
      </c>
      <c r="F291" s="190" t="s">
        <v>418</v>
      </c>
      <c r="G291" s="191" t="s">
        <v>170</v>
      </c>
      <c r="H291" s="192">
        <v>4</v>
      </c>
      <c r="I291" s="193"/>
      <c r="J291" s="194">
        <f>ROUND(I291*H291,2)</f>
        <v>0</v>
      </c>
      <c r="K291" s="195"/>
      <c r="L291" s="196"/>
      <c r="M291" s="197" t="s">
        <v>1</v>
      </c>
      <c r="N291" s="198" t="s">
        <v>44</v>
      </c>
      <c r="P291" s="167">
        <f>O291*H291</f>
        <v>0</v>
      </c>
      <c r="Q291" s="167">
        <v>0</v>
      </c>
      <c r="R291" s="167">
        <f>Q291*H291</f>
        <v>0</v>
      </c>
      <c r="S291" s="167">
        <v>0</v>
      </c>
      <c r="T291" s="168">
        <f>S291*H291</f>
        <v>0</v>
      </c>
      <c r="AR291" s="169" t="s">
        <v>281</v>
      </c>
      <c r="AT291" s="169" t="s">
        <v>340</v>
      </c>
      <c r="AU291" s="169" t="s">
        <v>116</v>
      </c>
      <c r="AY291" s="15" t="s">
        <v>137</v>
      </c>
      <c r="BE291" s="96">
        <f>IF(N291="základná",J291,0)</f>
        <v>0</v>
      </c>
      <c r="BF291" s="96">
        <f>IF(N291="znížená",J291,0)</f>
        <v>0</v>
      </c>
      <c r="BG291" s="96">
        <f>IF(N291="zákl. prenesená",J291,0)</f>
        <v>0</v>
      </c>
      <c r="BH291" s="96">
        <f>IF(N291="zníž. prenesená",J291,0)</f>
        <v>0</v>
      </c>
      <c r="BI291" s="96">
        <f>IF(N291="nulová",J291,0)</f>
        <v>0</v>
      </c>
      <c r="BJ291" s="15" t="s">
        <v>116</v>
      </c>
      <c r="BK291" s="96">
        <f>ROUND(I291*H291,2)</f>
        <v>0</v>
      </c>
      <c r="BL291" s="15" t="s">
        <v>164</v>
      </c>
      <c r="BM291" s="169" t="s">
        <v>419</v>
      </c>
    </row>
    <row r="292" spans="2:65" s="12" customFormat="1" ht="10.199999999999999">
      <c r="B292" s="170"/>
      <c r="D292" s="171" t="s">
        <v>145</v>
      </c>
      <c r="E292" s="172" t="s">
        <v>1</v>
      </c>
      <c r="F292" s="173" t="s">
        <v>144</v>
      </c>
      <c r="H292" s="174">
        <v>4</v>
      </c>
      <c r="I292" s="175"/>
      <c r="L292" s="170"/>
      <c r="M292" s="176"/>
      <c r="T292" s="177"/>
      <c r="AT292" s="172" t="s">
        <v>145</v>
      </c>
      <c r="AU292" s="172" t="s">
        <v>116</v>
      </c>
      <c r="AV292" s="12" t="s">
        <v>116</v>
      </c>
      <c r="AW292" s="12" t="s">
        <v>32</v>
      </c>
      <c r="AX292" s="12" t="s">
        <v>78</v>
      </c>
      <c r="AY292" s="172" t="s">
        <v>137</v>
      </c>
    </row>
    <row r="293" spans="2:65" s="13" customFormat="1" ht="10.199999999999999">
      <c r="B293" s="178"/>
      <c r="D293" s="171" t="s">
        <v>145</v>
      </c>
      <c r="E293" s="179" t="s">
        <v>1</v>
      </c>
      <c r="F293" s="180" t="s">
        <v>147</v>
      </c>
      <c r="H293" s="181">
        <v>4</v>
      </c>
      <c r="I293" s="182"/>
      <c r="L293" s="178"/>
      <c r="M293" s="183"/>
      <c r="T293" s="184"/>
      <c r="AT293" s="179" t="s">
        <v>145</v>
      </c>
      <c r="AU293" s="179" t="s">
        <v>116</v>
      </c>
      <c r="AV293" s="13" t="s">
        <v>144</v>
      </c>
      <c r="AW293" s="13" t="s">
        <v>32</v>
      </c>
      <c r="AX293" s="13" t="s">
        <v>86</v>
      </c>
      <c r="AY293" s="179" t="s">
        <v>137</v>
      </c>
    </row>
    <row r="294" spans="2:65" s="1" customFormat="1" ht="24.15" customHeight="1">
      <c r="B294" s="131"/>
      <c r="C294" s="158" t="s">
        <v>321</v>
      </c>
      <c r="D294" s="158" t="s">
        <v>140</v>
      </c>
      <c r="E294" s="159" t="s">
        <v>420</v>
      </c>
      <c r="F294" s="160" t="s">
        <v>421</v>
      </c>
      <c r="G294" s="161" t="s">
        <v>170</v>
      </c>
      <c r="H294" s="162">
        <v>7</v>
      </c>
      <c r="I294" s="163"/>
      <c r="J294" s="164">
        <f t="shared" ref="J294:J304" si="5">ROUND(I294*H294,2)</f>
        <v>0</v>
      </c>
      <c r="K294" s="165"/>
      <c r="L294" s="32"/>
      <c r="M294" s="166" t="s">
        <v>1</v>
      </c>
      <c r="N294" s="130" t="s">
        <v>44</v>
      </c>
      <c r="P294" s="167">
        <f t="shared" ref="P294:P304" si="6">O294*H294</f>
        <v>0</v>
      </c>
      <c r="Q294" s="167">
        <v>0</v>
      </c>
      <c r="R294" s="167">
        <f t="shared" ref="R294:R304" si="7">Q294*H294</f>
        <v>0</v>
      </c>
      <c r="S294" s="167">
        <v>0</v>
      </c>
      <c r="T294" s="168">
        <f t="shared" ref="T294:T304" si="8">S294*H294</f>
        <v>0</v>
      </c>
      <c r="AR294" s="169" t="s">
        <v>164</v>
      </c>
      <c r="AT294" s="169" t="s">
        <v>140</v>
      </c>
      <c r="AU294" s="169" t="s">
        <v>116</v>
      </c>
      <c r="AY294" s="15" t="s">
        <v>137</v>
      </c>
      <c r="BE294" s="96">
        <f t="shared" ref="BE294:BE304" si="9">IF(N294="základná",J294,0)</f>
        <v>0</v>
      </c>
      <c r="BF294" s="96">
        <f t="shared" ref="BF294:BF304" si="10">IF(N294="znížená",J294,0)</f>
        <v>0</v>
      </c>
      <c r="BG294" s="96">
        <f t="shared" ref="BG294:BG304" si="11">IF(N294="zákl. prenesená",J294,0)</f>
        <v>0</v>
      </c>
      <c r="BH294" s="96">
        <f t="shared" ref="BH294:BH304" si="12">IF(N294="zníž. prenesená",J294,0)</f>
        <v>0</v>
      </c>
      <c r="BI294" s="96">
        <f t="shared" ref="BI294:BI304" si="13">IF(N294="nulová",J294,0)</f>
        <v>0</v>
      </c>
      <c r="BJ294" s="15" t="s">
        <v>116</v>
      </c>
      <c r="BK294" s="96">
        <f t="shared" ref="BK294:BK304" si="14">ROUND(I294*H294,2)</f>
        <v>0</v>
      </c>
      <c r="BL294" s="15" t="s">
        <v>164</v>
      </c>
      <c r="BM294" s="169" t="s">
        <v>422</v>
      </c>
    </row>
    <row r="295" spans="2:65" s="1" customFormat="1" ht="24.15" customHeight="1">
      <c r="B295" s="131"/>
      <c r="C295" s="188" t="s">
        <v>423</v>
      </c>
      <c r="D295" s="188" t="s">
        <v>340</v>
      </c>
      <c r="E295" s="189" t="s">
        <v>424</v>
      </c>
      <c r="F295" s="190" t="s">
        <v>425</v>
      </c>
      <c r="G295" s="191" t="s">
        <v>170</v>
      </c>
      <c r="H295" s="192">
        <v>4</v>
      </c>
      <c r="I295" s="193"/>
      <c r="J295" s="194">
        <f t="shared" si="5"/>
        <v>0</v>
      </c>
      <c r="K295" s="195"/>
      <c r="L295" s="196"/>
      <c r="M295" s="197" t="s">
        <v>1</v>
      </c>
      <c r="N295" s="198" t="s">
        <v>44</v>
      </c>
      <c r="P295" s="167">
        <f t="shared" si="6"/>
        <v>0</v>
      </c>
      <c r="Q295" s="167">
        <v>3.6459999999999999E-2</v>
      </c>
      <c r="R295" s="167">
        <f t="shared" si="7"/>
        <v>0.14584</v>
      </c>
      <c r="S295" s="167">
        <v>0</v>
      </c>
      <c r="T295" s="168">
        <f t="shared" si="8"/>
        <v>0</v>
      </c>
      <c r="AR295" s="169" t="s">
        <v>281</v>
      </c>
      <c r="AT295" s="169" t="s">
        <v>340</v>
      </c>
      <c r="AU295" s="169" t="s">
        <v>116</v>
      </c>
      <c r="AY295" s="15" t="s">
        <v>137</v>
      </c>
      <c r="BE295" s="96">
        <f t="shared" si="9"/>
        <v>0</v>
      </c>
      <c r="BF295" s="96">
        <f t="shared" si="10"/>
        <v>0</v>
      </c>
      <c r="BG295" s="96">
        <f t="shared" si="11"/>
        <v>0</v>
      </c>
      <c r="BH295" s="96">
        <f t="shared" si="12"/>
        <v>0</v>
      </c>
      <c r="BI295" s="96">
        <f t="shared" si="13"/>
        <v>0</v>
      </c>
      <c r="BJ295" s="15" t="s">
        <v>116</v>
      </c>
      <c r="BK295" s="96">
        <f t="shared" si="14"/>
        <v>0</v>
      </c>
      <c r="BL295" s="15" t="s">
        <v>164</v>
      </c>
      <c r="BM295" s="169" t="s">
        <v>426</v>
      </c>
    </row>
    <row r="296" spans="2:65" s="1" customFormat="1" ht="24.15" customHeight="1">
      <c r="B296" s="131"/>
      <c r="C296" s="188" t="s">
        <v>326</v>
      </c>
      <c r="D296" s="188" t="s">
        <v>340</v>
      </c>
      <c r="E296" s="189" t="s">
        <v>427</v>
      </c>
      <c r="F296" s="190" t="s">
        <v>428</v>
      </c>
      <c r="G296" s="191" t="s">
        <v>170</v>
      </c>
      <c r="H296" s="192">
        <v>3</v>
      </c>
      <c r="I296" s="193"/>
      <c r="J296" s="194">
        <f t="shared" si="5"/>
        <v>0</v>
      </c>
      <c r="K296" s="195"/>
      <c r="L296" s="196"/>
      <c r="M296" s="197" t="s">
        <v>1</v>
      </c>
      <c r="N296" s="198" t="s">
        <v>44</v>
      </c>
      <c r="P296" s="167">
        <f t="shared" si="6"/>
        <v>0</v>
      </c>
      <c r="Q296" s="167">
        <v>0</v>
      </c>
      <c r="R296" s="167">
        <f t="shared" si="7"/>
        <v>0</v>
      </c>
      <c r="S296" s="167">
        <v>0</v>
      </c>
      <c r="T296" s="168">
        <f t="shared" si="8"/>
        <v>0</v>
      </c>
      <c r="AR296" s="169" t="s">
        <v>281</v>
      </c>
      <c r="AT296" s="169" t="s">
        <v>340</v>
      </c>
      <c r="AU296" s="169" t="s">
        <v>116</v>
      </c>
      <c r="AY296" s="15" t="s">
        <v>137</v>
      </c>
      <c r="BE296" s="96">
        <f t="shared" si="9"/>
        <v>0</v>
      </c>
      <c r="BF296" s="96">
        <f t="shared" si="10"/>
        <v>0</v>
      </c>
      <c r="BG296" s="96">
        <f t="shared" si="11"/>
        <v>0</v>
      </c>
      <c r="BH296" s="96">
        <f t="shared" si="12"/>
        <v>0</v>
      </c>
      <c r="BI296" s="96">
        <f t="shared" si="13"/>
        <v>0</v>
      </c>
      <c r="BJ296" s="15" t="s">
        <v>116</v>
      </c>
      <c r="BK296" s="96">
        <f t="shared" si="14"/>
        <v>0</v>
      </c>
      <c r="BL296" s="15" t="s">
        <v>164</v>
      </c>
      <c r="BM296" s="169" t="s">
        <v>429</v>
      </c>
    </row>
    <row r="297" spans="2:65" s="1" customFormat="1" ht="24.15" customHeight="1">
      <c r="B297" s="131"/>
      <c r="C297" s="158" t="s">
        <v>430</v>
      </c>
      <c r="D297" s="158" t="s">
        <v>140</v>
      </c>
      <c r="E297" s="159" t="s">
        <v>431</v>
      </c>
      <c r="F297" s="160" t="s">
        <v>432</v>
      </c>
      <c r="G297" s="161" t="s">
        <v>170</v>
      </c>
      <c r="H297" s="162">
        <v>5</v>
      </c>
      <c r="I297" s="163"/>
      <c r="J297" s="164">
        <f t="shared" si="5"/>
        <v>0</v>
      </c>
      <c r="K297" s="165"/>
      <c r="L297" s="32"/>
      <c r="M297" s="166" t="s">
        <v>1</v>
      </c>
      <c r="N297" s="130" t="s">
        <v>44</v>
      </c>
      <c r="P297" s="167">
        <f t="shared" si="6"/>
        <v>0</v>
      </c>
      <c r="Q297" s="167">
        <v>0</v>
      </c>
      <c r="R297" s="167">
        <f t="shared" si="7"/>
        <v>0</v>
      </c>
      <c r="S297" s="167">
        <v>0</v>
      </c>
      <c r="T297" s="168">
        <f t="shared" si="8"/>
        <v>0</v>
      </c>
      <c r="AR297" s="169" t="s">
        <v>164</v>
      </c>
      <c r="AT297" s="169" t="s">
        <v>140</v>
      </c>
      <c r="AU297" s="169" t="s">
        <v>116</v>
      </c>
      <c r="AY297" s="15" t="s">
        <v>137</v>
      </c>
      <c r="BE297" s="96">
        <f t="shared" si="9"/>
        <v>0</v>
      </c>
      <c r="BF297" s="96">
        <f t="shared" si="10"/>
        <v>0</v>
      </c>
      <c r="BG297" s="96">
        <f t="shared" si="11"/>
        <v>0</v>
      </c>
      <c r="BH297" s="96">
        <f t="shared" si="12"/>
        <v>0</v>
      </c>
      <c r="BI297" s="96">
        <f t="shared" si="13"/>
        <v>0</v>
      </c>
      <c r="BJ297" s="15" t="s">
        <v>116</v>
      </c>
      <c r="BK297" s="96">
        <f t="shared" si="14"/>
        <v>0</v>
      </c>
      <c r="BL297" s="15" t="s">
        <v>164</v>
      </c>
      <c r="BM297" s="169" t="s">
        <v>433</v>
      </c>
    </row>
    <row r="298" spans="2:65" s="1" customFormat="1" ht="24.15" customHeight="1">
      <c r="B298" s="131"/>
      <c r="C298" s="188" t="s">
        <v>434</v>
      </c>
      <c r="D298" s="188" t="s">
        <v>340</v>
      </c>
      <c r="E298" s="189" t="s">
        <v>435</v>
      </c>
      <c r="F298" s="190" t="s">
        <v>436</v>
      </c>
      <c r="G298" s="191" t="s">
        <v>170</v>
      </c>
      <c r="H298" s="192">
        <v>5</v>
      </c>
      <c r="I298" s="193"/>
      <c r="J298" s="194">
        <f t="shared" si="5"/>
        <v>0</v>
      </c>
      <c r="K298" s="195"/>
      <c r="L298" s="196"/>
      <c r="M298" s="197" t="s">
        <v>1</v>
      </c>
      <c r="N298" s="198" t="s">
        <v>44</v>
      </c>
      <c r="P298" s="167">
        <f t="shared" si="6"/>
        <v>0</v>
      </c>
      <c r="Q298" s="167">
        <v>0.37780000000000002</v>
      </c>
      <c r="R298" s="167">
        <f t="shared" si="7"/>
        <v>1.8890000000000002</v>
      </c>
      <c r="S298" s="167">
        <v>0</v>
      </c>
      <c r="T298" s="168">
        <f t="shared" si="8"/>
        <v>0</v>
      </c>
      <c r="AR298" s="169" t="s">
        <v>281</v>
      </c>
      <c r="AT298" s="169" t="s">
        <v>340</v>
      </c>
      <c r="AU298" s="169" t="s">
        <v>116</v>
      </c>
      <c r="AY298" s="15" t="s">
        <v>137</v>
      </c>
      <c r="BE298" s="96">
        <f t="shared" si="9"/>
        <v>0</v>
      </c>
      <c r="BF298" s="96">
        <f t="shared" si="10"/>
        <v>0</v>
      </c>
      <c r="BG298" s="96">
        <f t="shared" si="11"/>
        <v>0</v>
      </c>
      <c r="BH298" s="96">
        <f t="shared" si="12"/>
        <v>0</v>
      </c>
      <c r="BI298" s="96">
        <f t="shared" si="13"/>
        <v>0</v>
      </c>
      <c r="BJ298" s="15" t="s">
        <v>116</v>
      </c>
      <c r="BK298" s="96">
        <f t="shared" si="14"/>
        <v>0</v>
      </c>
      <c r="BL298" s="15" t="s">
        <v>164</v>
      </c>
      <c r="BM298" s="169" t="s">
        <v>437</v>
      </c>
    </row>
    <row r="299" spans="2:65" s="1" customFormat="1" ht="24.15" customHeight="1">
      <c r="B299" s="131"/>
      <c r="C299" s="158" t="s">
        <v>438</v>
      </c>
      <c r="D299" s="158" t="s">
        <v>140</v>
      </c>
      <c r="E299" s="159" t="s">
        <v>439</v>
      </c>
      <c r="F299" s="160" t="s">
        <v>440</v>
      </c>
      <c r="G299" s="161" t="s">
        <v>170</v>
      </c>
      <c r="H299" s="162">
        <v>4</v>
      </c>
      <c r="I299" s="163"/>
      <c r="J299" s="164">
        <f t="shared" si="5"/>
        <v>0</v>
      </c>
      <c r="K299" s="165"/>
      <c r="L299" s="32"/>
      <c r="M299" s="166" t="s">
        <v>1</v>
      </c>
      <c r="N299" s="130" t="s">
        <v>44</v>
      </c>
      <c r="P299" s="167">
        <f t="shared" si="6"/>
        <v>0</v>
      </c>
      <c r="Q299" s="167">
        <v>0</v>
      </c>
      <c r="R299" s="167">
        <f t="shared" si="7"/>
        <v>0</v>
      </c>
      <c r="S299" s="167">
        <v>0</v>
      </c>
      <c r="T299" s="168">
        <f t="shared" si="8"/>
        <v>0</v>
      </c>
      <c r="AR299" s="169" t="s">
        <v>164</v>
      </c>
      <c r="AT299" s="169" t="s">
        <v>140</v>
      </c>
      <c r="AU299" s="169" t="s">
        <v>116</v>
      </c>
      <c r="AY299" s="15" t="s">
        <v>137</v>
      </c>
      <c r="BE299" s="96">
        <f t="shared" si="9"/>
        <v>0</v>
      </c>
      <c r="BF299" s="96">
        <f t="shared" si="10"/>
        <v>0</v>
      </c>
      <c r="BG299" s="96">
        <f t="shared" si="11"/>
        <v>0</v>
      </c>
      <c r="BH299" s="96">
        <f t="shared" si="12"/>
        <v>0</v>
      </c>
      <c r="BI299" s="96">
        <f t="shared" si="13"/>
        <v>0</v>
      </c>
      <c r="BJ299" s="15" t="s">
        <v>116</v>
      </c>
      <c r="BK299" s="96">
        <f t="shared" si="14"/>
        <v>0</v>
      </c>
      <c r="BL299" s="15" t="s">
        <v>164</v>
      </c>
      <c r="BM299" s="169" t="s">
        <v>441</v>
      </c>
    </row>
    <row r="300" spans="2:65" s="1" customFormat="1" ht="24.15" customHeight="1">
      <c r="B300" s="131"/>
      <c r="C300" s="188" t="s">
        <v>337</v>
      </c>
      <c r="D300" s="188" t="s">
        <v>340</v>
      </c>
      <c r="E300" s="189" t="s">
        <v>442</v>
      </c>
      <c r="F300" s="190" t="s">
        <v>443</v>
      </c>
      <c r="G300" s="191" t="s">
        <v>170</v>
      </c>
      <c r="H300" s="192">
        <v>2</v>
      </c>
      <c r="I300" s="193"/>
      <c r="J300" s="194">
        <f t="shared" si="5"/>
        <v>0</v>
      </c>
      <c r="K300" s="195"/>
      <c r="L300" s="196"/>
      <c r="M300" s="197" t="s">
        <v>1</v>
      </c>
      <c r="N300" s="198" t="s">
        <v>44</v>
      </c>
      <c r="P300" s="167">
        <f t="shared" si="6"/>
        <v>0</v>
      </c>
      <c r="Q300" s="167">
        <v>0</v>
      </c>
      <c r="R300" s="167">
        <f t="shared" si="7"/>
        <v>0</v>
      </c>
      <c r="S300" s="167">
        <v>0</v>
      </c>
      <c r="T300" s="168">
        <f t="shared" si="8"/>
        <v>0</v>
      </c>
      <c r="AR300" s="169" t="s">
        <v>281</v>
      </c>
      <c r="AT300" s="169" t="s">
        <v>340</v>
      </c>
      <c r="AU300" s="169" t="s">
        <v>116</v>
      </c>
      <c r="AY300" s="15" t="s">
        <v>137</v>
      </c>
      <c r="BE300" s="96">
        <f t="shared" si="9"/>
        <v>0</v>
      </c>
      <c r="BF300" s="96">
        <f t="shared" si="10"/>
        <v>0</v>
      </c>
      <c r="BG300" s="96">
        <f t="shared" si="11"/>
        <v>0</v>
      </c>
      <c r="BH300" s="96">
        <f t="shared" si="12"/>
        <v>0</v>
      </c>
      <c r="BI300" s="96">
        <f t="shared" si="13"/>
        <v>0</v>
      </c>
      <c r="BJ300" s="15" t="s">
        <v>116</v>
      </c>
      <c r="BK300" s="96">
        <f t="shared" si="14"/>
        <v>0</v>
      </c>
      <c r="BL300" s="15" t="s">
        <v>164</v>
      </c>
      <c r="BM300" s="169" t="s">
        <v>444</v>
      </c>
    </row>
    <row r="301" spans="2:65" s="1" customFormat="1" ht="16.5" customHeight="1">
      <c r="B301" s="131"/>
      <c r="C301" s="188" t="s">
        <v>445</v>
      </c>
      <c r="D301" s="188" t="s">
        <v>340</v>
      </c>
      <c r="E301" s="189" t="s">
        <v>446</v>
      </c>
      <c r="F301" s="190" t="s">
        <v>447</v>
      </c>
      <c r="G301" s="191" t="s">
        <v>170</v>
      </c>
      <c r="H301" s="192">
        <v>2</v>
      </c>
      <c r="I301" s="193"/>
      <c r="J301" s="194">
        <f t="shared" si="5"/>
        <v>0</v>
      </c>
      <c r="K301" s="195"/>
      <c r="L301" s="196"/>
      <c r="M301" s="197" t="s">
        <v>1</v>
      </c>
      <c r="N301" s="198" t="s">
        <v>44</v>
      </c>
      <c r="P301" s="167">
        <f t="shared" si="6"/>
        <v>0</v>
      </c>
      <c r="Q301" s="167">
        <v>0.47170000000000001</v>
      </c>
      <c r="R301" s="167">
        <f t="shared" si="7"/>
        <v>0.94340000000000002</v>
      </c>
      <c r="S301" s="167">
        <v>0</v>
      </c>
      <c r="T301" s="168">
        <f t="shared" si="8"/>
        <v>0</v>
      </c>
      <c r="AR301" s="169" t="s">
        <v>281</v>
      </c>
      <c r="AT301" s="169" t="s">
        <v>340</v>
      </c>
      <c r="AU301" s="169" t="s">
        <v>116</v>
      </c>
      <c r="AY301" s="15" t="s">
        <v>137</v>
      </c>
      <c r="BE301" s="96">
        <f t="shared" si="9"/>
        <v>0</v>
      </c>
      <c r="BF301" s="96">
        <f t="shared" si="10"/>
        <v>0</v>
      </c>
      <c r="BG301" s="96">
        <f t="shared" si="11"/>
        <v>0</v>
      </c>
      <c r="BH301" s="96">
        <f t="shared" si="12"/>
        <v>0</v>
      </c>
      <c r="BI301" s="96">
        <f t="shared" si="13"/>
        <v>0</v>
      </c>
      <c r="BJ301" s="15" t="s">
        <v>116</v>
      </c>
      <c r="BK301" s="96">
        <f t="shared" si="14"/>
        <v>0</v>
      </c>
      <c r="BL301" s="15" t="s">
        <v>164</v>
      </c>
      <c r="BM301" s="169" t="s">
        <v>448</v>
      </c>
    </row>
    <row r="302" spans="2:65" s="1" customFormat="1" ht="24.15" customHeight="1">
      <c r="B302" s="131"/>
      <c r="C302" s="158" t="s">
        <v>343</v>
      </c>
      <c r="D302" s="158" t="s">
        <v>140</v>
      </c>
      <c r="E302" s="159" t="s">
        <v>449</v>
      </c>
      <c r="F302" s="160" t="s">
        <v>450</v>
      </c>
      <c r="G302" s="161" t="s">
        <v>170</v>
      </c>
      <c r="H302" s="162">
        <v>3</v>
      </c>
      <c r="I302" s="163"/>
      <c r="J302" s="164">
        <f t="shared" si="5"/>
        <v>0</v>
      </c>
      <c r="K302" s="165"/>
      <c r="L302" s="32"/>
      <c r="M302" s="166" t="s">
        <v>1</v>
      </c>
      <c r="N302" s="130" t="s">
        <v>44</v>
      </c>
      <c r="P302" s="167">
        <f t="shared" si="6"/>
        <v>0</v>
      </c>
      <c r="Q302" s="167">
        <v>0</v>
      </c>
      <c r="R302" s="167">
        <f t="shared" si="7"/>
        <v>0</v>
      </c>
      <c r="S302" s="167">
        <v>0</v>
      </c>
      <c r="T302" s="168">
        <f t="shared" si="8"/>
        <v>0</v>
      </c>
      <c r="AR302" s="169" t="s">
        <v>164</v>
      </c>
      <c r="AT302" s="169" t="s">
        <v>140</v>
      </c>
      <c r="AU302" s="169" t="s">
        <v>116</v>
      </c>
      <c r="AY302" s="15" t="s">
        <v>137</v>
      </c>
      <c r="BE302" s="96">
        <f t="shared" si="9"/>
        <v>0</v>
      </c>
      <c r="BF302" s="96">
        <f t="shared" si="10"/>
        <v>0</v>
      </c>
      <c r="BG302" s="96">
        <f t="shared" si="11"/>
        <v>0</v>
      </c>
      <c r="BH302" s="96">
        <f t="shared" si="12"/>
        <v>0</v>
      </c>
      <c r="BI302" s="96">
        <f t="shared" si="13"/>
        <v>0</v>
      </c>
      <c r="BJ302" s="15" t="s">
        <v>116</v>
      </c>
      <c r="BK302" s="96">
        <f t="shared" si="14"/>
        <v>0</v>
      </c>
      <c r="BL302" s="15" t="s">
        <v>164</v>
      </c>
      <c r="BM302" s="169" t="s">
        <v>451</v>
      </c>
    </row>
    <row r="303" spans="2:65" s="1" customFormat="1" ht="24.15" customHeight="1">
      <c r="B303" s="131"/>
      <c r="C303" s="188" t="s">
        <v>452</v>
      </c>
      <c r="D303" s="188" t="s">
        <v>340</v>
      </c>
      <c r="E303" s="189" t="s">
        <v>453</v>
      </c>
      <c r="F303" s="190" t="s">
        <v>454</v>
      </c>
      <c r="G303" s="191" t="s">
        <v>170</v>
      </c>
      <c r="H303" s="192">
        <v>3</v>
      </c>
      <c r="I303" s="193"/>
      <c r="J303" s="194">
        <f t="shared" si="5"/>
        <v>0</v>
      </c>
      <c r="K303" s="195"/>
      <c r="L303" s="196"/>
      <c r="M303" s="197" t="s">
        <v>1</v>
      </c>
      <c r="N303" s="198" t="s">
        <v>44</v>
      </c>
      <c r="P303" s="167">
        <f t="shared" si="6"/>
        <v>0</v>
      </c>
      <c r="Q303" s="167">
        <v>0.76</v>
      </c>
      <c r="R303" s="167">
        <f t="shared" si="7"/>
        <v>2.2800000000000002</v>
      </c>
      <c r="S303" s="167">
        <v>0</v>
      </c>
      <c r="T303" s="168">
        <f t="shared" si="8"/>
        <v>0</v>
      </c>
      <c r="AR303" s="169" t="s">
        <v>281</v>
      </c>
      <c r="AT303" s="169" t="s">
        <v>340</v>
      </c>
      <c r="AU303" s="169" t="s">
        <v>116</v>
      </c>
      <c r="AY303" s="15" t="s">
        <v>137</v>
      </c>
      <c r="BE303" s="96">
        <f t="shared" si="9"/>
        <v>0</v>
      </c>
      <c r="BF303" s="96">
        <f t="shared" si="10"/>
        <v>0</v>
      </c>
      <c r="BG303" s="96">
        <f t="shared" si="11"/>
        <v>0</v>
      </c>
      <c r="BH303" s="96">
        <f t="shared" si="12"/>
        <v>0</v>
      </c>
      <c r="BI303" s="96">
        <f t="shared" si="13"/>
        <v>0</v>
      </c>
      <c r="BJ303" s="15" t="s">
        <v>116</v>
      </c>
      <c r="BK303" s="96">
        <f t="shared" si="14"/>
        <v>0</v>
      </c>
      <c r="BL303" s="15" t="s">
        <v>164</v>
      </c>
      <c r="BM303" s="169" t="s">
        <v>455</v>
      </c>
    </row>
    <row r="304" spans="2:65" s="1" customFormat="1" ht="24.15" customHeight="1">
      <c r="B304" s="131"/>
      <c r="C304" s="158" t="s">
        <v>347</v>
      </c>
      <c r="D304" s="158" t="s">
        <v>140</v>
      </c>
      <c r="E304" s="159" t="s">
        <v>456</v>
      </c>
      <c r="F304" s="160" t="s">
        <v>457</v>
      </c>
      <c r="G304" s="161" t="s">
        <v>192</v>
      </c>
      <c r="H304" s="162">
        <v>1664.8050000000001</v>
      </c>
      <c r="I304" s="163"/>
      <c r="J304" s="164">
        <f t="shared" si="5"/>
        <v>0</v>
      </c>
      <c r="K304" s="165"/>
      <c r="L304" s="32"/>
      <c r="M304" s="166" t="s">
        <v>1</v>
      </c>
      <c r="N304" s="130" t="s">
        <v>44</v>
      </c>
      <c r="P304" s="167">
        <f t="shared" si="6"/>
        <v>0</v>
      </c>
      <c r="Q304" s="167">
        <v>4.5899999999999998E-5</v>
      </c>
      <c r="R304" s="167">
        <f t="shared" si="7"/>
        <v>7.6414549499999998E-2</v>
      </c>
      <c r="S304" s="167">
        <v>0</v>
      </c>
      <c r="T304" s="168">
        <f t="shared" si="8"/>
        <v>0</v>
      </c>
      <c r="AR304" s="169" t="s">
        <v>164</v>
      </c>
      <c r="AT304" s="169" t="s">
        <v>140</v>
      </c>
      <c r="AU304" s="169" t="s">
        <v>116</v>
      </c>
      <c r="AY304" s="15" t="s">
        <v>137</v>
      </c>
      <c r="BE304" s="96">
        <f t="shared" si="9"/>
        <v>0</v>
      </c>
      <c r="BF304" s="96">
        <f t="shared" si="10"/>
        <v>0</v>
      </c>
      <c r="BG304" s="96">
        <f t="shared" si="11"/>
        <v>0</v>
      </c>
      <c r="BH304" s="96">
        <f t="shared" si="12"/>
        <v>0</v>
      </c>
      <c r="BI304" s="96">
        <f t="shared" si="13"/>
        <v>0</v>
      </c>
      <c r="BJ304" s="15" t="s">
        <v>116</v>
      </c>
      <c r="BK304" s="96">
        <f t="shared" si="14"/>
        <v>0</v>
      </c>
      <c r="BL304" s="15" t="s">
        <v>164</v>
      </c>
      <c r="BM304" s="169" t="s">
        <v>458</v>
      </c>
    </row>
    <row r="305" spans="2:65" s="12" customFormat="1" ht="10.199999999999999">
      <c r="B305" s="170"/>
      <c r="D305" s="171" t="s">
        <v>145</v>
      </c>
      <c r="E305" s="172" t="s">
        <v>1</v>
      </c>
      <c r="F305" s="173" t="s">
        <v>459</v>
      </c>
      <c r="H305" s="174">
        <v>1369.605</v>
      </c>
      <c r="I305" s="175"/>
      <c r="L305" s="170"/>
      <c r="M305" s="176"/>
      <c r="T305" s="177"/>
      <c r="AT305" s="172" t="s">
        <v>145</v>
      </c>
      <c r="AU305" s="172" t="s">
        <v>116</v>
      </c>
      <c r="AV305" s="12" t="s">
        <v>116</v>
      </c>
      <c r="AW305" s="12" t="s">
        <v>32</v>
      </c>
      <c r="AX305" s="12" t="s">
        <v>78</v>
      </c>
      <c r="AY305" s="172" t="s">
        <v>137</v>
      </c>
    </row>
    <row r="306" spans="2:65" s="12" customFormat="1" ht="10.199999999999999">
      <c r="B306" s="170"/>
      <c r="D306" s="171" t="s">
        <v>145</v>
      </c>
      <c r="E306" s="172" t="s">
        <v>1</v>
      </c>
      <c r="F306" s="173" t="s">
        <v>460</v>
      </c>
      <c r="H306" s="174">
        <v>295.2</v>
      </c>
      <c r="I306" s="175"/>
      <c r="L306" s="170"/>
      <c r="M306" s="176"/>
      <c r="T306" s="177"/>
      <c r="AT306" s="172" t="s">
        <v>145</v>
      </c>
      <c r="AU306" s="172" t="s">
        <v>116</v>
      </c>
      <c r="AV306" s="12" t="s">
        <v>116</v>
      </c>
      <c r="AW306" s="12" t="s">
        <v>32</v>
      </c>
      <c r="AX306" s="12" t="s">
        <v>78</v>
      </c>
      <c r="AY306" s="172" t="s">
        <v>137</v>
      </c>
    </row>
    <row r="307" spans="2:65" s="13" customFormat="1" ht="10.199999999999999">
      <c r="B307" s="178"/>
      <c r="D307" s="171" t="s">
        <v>145</v>
      </c>
      <c r="E307" s="179" t="s">
        <v>1</v>
      </c>
      <c r="F307" s="180" t="s">
        <v>147</v>
      </c>
      <c r="H307" s="181">
        <v>1664.8050000000001</v>
      </c>
      <c r="I307" s="182"/>
      <c r="L307" s="178"/>
      <c r="M307" s="183"/>
      <c r="T307" s="184"/>
      <c r="AT307" s="179" t="s">
        <v>145</v>
      </c>
      <c r="AU307" s="179" t="s">
        <v>116</v>
      </c>
      <c r="AV307" s="13" t="s">
        <v>144</v>
      </c>
      <c r="AW307" s="13" t="s">
        <v>32</v>
      </c>
      <c r="AX307" s="13" t="s">
        <v>86</v>
      </c>
      <c r="AY307" s="179" t="s">
        <v>137</v>
      </c>
    </row>
    <row r="308" spans="2:65" s="1" customFormat="1" ht="24.15" customHeight="1">
      <c r="B308" s="131"/>
      <c r="C308" s="188" t="s">
        <v>461</v>
      </c>
      <c r="D308" s="188" t="s">
        <v>340</v>
      </c>
      <c r="E308" s="189" t="s">
        <v>462</v>
      </c>
      <c r="F308" s="190" t="s">
        <v>463</v>
      </c>
      <c r="G308" s="191" t="s">
        <v>150</v>
      </c>
      <c r="H308" s="192">
        <v>1.665</v>
      </c>
      <c r="I308" s="193"/>
      <c r="J308" s="194">
        <f>ROUND(I308*H308,2)</f>
        <v>0</v>
      </c>
      <c r="K308" s="195"/>
      <c r="L308" s="196"/>
      <c r="M308" s="197" t="s">
        <v>1</v>
      </c>
      <c r="N308" s="198" t="s">
        <v>44</v>
      </c>
      <c r="P308" s="167">
        <f>O308*H308</f>
        <v>0</v>
      </c>
      <c r="Q308" s="167">
        <v>1</v>
      </c>
      <c r="R308" s="167">
        <f>Q308*H308</f>
        <v>1.665</v>
      </c>
      <c r="S308" s="167">
        <v>0</v>
      </c>
      <c r="T308" s="168">
        <f>S308*H308</f>
        <v>0</v>
      </c>
      <c r="AR308" s="169" t="s">
        <v>281</v>
      </c>
      <c r="AT308" s="169" t="s">
        <v>340</v>
      </c>
      <c r="AU308" s="169" t="s">
        <v>116</v>
      </c>
      <c r="AY308" s="15" t="s">
        <v>137</v>
      </c>
      <c r="BE308" s="96">
        <f>IF(N308="základná",J308,0)</f>
        <v>0</v>
      </c>
      <c r="BF308" s="96">
        <f>IF(N308="znížená",J308,0)</f>
        <v>0</v>
      </c>
      <c r="BG308" s="96">
        <f>IF(N308="zákl. prenesená",J308,0)</f>
        <v>0</v>
      </c>
      <c r="BH308" s="96">
        <f>IF(N308="zníž. prenesená",J308,0)</f>
        <v>0</v>
      </c>
      <c r="BI308" s="96">
        <f>IF(N308="nulová",J308,0)</f>
        <v>0</v>
      </c>
      <c r="BJ308" s="15" t="s">
        <v>116</v>
      </c>
      <c r="BK308" s="96">
        <f>ROUND(I308*H308,2)</f>
        <v>0</v>
      </c>
      <c r="BL308" s="15" t="s">
        <v>164</v>
      </c>
      <c r="BM308" s="169" t="s">
        <v>464</v>
      </c>
    </row>
    <row r="309" spans="2:65" s="12" customFormat="1" ht="10.199999999999999">
      <c r="B309" s="170"/>
      <c r="D309" s="171" t="s">
        <v>145</v>
      </c>
      <c r="E309" s="172" t="s">
        <v>1</v>
      </c>
      <c r="F309" s="173" t="s">
        <v>465</v>
      </c>
      <c r="H309" s="174">
        <v>1.665</v>
      </c>
      <c r="I309" s="175"/>
      <c r="L309" s="170"/>
      <c r="M309" s="176"/>
      <c r="T309" s="177"/>
      <c r="AT309" s="172" t="s">
        <v>145</v>
      </c>
      <c r="AU309" s="172" t="s">
        <v>116</v>
      </c>
      <c r="AV309" s="12" t="s">
        <v>116</v>
      </c>
      <c r="AW309" s="12" t="s">
        <v>32</v>
      </c>
      <c r="AX309" s="12" t="s">
        <v>78</v>
      </c>
      <c r="AY309" s="172" t="s">
        <v>137</v>
      </c>
    </row>
    <row r="310" spans="2:65" s="13" customFormat="1" ht="10.199999999999999">
      <c r="B310" s="178"/>
      <c r="D310" s="171" t="s">
        <v>145</v>
      </c>
      <c r="E310" s="179" t="s">
        <v>1</v>
      </c>
      <c r="F310" s="180" t="s">
        <v>147</v>
      </c>
      <c r="H310" s="181">
        <v>1.665</v>
      </c>
      <c r="I310" s="182"/>
      <c r="L310" s="178"/>
      <c r="M310" s="183"/>
      <c r="T310" s="184"/>
      <c r="AT310" s="179" t="s">
        <v>145</v>
      </c>
      <c r="AU310" s="179" t="s">
        <v>116</v>
      </c>
      <c r="AV310" s="13" t="s">
        <v>144</v>
      </c>
      <c r="AW310" s="13" t="s">
        <v>32</v>
      </c>
      <c r="AX310" s="13" t="s">
        <v>86</v>
      </c>
      <c r="AY310" s="179" t="s">
        <v>137</v>
      </c>
    </row>
    <row r="311" spans="2:65" s="1" customFormat="1" ht="24.15" customHeight="1">
      <c r="B311" s="131"/>
      <c r="C311" s="158" t="s">
        <v>352</v>
      </c>
      <c r="D311" s="158" t="s">
        <v>140</v>
      </c>
      <c r="E311" s="159" t="s">
        <v>466</v>
      </c>
      <c r="F311" s="160" t="s">
        <v>467</v>
      </c>
      <c r="G311" s="161" t="s">
        <v>351</v>
      </c>
      <c r="H311" s="199"/>
      <c r="I311" s="163"/>
      <c r="J311" s="164">
        <f>ROUND(I311*H311,2)</f>
        <v>0</v>
      </c>
      <c r="K311" s="165"/>
      <c r="L311" s="32"/>
      <c r="M311" s="200" t="s">
        <v>1</v>
      </c>
      <c r="N311" s="201" t="s">
        <v>44</v>
      </c>
      <c r="O311" s="202"/>
      <c r="P311" s="203">
        <f>O311*H311</f>
        <v>0</v>
      </c>
      <c r="Q311" s="203">
        <v>0</v>
      </c>
      <c r="R311" s="203">
        <f>Q311*H311</f>
        <v>0</v>
      </c>
      <c r="S311" s="203">
        <v>0</v>
      </c>
      <c r="T311" s="204">
        <f>S311*H311</f>
        <v>0</v>
      </c>
      <c r="AR311" s="169" t="s">
        <v>164</v>
      </c>
      <c r="AT311" s="169" t="s">
        <v>140</v>
      </c>
      <c r="AU311" s="169" t="s">
        <v>116</v>
      </c>
      <c r="AY311" s="15" t="s">
        <v>137</v>
      </c>
      <c r="BE311" s="96">
        <f>IF(N311="základná",J311,0)</f>
        <v>0</v>
      </c>
      <c r="BF311" s="96">
        <f>IF(N311="znížená",J311,0)</f>
        <v>0</v>
      </c>
      <c r="BG311" s="96">
        <f>IF(N311="zákl. prenesená",J311,0)</f>
        <v>0</v>
      </c>
      <c r="BH311" s="96">
        <f>IF(N311="zníž. prenesená",J311,0)</f>
        <v>0</v>
      </c>
      <c r="BI311" s="96">
        <f>IF(N311="nulová",J311,0)</f>
        <v>0</v>
      </c>
      <c r="BJ311" s="15" t="s">
        <v>116</v>
      </c>
      <c r="BK311" s="96">
        <f>ROUND(I311*H311,2)</f>
        <v>0</v>
      </c>
      <c r="BL311" s="15" t="s">
        <v>164</v>
      </c>
      <c r="BM311" s="169" t="s">
        <v>468</v>
      </c>
    </row>
    <row r="312" spans="2:65" s="1" customFormat="1" ht="6.9" customHeight="1">
      <c r="B312" s="47"/>
      <c r="C312" s="48"/>
      <c r="D312" s="48"/>
      <c r="E312" s="48"/>
      <c r="F312" s="48"/>
      <c r="G312" s="48"/>
      <c r="H312" s="48"/>
      <c r="I312" s="48"/>
      <c r="J312" s="48"/>
      <c r="K312" s="48"/>
      <c r="L312" s="32"/>
    </row>
  </sheetData>
  <autoFilter ref="C136:K311" xr:uid="{00000000-0009-0000-0000-000002000000}"/>
  <mergeCells count="14">
    <mergeCell ref="D115:F115"/>
    <mergeCell ref="E127:H127"/>
    <mergeCell ref="E129:H129"/>
    <mergeCell ref="L2:V2"/>
    <mergeCell ref="E87:H87"/>
    <mergeCell ref="D111:F111"/>
    <mergeCell ref="D112:F112"/>
    <mergeCell ref="D113:F113"/>
    <mergeCell ref="D114:F114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6</vt:i4>
      </vt:variant>
    </vt:vector>
  </HeadingPairs>
  <TitlesOfParts>
    <vt:vector size="9" baseType="lpstr">
      <vt:lpstr>Rekapitulácia stavby</vt:lpstr>
      <vt:lpstr>01o - Stavebné úpravy maš...</vt:lpstr>
      <vt:lpstr>02o - Stavebné úpravy maš...</vt:lpstr>
      <vt:lpstr>'01o - Stavebné úpravy maš...'!Názvy_tlače</vt:lpstr>
      <vt:lpstr>'02o - Stavebné úpravy maš...'!Názvy_tlače</vt:lpstr>
      <vt:lpstr>'Rekapitulácia stavby'!Názvy_tlače</vt:lpstr>
      <vt:lpstr>'01o - Stavebné úpravy maš...'!Oblasť_tlače</vt:lpstr>
      <vt:lpstr>'02o - Stavebné úpravy maš...'!Oblasť_tlače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Pocitac-1</dc:creator>
  <cp:lastModifiedBy>Uzivatel</cp:lastModifiedBy>
  <dcterms:created xsi:type="dcterms:W3CDTF">2026-10-26T16:15:04Z</dcterms:created>
  <dcterms:modified xsi:type="dcterms:W3CDTF">2026-10-27T10:24:51Z</dcterms:modified>
</cp:coreProperties>
</file>