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Moje dokumenty\Uzivatel\Desktop\nový  JRD Pichne kompl\"/>
    </mc:Choice>
  </mc:AlternateContent>
  <xr:revisionPtr revIDLastSave="0" documentId="13_ncr:1_{21874331-2ABE-4A61-97B6-E5145FCF8F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kapitulácia stavby" sheetId="1" r:id="rId1"/>
    <sheet name="01o - Stavebné úpravy sil..." sheetId="2" r:id="rId2"/>
  </sheets>
  <definedNames>
    <definedName name="_xlnm._FilterDatabase" localSheetId="1" hidden="1">'01o - Stavebné úpravy sil...'!$C$134:$K$223</definedName>
    <definedName name="_xlnm.Print_Titles" localSheetId="1">'01o - Stavebné úpravy sil...'!$134:$134</definedName>
    <definedName name="_xlnm.Print_Titles" localSheetId="0">'Rekapitulácia stavby'!$92:$92</definedName>
    <definedName name="_xlnm.Print_Area" localSheetId="1">'01o - Stavebné úpravy sil...'!$C$4:$J$76,'01o - Stavebné úpravy sil...'!$C$82:$J$116,'01o - Stavebné úpravy sil...'!$C$122:$J$223</definedName>
    <definedName name="_xlnm.Print_Area" localSheetId="0">'Rekapitulácia stavby'!$D$4:$AO$76,'Rekapitulácia stavby'!$C$82:$AQ$103</definedName>
  </definedNames>
  <calcPr calcId="191029"/>
</workbook>
</file>

<file path=xl/calcChain.xml><?xml version="1.0" encoding="utf-8"?>
<calcChain xmlns="http://schemas.openxmlformats.org/spreadsheetml/2006/main">
  <c r="J39" i="2" l="1"/>
  <c r="J38" i="2"/>
  <c r="AY95" i="1"/>
  <c r="J37" i="2"/>
  <c r="AX95" i="1"/>
  <c r="BI223" i="2"/>
  <c r="BH223" i="2"/>
  <c r="BG223" i="2"/>
  <c r="BE223" i="2"/>
  <c r="T223" i="2"/>
  <c r="T222" i="2" s="1"/>
  <c r="R223" i="2"/>
  <c r="R222" i="2" s="1"/>
  <c r="P223" i="2"/>
  <c r="P222" i="2"/>
  <c r="BI221" i="2"/>
  <c r="BH221" i="2"/>
  <c r="BG221" i="2"/>
  <c r="BE221" i="2"/>
  <c r="T221" i="2"/>
  <c r="R221" i="2"/>
  <c r="P221" i="2"/>
  <c r="BI218" i="2"/>
  <c r="BH218" i="2"/>
  <c r="BG218" i="2"/>
  <c r="BE218" i="2"/>
  <c r="T218" i="2"/>
  <c r="R218" i="2"/>
  <c r="P218" i="2"/>
  <c r="BI217" i="2"/>
  <c r="BH217" i="2"/>
  <c r="BG217" i="2"/>
  <c r="BE217" i="2"/>
  <c r="T217" i="2"/>
  <c r="R217" i="2"/>
  <c r="P217" i="2"/>
  <c r="BI214" i="2"/>
  <c r="BH214" i="2"/>
  <c r="BG214" i="2"/>
  <c r="BE214" i="2"/>
  <c r="T214" i="2"/>
  <c r="R214" i="2"/>
  <c r="P214" i="2"/>
  <c r="BI211" i="2"/>
  <c r="BH211" i="2"/>
  <c r="BG211" i="2"/>
  <c r="BE211" i="2"/>
  <c r="T211" i="2"/>
  <c r="R211" i="2"/>
  <c r="P211" i="2"/>
  <c r="BI208" i="2"/>
  <c r="BH208" i="2"/>
  <c r="BG208" i="2"/>
  <c r="BE208" i="2"/>
  <c r="T208" i="2"/>
  <c r="R208" i="2"/>
  <c r="P208" i="2"/>
  <c r="BI206" i="2"/>
  <c r="BH206" i="2"/>
  <c r="BG206" i="2"/>
  <c r="BE206" i="2"/>
  <c r="T206" i="2"/>
  <c r="R206" i="2"/>
  <c r="P206" i="2"/>
  <c r="BI205" i="2"/>
  <c r="BH205" i="2"/>
  <c r="BG205" i="2"/>
  <c r="BE205" i="2"/>
  <c r="T205" i="2"/>
  <c r="R205" i="2"/>
  <c r="P205" i="2"/>
  <c r="BI204" i="2"/>
  <c r="BH204" i="2"/>
  <c r="BG204" i="2"/>
  <c r="BE204" i="2"/>
  <c r="T204" i="2"/>
  <c r="R204" i="2"/>
  <c r="P204" i="2"/>
  <c r="BI200" i="2"/>
  <c r="BH200" i="2"/>
  <c r="BG200" i="2"/>
  <c r="BE200" i="2"/>
  <c r="T200" i="2"/>
  <c r="R200" i="2"/>
  <c r="P200" i="2"/>
  <c r="BI197" i="2"/>
  <c r="BH197" i="2"/>
  <c r="BG197" i="2"/>
  <c r="BE197" i="2"/>
  <c r="T197" i="2"/>
  <c r="R197" i="2"/>
  <c r="P197" i="2"/>
  <c r="BI194" i="2"/>
  <c r="BH194" i="2"/>
  <c r="BG194" i="2"/>
  <c r="BE194" i="2"/>
  <c r="T194" i="2"/>
  <c r="R194" i="2"/>
  <c r="P194" i="2"/>
  <c r="BI191" i="2"/>
  <c r="BH191" i="2"/>
  <c r="BG191" i="2"/>
  <c r="BE191" i="2"/>
  <c r="T191" i="2"/>
  <c r="R191" i="2"/>
  <c r="P191" i="2"/>
  <c r="BI188" i="2"/>
  <c r="BH188" i="2"/>
  <c r="BG188" i="2"/>
  <c r="BE188" i="2"/>
  <c r="T188" i="2"/>
  <c r="R188" i="2"/>
  <c r="P188" i="2"/>
  <c r="BI187" i="2"/>
  <c r="BH187" i="2"/>
  <c r="BG187" i="2"/>
  <c r="BE187" i="2"/>
  <c r="T187" i="2"/>
  <c r="R187" i="2"/>
  <c r="P187" i="2"/>
  <c r="BI184" i="2"/>
  <c r="BH184" i="2"/>
  <c r="BG184" i="2"/>
  <c r="BE184" i="2"/>
  <c r="T184" i="2"/>
  <c r="R184" i="2"/>
  <c r="P184" i="2"/>
  <c r="BI181" i="2"/>
  <c r="BH181" i="2"/>
  <c r="BG181" i="2"/>
  <c r="BE181" i="2"/>
  <c r="T181" i="2"/>
  <c r="R181" i="2"/>
  <c r="P181" i="2"/>
  <c r="BI178" i="2"/>
  <c r="BH178" i="2"/>
  <c r="BG178" i="2"/>
  <c r="BE178" i="2"/>
  <c r="T178" i="2"/>
  <c r="R178" i="2"/>
  <c r="P178" i="2"/>
  <c r="BI175" i="2"/>
  <c r="BH175" i="2"/>
  <c r="BG175" i="2"/>
  <c r="BE175" i="2"/>
  <c r="T175" i="2"/>
  <c r="R175" i="2"/>
  <c r="P175" i="2"/>
  <c r="BI173" i="2"/>
  <c r="BH173" i="2"/>
  <c r="BG173" i="2"/>
  <c r="BE173" i="2"/>
  <c r="T173" i="2"/>
  <c r="R173" i="2"/>
  <c r="P173" i="2"/>
  <c r="BI170" i="2"/>
  <c r="BH170" i="2"/>
  <c r="BG170" i="2"/>
  <c r="BE170" i="2"/>
  <c r="T170" i="2"/>
  <c r="R170" i="2"/>
  <c r="P170" i="2"/>
  <c r="BI168" i="2"/>
  <c r="BH168" i="2"/>
  <c r="BG168" i="2"/>
  <c r="BE168" i="2"/>
  <c r="T168" i="2"/>
  <c r="T167" i="2"/>
  <c r="R168" i="2"/>
  <c r="R167" i="2"/>
  <c r="P168" i="2"/>
  <c r="P167" i="2"/>
  <c r="BI164" i="2"/>
  <c r="BH164" i="2"/>
  <c r="BG164" i="2"/>
  <c r="BE164" i="2"/>
  <c r="T164" i="2"/>
  <c r="T163" i="2"/>
  <c r="R164" i="2"/>
  <c r="R163" i="2"/>
  <c r="P164" i="2"/>
  <c r="P163" i="2"/>
  <c r="BI160" i="2"/>
  <c r="BH160" i="2"/>
  <c r="BG160" i="2"/>
  <c r="BE160" i="2"/>
  <c r="T160" i="2"/>
  <c r="R160" i="2"/>
  <c r="P160" i="2"/>
  <c r="BI157" i="2"/>
  <c r="BH157" i="2"/>
  <c r="BG157" i="2"/>
  <c r="BE157" i="2"/>
  <c r="T157" i="2"/>
  <c r="R157" i="2"/>
  <c r="P157" i="2"/>
  <c r="BI154" i="2"/>
  <c r="BH154" i="2"/>
  <c r="BG154" i="2"/>
  <c r="BE154" i="2"/>
  <c r="T154" i="2"/>
  <c r="R154" i="2"/>
  <c r="P154" i="2"/>
  <c r="BI151" i="2"/>
  <c r="BH151" i="2"/>
  <c r="BG151" i="2"/>
  <c r="BE151" i="2"/>
  <c r="T151" i="2"/>
  <c r="R151" i="2"/>
  <c r="P151" i="2"/>
  <c r="BI149" i="2"/>
  <c r="BH149" i="2"/>
  <c r="BG149" i="2"/>
  <c r="BE149" i="2"/>
  <c r="T149" i="2"/>
  <c r="R149" i="2"/>
  <c r="P149" i="2"/>
  <c r="BI146" i="2"/>
  <c r="BH146" i="2"/>
  <c r="BG146" i="2"/>
  <c r="BE146" i="2"/>
  <c r="T146" i="2"/>
  <c r="R146" i="2"/>
  <c r="P146" i="2"/>
  <c r="BI141" i="2"/>
  <c r="BH141" i="2"/>
  <c r="BG141" i="2"/>
  <c r="BE141" i="2"/>
  <c r="T141" i="2"/>
  <c r="R141" i="2"/>
  <c r="P141" i="2"/>
  <c r="BI138" i="2"/>
  <c r="BH138" i="2"/>
  <c r="BG138" i="2"/>
  <c r="BE138" i="2"/>
  <c r="T138" i="2"/>
  <c r="R138" i="2"/>
  <c r="P138" i="2"/>
  <c r="J132" i="2"/>
  <c r="J131" i="2"/>
  <c r="F129" i="2"/>
  <c r="E127" i="2"/>
  <c r="BI114" i="2"/>
  <c r="BH114" i="2"/>
  <c r="BG114" i="2"/>
  <c r="BE114" i="2"/>
  <c r="BI113" i="2"/>
  <c r="BH113" i="2"/>
  <c r="BG113" i="2"/>
  <c r="BF113" i="2"/>
  <c r="BE113" i="2"/>
  <c r="BI112" i="2"/>
  <c r="BH112" i="2"/>
  <c r="BG112" i="2"/>
  <c r="BF112" i="2"/>
  <c r="BE112" i="2"/>
  <c r="BI111" i="2"/>
  <c r="BH111" i="2"/>
  <c r="BG111" i="2"/>
  <c r="BF111" i="2"/>
  <c r="BE111" i="2"/>
  <c r="BI110" i="2"/>
  <c r="BH110" i="2"/>
  <c r="BG110" i="2"/>
  <c r="BF110" i="2"/>
  <c r="BE110" i="2"/>
  <c r="BI109" i="2"/>
  <c r="BH109" i="2"/>
  <c r="BG109" i="2"/>
  <c r="BF109" i="2"/>
  <c r="BE109" i="2"/>
  <c r="J92" i="2"/>
  <c r="J91" i="2"/>
  <c r="F89" i="2"/>
  <c r="E87" i="2"/>
  <c r="J18" i="2"/>
  <c r="E18" i="2"/>
  <c r="F132" i="2"/>
  <c r="J17" i="2"/>
  <c r="J15" i="2"/>
  <c r="E15" i="2"/>
  <c r="F131" i="2" s="1"/>
  <c r="J14" i="2"/>
  <c r="J12" i="2"/>
  <c r="J89" i="2"/>
  <c r="E7" i="2"/>
  <c r="E85" i="2" s="1"/>
  <c r="CK101" i="1"/>
  <c r="CJ101" i="1"/>
  <c r="CI101" i="1"/>
  <c r="CH101" i="1"/>
  <c r="CG101" i="1"/>
  <c r="CF101" i="1"/>
  <c r="BZ101" i="1"/>
  <c r="CE101" i="1"/>
  <c r="CK100" i="1"/>
  <c r="CJ100" i="1"/>
  <c r="CI100" i="1"/>
  <c r="CH100" i="1"/>
  <c r="CG100" i="1"/>
  <c r="CF100" i="1"/>
  <c r="BZ100" i="1"/>
  <c r="CE100" i="1"/>
  <c r="CK99" i="1"/>
  <c r="CJ99" i="1"/>
  <c r="CI99" i="1"/>
  <c r="CH99" i="1"/>
  <c r="CG99" i="1"/>
  <c r="CF99" i="1"/>
  <c r="BZ99" i="1"/>
  <c r="CE99" i="1"/>
  <c r="CK98" i="1"/>
  <c r="CJ98" i="1"/>
  <c r="CI98" i="1"/>
  <c r="CH98" i="1"/>
  <c r="CG98" i="1"/>
  <c r="CF98" i="1"/>
  <c r="BZ98" i="1"/>
  <c r="CE98" i="1"/>
  <c r="L90" i="1"/>
  <c r="AM90" i="1"/>
  <c r="AM89" i="1"/>
  <c r="L89" i="1"/>
  <c r="AM87" i="1"/>
  <c r="L87" i="1"/>
  <c r="L85" i="1"/>
  <c r="L84" i="1"/>
  <c r="J221" i="2"/>
  <c r="J217" i="2"/>
  <c r="BK211" i="2"/>
  <c r="BK206" i="2"/>
  <c r="BK204" i="2"/>
  <c r="BK197" i="2"/>
  <c r="BK191" i="2"/>
  <c r="J188" i="2"/>
  <c r="J184" i="2"/>
  <c r="J175" i="2"/>
  <c r="BK168" i="2"/>
  <c r="J151" i="2"/>
  <c r="J141" i="2"/>
  <c r="BK164" i="2"/>
  <c r="AS94" i="1"/>
  <c r="J146" i="2"/>
  <c r="J223" i="2"/>
  <c r="BK218" i="2"/>
  <c r="J214" i="2"/>
  <c r="J208" i="2"/>
  <c r="J205" i="2"/>
  <c r="J200" i="2"/>
  <c r="J194" i="2"/>
  <c r="BK188" i="2"/>
  <c r="BK184" i="2"/>
  <c r="J181" i="2"/>
  <c r="BK175" i="2"/>
  <c r="J170" i="2"/>
  <c r="BK154" i="2"/>
  <c r="BK170" i="2"/>
  <c r="BK157" i="2"/>
  <c r="J160" i="2"/>
  <c r="BK141" i="2"/>
  <c r="BK223" i="2"/>
  <c r="BK217" i="2"/>
  <c r="J211" i="2"/>
  <c r="J206" i="2"/>
  <c r="J204" i="2"/>
  <c r="J197" i="2"/>
  <c r="J191" i="2"/>
  <c r="J187" i="2"/>
  <c r="BK178" i="2"/>
  <c r="J173" i="2"/>
  <c r="BK160" i="2"/>
  <c r="BK146" i="2"/>
  <c r="J168" i="2"/>
  <c r="BK151" i="2"/>
  <c r="J149" i="2"/>
  <c r="BK221" i="2"/>
  <c r="J218" i="2"/>
  <c r="BK214" i="2"/>
  <c r="BK208" i="2"/>
  <c r="BK205" i="2"/>
  <c r="BK200" i="2"/>
  <c r="BK194" i="2"/>
  <c r="BK187" i="2"/>
  <c r="BK181" i="2"/>
  <c r="J178" i="2"/>
  <c r="BK173" i="2"/>
  <c r="J164" i="2"/>
  <c r="BK149" i="2"/>
  <c r="BK138" i="2"/>
  <c r="J154" i="2"/>
  <c r="J157" i="2"/>
  <c r="J138" i="2"/>
  <c r="P137" i="2" l="1"/>
  <c r="T169" i="2"/>
  <c r="T174" i="2"/>
  <c r="T203" i="2"/>
  <c r="R137" i="2"/>
  <c r="P169" i="2"/>
  <c r="P174" i="2"/>
  <c r="BK207" i="2"/>
  <c r="J207" i="2"/>
  <c r="J104" i="2" s="1"/>
  <c r="P207" i="2"/>
  <c r="BK137" i="2"/>
  <c r="J137" i="2" s="1"/>
  <c r="J98" i="2" s="1"/>
  <c r="BK169" i="2"/>
  <c r="J169" i="2"/>
  <c r="J101" i="2" s="1"/>
  <c r="R169" i="2"/>
  <c r="R174" i="2"/>
  <c r="R203" i="2"/>
  <c r="T207" i="2"/>
  <c r="T137" i="2"/>
  <c r="T136" i="2" s="1"/>
  <c r="T135" i="2" s="1"/>
  <c r="BK174" i="2"/>
  <c r="J174" i="2"/>
  <c r="J102" i="2"/>
  <c r="BK203" i="2"/>
  <c r="J203" i="2" s="1"/>
  <c r="J103" i="2" s="1"/>
  <c r="P203" i="2"/>
  <c r="R207" i="2"/>
  <c r="BK167" i="2"/>
  <c r="J167" i="2"/>
  <c r="J100" i="2" s="1"/>
  <c r="BK163" i="2"/>
  <c r="J163" i="2" s="1"/>
  <c r="J99" i="2" s="1"/>
  <c r="BK222" i="2"/>
  <c r="J222" i="2"/>
  <c r="J105" i="2" s="1"/>
  <c r="F91" i="2"/>
  <c r="E125" i="2"/>
  <c r="J129" i="2"/>
  <c r="BF141" i="2"/>
  <c r="BF154" i="2"/>
  <c r="BF149" i="2"/>
  <c r="BF157" i="2"/>
  <c r="BF164" i="2"/>
  <c r="F92" i="2"/>
  <c r="BF146" i="2"/>
  <c r="BF151" i="2"/>
  <c r="BF138" i="2"/>
  <c r="BF160" i="2"/>
  <c r="BF168" i="2"/>
  <c r="BF170" i="2"/>
  <c r="BF173" i="2"/>
  <c r="BF175" i="2"/>
  <c r="BF178" i="2"/>
  <c r="BF181" i="2"/>
  <c r="BF184" i="2"/>
  <c r="BF187" i="2"/>
  <c r="BF188" i="2"/>
  <c r="BF191" i="2"/>
  <c r="BF194" i="2"/>
  <c r="BF197" i="2"/>
  <c r="BF200" i="2"/>
  <c r="BF204" i="2"/>
  <c r="BF205" i="2"/>
  <c r="BF206" i="2"/>
  <c r="BF208" i="2"/>
  <c r="BF211" i="2"/>
  <c r="BF214" i="2"/>
  <c r="BF217" i="2"/>
  <c r="BF218" i="2"/>
  <c r="BF221" i="2"/>
  <c r="BF223" i="2"/>
  <c r="F35" i="2"/>
  <c r="AZ95" i="1" s="1"/>
  <c r="AZ94" i="1" s="1"/>
  <c r="AV94" i="1" s="1"/>
  <c r="J35" i="2"/>
  <c r="AV95" i="1" s="1"/>
  <c r="F37" i="2"/>
  <c r="BB95" i="1" s="1"/>
  <c r="BB94" i="1" s="1"/>
  <c r="W34" i="1" s="1"/>
  <c r="F39" i="2"/>
  <c r="BD95" i="1" s="1"/>
  <c r="BD94" i="1" s="1"/>
  <c r="W36" i="1" s="1"/>
  <c r="F38" i="2"/>
  <c r="BC95" i="1"/>
  <c r="BC94" i="1"/>
  <c r="W35" i="1"/>
  <c r="R136" i="2" l="1"/>
  <c r="R135" i="2"/>
  <c r="P136" i="2"/>
  <c r="P135" i="2"/>
  <c r="AU95" i="1"/>
  <c r="BK136" i="2"/>
  <c r="J136" i="2" s="1"/>
  <c r="J97" i="2" s="1"/>
  <c r="AX94" i="1"/>
  <c r="AY94" i="1"/>
  <c r="AU94" i="1"/>
  <c r="BK135" i="2" l="1"/>
  <c r="J135" i="2"/>
  <c r="J96" i="2"/>
  <c r="J30" i="2"/>
  <c r="J114" i="2"/>
  <c r="BF114" i="2"/>
  <c r="J36" i="2" s="1"/>
  <c r="AW95" i="1" s="1"/>
  <c r="AT95" i="1" s="1"/>
  <c r="J108" i="2" l="1"/>
  <c r="J116" i="2" s="1"/>
  <c r="F36" i="2"/>
  <c r="BA95" i="1" s="1"/>
  <c r="BA94" i="1" s="1"/>
  <c r="AW94" i="1" s="1"/>
  <c r="AK33" i="1" s="1"/>
  <c r="J31" i="2" l="1"/>
  <c r="W33" i="1"/>
  <c r="AT94" i="1"/>
  <c r="J32" i="2"/>
  <c r="AG95" i="1"/>
  <c r="AG94" i="1"/>
  <c r="AG100" i="1"/>
  <c r="AV100" i="1"/>
  <c r="BY100" i="1" s="1"/>
  <c r="CD100" i="1" l="1"/>
  <c r="J41" i="2"/>
  <c r="AN95" i="1"/>
  <c r="AN94" i="1"/>
  <c r="AK26" i="1"/>
  <c r="AG99" i="1"/>
  <c r="CD99" i="1"/>
  <c r="AN100" i="1"/>
  <c r="AG101" i="1"/>
  <c r="AV101" i="1"/>
  <c r="BY101" i="1"/>
  <c r="AG98" i="1"/>
  <c r="CD98" i="1"/>
  <c r="CD101" i="1" l="1"/>
  <c r="W32" i="1" s="1"/>
  <c r="AV99" i="1"/>
  <c r="BY99" i="1" s="1"/>
  <c r="AN101" i="1"/>
  <c r="AV98" i="1"/>
  <c r="BY98" i="1" s="1"/>
  <c r="AG97" i="1"/>
  <c r="AK27" i="1" s="1"/>
  <c r="AK29" i="1" s="1"/>
  <c r="AN98" i="1" l="1"/>
  <c r="AN99" i="1"/>
  <c r="AK32" i="1"/>
  <c r="AK38" i="1" s="1"/>
  <c r="AG103" i="1"/>
  <c r="AN97" i="1" l="1"/>
  <c r="AN103" i="1"/>
</calcChain>
</file>

<file path=xl/sharedStrings.xml><?xml version="1.0" encoding="utf-8"?>
<sst xmlns="http://schemas.openxmlformats.org/spreadsheetml/2006/main" count="1241" uniqueCount="294">
  <si>
    <t>Export Komplet</t>
  </si>
  <si>
    <t/>
  </si>
  <si>
    <t>2.0</t>
  </si>
  <si>
    <t>False</t>
  </si>
  <si>
    <t>{c73750e8-5b13-4e39-9436-4e2935be6154}</t>
  </si>
  <si>
    <t>&gt;&gt;  skryté stĺpce  &lt;&lt;</t>
  </si>
  <si>
    <t>0,01</t>
  </si>
  <si>
    <t>23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</si>
  <si>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</si>
  <si>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</si>
  <si>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</si>
  <si>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</si>
  <si>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</si>
  <si>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000-104-NVO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</si>
  <si>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</si>
  <si>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</si>
  <si>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Stavebné úpravy silážnej jamy,  Pichne</t>
  </si>
  <si>
    <t>JKSO:</t>
  </si>
  <si>
    <t>ČS:</t>
  </si>
  <si>
    <t>Miesto:</t>
  </si>
  <si>
    <t xml:space="preserve"> </t>
  </si>
  <si>
    <t>Dátum:</t>
  </si>
  <si>
    <t>22. 10. 2026</t>
  </si>
  <si>
    <t>Objednávateľ:</t>
  </si>
  <si>
    <t>IČO:</t>
  </si>
  <si>
    <t>IČ DPH:</t>
  </si>
  <si>
    <t>Zhotoviteľ:</t>
  </si>
  <si>
    <t>Vyplň údaj</t>
  </si>
  <si>
    <t>Projektant:</t>
  </si>
  <si>
    <t>47686685</t>
  </si>
  <si>
    <t>True</t>
  </si>
  <si>
    <t>Spracovateľ:</t>
  </si>
  <si>
    <t>Ing. Karol Závodský</t>
  </si>
  <si>
    <t>Poznámka:</t>
  </si>
  <si>
    <t>Náklady z rozpočtov</t>
  </si>
  <si>
    <t>Ostatné náklady zo súhrnného listu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</si>
  <si>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</si>
  <si>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</si>
  <si>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</si>
  <si>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</si>
  <si>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</si>
  <si>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</si>
  <si>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</si>
  <si>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</si>
  <si>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</si>
  <si>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</si>
  <si>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</si>
  <si>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</si>
  <si>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</si>
  <si>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</si>
  <si>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</si>
  <si>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</si>
  <si>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</si>
  <si>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</si>
  <si>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</si>
  <si>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</si>
  <si>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</si>
  <si>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</si>
  <si>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</si>
  <si>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</si>
  <si>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</si>
  <si>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</si>
  <si>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</si>
  <si>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</si>
  <si>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</si>
  <si>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</si>
  <si>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</si>
  <si>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</si>
  <si>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</si>
  <si>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</si>
  <si>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</si>
  <si>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</si>
  <si>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</si>
  <si>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</si>
  <si>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1) Náklady z rozpočtov</t>
  </si>
  <si>
    <t>D</t>
  </si>
  <si>
    <t>0</t>
  </si>
  <si>
    <t>###NOIMPORT###</t>
  </si>
  <si>
    <t>IMPORT</t>
  </si>
  <si>
    <t>{00000000-0000-0000-0000-000000000000}</t>
  </si>
  <si>
    <t>/</t>
  </si>
  <si>
    <t>01o</t>
  </si>
  <si>
    <t>Stavebné úpravy silá...</t>
  </si>
  <si>
    <t>STA</t>
  </si>
  <si>
    <t>1</t>
  </si>
  <si>
    <t>{4d619cc0-9a6e-4472-824e-11ba0aaf0149}</t>
  </si>
  <si>
    <t>2) Ostatné náklady zo súhrnného listu</t>
  </si>
  <si>
    <t>Percent. zadanie_x000D_
[% nákladov rozpočtu]</t>
  </si>
  <si>
    <t>Zaradenie nákladov</t>
  </si>
  <si>
    <t>Ostatné náklady</t>
  </si>
  <si>
    <t>stavebná časť</t>
  </si>
  <si>
    <t>OSTATNENAKLADY</t>
  </si>
  <si>
    <t>Vyplň vlastné</t>
  </si>
  <si>
    <t>OSTATNENAKLADYVLASTNE</t>
  </si>
  <si>
    <t>Celkové náklady za stavbu 1) + 2)</t>
  </si>
  <si>
    <t>KRYCÍ LIST ROZPOČTU</t>
  </si>
  <si>
    <t>Objekt:</t>
  </si>
  <si>
    <t>01o - Stavebné úpravy silá...</t>
  </si>
  <si>
    <t>Náklady z rozpočtu</t>
  </si>
  <si>
    <t>REKAPITULÁCIA ROZPOČTU</t>
  </si>
  <si>
    <t>Kód dielu - Popis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</si>
  <si>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</si>
  <si>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</si>
  <si>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</si>
  <si>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</si>
  <si>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</si>
  <si>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</si>
  <si>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</si>
  <si>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5 - Komunikácie</t>
  </si>
  <si>
    <t xml:space="preserve">    6 - Úpravy povrchov, podlahy, osadenie</t>
  </si>
  <si>
    <t xml:space="preserve">    8 - Rúrové vedenie</t>
  </si>
  <si>
    <t xml:space="preserve">    9 - Ostatné konštrukcie a práce-búranie</t>
  </si>
  <si>
    <t xml:space="preserve">    99 - Presun hmôt HSV</t>
  </si>
  <si>
    <t>2) Ostatné náklady</t>
  </si>
  <si>
    <t>GZS</t>
  </si>
  <si>
    <t>VRN</t>
  </si>
  <si>
    <t>2</t>
  </si>
  <si>
    <t>Projektové práce</t>
  </si>
  <si>
    <t>Sťažené podmienky</t>
  </si>
  <si>
    <t>Vplyv prostredia</t>
  </si>
  <si>
    <t>Iné VRN</t>
  </si>
  <si>
    <t>Kompletačná činnosť</t>
  </si>
  <si>
    <t>KOMPLETACNA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</si>
  <si>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</si>
  <si>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</si>
  <si>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</si>
  <si>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</si>
  <si>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</si>
  <si>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</si>
  <si>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</si>
  <si>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</si>
  <si>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</si>
  <si>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</si>
  <si>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</si>
  <si>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</si>
  <si>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</si>
  <si>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</si>
  <si>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</si>
  <si>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</si>
  <si>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</si>
  <si>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113157322.S</t>
  </si>
  <si>
    <t>Odstránenie podkladu alebo krytu z kameniva hrubého drveného v ploche nad 200 m2 strojne, hr. vrstvy nad 100 do 200 mm,  -0,23500t</t>
  </si>
  <si>
    <t>m2</t>
  </si>
  <si>
    <t>4</t>
  </si>
  <si>
    <t>VV</t>
  </si>
  <si>
    <t>38*1,2 "na paneloch</t>
  </si>
  <si>
    <t>Súčet</t>
  </si>
  <si>
    <t>113157325.S</t>
  </si>
  <si>
    <t>Odstránenie podkladu alebo krytu z kameniva hrubého drveného v ploche nad 200 m2 strojne, hr. vrstvy nad 400 do 540 mm,  -0,72000t</t>
  </si>
  <si>
    <t>11,54*38</t>
  </si>
  <si>
    <t>18,54*7,5+10*33,75-5*5/2</t>
  </si>
  <si>
    <t>-(38*1,2)</t>
  </si>
  <si>
    <t>3</t>
  </si>
  <si>
    <t>132201201.S</t>
  </si>
  <si>
    <t>Výkop ryhy šírky 600-2000mm horn.3 do 100m3</t>
  </si>
  <si>
    <t>m3</t>
  </si>
  <si>
    <t>6</t>
  </si>
  <si>
    <t>1,0*1,0*50</t>
  </si>
  <si>
    <t>132201209.S</t>
  </si>
  <si>
    <t>Príplatok k cenám za lepivosť pri hĺbení rýh š. nad 600 do 2 000 mm zapaž. i nezapažených, s urovnaním dna v hornine 3</t>
  </si>
  <si>
    <t>8</t>
  </si>
  <si>
    <t>50*0,3</t>
  </si>
  <si>
    <t>5</t>
  </si>
  <si>
    <t>162201102.S</t>
  </si>
  <si>
    <t>Vodorovné premiestnenie výkopku z horniny 1-4 nad 20-50m a zásyp rigola</t>
  </si>
  <si>
    <t>10</t>
  </si>
  <si>
    <t>50-9,812</t>
  </si>
  <si>
    <t>174101001.S</t>
  </si>
  <si>
    <t>Zásyp sypaninou so zhutnením jám, šachiet, rýh, zárezov alebo okolo objektov do 100 m3</t>
  </si>
  <si>
    <t>12</t>
  </si>
  <si>
    <t>1*1*50-5-35,188</t>
  </si>
  <si>
    <t>7</t>
  </si>
  <si>
    <t>175101101.S</t>
  </si>
  <si>
    <t>Obsyp potrubia sypaninou z vhodných hornín 1 až 4 bez prehodenia sypaniny</t>
  </si>
  <si>
    <t>14</t>
  </si>
  <si>
    <t>0,9*1*50-3,14*0,25*0,25*50</t>
  </si>
  <si>
    <t>M</t>
  </si>
  <si>
    <t>583410004400.S</t>
  </si>
  <si>
    <t>Štrkodrva frakcia 0-63 mm</t>
  </si>
  <si>
    <t>t</t>
  </si>
  <si>
    <t>16</t>
  </si>
  <si>
    <t>(35,188+5,0)*1,89 "PREPOčET NA t</t>
  </si>
  <si>
    <t>Zakladanie</t>
  </si>
  <si>
    <t>9</t>
  </si>
  <si>
    <t>279311210.S</t>
  </si>
  <si>
    <t>Vyspravenie betónových dielcov a konštrukcií cementovou  vysokopevnostnou  maltou, vysprávka priemeru nad 50 do 200 mm hr. do 30 mm-50% vnútorné steny</t>
  </si>
  <si>
    <t>18</t>
  </si>
  <si>
    <t>38*2,2*0,5</t>
  </si>
  <si>
    <t>Zvislé a kompletné konštrukcie</t>
  </si>
  <si>
    <t>382127842.S</t>
  </si>
  <si>
    <t>Montáž prefabrik. dielcov silážných žľabov, stien, hnojísk hmotnosti do 1.5t - výmena</t>
  </si>
  <si>
    <t>ks</t>
  </si>
  <si>
    <t>20</t>
  </si>
  <si>
    <t>Komunikácie</t>
  </si>
  <si>
    <t>11</t>
  </si>
  <si>
    <t>561291111.S</t>
  </si>
  <si>
    <t>Podklad plochy zo štrkopiesku pod rúrové vedenie</t>
  </si>
  <si>
    <t>22</t>
  </si>
  <si>
    <t>50*1*0,1</t>
  </si>
  <si>
    <t>564772113.S</t>
  </si>
  <si>
    <t>Podklad alebo kryt z kameniva hrubého drveného veľ. 32-63 mm (vibr.štrk) po zhut.hr. 390 mm</t>
  </si>
  <si>
    <t>24</t>
  </si>
  <si>
    <t>Úpravy povrchov, podlahy, osadenie</t>
  </si>
  <si>
    <t>13</t>
  </si>
  <si>
    <t>627991037.S</t>
  </si>
  <si>
    <t>Tesnenie škár obvodových panelov vysokopevnostou maltou včetne penetrácie</t>
  </si>
  <si>
    <t>m</t>
  </si>
  <si>
    <t>28</t>
  </si>
  <si>
    <t>2,2*2*10</t>
  </si>
  <si>
    <t>622451071.S</t>
  </si>
  <si>
    <t>Vyspravenie povrchu neomietaných betónových stien vonkajších maltou cementovou 40%</t>
  </si>
  <si>
    <t>30</t>
  </si>
  <si>
    <t>38*2,2*0,4</t>
  </si>
  <si>
    <t>15</t>
  </si>
  <si>
    <t>631315661.S</t>
  </si>
  <si>
    <t>Mazanina z betónu prostého (m3) tr. C 20/25 hr.nad 120 do 270 mm</t>
  </si>
  <si>
    <t>32</t>
  </si>
  <si>
    <t>(18,54*7,5+10*33,75-5*5/2)*0,15</t>
  </si>
  <si>
    <t>631351101.S</t>
  </si>
  <si>
    <t>Debnenie stien, rýh a otvorov v podlahách zhotovenie</t>
  </si>
  <si>
    <t>34</t>
  </si>
  <si>
    <t>(7,5+18,54+7,5+10+10+33,75)*0,15</t>
  </si>
  <si>
    <t>17</t>
  </si>
  <si>
    <t>631351102.S</t>
  </si>
  <si>
    <t>Debnenie stien, rýh a otvorov v podlahách odstránenie</t>
  </si>
  <si>
    <t>36</t>
  </si>
  <si>
    <t>631362422.S</t>
  </si>
  <si>
    <t>Výstuž mazanín z betónov (z kameniva) a z ľahkých betónov zo sietí KARI, priemer drôtu 6/6 mm, veľkosť oka 150x150 mm</t>
  </si>
  <si>
    <t>38</t>
  </si>
  <si>
    <t>856,97+45,6</t>
  </si>
  <si>
    <t>19</t>
  </si>
  <si>
    <t>632001051.S</t>
  </si>
  <si>
    <t>Zhotovenie jednonásobného penetračného náteru pre potery a stierky</t>
  </si>
  <si>
    <t>40</t>
  </si>
  <si>
    <t>9,120+45,6</t>
  </si>
  <si>
    <t>585520008700.S</t>
  </si>
  <si>
    <t>Penetračný náter na nasiakavé podklady pod potery, samonivelizačné hmoty a stavebné lepidlá</t>
  </si>
  <si>
    <t>kg</t>
  </si>
  <si>
    <t>42</t>
  </si>
  <si>
    <t>54,72*0,25 "Prepočítané koeficientom množstva</t>
  </si>
  <si>
    <t>21</t>
  </si>
  <si>
    <t>631315811.S</t>
  </si>
  <si>
    <t>Cementový poter z betonárky, trieda C20/25, hr. 150 mm</t>
  </si>
  <si>
    <t>44</t>
  </si>
  <si>
    <t>11,30*38</t>
  </si>
  <si>
    <t>632451507.S</t>
  </si>
  <si>
    <t>Opravná a vyrovnávacia hmota na báze cementu,, vo vonkajších  priestoroch, hr. 20 mm 20%</t>
  </si>
  <si>
    <t>46</t>
  </si>
  <si>
    <t>45,6*0,2</t>
  </si>
  <si>
    <t>Rúrové vedenie</t>
  </si>
  <si>
    <t>871424056.S</t>
  </si>
  <si>
    <t>Montáž kanalizačného potrubia PVC DN 500</t>
  </si>
  <si>
    <t>50</t>
  </si>
  <si>
    <t>286140011900.S</t>
  </si>
  <si>
    <t>Rúra PVC s hrdlom vrátane tesnenia SN 10, DN 500 dĺ. 5 m korugovaná pre gravitačnú kanalizáciu - 50</t>
  </si>
  <si>
    <t>52</t>
  </si>
  <si>
    <t>25</t>
  </si>
  <si>
    <t>877424152.S</t>
  </si>
  <si>
    <t>Montáž kanalizačných tvaroviek korugovaných DN 500 včetne dodávky</t>
  </si>
  <si>
    <t>54</t>
  </si>
  <si>
    <t>Ostatné konštrukcie a práce-búranie</t>
  </si>
  <si>
    <t>26</t>
  </si>
  <si>
    <t>919724211.S</t>
  </si>
  <si>
    <t>Rezanie priečnych škár v betónovom kryte  , š. 5 mm</t>
  </si>
  <si>
    <t>56</t>
  </si>
  <si>
    <t>2*7,5+5*11,54</t>
  </si>
  <si>
    <t>27</t>
  </si>
  <si>
    <t>931971020.S</t>
  </si>
  <si>
    <t>Tesnenie škár panelov vodorovnej plochy vysokopevnostnou maltou</t>
  </si>
  <si>
    <t>58</t>
  </si>
  <si>
    <t>15*1,2</t>
  </si>
  <si>
    <t>976016111.S</t>
  </si>
  <si>
    <t>Vybúranie prefabrikovaných dielov poškodených zbytkov- železobetónových,  -0,14500t</t>
  </si>
  <si>
    <t>60</t>
  </si>
  <si>
    <t>4*2,2</t>
  </si>
  <si>
    <t>29</t>
  </si>
  <si>
    <t>979082111.S</t>
  </si>
  <si>
    <t>Vnútrostavenisková doprava sutiny a vybúraných hmôt do 10 m- panelov</t>
  </si>
  <si>
    <t>62</t>
  </si>
  <si>
    <t>979082121.S</t>
  </si>
  <si>
    <t>Vnútrostavenisková doprava sutiny a vybúraných hmôt za každých ďalších 5 m-30m</t>
  </si>
  <si>
    <t>64</t>
  </si>
  <si>
    <t>1,276*6 "Prepočítané koeficientom množstva</t>
  </si>
  <si>
    <t>31</t>
  </si>
  <si>
    <t>979082213.S</t>
  </si>
  <si>
    <t>Vodorovná doprava sutiny so zložením a hrubým urovnaním na vzdialenosť do 1 km - na stavenisku</t>
  </si>
  <si>
    <t>66</t>
  </si>
  <si>
    <t>99</t>
  </si>
  <si>
    <t>Presun hmôt HSV</t>
  </si>
  <si>
    <t>998145421.S</t>
  </si>
  <si>
    <t>Presun hmôt pre obj.8144 okrem síl, zvislá nosná konštr.i zakrytie mont.z dielcov betónových</t>
  </si>
  <si>
    <t>68</t>
  </si>
  <si>
    <t>JRD Pichne s.r.o.</t>
  </si>
  <si>
    <t>Ing. Lukáš Pida - Projektovanie stavieb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</si>
</sst>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sz val="10"/>
      <color rgb="FF46464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/>
      <right style="thin">
        <color rgb="FF000000"/>
      </right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25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16" fillId="0" borderId="0" xfId="0" applyFont="1" applyAlignment="1">
      <alignment horizontal="left" vertical="center"/>
    </xf>
    <xf numFmtId="4" fontId="2" fillId="0" borderId="0" xfId="0" applyNumberFormat="1" applyFont="1" applyAlignment="1">
      <alignment vertical="center"/>
    </xf>
    <xf numFmtId="0" fontId="0" fillId="0" borderId="3" xfId="0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8" fillId="0" borderId="3" xfId="0" applyFont="1" applyBorder="1" applyAlignment="1">
      <alignment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21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3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5" borderId="7" xfId="0" applyFill="1" applyBorder="1" applyAlignment="1">
      <alignment vertical="center"/>
    </xf>
    <xf numFmtId="0" fontId="24" fillId="5" borderId="0" xfId="0" applyFont="1" applyFill="1" applyAlignment="1">
      <alignment horizontal="center" vertical="center"/>
    </xf>
    <xf numFmtId="0" fontId="25" fillId="0" borderId="1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4" fontId="26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2" fillId="0" borderId="14" xfId="0" applyNumberFormat="1" applyFont="1" applyBorder="1" applyAlignment="1">
      <alignment vertical="center"/>
    </xf>
    <xf numFmtId="4" fontId="22" fillId="0" borderId="0" xfId="0" applyNumberFormat="1" applyFont="1" applyAlignment="1">
      <alignment vertical="center"/>
    </xf>
    <xf numFmtId="166" fontId="22" fillId="0" borderId="0" xfId="0" applyNumberFormat="1" applyFont="1" applyAlignment="1">
      <alignment vertical="center"/>
    </xf>
    <xf numFmtId="4" fontId="22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1" fillId="0" borderId="19" xfId="0" applyNumberFormat="1" applyFont="1" applyBorder="1" applyAlignment="1">
      <alignment vertical="center"/>
    </xf>
    <xf numFmtId="4" fontId="31" fillId="0" borderId="20" xfId="0" applyNumberFormat="1" applyFont="1" applyBorder="1" applyAlignment="1">
      <alignment vertical="center"/>
    </xf>
    <xf numFmtId="166" fontId="31" fillId="0" borderId="20" xfId="0" applyNumberFormat="1" applyFont="1" applyBorder="1" applyAlignment="1">
      <alignment vertical="center"/>
    </xf>
    <xf numFmtId="4" fontId="31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22" xfId="0" applyBorder="1" applyAlignment="1">
      <alignment vertical="center"/>
    </xf>
    <xf numFmtId="4" fontId="7" fillId="3" borderId="0" xfId="0" applyNumberFormat="1" applyFont="1" applyFill="1" applyAlignment="1" applyProtection="1">
      <alignment vertical="center"/>
      <protection locked="0"/>
    </xf>
    <xf numFmtId="164" fontId="1" fillId="3" borderId="14" xfId="0" applyNumberFormat="1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horizontal="center" vertical="center"/>
      <protection locked="0"/>
    </xf>
    <xf numFmtId="4" fontId="1" fillId="0" borderId="15" xfId="0" applyNumberFormat="1" applyFont="1" applyBorder="1" applyAlignment="1">
      <alignment vertical="center"/>
    </xf>
    <xf numFmtId="4" fontId="0" fillId="0" borderId="0" xfId="0" applyNumberFormat="1" applyAlignment="1">
      <alignment vertical="center"/>
    </xf>
    <xf numFmtId="164" fontId="1" fillId="3" borderId="19" xfId="0" applyNumberFormat="1" applyFont="1" applyFill="1" applyBorder="1" applyAlignment="1" applyProtection="1">
      <alignment horizontal="center" vertical="center"/>
      <protection locked="0"/>
    </xf>
    <xf numFmtId="0" fontId="1" fillId="3" borderId="20" xfId="0" applyFont="1" applyFill="1" applyBorder="1" applyAlignment="1" applyProtection="1">
      <alignment horizontal="center" vertical="center"/>
      <protection locked="0"/>
    </xf>
    <xf numFmtId="4" fontId="1" fillId="0" borderId="21" xfId="0" applyNumberFormat="1" applyFont="1" applyBorder="1" applyAlignment="1">
      <alignment vertical="center"/>
    </xf>
    <xf numFmtId="0" fontId="26" fillId="5" borderId="0" xfId="0" applyFont="1" applyFill="1" applyAlignment="1">
      <alignment horizontal="left" vertical="center"/>
    </xf>
    <xf numFmtId="0" fontId="0" fillId="5" borderId="0" xfId="0" applyFill="1" applyAlignment="1">
      <alignment vertical="center"/>
    </xf>
    <xf numFmtId="4" fontId="26" fillId="5" borderId="0" xfId="0" applyNumberFormat="1" applyFont="1" applyFill="1" applyAlignment="1">
      <alignment vertical="center"/>
    </xf>
    <xf numFmtId="0" fontId="32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4" fontId="18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4" fontId="18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4" fillId="5" borderId="0" xfId="0" applyFont="1" applyFill="1" applyAlignment="1">
      <alignment horizontal="left" vertical="center"/>
    </xf>
    <xf numFmtId="0" fontId="24" fillId="5" borderId="0" xfId="0" applyFont="1" applyFill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33" fillId="0" borderId="0" xfId="0" applyNumberFormat="1" applyFont="1" applyAlignment="1">
      <alignment vertical="center"/>
    </xf>
    <xf numFmtId="0" fontId="25" fillId="0" borderId="0" xfId="0" applyFont="1" applyAlignment="1">
      <alignment horizontal="center" vertical="center"/>
    </xf>
    <xf numFmtId="0" fontId="0" fillId="0" borderId="3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4" fontId="0" fillId="0" borderId="0" xfId="0" applyNumberFormat="1" applyAlignment="1" applyProtection="1">
      <alignment vertical="center"/>
      <protection locked="0"/>
    </xf>
    <xf numFmtId="0" fontId="0" fillId="0" borderId="3" xfId="0" applyBorder="1" applyAlignment="1">
      <alignment horizontal="center" vertical="center" wrapText="1"/>
    </xf>
    <xf numFmtId="0" fontId="24" fillId="5" borderId="16" xfId="0" applyFont="1" applyFill="1" applyBorder="1" applyAlignment="1">
      <alignment horizontal="center" vertical="center" wrapText="1"/>
    </xf>
    <xf numFmtId="0" fontId="24" fillId="5" borderId="17" xfId="0" applyFont="1" applyFill="1" applyBorder="1" applyAlignment="1">
      <alignment horizontal="center" vertical="center" wrapText="1"/>
    </xf>
    <xf numFmtId="0" fontId="24" fillId="5" borderId="18" xfId="0" applyFont="1" applyFill="1" applyBorder="1" applyAlignment="1">
      <alignment horizontal="center" vertical="center" wrapText="1"/>
    </xf>
    <xf numFmtId="0" fontId="24" fillId="5" borderId="0" xfId="0" applyFont="1" applyFill="1" applyAlignment="1">
      <alignment horizontal="center" vertical="center" wrapText="1"/>
    </xf>
    <xf numFmtId="4" fontId="26" fillId="0" borderId="0" xfId="0" applyNumberFormat="1" applyFont="1"/>
    <xf numFmtId="166" fontId="34" fillId="0" borderId="12" xfId="0" applyNumberFormat="1" applyFont="1" applyBorder="1"/>
    <xf numFmtId="166" fontId="34" fillId="0" borderId="13" xfId="0" applyNumberFormat="1" applyFont="1" applyBorder="1"/>
    <xf numFmtId="4" fontId="35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4" fillId="0" borderId="23" xfId="0" applyFont="1" applyBorder="1" applyAlignment="1" applyProtection="1">
      <alignment horizontal="center" vertical="center"/>
      <protection locked="0"/>
    </xf>
    <xf numFmtId="49" fontId="24" fillId="0" borderId="23" xfId="0" applyNumberFormat="1" applyFont="1" applyBorder="1" applyAlignment="1" applyProtection="1">
      <alignment horizontal="left" vertical="center" wrapText="1"/>
      <protection locked="0"/>
    </xf>
    <xf numFmtId="0" fontId="24" fillId="0" borderId="23" xfId="0" applyFont="1" applyBorder="1" applyAlignment="1" applyProtection="1">
      <alignment horizontal="left" vertical="center" wrapText="1"/>
      <protection locked="0"/>
    </xf>
    <xf numFmtId="0" fontId="24" fillId="0" borderId="23" xfId="0" applyFont="1" applyBorder="1" applyAlignment="1" applyProtection="1">
      <alignment horizontal="center" vertical="center" wrapText="1"/>
      <protection locked="0"/>
    </xf>
    <xf numFmtId="167" fontId="24" fillId="0" borderId="23" xfId="0" applyNumberFormat="1" applyFont="1" applyBorder="1" applyAlignment="1" applyProtection="1">
      <alignment vertical="center"/>
      <protection locked="0"/>
    </xf>
    <xf numFmtId="4" fontId="24" fillId="3" borderId="23" xfId="0" applyNumberFormat="1" applyFont="1" applyFill="1" applyBorder="1" applyAlignment="1" applyProtection="1">
      <alignment vertical="center"/>
      <protection locked="0"/>
    </xf>
    <xf numFmtId="4" fontId="24" fillId="0" borderId="23" xfId="0" applyNumberFormat="1" applyFont="1" applyBorder="1" applyAlignment="1" applyProtection="1">
      <alignment vertical="center"/>
      <protection locked="0"/>
    </xf>
    <xf numFmtId="0" fontId="0" fillId="0" borderId="23" xfId="0" applyBorder="1" applyAlignment="1" applyProtection="1">
      <alignment vertical="center"/>
      <protection locked="0"/>
    </xf>
    <xf numFmtId="0" fontId="25" fillId="3" borderId="14" xfId="0" applyFont="1" applyFill="1" applyBorder="1" applyAlignment="1" applyProtection="1">
      <alignment horizontal="left" vertical="center"/>
      <protection locked="0"/>
    </xf>
    <xf numFmtId="166" fontId="25" fillId="0" borderId="0" xfId="0" applyNumberFormat="1" applyFont="1" applyAlignment="1">
      <alignment vertical="center"/>
    </xf>
    <xf numFmtId="166" fontId="25" fillId="0" borderId="15" xfId="0" applyNumberFormat="1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9" fillId="0" borderId="3" xfId="0" applyFont="1" applyBorder="1" applyAlignment="1">
      <alignment vertical="center"/>
    </xf>
    <xf numFmtId="0" fontId="3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7" fillId="0" borderId="23" xfId="0" applyFont="1" applyBorder="1" applyAlignment="1" applyProtection="1">
      <alignment horizontal="center" vertical="center"/>
      <protection locked="0"/>
    </xf>
    <xf numFmtId="49" fontId="37" fillId="0" borderId="23" xfId="0" applyNumberFormat="1" applyFont="1" applyBorder="1" applyAlignment="1" applyProtection="1">
      <alignment horizontal="left" vertical="center" wrapText="1"/>
      <protection locked="0"/>
    </xf>
    <xf numFmtId="0" fontId="37" fillId="0" borderId="23" xfId="0" applyFont="1" applyBorder="1" applyAlignment="1" applyProtection="1">
      <alignment horizontal="left" vertical="center" wrapText="1"/>
      <protection locked="0"/>
    </xf>
    <xf numFmtId="0" fontId="37" fillId="0" borderId="23" xfId="0" applyFont="1" applyBorder="1" applyAlignment="1" applyProtection="1">
      <alignment horizontal="center" vertical="center" wrapText="1"/>
      <protection locked="0"/>
    </xf>
    <xf numFmtId="167" fontId="37" fillId="0" borderId="23" xfId="0" applyNumberFormat="1" applyFont="1" applyBorder="1" applyAlignment="1" applyProtection="1">
      <alignment vertical="center"/>
      <protection locked="0"/>
    </xf>
    <xf numFmtId="4" fontId="37" fillId="3" borderId="23" xfId="0" applyNumberFormat="1" applyFont="1" applyFill="1" applyBorder="1" applyAlignment="1" applyProtection="1">
      <alignment vertical="center"/>
      <protection locked="0"/>
    </xf>
    <xf numFmtId="4" fontId="37" fillId="0" borderId="23" xfId="0" applyNumberFormat="1" applyFont="1" applyBorder="1" applyAlignment="1" applyProtection="1">
      <alignment vertical="center"/>
      <protection locked="0"/>
    </xf>
    <xf numFmtId="0" fontId="38" fillId="0" borderId="23" xfId="0" applyFont="1" applyBorder="1" applyAlignment="1" applyProtection="1">
      <alignment vertical="center"/>
      <protection locked="0"/>
    </xf>
    <xf numFmtId="0" fontId="38" fillId="0" borderId="3" xfId="0" applyFont="1" applyBorder="1" applyAlignment="1">
      <alignment vertical="center"/>
    </xf>
    <xf numFmtId="0" fontId="37" fillId="3" borderId="14" xfId="0" applyFont="1" applyFill="1" applyBorder="1" applyAlignment="1" applyProtection="1">
      <alignment horizontal="left" vertical="center"/>
      <protection locked="0"/>
    </xf>
    <xf numFmtId="0" fontId="37" fillId="0" borderId="0" xfId="0" applyFont="1" applyAlignment="1">
      <alignment horizontal="center" vertical="center"/>
    </xf>
    <xf numFmtId="0" fontId="25" fillId="3" borderId="19" xfId="0" applyFont="1" applyFill="1" applyBorder="1" applyAlignment="1" applyProtection="1">
      <alignment horizontal="left" vertical="center"/>
      <protection locked="0"/>
    </xf>
    <xf numFmtId="0" fontId="25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5" fillId="0" borderId="20" xfId="0" applyNumberFormat="1" applyFont="1" applyBorder="1" applyAlignment="1">
      <alignment vertical="center"/>
    </xf>
    <xf numFmtId="166" fontId="25" fillId="0" borderId="21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left" vertical="center"/>
    </xf>
    <xf numFmtId="0" fontId="23" fillId="0" borderId="14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4" fillId="5" borderId="7" xfId="0" applyFont="1" applyFill="1" applyBorder="1" applyAlignment="1">
      <alignment horizontal="center" vertical="center"/>
    </xf>
    <xf numFmtId="0" fontId="24" fillId="5" borderId="7" xfId="0" applyFont="1" applyFill="1" applyBorder="1" applyAlignment="1">
      <alignment horizontal="left" vertical="center"/>
    </xf>
    <xf numFmtId="0" fontId="24" fillId="5" borderId="8" xfId="0" applyFont="1" applyFill="1" applyBorder="1" applyAlignment="1">
      <alignment horizontal="left" vertical="center"/>
    </xf>
    <xf numFmtId="0" fontId="24" fillId="5" borderId="6" xfId="0" applyFont="1" applyFill="1" applyBorder="1" applyAlignment="1">
      <alignment horizontal="center" vertical="center"/>
    </xf>
    <xf numFmtId="0" fontId="24" fillId="5" borderId="7" xfId="0" applyFont="1" applyFill="1" applyBorder="1" applyAlignment="1">
      <alignment horizontal="right" vertical="center"/>
    </xf>
    <xf numFmtId="0" fontId="29" fillId="0" borderId="0" xfId="0" applyFont="1" applyAlignment="1">
      <alignment horizontal="left" vertical="center" wrapText="1"/>
    </xf>
    <xf numFmtId="4" fontId="30" fillId="0" borderId="0" xfId="0" applyNumberFormat="1" applyFont="1" applyAlignment="1">
      <alignment vertical="center"/>
    </xf>
    <xf numFmtId="0" fontId="30" fillId="0" borderId="0" xfId="0" applyFont="1" applyAlignment="1">
      <alignment vertical="center"/>
    </xf>
    <xf numFmtId="4" fontId="7" fillId="3" borderId="0" xfId="0" applyNumberFormat="1" applyFont="1" applyFill="1" applyAlignment="1" applyProtection="1">
      <alignment vertical="center"/>
      <protection locked="0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3" borderId="0" xfId="0" applyFont="1" applyFill="1" applyAlignment="1" applyProtection="1">
      <alignment horizontal="left" vertical="center"/>
      <protection locked="0"/>
    </xf>
    <xf numFmtId="4" fontId="26" fillId="0" borderId="0" xfId="0" applyNumberFormat="1" applyFont="1" applyAlignment="1">
      <alignment horizontal="right" vertical="center"/>
    </xf>
    <xf numFmtId="4" fontId="26" fillId="0" borderId="0" xfId="0" applyNumberFormat="1" applyFont="1" applyAlignment="1">
      <alignment vertical="center"/>
    </xf>
    <xf numFmtId="4" fontId="26" fillId="5" borderId="0" xfId="0" applyNumberFormat="1" applyFont="1" applyFill="1" applyAlignment="1">
      <alignment vertical="center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vertical="center"/>
    </xf>
    <xf numFmtId="4" fontId="17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164" fontId="18" fillId="0" borderId="0" xfId="0" applyNumberFormat="1" applyFont="1" applyAlignment="1">
      <alignment horizontal="left" vertical="center"/>
    </xf>
    <xf numFmtId="0" fontId="18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4" fontId="20" fillId="0" borderId="0" xfId="0" applyNumberFormat="1" applyFont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4"/>
  <sheetViews>
    <sheetView showGridLines="0" tabSelected="1" workbookViewId="0">
      <selection activeCell="E17" sqref="E17"/>
    </sheetView>
  </sheetViews>
  <sheetFormatPr defaultRowHeight="14.4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hidden="1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/>
  </cols>
  <sheetData>
    <row r="1" spans="1:74" ht="10.199999999999999">
      <c r="A1" s="14" t="s">
        <v>0</v>
      </c>
      <c r="AZ1" s="14" t="s">
        <v>1</v>
      </c>
      <c r="BA1" s="14" t="s">
        <v>2</v>
      </c>
      <c r="BB1" s="14" t="s">
        <v>1</v>
      </c>
      <c r="BT1" s="14" t="s">
        <v>3</v>
      </c>
      <c r="BU1" s="14" t="s">
        <v>3</v>
      </c>
      <c r="BV1" s="14" t="s">
        <v>4</v>
      </c>
    </row>
    <row r="2" spans="1:74" ht="36.9" customHeight="1">
      <c r="AR2" s="244" t="s">
        <v>5</v>
      </c>
      <c r="AS2" s="225"/>
      <c r="AT2" s="225"/>
      <c r="AU2" s="225"/>
      <c r="AV2" s="225"/>
      <c r="AW2" s="225"/>
      <c r="AX2" s="225"/>
      <c r="AY2" s="225"/>
      <c r="AZ2" s="225"/>
      <c r="BA2" s="225"/>
      <c r="BB2" s="225"/>
      <c r="BC2" s="225"/>
      <c r="BD2" s="225"/>
      <c r="BE2" s="225"/>
      <c r="BS2" s="15" t="s">
        <v>6</v>
      </c>
      <c r="BT2" s="15" t="s">
        <v>7</v>
      </c>
    </row>
    <row r="3" spans="1:74" ht="6.9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6</v>
      </c>
      <c r="BT3" s="15" t="s">
        <v>7</v>
      </c>
    </row>
    <row r="4" spans="1:74" ht="24.9" customHeight="1">
      <c r="B4" s="18"/>
      <c r="D4" s="19" t="s">
        <v>8</v>
      </c>
      <c r="AR4" s="18"/>
      <c r="AS4" s="20" t="s">
        <v>9</v>
      </c>
      <c r="BE4" s="21" t="s">
        <v>10</v>
      </c>
      <c r="BS4" s="15" t="s">
        <v>11</v>
      </c>
    </row>
    <row r="5" spans="1:74" ht="12" customHeight="1">
      <c r="B5" s="18"/>
      <c r="D5" s="22" t="s">
        <v>12</v>
      </c>
      <c r="K5" s="224" t="s">
        <v>13</v>
      </c>
      <c r="L5" s="225"/>
      <c r="M5" s="225"/>
      <c r="N5" s="225"/>
      <c r="O5" s="225"/>
      <c r="P5" s="225"/>
      <c r="Q5" s="225"/>
      <c r="R5" s="225"/>
      <c r="S5" s="225"/>
      <c r="T5" s="225"/>
      <c r="U5" s="225"/>
      <c r="V5" s="225"/>
      <c r="W5" s="225"/>
      <c r="X5" s="225"/>
      <c r="Y5" s="225"/>
      <c r="Z5" s="225"/>
      <c r="AA5" s="225"/>
      <c r="AB5" s="225"/>
      <c r="AC5" s="225"/>
      <c r="AD5" s="225"/>
      <c r="AE5" s="225"/>
      <c r="AF5" s="225"/>
      <c r="AG5" s="225"/>
      <c r="AH5" s="225"/>
      <c r="AI5" s="225"/>
      <c r="AJ5" s="225"/>
      <c r="AK5" s="225"/>
      <c r="AL5" s="225"/>
      <c r="AM5" s="225"/>
      <c r="AN5" s="225"/>
      <c r="AO5" s="225"/>
      <c r="AR5" s="18"/>
      <c r="BE5" s="221" t="s">
        <v>14</v>
      </c>
      <c r="BS5" s="15" t="s">
        <v>6</v>
      </c>
    </row>
    <row r="6" spans="1:74" ht="36.9" customHeight="1">
      <c r="B6" s="18"/>
      <c r="D6" s="24" t="s">
        <v>15</v>
      </c>
      <c r="K6" s="226" t="s">
        <v>16</v>
      </c>
      <c r="L6" s="225"/>
      <c r="M6" s="225"/>
      <c r="N6" s="225"/>
      <c r="O6" s="225"/>
      <c r="P6" s="225"/>
      <c r="Q6" s="225"/>
      <c r="R6" s="225"/>
      <c r="S6" s="225"/>
      <c r="T6" s="225"/>
      <c r="U6" s="225"/>
      <c r="V6" s="225"/>
      <c r="W6" s="225"/>
      <c r="X6" s="225"/>
      <c r="Y6" s="225"/>
      <c r="Z6" s="225"/>
      <c r="AA6" s="225"/>
      <c r="AB6" s="225"/>
      <c r="AC6" s="225"/>
      <c r="AD6" s="225"/>
      <c r="AE6" s="225"/>
      <c r="AF6" s="225"/>
      <c r="AG6" s="225"/>
      <c r="AH6" s="225"/>
      <c r="AI6" s="225"/>
      <c r="AJ6" s="225"/>
      <c r="AK6" s="225"/>
      <c r="AL6" s="225"/>
      <c r="AM6" s="225"/>
      <c r="AN6" s="225"/>
      <c r="AO6" s="225"/>
      <c r="AR6" s="18"/>
      <c r="BE6" s="222"/>
      <c r="BS6" s="15" t="s">
        <v>6</v>
      </c>
    </row>
    <row r="7" spans="1:74" ht="12" customHeight="1">
      <c r="B7" s="18"/>
      <c r="D7" s="25" t="s">
        <v>17</v>
      </c>
      <c r="K7" s="23" t="s">
        <v>1</v>
      </c>
      <c r="AK7" s="25" t="s">
        <v>18</v>
      </c>
      <c r="AN7" s="23" t="s">
        <v>1</v>
      </c>
      <c r="AR7" s="18"/>
      <c r="BE7" s="222"/>
      <c r="BS7" s="15" t="s">
        <v>6</v>
      </c>
    </row>
    <row r="8" spans="1:74" ht="12" customHeight="1">
      <c r="B8" s="18"/>
      <c r="D8" s="25" t="s">
        <v>19</v>
      </c>
      <c r="K8" s="23" t="s">
        <v>20</v>
      </c>
      <c r="AK8" s="25" t="s">
        <v>21</v>
      </c>
      <c r="AN8" s="26" t="s">
        <v>22</v>
      </c>
      <c r="AR8" s="18"/>
      <c r="BE8" s="222"/>
      <c r="BS8" s="15" t="s">
        <v>6</v>
      </c>
    </row>
    <row r="9" spans="1:74" ht="14.4" customHeight="1">
      <c r="B9" s="18"/>
      <c r="AR9" s="18"/>
      <c r="BE9" s="222"/>
      <c r="BS9" s="15" t="s">
        <v>6</v>
      </c>
    </row>
    <row r="10" spans="1:74" ht="12" customHeight="1">
      <c r="B10" s="18"/>
      <c r="D10" s="25" t="s">
        <v>23</v>
      </c>
      <c r="AK10" s="25" t="s">
        <v>24</v>
      </c>
      <c r="AN10" s="23" t="s">
        <v>1</v>
      </c>
      <c r="AR10" s="18"/>
      <c r="BE10" s="222"/>
      <c r="BS10" s="15" t="s">
        <v>6</v>
      </c>
    </row>
    <row r="11" spans="1:74" ht="18.45" customHeight="1">
      <c r="B11" s="18"/>
      <c r="E11" s="23" t="s">
        <v>292</v>
      </c>
      <c r="AK11" s="25" t="s">
        <v>25</v>
      </c>
      <c r="AN11" s="23" t="s">
        <v>1</v>
      </c>
      <c r="AR11" s="18"/>
      <c r="BE11" s="222"/>
      <c r="BS11" s="15" t="s">
        <v>6</v>
      </c>
    </row>
    <row r="12" spans="1:74" ht="6.9" customHeight="1">
      <c r="B12" s="18"/>
      <c r="AR12" s="18"/>
      <c r="BE12" s="222"/>
      <c r="BS12" s="15" t="s">
        <v>6</v>
      </c>
    </row>
    <row r="13" spans="1:74" ht="12" customHeight="1">
      <c r="B13" s="18"/>
      <c r="D13" s="25" t="s">
        <v>26</v>
      </c>
      <c r="AK13" s="25" t="s">
        <v>24</v>
      </c>
      <c r="AN13" s="27" t="s">
        <v>27</v>
      </c>
      <c r="AR13" s="18"/>
      <c r="BE13" s="222"/>
      <c r="BS13" s="15" t="s">
        <v>6</v>
      </c>
    </row>
    <row r="14" spans="1:74" ht="13.2">
      <c r="B14" s="18"/>
      <c r="E14" s="227" t="s">
        <v>27</v>
      </c>
      <c r="F14" s="228"/>
      <c r="G14" s="228"/>
      <c r="H14" s="228"/>
      <c r="I14" s="228"/>
      <c r="J14" s="228"/>
      <c r="K14" s="228"/>
      <c r="L14" s="228"/>
      <c r="M14" s="228"/>
      <c r="N14" s="228"/>
      <c r="O14" s="228"/>
      <c r="P14" s="228"/>
      <c r="Q14" s="228"/>
      <c r="R14" s="228"/>
      <c r="S14" s="228"/>
      <c r="T14" s="228"/>
      <c r="U14" s="228"/>
      <c r="V14" s="228"/>
      <c r="W14" s="228"/>
      <c r="X14" s="228"/>
      <c r="Y14" s="228"/>
      <c r="Z14" s="228"/>
      <c r="AA14" s="228"/>
      <c r="AB14" s="228"/>
      <c r="AC14" s="228"/>
      <c r="AD14" s="228"/>
      <c r="AE14" s="228"/>
      <c r="AF14" s="228"/>
      <c r="AG14" s="228"/>
      <c r="AH14" s="228"/>
      <c r="AI14" s="228"/>
      <c r="AJ14" s="228"/>
      <c r="AK14" s="25" t="s">
        <v>25</v>
      </c>
      <c r="AN14" s="27" t="s">
        <v>27</v>
      </c>
      <c r="AR14" s="18"/>
      <c r="BE14" s="222"/>
      <c r="BS14" s="15" t="s">
        <v>6</v>
      </c>
    </row>
    <row r="15" spans="1:74" ht="6.9" customHeight="1">
      <c r="B15" s="18"/>
      <c r="AR15" s="18"/>
      <c r="BE15" s="222"/>
      <c r="BS15" s="15" t="s">
        <v>3</v>
      </c>
    </row>
    <row r="16" spans="1:74" ht="12" customHeight="1">
      <c r="B16" s="18"/>
      <c r="D16" s="25" t="s">
        <v>28</v>
      </c>
      <c r="AK16" s="25" t="s">
        <v>24</v>
      </c>
      <c r="AN16" s="23" t="s">
        <v>29</v>
      </c>
      <c r="AR16" s="18"/>
      <c r="BE16" s="222"/>
      <c r="BS16" s="15" t="s">
        <v>3</v>
      </c>
    </row>
    <row r="17" spans="2:71" ht="18.45" customHeight="1">
      <c r="B17" s="18"/>
      <c r="E17" s="23" t="s">
        <v>293</v>
      </c>
      <c r="AK17" s="25" t="s">
        <v>25</v>
      </c>
      <c r="AN17" s="23" t="s">
        <v>1</v>
      </c>
      <c r="AR17" s="18"/>
      <c r="BE17" s="222"/>
      <c r="BS17" s="15" t="s">
        <v>30</v>
      </c>
    </row>
    <row r="18" spans="2:71" ht="6.9" customHeight="1">
      <c r="B18" s="18"/>
      <c r="AR18" s="18"/>
      <c r="BE18" s="222"/>
      <c r="BS18" s="15" t="s">
        <v>6</v>
      </c>
    </row>
    <row r="19" spans="2:71" ht="12" customHeight="1">
      <c r="B19" s="18"/>
      <c r="D19" s="25" t="s">
        <v>31</v>
      </c>
      <c r="AK19" s="25" t="s">
        <v>24</v>
      </c>
      <c r="AN19" s="23" t="s">
        <v>1</v>
      </c>
      <c r="AR19" s="18"/>
      <c r="BE19" s="222"/>
      <c r="BS19" s="15" t="s">
        <v>6</v>
      </c>
    </row>
    <row r="20" spans="2:71" ht="18.45" customHeight="1">
      <c r="B20" s="18"/>
      <c r="E20" s="23" t="s">
        <v>32</v>
      </c>
      <c r="AK20" s="25" t="s">
        <v>25</v>
      </c>
      <c r="AN20" s="23" t="s">
        <v>1</v>
      </c>
      <c r="AR20" s="18"/>
      <c r="BE20" s="222"/>
      <c r="BS20" s="15" t="s">
        <v>30</v>
      </c>
    </row>
    <row r="21" spans="2:71" ht="6.9" customHeight="1">
      <c r="B21" s="18"/>
      <c r="AR21" s="18"/>
      <c r="BE21" s="222"/>
    </row>
    <row r="22" spans="2:71" ht="12" customHeight="1">
      <c r="B22" s="18"/>
      <c r="D22" s="25" t="s">
        <v>33</v>
      </c>
      <c r="AR22" s="18"/>
      <c r="BE22" s="222"/>
    </row>
    <row r="23" spans="2:71" ht="16.5" customHeight="1">
      <c r="B23" s="18"/>
      <c r="E23" s="229" t="s">
        <v>1</v>
      </c>
      <c r="F23" s="229"/>
      <c r="G23" s="229"/>
      <c r="H23" s="229"/>
      <c r="I23" s="229"/>
      <c r="J23" s="229"/>
      <c r="K23" s="229"/>
      <c r="L23" s="229"/>
      <c r="M23" s="229"/>
      <c r="N23" s="229"/>
      <c r="O23" s="229"/>
      <c r="P23" s="229"/>
      <c r="Q23" s="229"/>
      <c r="R23" s="229"/>
      <c r="S23" s="229"/>
      <c r="T23" s="229"/>
      <c r="U23" s="229"/>
      <c r="V23" s="229"/>
      <c r="W23" s="229"/>
      <c r="X23" s="229"/>
      <c r="Y23" s="229"/>
      <c r="Z23" s="229"/>
      <c r="AA23" s="229"/>
      <c r="AB23" s="229"/>
      <c r="AC23" s="229"/>
      <c r="AD23" s="229"/>
      <c r="AE23" s="229"/>
      <c r="AF23" s="229"/>
      <c r="AG23" s="229"/>
      <c r="AH23" s="229"/>
      <c r="AI23" s="229"/>
      <c r="AJ23" s="229"/>
      <c r="AK23" s="229"/>
      <c r="AL23" s="229"/>
      <c r="AM23" s="229"/>
      <c r="AN23" s="229"/>
      <c r="AR23" s="18"/>
      <c r="BE23" s="222"/>
    </row>
    <row r="24" spans="2:71" ht="6.9" customHeight="1">
      <c r="B24" s="18"/>
      <c r="AR24" s="18"/>
      <c r="BE24" s="222"/>
    </row>
    <row r="25" spans="2:71" ht="6.9" customHeight="1">
      <c r="B25" s="18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R25" s="18"/>
      <c r="BE25" s="222"/>
    </row>
    <row r="26" spans="2:71" ht="14.4" customHeight="1">
      <c r="B26" s="18"/>
      <c r="D26" s="30" t="s">
        <v>34</v>
      </c>
      <c r="AK26" s="230">
        <f>ROUND(AG94,2)</f>
        <v>0</v>
      </c>
      <c r="AL26" s="225"/>
      <c r="AM26" s="225"/>
      <c r="AN26" s="225"/>
      <c r="AO26" s="225"/>
      <c r="AR26" s="18"/>
      <c r="BE26" s="222"/>
    </row>
    <row r="27" spans="2:71" ht="14.4" customHeight="1">
      <c r="B27" s="18"/>
      <c r="D27" s="30" t="s">
        <v>35</v>
      </c>
      <c r="AK27" s="230">
        <f>ROUND(AG97, 2)</f>
        <v>0</v>
      </c>
      <c r="AL27" s="230"/>
      <c r="AM27" s="230"/>
      <c r="AN27" s="230"/>
      <c r="AO27" s="230"/>
      <c r="AR27" s="18"/>
      <c r="BE27" s="222"/>
    </row>
    <row r="28" spans="2:71" s="1" customFormat="1" ht="6.9" customHeight="1">
      <c r="B28" s="32"/>
      <c r="AR28" s="32"/>
      <c r="BE28" s="222"/>
    </row>
    <row r="29" spans="2:71" s="1" customFormat="1" ht="25.95" customHeight="1">
      <c r="B29" s="32"/>
      <c r="D29" s="33" t="s">
        <v>36</v>
      </c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231">
        <f>ROUND(AK26 + AK27, 2)</f>
        <v>0</v>
      </c>
      <c r="AL29" s="232"/>
      <c r="AM29" s="232"/>
      <c r="AN29" s="232"/>
      <c r="AO29" s="232"/>
      <c r="AR29" s="32"/>
      <c r="BE29" s="222"/>
    </row>
    <row r="30" spans="2:71" s="1" customFormat="1" ht="6.9" customHeight="1">
      <c r="B30" s="32"/>
      <c r="AR30" s="32"/>
      <c r="BE30" s="222"/>
    </row>
    <row r="31" spans="2:71" s="1" customFormat="1" ht="13.2">
      <c r="B31" s="32"/>
      <c r="L31" s="233" t="s">
        <v>37</v>
      </c>
      <c r="M31" s="233"/>
      <c r="N31" s="233"/>
      <c r="O31" s="233"/>
      <c r="P31" s="233"/>
      <c r="W31" s="233" t="s">
        <v>38</v>
      </c>
      <c r="X31" s="233"/>
      <c r="Y31" s="233"/>
      <c r="Z31" s="233"/>
      <c r="AA31" s="233"/>
      <c r="AB31" s="233"/>
      <c r="AC31" s="233"/>
      <c r="AD31" s="233"/>
      <c r="AE31" s="233"/>
      <c r="AK31" s="233" t="s">
        <v>39</v>
      </c>
      <c r="AL31" s="233"/>
      <c r="AM31" s="233"/>
      <c r="AN31" s="233"/>
      <c r="AO31" s="233"/>
      <c r="AR31" s="32"/>
      <c r="BE31" s="222"/>
    </row>
    <row r="32" spans="2:71" s="2" customFormat="1" ht="14.4" customHeight="1">
      <c r="B32" s="36"/>
      <c r="D32" s="25" t="s">
        <v>40</v>
      </c>
      <c r="F32" s="37" t="s">
        <v>41</v>
      </c>
      <c r="L32" s="234">
        <v>0.23</v>
      </c>
      <c r="M32" s="235"/>
      <c r="N32" s="235"/>
      <c r="O32" s="235"/>
      <c r="P32" s="235"/>
      <c r="Q32" s="38"/>
      <c r="R32" s="38"/>
      <c r="S32" s="38"/>
      <c r="T32" s="38"/>
      <c r="U32" s="38"/>
      <c r="V32" s="38"/>
      <c r="W32" s="236">
        <f>ROUND(AZ94 + SUM(CD97:CD101), 2)</f>
        <v>0</v>
      </c>
      <c r="X32" s="235"/>
      <c r="Y32" s="235"/>
      <c r="Z32" s="235"/>
      <c r="AA32" s="235"/>
      <c r="AB32" s="235"/>
      <c r="AC32" s="235"/>
      <c r="AD32" s="235"/>
      <c r="AE32" s="235"/>
      <c r="AF32" s="38"/>
      <c r="AG32" s="38"/>
      <c r="AH32" s="38"/>
      <c r="AI32" s="38"/>
      <c r="AJ32" s="38"/>
      <c r="AK32" s="236">
        <f>ROUND(AV94 + SUM(BY97:BY101), 2)</f>
        <v>0</v>
      </c>
      <c r="AL32" s="235"/>
      <c r="AM32" s="235"/>
      <c r="AN32" s="235"/>
      <c r="AO32" s="235"/>
      <c r="AP32" s="38"/>
      <c r="AQ32" s="38"/>
      <c r="AR32" s="39"/>
      <c r="AS32" s="38"/>
      <c r="AT32" s="38"/>
      <c r="AU32" s="38"/>
      <c r="AV32" s="38"/>
      <c r="AW32" s="38"/>
      <c r="AX32" s="38"/>
      <c r="AY32" s="38"/>
      <c r="AZ32" s="38"/>
      <c r="BE32" s="223"/>
    </row>
    <row r="33" spans="2:57" s="2" customFormat="1" ht="14.4" customHeight="1">
      <c r="B33" s="36"/>
      <c r="F33" s="37" t="s">
        <v>42</v>
      </c>
      <c r="L33" s="237">
        <v>0.23</v>
      </c>
      <c r="M33" s="238"/>
      <c r="N33" s="238"/>
      <c r="O33" s="238"/>
      <c r="P33" s="238"/>
      <c r="W33" s="239">
        <f>ROUND(BA94 + SUM(CE97:CE101), 2)</f>
        <v>0</v>
      </c>
      <c r="X33" s="238"/>
      <c r="Y33" s="238"/>
      <c r="Z33" s="238"/>
      <c r="AA33" s="238"/>
      <c r="AB33" s="238"/>
      <c r="AC33" s="238"/>
      <c r="AD33" s="238"/>
      <c r="AE33" s="238"/>
      <c r="AK33" s="239">
        <f>ROUND(AW94 + SUM(BZ97:BZ101), 2)</f>
        <v>0</v>
      </c>
      <c r="AL33" s="238"/>
      <c r="AM33" s="238"/>
      <c r="AN33" s="238"/>
      <c r="AO33" s="238"/>
      <c r="AR33" s="36"/>
      <c r="BE33" s="223"/>
    </row>
    <row r="34" spans="2:57" s="2" customFormat="1" ht="14.4" hidden="1" customHeight="1">
      <c r="B34" s="36"/>
      <c r="F34" s="25" t="s">
        <v>43</v>
      </c>
      <c r="L34" s="237">
        <v>0.23</v>
      </c>
      <c r="M34" s="238"/>
      <c r="N34" s="238"/>
      <c r="O34" s="238"/>
      <c r="P34" s="238"/>
      <c r="W34" s="239">
        <f>ROUND(BB94 + SUM(CF97:CF101), 2)</f>
        <v>0</v>
      </c>
      <c r="X34" s="238"/>
      <c r="Y34" s="238"/>
      <c r="Z34" s="238"/>
      <c r="AA34" s="238"/>
      <c r="AB34" s="238"/>
      <c r="AC34" s="238"/>
      <c r="AD34" s="238"/>
      <c r="AE34" s="238"/>
      <c r="AK34" s="239">
        <v>0</v>
      </c>
      <c r="AL34" s="238"/>
      <c r="AM34" s="238"/>
      <c r="AN34" s="238"/>
      <c r="AO34" s="238"/>
      <c r="AR34" s="36"/>
      <c r="BE34" s="223"/>
    </row>
    <row r="35" spans="2:57" s="2" customFormat="1" ht="14.4" hidden="1" customHeight="1">
      <c r="B35" s="36"/>
      <c r="F35" s="25" t="s">
        <v>44</v>
      </c>
      <c r="L35" s="237">
        <v>0.23</v>
      </c>
      <c r="M35" s="238"/>
      <c r="N35" s="238"/>
      <c r="O35" s="238"/>
      <c r="P35" s="238"/>
      <c r="W35" s="239">
        <f>ROUND(BC94 + SUM(CG97:CG101), 2)</f>
        <v>0</v>
      </c>
      <c r="X35" s="238"/>
      <c r="Y35" s="238"/>
      <c r="Z35" s="238"/>
      <c r="AA35" s="238"/>
      <c r="AB35" s="238"/>
      <c r="AC35" s="238"/>
      <c r="AD35" s="238"/>
      <c r="AE35" s="238"/>
      <c r="AK35" s="239">
        <v>0</v>
      </c>
      <c r="AL35" s="238"/>
      <c r="AM35" s="238"/>
      <c r="AN35" s="238"/>
      <c r="AO35" s="238"/>
      <c r="AR35" s="36"/>
    </row>
    <row r="36" spans="2:57" s="2" customFormat="1" ht="14.4" hidden="1" customHeight="1">
      <c r="B36" s="36"/>
      <c r="F36" s="37" t="s">
        <v>45</v>
      </c>
      <c r="L36" s="234">
        <v>0</v>
      </c>
      <c r="M36" s="235"/>
      <c r="N36" s="235"/>
      <c r="O36" s="235"/>
      <c r="P36" s="235"/>
      <c r="Q36" s="38"/>
      <c r="R36" s="38"/>
      <c r="S36" s="38"/>
      <c r="T36" s="38"/>
      <c r="U36" s="38"/>
      <c r="V36" s="38"/>
      <c r="W36" s="236">
        <f>ROUND(BD94 + SUM(CH97:CH101), 2)</f>
        <v>0</v>
      </c>
      <c r="X36" s="235"/>
      <c r="Y36" s="235"/>
      <c r="Z36" s="235"/>
      <c r="AA36" s="235"/>
      <c r="AB36" s="235"/>
      <c r="AC36" s="235"/>
      <c r="AD36" s="235"/>
      <c r="AE36" s="235"/>
      <c r="AF36" s="38"/>
      <c r="AG36" s="38"/>
      <c r="AH36" s="38"/>
      <c r="AI36" s="38"/>
      <c r="AJ36" s="38"/>
      <c r="AK36" s="236">
        <v>0</v>
      </c>
      <c r="AL36" s="235"/>
      <c r="AM36" s="235"/>
      <c r="AN36" s="235"/>
      <c r="AO36" s="235"/>
      <c r="AP36" s="38"/>
      <c r="AQ36" s="38"/>
      <c r="AR36" s="39"/>
      <c r="AS36" s="38"/>
      <c r="AT36" s="38"/>
      <c r="AU36" s="38"/>
      <c r="AV36" s="38"/>
      <c r="AW36" s="38"/>
      <c r="AX36" s="38"/>
      <c r="AY36" s="38"/>
      <c r="AZ36" s="38"/>
    </row>
    <row r="37" spans="2:57" s="1" customFormat="1" ht="6.9" customHeight="1">
      <c r="B37" s="32"/>
      <c r="AR37" s="32"/>
    </row>
    <row r="38" spans="2:57" s="1" customFormat="1" ht="25.95" customHeight="1">
      <c r="B38" s="32"/>
      <c r="C38" s="40"/>
      <c r="D38" s="41" t="s">
        <v>46</v>
      </c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3" t="s">
        <v>47</v>
      </c>
      <c r="U38" s="42"/>
      <c r="V38" s="42"/>
      <c r="W38" s="42"/>
      <c r="X38" s="240" t="s">
        <v>48</v>
      </c>
      <c r="Y38" s="241"/>
      <c r="Z38" s="241"/>
      <c r="AA38" s="241"/>
      <c r="AB38" s="241"/>
      <c r="AC38" s="42"/>
      <c r="AD38" s="42"/>
      <c r="AE38" s="42"/>
      <c r="AF38" s="42"/>
      <c r="AG38" s="42"/>
      <c r="AH38" s="42"/>
      <c r="AI38" s="42"/>
      <c r="AJ38" s="42"/>
      <c r="AK38" s="242">
        <f>SUM(AK29:AK36)</f>
        <v>0</v>
      </c>
      <c r="AL38" s="241"/>
      <c r="AM38" s="241"/>
      <c r="AN38" s="241"/>
      <c r="AO38" s="243"/>
      <c r="AP38" s="40"/>
      <c r="AQ38" s="40"/>
      <c r="AR38" s="32"/>
    </row>
    <row r="39" spans="2:57" s="1" customFormat="1" ht="6.9" customHeight="1">
      <c r="B39" s="32"/>
      <c r="AR39" s="32"/>
    </row>
    <row r="40" spans="2:57" s="1" customFormat="1" ht="14.4" customHeight="1">
      <c r="B40" s="32"/>
      <c r="AR40" s="32"/>
    </row>
    <row r="41" spans="2:57" ht="14.4" customHeight="1">
      <c r="B41" s="18"/>
      <c r="AR41" s="18"/>
    </row>
    <row r="42" spans="2:57" ht="14.4" customHeight="1">
      <c r="B42" s="18"/>
      <c r="AR42" s="18"/>
    </row>
    <row r="43" spans="2:57" ht="14.4" customHeight="1">
      <c r="B43" s="18"/>
      <c r="AR43" s="18"/>
    </row>
    <row r="44" spans="2:57" ht="14.4" customHeight="1">
      <c r="B44" s="18"/>
      <c r="AR44" s="18"/>
    </row>
    <row r="45" spans="2:57" ht="14.4" customHeight="1">
      <c r="B45" s="18"/>
      <c r="AR45" s="18"/>
    </row>
    <row r="46" spans="2:57" ht="14.4" customHeight="1">
      <c r="B46" s="18"/>
      <c r="AR46" s="18"/>
    </row>
    <row r="47" spans="2:57" ht="14.4" customHeight="1">
      <c r="B47" s="18"/>
      <c r="AR47" s="18"/>
    </row>
    <row r="48" spans="2:57" ht="14.4" customHeight="1">
      <c r="B48" s="18"/>
      <c r="AR48" s="18"/>
    </row>
    <row r="49" spans="2:44" s="1" customFormat="1" ht="14.4" customHeight="1">
      <c r="B49" s="32"/>
      <c r="D49" s="44" t="s">
        <v>49</v>
      </c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4" t="s">
        <v>50</v>
      </c>
      <c r="AI49" s="45"/>
      <c r="AJ49" s="45"/>
      <c r="AK49" s="45"/>
      <c r="AL49" s="45"/>
      <c r="AM49" s="45"/>
      <c r="AN49" s="45"/>
      <c r="AO49" s="45"/>
      <c r="AR49" s="32"/>
    </row>
    <row r="50" spans="2:44" ht="10.199999999999999">
      <c r="B50" s="18"/>
      <c r="AR50" s="18"/>
    </row>
    <row r="51" spans="2:44" ht="10.199999999999999">
      <c r="B51" s="18"/>
      <c r="AR51" s="18"/>
    </row>
    <row r="52" spans="2:44" ht="10.199999999999999">
      <c r="B52" s="18"/>
      <c r="AR52" s="18"/>
    </row>
    <row r="53" spans="2:44" ht="10.199999999999999">
      <c r="B53" s="18"/>
      <c r="AR53" s="18"/>
    </row>
    <row r="54" spans="2:44" ht="10.199999999999999">
      <c r="B54" s="18"/>
      <c r="AR54" s="18"/>
    </row>
    <row r="55" spans="2:44" ht="10.199999999999999">
      <c r="B55" s="18"/>
      <c r="AR55" s="18"/>
    </row>
    <row r="56" spans="2:44" ht="10.199999999999999">
      <c r="B56" s="18"/>
      <c r="AR56" s="18"/>
    </row>
    <row r="57" spans="2:44" ht="10.199999999999999">
      <c r="B57" s="18"/>
      <c r="AR57" s="18"/>
    </row>
    <row r="58" spans="2:44" ht="10.199999999999999">
      <c r="B58" s="18"/>
      <c r="AR58" s="18"/>
    </row>
    <row r="59" spans="2:44" ht="10.199999999999999">
      <c r="B59" s="18"/>
      <c r="AR59" s="18"/>
    </row>
    <row r="60" spans="2:44" s="1" customFormat="1" ht="13.2">
      <c r="B60" s="32"/>
      <c r="D60" s="46" t="s">
        <v>51</v>
      </c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46" t="s">
        <v>52</v>
      </c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46" t="s">
        <v>51</v>
      </c>
      <c r="AI60" s="34"/>
      <c r="AJ60" s="34"/>
      <c r="AK60" s="34"/>
      <c r="AL60" s="34"/>
      <c r="AM60" s="46" t="s">
        <v>52</v>
      </c>
      <c r="AN60" s="34"/>
      <c r="AO60" s="34"/>
      <c r="AR60" s="32"/>
    </row>
    <row r="61" spans="2:44" ht="10.199999999999999">
      <c r="B61" s="18"/>
      <c r="AR61" s="18"/>
    </row>
    <row r="62" spans="2:44" ht="10.199999999999999">
      <c r="B62" s="18"/>
      <c r="AR62" s="18"/>
    </row>
    <row r="63" spans="2:44" ht="10.199999999999999">
      <c r="B63" s="18"/>
      <c r="AR63" s="18"/>
    </row>
    <row r="64" spans="2:44" s="1" customFormat="1" ht="13.2">
      <c r="B64" s="32"/>
      <c r="D64" s="44" t="s">
        <v>53</v>
      </c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4" t="s">
        <v>54</v>
      </c>
      <c r="AI64" s="45"/>
      <c r="AJ64" s="45"/>
      <c r="AK64" s="45"/>
      <c r="AL64" s="45"/>
      <c r="AM64" s="45"/>
      <c r="AN64" s="45"/>
      <c r="AO64" s="45"/>
      <c r="AR64" s="32"/>
    </row>
    <row r="65" spans="2:44" ht="10.199999999999999">
      <c r="B65" s="18"/>
      <c r="AR65" s="18"/>
    </row>
    <row r="66" spans="2:44" ht="10.199999999999999">
      <c r="B66" s="18"/>
      <c r="AR66" s="18"/>
    </row>
    <row r="67" spans="2:44" ht="10.199999999999999">
      <c r="B67" s="18"/>
      <c r="AR67" s="18"/>
    </row>
    <row r="68" spans="2:44" ht="10.199999999999999">
      <c r="B68" s="18"/>
      <c r="AR68" s="18"/>
    </row>
    <row r="69" spans="2:44" ht="10.199999999999999">
      <c r="B69" s="18"/>
      <c r="AR69" s="18"/>
    </row>
    <row r="70" spans="2:44" ht="10.199999999999999">
      <c r="B70" s="18"/>
      <c r="AR70" s="18"/>
    </row>
    <row r="71" spans="2:44" ht="10.199999999999999">
      <c r="B71" s="18"/>
      <c r="AR71" s="18"/>
    </row>
    <row r="72" spans="2:44" ht="10.199999999999999">
      <c r="B72" s="18"/>
      <c r="AR72" s="18"/>
    </row>
    <row r="73" spans="2:44" ht="10.199999999999999">
      <c r="B73" s="18"/>
      <c r="AR73" s="18"/>
    </row>
    <row r="74" spans="2:44" ht="10.199999999999999">
      <c r="B74" s="18"/>
      <c r="AR74" s="18"/>
    </row>
    <row r="75" spans="2:44" s="1" customFormat="1" ht="13.2">
      <c r="B75" s="32"/>
      <c r="D75" s="46" t="s">
        <v>51</v>
      </c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46" t="s">
        <v>52</v>
      </c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46" t="s">
        <v>51</v>
      </c>
      <c r="AI75" s="34"/>
      <c r="AJ75" s="34"/>
      <c r="AK75" s="34"/>
      <c r="AL75" s="34"/>
      <c r="AM75" s="46" t="s">
        <v>52</v>
      </c>
      <c r="AN75" s="34"/>
      <c r="AO75" s="34"/>
      <c r="AR75" s="32"/>
    </row>
    <row r="76" spans="2:44" s="1" customFormat="1" ht="10.199999999999999">
      <c r="B76" s="32"/>
      <c r="AR76" s="32"/>
    </row>
    <row r="77" spans="2:44" s="1" customFormat="1" ht="6.9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32"/>
    </row>
    <row r="81" spans="1:91" s="1" customFormat="1" ht="6.9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32"/>
    </row>
    <row r="82" spans="1:91" s="1" customFormat="1" ht="24.9" customHeight="1">
      <c r="B82" s="32"/>
      <c r="C82" s="19" t="s">
        <v>55</v>
      </c>
      <c r="AR82" s="32"/>
    </row>
    <row r="83" spans="1:91" s="1" customFormat="1" ht="6.9" customHeight="1">
      <c r="B83" s="32"/>
      <c r="AR83" s="32"/>
    </row>
    <row r="84" spans="1:91" s="3" customFormat="1" ht="12" customHeight="1">
      <c r="B84" s="51"/>
      <c r="C84" s="25" t="s">
        <v>12</v>
      </c>
      <c r="L84" s="3" t="str">
        <f>K5</f>
        <v>000-104-NVO</v>
      </c>
      <c r="AR84" s="51"/>
    </row>
    <row r="85" spans="1:91" s="4" customFormat="1" ht="36.9" customHeight="1">
      <c r="B85" s="52"/>
      <c r="C85" s="53" t="s">
        <v>15</v>
      </c>
      <c r="L85" s="197" t="str">
        <f>K6</f>
        <v>Stavebné úpravy silážnej jamy,  Pichne</v>
      </c>
      <c r="M85" s="198"/>
      <c r="N85" s="198"/>
      <c r="O85" s="198"/>
      <c r="P85" s="198"/>
      <c r="Q85" s="198"/>
      <c r="R85" s="198"/>
      <c r="S85" s="198"/>
      <c r="T85" s="198"/>
      <c r="U85" s="198"/>
      <c r="V85" s="198"/>
      <c r="W85" s="198"/>
      <c r="X85" s="198"/>
      <c r="Y85" s="198"/>
      <c r="Z85" s="198"/>
      <c r="AA85" s="198"/>
      <c r="AB85" s="198"/>
      <c r="AC85" s="198"/>
      <c r="AD85" s="198"/>
      <c r="AE85" s="198"/>
      <c r="AF85" s="198"/>
      <c r="AG85" s="198"/>
      <c r="AH85" s="198"/>
      <c r="AI85" s="198"/>
      <c r="AJ85" s="198"/>
      <c r="AK85" s="198"/>
      <c r="AL85" s="198"/>
      <c r="AM85" s="198"/>
      <c r="AN85" s="198"/>
      <c r="AO85" s="198"/>
      <c r="AR85" s="52"/>
    </row>
    <row r="86" spans="1:91" s="1" customFormat="1" ht="6.9" customHeight="1">
      <c r="B86" s="32"/>
      <c r="AR86" s="32"/>
    </row>
    <row r="87" spans="1:91" s="1" customFormat="1" ht="12" customHeight="1">
      <c r="B87" s="32"/>
      <c r="C87" s="25" t="s">
        <v>19</v>
      </c>
      <c r="L87" s="54" t="str">
        <f>IF(K8="","",K8)</f>
        <v xml:space="preserve"> </v>
      </c>
      <c r="AI87" s="25" t="s">
        <v>21</v>
      </c>
      <c r="AM87" s="199" t="str">
        <f>IF(AN8= "","",AN8)</f>
        <v>22. 10. 2026</v>
      </c>
      <c r="AN87" s="199"/>
      <c r="AR87" s="32"/>
    </row>
    <row r="88" spans="1:91" s="1" customFormat="1" ht="6.9" customHeight="1">
      <c r="B88" s="32"/>
      <c r="AR88" s="32"/>
    </row>
    <row r="89" spans="1:91" s="1" customFormat="1" ht="25.65" customHeight="1">
      <c r="B89" s="32"/>
      <c r="C89" s="25" t="s">
        <v>23</v>
      </c>
      <c r="L89" s="3" t="str">
        <f>IF(E11= "","",E11)</f>
        <v>JRD Pichne s.r.o.</v>
      </c>
      <c r="AI89" s="25" t="s">
        <v>28</v>
      </c>
      <c r="AM89" s="204" t="str">
        <f>IF(E17="","",E17)</f>
        <v>Ing. Lukáš Pida - Projektovanie stavieb</v>
      </c>
      <c r="AN89" s="205"/>
      <c r="AO89" s="205"/>
      <c r="AP89" s="205"/>
      <c r="AR89" s="32"/>
      <c r="AS89" s="200" t="s">
        <v>56</v>
      </c>
      <c r="AT89" s="201"/>
      <c r="AU89" s="56"/>
      <c r="AV89" s="56"/>
      <c r="AW89" s="56"/>
      <c r="AX89" s="56"/>
      <c r="AY89" s="56"/>
      <c r="AZ89" s="56"/>
      <c r="BA89" s="56"/>
      <c r="BB89" s="56"/>
      <c r="BC89" s="56"/>
      <c r="BD89" s="57"/>
    </row>
    <row r="90" spans="1:91" s="1" customFormat="1" ht="15.15" customHeight="1">
      <c r="B90" s="32"/>
      <c r="C90" s="25" t="s">
        <v>26</v>
      </c>
      <c r="L90" s="3" t="str">
        <f>IF(E14= "Vyplň údaj","",E14)</f>
        <v/>
      </c>
      <c r="AI90" s="25" t="s">
        <v>31</v>
      </c>
      <c r="AM90" s="204" t="str">
        <f>IF(E20="","",E20)</f>
        <v>Ing. Karol Závodský</v>
      </c>
      <c r="AN90" s="205"/>
      <c r="AO90" s="205"/>
      <c r="AP90" s="205"/>
      <c r="AR90" s="32"/>
      <c r="AS90" s="202"/>
      <c r="AT90" s="203"/>
      <c r="BD90" s="59"/>
    </row>
    <row r="91" spans="1:91" s="1" customFormat="1" ht="10.8" customHeight="1">
      <c r="B91" s="32"/>
      <c r="AR91" s="32"/>
      <c r="AS91" s="202"/>
      <c r="AT91" s="203"/>
      <c r="BD91" s="59"/>
    </row>
    <row r="92" spans="1:91" s="1" customFormat="1" ht="29.25" customHeight="1">
      <c r="B92" s="32"/>
      <c r="C92" s="209" t="s">
        <v>57</v>
      </c>
      <c r="D92" s="207"/>
      <c r="E92" s="207"/>
      <c r="F92" s="207"/>
      <c r="G92" s="207"/>
      <c r="H92" s="60"/>
      <c r="I92" s="206" t="s">
        <v>58</v>
      </c>
      <c r="J92" s="207"/>
      <c r="K92" s="207"/>
      <c r="L92" s="207"/>
      <c r="M92" s="207"/>
      <c r="N92" s="207"/>
      <c r="O92" s="207"/>
      <c r="P92" s="207"/>
      <c r="Q92" s="207"/>
      <c r="R92" s="207"/>
      <c r="S92" s="207"/>
      <c r="T92" s="207"/>
      <c r="U92" s="207"/>
      <c r="V92" s="207"/>
      <c r="W92" s="207"/>
      <c r="X92" s="207"/>
      <c r="Y92" s="207"/>
      <c r="Z92" s="207"/>
      <c r="AA92" s="207"/>
      <c r="AB92" s="207"/>
      <c r="AC92" s="207"/>
      <c r="AD92" s="207"/>
      <c r="AE92" s="207"/>
      <c r="AF92" s="207"/>
      <c r="AG92" s="210" t="s">
        <v>59</v>
      </c>
      <c r="AH92" s="207"/>
      <c r="AI92" s="207"/>
      <c r="AJ92" s="207"/>
      <c r="AK92" s="207"/>
      <c r="AL92" s="207"/>
      <c r="AM92" s="207"/>
      <c r="AN92" s="206" t="s">
        <v>60</v>
      </c>
      <c r="AO92" s="207"/>
      <c r="AP92" s="208"/>
      <c r="AQ92" s="61" t="s">
        <v>61</v>
      </c>
      <c r="AR92" s="32"/>
      <c r="AS92" s="62" t="s">
        <v>62</v>
      </c>
      <c r="AT92" s="63" t="s">
        <v>63</v>
      </c>
      <c r="AU92" s="63" t="s">
        <v>64</v>
      </c>
      <c r="AV92" s="63" t="s">
        <v>65</v>
      </c>
      <c r="AW92" s="63" t="s">
        <v>66</v>
      </c>
      <c r="AX92" s="63" t="s">
        <v>67</v>
      </c>
      <c r="AY92" s="63" t="s">
        <v>68</v>
      </c>
      <c r="AZ92" s="63" t="s">
        <v>69</v>
      </c>
      <c r="BA92" s="63" t="s">
        <v>70</v>
      </c>
      <c r="BB92" s="63" t="s">
        <v>71</v>
      </c>
      <c r="BC92" s="63" t="s">
        <v>72</v>
      </c>
      <c r="BD92" s="64" t="s">
        <v>73</v>
      </c>
    </row>
    <row r="93" spans="1:91" s="1" customFormat="1" ht="10.8" customHeight="1">
      <c r="B93" s="32"/>
      <c r="AR93" s="32"/>
      <c r="AS93" s="65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7"/>
    </row>
    <row r="94" spans="1:91" s="5" customFormat="1" ht="32.4" customHeight="1">
      <c r="B94" s="66"/>
      <c r="C94" s="67" t="s">
        <v>74</v>
      </c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218">
        <f>ROUND(AG95,2)</f>
        <v>0</v>
      </c>
      <c r="AH94" s="218"/>
      <c r="AI94" s="218"/>
      <c r="AJ94" s="218"/>
      <c r="AK94" s="218"/>
      <c r="AL94" s="218"/>
      <c r="AM94" s="218"/>
      <c r="AN94" s="219">
        <f>SUM(AG94,AT94)</f>
        <v>0</v>
      </c>
      <c r="AO94" s="219"/>
      <c r="AP94" s="219"/>
      <c r="AQ94" s="70" t="s">
        <v>1</v>
      </c>
      <c r="AR94" s="66"/>
      <c r="AS94" s="71">
        <f>ROUND(AS95,2)</f>
        <v>0</v>
      </c>
      <c r="AT94" s="72">
        <f>ROUND(SUM(AV94:AW94),2)</f>
        <v>0</v>
      </c>
      <c r="AU94" s="73">
        <f>ROUND(AU95,5)</f>
        <v>0</v>
      </c>
      <c r="AV94" s="72">
        <f>ROUND(AZ94*L32,2)</f>
        <v>0</v>
      </c>
      <c r="AW94" s="72">
        <f>ROUND(BA94*L33,2)</f>
        <v>0</v>
      </c>
      <c r="AX94" s="72">
        <f>ROUND(BB94*L32,2)</f>
        <v>0</v>
      </c>
      <c r="AY94" s="72">
        <f>ROUND(BC94*L33,2)</f>
        <v>0</v>
      </c>
      <c r="AZ94" s="72">
        <f>ROUND(AZ95,2)</f>
        <v>0</v>
      </c>
      <c r="BA94" s="72">
        <f>ROUND(BA95,2)</f>
        <v>0</v>
      </c>
      <c r="BB94" s="72">
        <f>ROUND(BB95,2)</f>
        <v>0</v>
      </c>
      <c r="BC94" s="72">
        <f>ROUND(BC95,2)</f>
        <v>0</v>
      </c>
      <c r="BD94" s="74">
        <f>ROUND(BD95,2)</f>
        <v>0</v>
      </c>
      <c r="BS94" s="75" t="s">
        <v>75</v>
      </c>
      <c r="BT94" s="75" t="s">
        <v>76</v>
      </c>
      <c r="BU94" s="76" t="s">
        <v>77</v>
      </c>
      <c r="BV94" s="75" t="s">
        <v>78</v>
      </c>
      <c r="BW94" s="75" t="s">
        <v>4</v>
      </c>
      <c r="BX94" s="75" t="s">
        <v>79</v>
      </c>
      <c r="CL94" s="75" t="s">
        <v>1</v>
      </c>
    </row>
    <row r="95" spans="1:91" s="6" customFormat="1" ht="16.5" customHeight="1">
      <c r="A95" s="77" t="s">
        <v>80</v>
      </c>
      <c r="B95" s="78"/>
      <c r="C95" s="79"/>
      <c r="D95" s="211" t="s">
        <v>81</v>
      </c>
      <c r="E95" s="211"/>
      <c r="F95" s="211"/>
      <c r="G95" s="211"/>
      <c r="H95" s="211"/>
      <c r="I95" s="80"/>
      <c r="J95" s="211" t="s">
        <v>82</v>
      </c>
      <c r="K95" s="211"/>
      <c r="L95" s="211"/>
      <c r="M95" s="211"/>
      <c r="N95" s="211"/>
      <c r="O95" s="211"/>
      <c r="P95" s="211"/>
      <c r="Q95" s="211"/>
      <c r="R95" s="211"/>
      <c r="S95" s="211"/>
      <c r="T95" s="211"/>
      <c r="U95" s="211"/>
      <c r="V95" s="211"/>
      <c r="W95" s="211"/>
      <c r="X95" s="211"/>
      <c r="Y95" s="211"/>
      <c r="Z95" s="211"/>
      <c r="AA95" s="211"/>
      <c r="AB95" s="211"/>
      <c r="AC95" s="211"/>
      <c r="AD95" s="211"/>
      <c r="AE95" s="211"/>
      <c r="AF95" s="211"/>
      <c r="AG95" s="212">
        <f>'01o - Stavebné úpravy sil...'!J32</f>
        <v>0</v>
      </c>
      <c r="AH95" s="213"/>
      <c r="AI95" s="213"/>
      <c r="AJ95" s="213"/>
      <c r="AK95" s="213"/>
      <c r="AL95" s="213"/>
      <c r="AM95" s="213"/>
      <c r="AN95" s="212">
        <f>SUM(AG95,AT95)</f>
        <v>0</v>
      </c>
      <c r="AO95" s="213"/>
      <c r="AP95" s="213"/>
      <c r="AQ95" s="81" t="s">
        <v>83</v>
      </c>
      <c r="AR95" s="78"/>
      <c r="AS95" s="82">
        <v>0</v>
      </c>
      <c r="AT95" s="83">
        <f>ROUND(SUM(AV95:AW95),2)</f>
        <v>0</v>
      </c>
      <c r="AU95" s="84">
        <f>'01o - Stavebné úpravy sil...'!P135</f>
        <v>0</v>
      </c>
      <c r="AV95" s="83">
        <f>'01o - Stavebné úpravy sil...'!J35</f>
        <v>0</v>
      </c>
      <c r="AW95" s="83">
        <f>'01o - Stavebné úpravy sil...'!J36</f>
        <v>0</v>
      </c>
      <c r="AX95" s="83">
        <f>'01o - Stavebné úpravy sil...'!J37</f>
        <v>0</v>
      </c>
      <c r="AY95" s="83">
        <f>'01o - Stavebné úpravy sil...'!J38</f>
        <v>0</v>
      </c>
      <c r="AZ95" s="83">
        <f>'01o - Stavebné úpravy sil...'!F35</f>
        <v>0</v>
      </c>
      <c r="BA95" s="83">
        <f>'01o - Stavebné úpravy sil...'!F36</f>
        <v>0</v>
      </c>
      <c r="BB95" s="83">
        <f>'01o - Stavebné úpravy sil...'!F37</f>
        <v>0</v>
      </c>
      <c r="BC95" s="83">
        <f>'01o - Stavebné úpravy sil...'!F38</f>
        <v>0</v>
      </c>
      <c r="BD95" s="85">
        <f>'01o - Stavebné úpravy sil...'!F39</f>
        <v>0</v>
      </c>
      <c r="BT95" s="86" t="s">
        <v>84</v>
      </c>
      <c r="BV95" s="86" t="s">
        <v>78</v>
      </c>
      <c r="BW95" s="86" t="s">
        <v>85</v>
      </c>
      <c r="BX95" s="86" t="s">
        <v>4</v>
      </c>
      <c r="CL95" s="86" t="s">
        <v>1</v>
      </c>
      <c r="CM95" s="86" t="s">
        <v>76</v>
      </c>
    </row>
    <row r="96" spans="1:91" ht="10.199999999999999">
      <c r="B96" s="18"/>
      <c r="AR96" s="18"/>
    </row>
    <row r="97" spans="2:89" s="1" customFormat="1" ht="30" customHeight="1">
      <c r="B97" s="32"/>
      <c r="C97" s="67" t="s">
        <v>86</v>
      </c>
      <c r="AG97" s="219">
        <f>ROUND(SUM(AG98:AG101), 2)</f>
        <v>0</v>
      </c>
      <c r="AH97" s="219"/>
      <c r="AI97" s="219"/>
      <c r="AJ97" s="219"/>
      <c r="AK97" s="219"/>
      <c r="AL97" s="219"/>
      <c r="AM97" s="219"/>
      <c r="AN97" s="219">
        <f>ROUND(SUM(AN98:AN101), 2)</f>
        <v>0</v>
      </c>
      <c r="AO97" s="219"/>
      <c r="AP97" s="219"/>
      <c r="AQ97" s="87"/>
      <c r="AR97" s="32"/>
      <c r="AS97" s="62" t="s">
        <v>87</v>
      </c>
      <c r="AT97" s="63" t="s">
        <v>88</v>
      </c>
      <c r="AU97" s="63" t="s">
        <v>40</v>
      </c>
      <c r="AV97" s="64" t="s">
        <v>63</v>
      </c>
    </row>
    <row r="98" spans="2:89" s="1" customFormat="1" ht="19.95" customHeight="1">
      <c r="B98" s="32"/>
      <c r="D98" s="216" t="s">
        <v>89</v>
      </c>
      <c r="E98" s="216"/>
      <c r="F98" s="216"/>
      <c r="G98" s="216"/>
      <c r="H98" s="216"/>
      <c r="I98" s="216"/>
      <c r="J98" s="216"/>
      <c r="K98" s="216"/>
      <c r="L98" s="216"/>
      <c r="M98" s="216"/>
      <c r="N98" s="216"/>
      <c r="O98" s="216"/>
      <c r="P98" s="216"/>
      <c r="Q98" s="216"/>
      <c r="R98" s="216"/>
      <c r="S98" s="216"/>
      <c r="T98" s="216"/>
      <c r="U98" s="216"/>
      <c r="V98" s="216"/>
      <c r="W98" s="216"/>
      <c r="X98" s="216"/>
      <c r="Y98" s="216"/>
      <c r="Z98" s="216"/>
      <c r="AA98" s="216"/>
      <c r="AB98" s="216"/>
      <c r="AG98" s="214">
        <f>ROUND(AG94 * AS98, 2)</f>
        <v>0</v>
      </c>
      <c r="AH98" s="215"/>
      <c r="AI98" s="215"/>
      <c r="AJ98" s="215"/>
      <c r="AK98" s="215"/>
      <c r="AL98" s="215"/>
      <c r="AM98" s="215"/>
      <c r="AN98" s="215">
        <f>ROUND(AG98 + AV98, 2)</f>
        <v>0</v>
      </c>
      <c r="AO98" s="215"/>
      <c r="AP98" s="215"/>
      <c r="AR98" s="32"/>
      <c r="AS98" s="89">
        <v>0</v>
      </c>
      <c r="AT98" s="90" t="s">
        <v>90</v>
      </c>
      <c r="AU98" s="90" t="s">
        <v>41</v>
      </c>
      <c r="AV98" s="91">
        <f>ROUND(IF(AU98="základná",AG98*L32,IF(AU98="znížená",AG98*L33,0)), 2)</f>
        <v>0</v>
      </c>
      <c r="BV98" s="15" t="s">
        <v>91</v>
      </c>
      <c r="BY98" s="92">
        <f>IF(AU98="základná",AV98,0)</f>
        <v>0</v>
      </c>
      <c r="BZ98" s="92">
        <f>IF(AU98="znížená",AV98,0)</f>
        <v>0</v>
      </c>
      <c r="CA98" s="92">
        <v>0</v>
      </c>
      <c r="CB98" s="92">
        <v>0</v>
      </c>
      <c r="CC98" s="92">
        <v>0</v>
      </c>
      <c r="CD98" s="92">
        <f>IF(AU98="základná",AG98,0)</f>
        <v>0</v>
      </c>
      <c r="CE98" s="92">
        <f>IF(AU98="znížená",AG98,0)</f>
        <v>0</v>
      </c>
      <c r="CF98" s="92">
        <f>IF(AU98="zákl. prenesená",AG98,0)</f>
        <v>0</v>
      </c>
      <c r="CG98" s="92">
        <f>IF(AU98="zníž. prenesená",AG98,0)</f>
        <v>0</v>
      </c>
      <c r="CH98" s="92">
        <f>IF(AU98="nulová",AG98,0)</f>
        <v>0</v>
      </c>
      <c r="CI98" s="15">
        <f>IF(AU98="základná",1,IF(AU98="znížená",2,IF(AU98="zákl. prenesená",4,IF(AU98="zníž. prenesená",5,3))))</f>
        <v>1</v>
      </c>
      <c r="CJ98" s="15">
        <f>IF(AT98="stavebná časť",1,IF(AT98="investičná časť",2,3))</f>
        <v>1</v>
      </c>
      <c r="CK98" s="15" t="str">
        <f>IF(D98="Vyplň vlastné","","x")</f>
        <v>x</v>
      </c>
    </row>
    <row r="99" spans="2:89" s="1" customFormat="1" ht="19.95" customHeight="1">
      <c r="B99" s="32"/>
      <c r="D99" s="217" t="s">
        <v>92</v>
      </c>
      <c r="E99" s="216"/>
      <c r="F99" s="216"/>
      <c r="G99" s="216"/>
      <c r="H99" s="216"/>
      <c r="I99" s="216"/>
      <c r="J99" s="216"/>
      <c r="K99" s="216"/>
      <c r="L99" s="216"/>
      <c r="M99" s="216"/>
      <c r="N99" s="216"/>
      <c r="O99" s="216"/>
      <c r="P99" s="216"/>
      <c r="Q99" s="216"/>
      <c r="R99" s="216"/>
      <c r="S99" s="216"/>
      <c r="T99" s="216"/>
      <c r="U99" s="216"/>
      <c r="V99" s="216"/>
      <c r="W99" s="216"/>
      <c r="X99" s="216"/>
      <c r="Y99" s="216"/>
      <c r="Z99" s="216"/>
      <c r="AA99" s="216"/>
      <c r="AB99" s="216"/>
      <c r="AG99" s="214">
        <f>ROUND(AG94 * AS99, 2)</f>
        <v>0</v>
      </c>
      <c r="AH99" s="215"/>
      <c r="AI99" s="215"/>
      <c r="AJ99" s="215"/>
      <c r="AK99" s="215"/>
      <c r="AL99" s="215"/>
      <c r="AM99" s="215"/>
      <c r="AN99" s="215">
        <f>ROUND(AG99 + AV99, 2)</f>
        <v>0</v>
      </c>
      <c r="AO99" s="215"/>
      <c r="AP99" s="215"/>
      <c r="AR99" s="32"/>
      <c r="AS99" s="89">
        <v>0</v>
      </c>
      <c r="AT99" s="90" t="s">
        <v>90</v>
      </c>
      <c r="AU99" s="90" t="s">
        <v>41</v>
      </c>
      <c r="AV99" s="91">
        <f>ROUND(IF(AU99="základná",AG99*L32,IF(AU99="znížená",AG99*L33,0)), 2)</f>
        <v>0</v>
      </c>
      <c r="BV99" s="15" t="s">
        <v>93</v>
      </c>
      <c r="BY99" s="92">
        <f>IF(AU99="základná",AV99,0)</f>
        <v>0</v>
      </c>
      <c r="BZ99" s="92">
        <f>IF(AU99="znížená",AV99,0)</f>
        <v>0</v>
      </c>
      <c r="CA99" s="92">
        <v>0</v>
      </c>
      <c r="CB99" s="92">
        <v>0</v>
      </c>
      <c r="CC99" s="92">
        <v>0</v>
      </c>
      <c r="CD99" s="92">
        <f>IF(AU99="základná",AG99,0)</f>
        <v>0</v>
      </c>
      <c r="CE99" s="92">
        <f>IF(AU99="znížená",AG99,0)</f>
        <v>0</v>
      </c>
      <c r="CF99" s="92">
        <f>IF(AU99="zákl. prenesená",AG99,0)</f>
        <v>0</v>
      </c>
      <c r="CG99" s="92">
        <f>IF(AU99="zníž. prenesená",AG99,0)</f>
        <v>0</v>
      </c>
      <c r="CH99" s="92">
        <f>IF(AU99="nulová",AG99,0)</f>
        <v>0</v>
      </c>
      <c r="CI99" s="15">
        <f>IF(AU99="základná",1,IF(AU99="znížená",2,IF(AU99="zákl. prenesená",4,IF(AU99="zníž. prenesená",5,3))))</f>
        <v>1</v>
      </c>
      <c r="CJ99" s="15">
        <f>IF(AT99="stavebná časť",1,IF(AT99="investičná časť",2,3))</f>
        <v>1</v>
      </c>
      <c r="CK99" s="15" t="str">
        <f>IF(D99="Vyplň vlastné","","x")</f>
        <v/>
      </c>
    </row>
    <row r="100" spans="2:89" s="1" customFormat="1" ht="19.95" customHeight="1">
      <c r="B100" s="32"/>
      <c r="D100" s="217" t="s">
        <v>92</v>
      </c>
      <c r="E100" s="216"/>
      <c r="F100" s="216"/>
      <c r="G100" s="216"/>
      <c r="H100" s="216"/>
      <c r="I100" s="216"/>
      <c r="J100" s="216"/>
      <c r="K100" s="216"/>
      <c r="L100" s="216"/>
      <c r="M100" s="216"/>
      <c r="N100" s="216"/>
      <c r="O100" s="216"/>
      <c r="P100" s="216"/>
      <c r="Q100" s="216"/>
      <c r="R100" s="216"/>
      <c r="S100" s="216"/>
      <c r="T100" s="216"/>
      <c r="U100" s="216"/>
      <c r="V100" s="216"/>
      <c r="W100" s="216"/>
      <c r="X100" s="216"/>
      <c r="Y100" s="216"/>
      <c r="Z100" s="216"/>
      <c r="AA100" s="216"/>
      <c r="AB100" s="216"/>
      <c r="AG100" s="214">
        <f>ROUND(AG94 * AS100, 2)</f>
        <v>0</v>
      </c>
      <c r="AH100" s="215"/>
      <c r="AI100" s="215"/>
      <c r="AJ100" s="215"/>
      <c r="AK100" s="215"/>
      <c r="AL100" s="215"/>
      <c r="AM100" s="215"/>
      <c r="AN100" s="215">
        <f>ROUND(AG100 + AV100, 2)</f>
        <v>0</v>
      </c>
      <c r="AO100" s="215"/>
      <c r="AP100" s="215"/>
      <c r="AR100" s="32"/>
      <c r="AS100" s="89">
        <v>0</v>
      </c>
      <c r="AT100" s="90" t="s">
        <v>90</v>
      </c>
      <c r="AU100" s="90" t="s">
        <v>41</v>
      </c>
      <c r="AV100" s="91">
        <f>ROUND(IF(AU100="základná",AG100*L32,IF(AU100="znížená",AG100*L33,0)), 2)</f>
        <v>0</v>
      </c>
      <c r="BV100" s="15" t="s">
        <v>93</v>
      </c>
      <c r="BY100" s="92">
        <f>IF(AU100="základná",AV100,0)</f>
        <v>0</v>
      </c>
      <c r="BZ100" s="92">
        <f>IF(AU100="znížená",AV100,0)</f>
        <v>0</v>
      </c>
      <c r="CA100" s="92">
        <v>0</v>
      </c>
      <c r="CB100" s="92">
        <v>0</v>
      </c>
      <c r="CC100" s="92">
        <v>0</v>
      </c>
      <c r="CD100" s="92">
        <f>IF(AU100="základná",AG100,0)</f>
        <v>0</v>
      </c>
      <c r="CE100" s="92">
        <f>IF(AU100="znížená",AG100,0)</f>
        <v>0</v>
      </c>
      <c r="CF100" s="92">
        <f>IF(AU100="zákl. prenesená",AG100,0)</f>
        <v>0</v>
      </c>
      <c r="CG100" s="92">
        <f>IF(AU100="zníž. prenesená",AG100,0)</f>
        <v>0</v>
      </c>
      <c r="CH100" s="92">
        <f>IF(AU100="nulová",AG100,0)</f>
        <v>0</v>
      </c>
      <c r="CI100" s="15">
        <f>IF(AU100="základná",1,IF(AU100="znížená",2,IF(AU100="zákl. prenesená",4,IF(AU100="zníž. prenesená",5,3))))</f>
        <v>1</v>
      </c>
      <c r="CJ100" s="15">
        <f>IF(AT100="stavebná časť",1,IF(AT100="investičná časť",2,3))</f>
        <v>1</v>
      </c>
      <c r="CK100" s="15" t="str">
        <f>IF(D100="Vyplň vlastné","","x")</f>
        <v/>
      </c>
    </row>
    <row r="101" spans="2:89" s="1" customFormat="1" ht="19.95" customHeight="1">
      <c r="B101" s="32"/>
      <c r="D101" s="217" t="s">
        <v>92</v>
      </c>
      <c r="E101" s="216"/>
      <c r="F101" s="216"/>
      <c r="G101" s="216"/>
      <c r="H101" s="216"/>
      <c r="I101" s="216"/>
      <c r="J101" s="216"/>
      <c r="K101" s="216"/>
      <c r="L101" s="216"/>
      <c r="M101" s="216"/>
      <c r="N101" s="216"/>
      <c r="O101" s="216"/>
      <c r="P101" s="216"/>
      <c r="Q101" s="216"/>
      <c r="R101" s="216"/>
      <c r="S101" s="216"/>
      <c r="T101" s="216"/>
      <c r="U101" s="216"/>
      <c r="V101" s="216"/>
      <c r="W101" s="216"/>
      <c r="X101" s="216"/>
      <c r="Y101" s="216"/>
      <c r="Z101" s="216"/>
      <c r="AA101" s="216"/>
      <c r="AB101" s="216"/>
      <c r="AG101" s="214">
        <f>ROUND(AG94 * AS101, 2)</f>
        <v>0</v>
      </c>
      <c r="AH101" s="215"/>
      <c r="AI101" s="215"/>
      <c r="AJ101" s="215"/>
      <c r="AK101" s="215"/>
      <c r="AL101" s="215"/>
      <c r="AM101" s="215"/>
      <c r="AN101" s="215">
        <f>ROUND(AG101 + AV101, 2)</f>
        <v>0</v>
      </c>
      <c r="AO101" s="215"/>
      <c r="AP101" s="215"/>
      <c r="AR101" s="32"/>
      <c r="AS101" s="93">
        <v>0</v>
      </c>
      <c r="AT101" s="94" t="s">
        <v>90</v>
      </c>
      <c r="AU101" s="94" t="s">
        <v>41</v>
      </c>
      <c r="AV101" s="95">
        <f>ROUND(IF(AU101="základná",AG101*L32,IF(AU101="znížená",AG101*L33,0)), 2)</f>
        <v>0</v>
      </c>
      <c r="BV101" s="15" t="s">
        <v>93</v>
      </c>
      <c r="BY101" s="92">
        <f>IF(AU101="základná",AV101,0)</f>
        <v>0</v>
      </c>
      <c r="BZ101" s="92">
        <f>IF(AU101="znížená",AV101,0)</f>
        <v>0</v>
      </c>
      <c r="CA101" s="92">
        <v>0</v>
      </c>
      <c r="CB101" s="92">
        <v>0</v>
      </c>
      <c r="CC101" s="92">
        <v>0</v>
      </c>
      <c r="CD101" s="92">
        <f>IF(AU101="základná",AG101,0)</f>
        <v>0</v>
      </c>
      <c r="CE101" s="92">
        <f>IF(AU101="znížená",AG101,0)</f>
        <v>0</v>
      </c>
      <c r="CF101" s="92">
        <f>IF(AU101="zákl. prenesená",AG101,0)</f>
        <v>0</v>
      </c>
      <c r="CG101" s="92">
        <f>IF(AU101="zníž. prenesená",AG101,0)</f>
        <v>0</v>
      </c>
      <c r="CH101" s="92">
        <f>IF(AU101="nulová",AG101,0)</f>
        <v>0</v>
      </c>
      <c r="CI101" s="15">
        <f>IF(AU101="základná",1,IF(AU101="znížená",2,IF(AU101="zákl. prenesená",4,IF(AU101="zníž. prenesená",5,3))))</f>
        <v>1</v>
      </c>
      <c r="CJ101" s="15">
        <f>IF(AT101="stavebná časť",1,IF(AT101="investičná časť",2,3))</f>
        <v>1</v>
      </c>
      <c r="CK101" s="15" t="str">
        <f>IF(D101="Vyplň vlastné","","x")</f>
        <v/>
      </c>
    </row>
    <row r="102" spans="2:89" s="1" customFormat="1" ht="10.8" customHeight="1">
      <c r="B102" s="32"/>
      <c r="AR102" s="32"/>
    </row>
    <row r="103" spans="2:89" s="1" customFormat="1" ht="30" customHeight="1">
      <c r="B103" s="32"/>
      <c r="C103" s="96" t="s">
        <v>94</v>
      </c>
      <c r="D103" s="97"/>
      <c r="E103" s="97"/>
      <c r="F103" s="97"/>
      <c r="G103" s="97"/>
      <c r="H103" s="97"/>
      <c r="I103" s="97"/>
      <c r="J103" s="97"/>
      <c r="K103" s="97"/>
      <c r="L103" s="97"/>
      <c r="M103" s="97"/>
      <c r="N103" s="97"/>
      <c r="O103" s="97"/>
      <c r="P103" s="97"/>
      <c r="Q103" s="97"/>
      <c r="R103" s="97"/>
      <c r="S103" s="97"/>
      <c r="T103" s="97"/>
      <c r="U103" s="97"/>
      <c r="V103" s="97"/>
      <c r="W103" s="97"/>
      <c r="X103" s="97"/>
      <c r="Y103" s="97"/>
      <c r="Z103" s="97"/>
      <c r="AA103" s="97"/>
      <c r="AB103" s="97"/>
      <c r="AC103" s="97"/>
      <c r="AD103" s="97"/>
      <c r="AE103" s="97"/>
      <c r="AF103" s="97"/>
      <c r="AG103" s="220">
        <f>ROUND(AG94 + AG97, 2)</f>
        <v>0</v>
      </c>
      <c r="AH103" s="220"/>
      <c r="AI103" s="220"/>
      <c r="AJ103" s="220"/>
      <c r="AK103" s="220"/>
      <c r="AL103" s="220"/>
      <c r="AM103" s="220"/>
      <c r="AN103" s="220">
        <f>ROUND(AN94 + AN97, 2)</f>
        <v>0</v>
      </c>
      <c r="AO103" s="220"/>
      <c r="AP103" s="220"/>
      <c r="AQ103" s="97"/>
      <c r="AR103" s="32"/>
    </row>
    <row r="104" spans="2:89" s="1" customFormat="1" ht="6.9" customHeight="1">
      <c r="B104" s="47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32"/>
    </row>
  </sheetData>
  <mergeCells count="60">
    <mergeCell ref="AR2:BE2"/>
    <mergeCell ref="AK36:AO36"/>
    <mergeCell ref="L36:P36"/>
    <mergeCell ref="W36:AE36"/>
    <mergeCell ref="X38:AB38"/>
    <mergeCell ref="AK38:AO38"/>
    <mergeCell ref="L34:P34"/>
    <mergeCell ref="AK34:AO34"/>
    <mergeCell ref="W34:AE34"/>
    <mergeCell ref="W35:AE35"/>
    <mergeCell ref="L35:P35"/>
    <mergeCell ref="AK35:AO35"/>
    <mergeCell ref="W32:AE32"/>
    <mergeCell ref="AK32:AO32"/>
    <mergeCell ref="L33:P33"/>
    <mergeCell ref="AK33:AO33"/>
    <mergeCell ref="W33:AE33"/>
    <mergeCell ref="AG97:AM97"/>
    <mergeCell ref="AN97:AP97"/>
    <mergeCell ref="AG103:AM103"/>
    <mergeCell ref="AN103:AP103"/>
    <mergeCell ref="BE5:BE34"/>
    <mergeCell ref="K5:AO5"/>
    <mergeCell ref="K6:AO6"/>
    <mergeCell ref="E14:AJ14"/>
    <mergeCell ref="E23:AN23"/>
    <mergeCell ref="AK26:AO26"/>
    <mergeCell ref="AK27:AO27"/>
    <mergeCell ref="AK29:AO29"/>
    <mergeCell ref="W31:AE31"/>
    <mergeCell ref="L31:P31"/>
    <mergeCell ref="AK31:AO31"/>
    <mergeCell ref="L32:P32"/>
    <mergeCell ref="D100:AB100"/>
    <mergeCell ref="AG100:AM100"/>
    <mergeCell ref="AN100:AP100"/>
    <mergeCell ref="D101:AB101"/>
    <mergeCell ref="AG101:AM101"/>
    <mergeCell ref="AN101:AP101"/>
    <mergeCell ref="AG98:AM98"/>
    <mergeCell ref="D98:AB98"/>
    <mergeCell ref="AN98:AP98"/>
    <mergeCell ref="AG99:AM99"/>
    <mergeCell ref="D99:AB99"/>
    <mergeCell ref="AN99:AP99"/>
    <mergeCell ref="AN92:AP92"/>
    <mergeCell ref="C92:G92"/>
    <mergeCell ref="AG92:AM92"/>
    <mergeCell ref="I92:AF92"/>
    <mergeCell ref="J95:AF95"/>
    <mergeCell ref="D95:H95"/>
    <mergeCell ref="AN95:AP95"/>
    <mergeCell ref="AG95:AM95"/>
    <mergeCell ref="AG94:AM94"/>
    <mergeCell ref="AN94:AP94"/>
    <mergeCell ref="L85:AO85"/>
    <mergeCell ref="AM87:AN87"/>
    <mergeCell ref="AS89:AT91"/>
    <mergeCell ref="AM89:AP89"/>
    <mergeCell ref="AM90:AP90"/>
  </mergeCells>
  <dataValidations count="2">
    <dataValidation type="list" allowBlank="1" showInputMessage="1" showErrorMessage="1" error="Povolené sú hodnoty základná, znížená, nulová." sqref="AU97:AU101" xr:uid="{00000000-0002-0000-0000-000000000000}">
      <formula1>"základná, znížená, nulová"</formula1>
    </dataValidation>
    <dataValidation type="list" allowBlank="1" showInputMessage="1" showErrorMessage="1" error="Povolené sú hodnoty stavebná časť, technologická časť, investičná časť." sqref="AT97:AT101" xr:uid="{00000000-0002-0000-0000-000001000000}">
      <formula1>"stavebná časť, technologická časť, investičná časť"</formula1>
    </dataValidation>
  </dataValidations>
  <hyperlinks>
    <hyperlink ref="A95" location="'01o - Stavebné úpravy sil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224"/>
  <sheetViews>
    <sheetView showGridLines="0" workbookViewId="0">
      <selection activeCell="F26" sqref="F26"/>
    </sheetView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44" t="s">
        <v>5</v>
      </c>
      <c r="M2" s="225"/>
      <c r="N2" s="225"/>
      <c r="O2" s="225"/>
      <c r="P2" s="225"/>
      <c r="Q2" s="225"/>
      <c r="R2" s="225"/>
      <c r="S2" s="225"/>
      <c r="T2" s="225"/>
      <c r="U2" s="225"/>
      <c r="V2" s="225"/>
      <c r="AT2" s="15" t="s">
        <v>85</v>
      </c>
    </row>
    <row r="3" spans="2:46" ht="6.9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76</v>
      </c>
    </row>
    <row r="4" spans="2:46" ht="24.9" customHeight="1">
      <c r="B4" s="18"/>
      <c r="D4" s="19" t="s">
        <v>95</v>
      </c>
      <c r="L4" s="18"/>
      <c r="M4" s="99" t="s">
        <v>9</v>
      </c>
      <c r="AT4" s="15" t="s">
        <v>3</v>
      </c>
    </row>
    <row r="5" spans="2:46" ht="6.9" customHeight="1">
      <c r="B5" s="18"/>
      <c r="L5" s="18"/>
    </row>
    <row r="6" spans="2:46" ht="12" customHeight="1">
      <c r="B6" s="18"/>
      <c r="D6" s="25" t="s">
        <v>15</v>
      </c>
      <c r="L6" s="18"/>
    </row>
    <row r="7" spans="2:46" ht="16.5" customHeight="1">
      <c r="B7" s="18"/>
      <c r="E7" s="245" t="str">
        <f>'Rekapitulácia stavby'!K6</f>
        <v>Stavebné úpravy silážnej jamy,  Pichne</v>
      </c>
      <c r="F7" s="246"/>
      <c r="G7" s="246"/>
      <c r="H7" s="246"/>
      <c r="L7" s="18"/>
    </row>
    <row r="8" spans="2:46" s="1" customFormat="1" ht="12" customHeight="1">
      <c r="B8" s="32"/>
      <c r="D8" s="25" t="s">
        <v>96</v>
      </c>
      <c r="L8" s="32"/>
    </row>
    <row r="9" spans="2:46" s="1" customFormat="1" ht="16.5" customHeight="1">
      <c r="B9" s="32"/>
      <c r="E9" s="197" t="s">
        <v>97</v>
      </c>
      <c r="F9" s="247"/>
      <c r="G9" s="247"/>
      <c r="H9" s="247"/>
      <c r="L9" s="32"/>
    </row>
    <row r="10" spans="2:46" s="1" customFormat="1" ht="10.199999999999999">
      <c r="B10" s="32"/>
      <c r="L10" s="32"/>
    </row>
    <row r="11" spans="2:46" s="1" customFormat="1" ht="12" customHeight="1">
      <c r="B11" s="32"/>
      <c r="D11" s="25" t="s">
        <v>17</v>
      </c>
      <c r="F11" s="23" t="s">
        <v>1</v>
      </c>
      <c r="I11" s="25" t="s">
        <v>18</v>
      </c>
      <c r="J11" s="23" t="s">
        <v>1</v>
      </c>
      <c r="L11" s="32"/>
    </row>
    <row r="12" spans="2:46" s="1" customFormat="1" ht="12" customHeight="1">
      <c r="B12" s="32"/>
      <c r="D12" s="25" t="s">
        <v>19</v>
      </c>
      <c r="F12" s="23" t="s">
        <v>20</v>
      </c>
      <c r="I12" s="25" t="s">
        <v>21</v>
      </c>
      <c r="J12" s="55" t="str">
        <f>'Rekapitulácia stavby'!AN8</f>
        <v>22. 10. 2026</v>
      </c>
      <c r="L12" s="32"/>
    </row>
    <row r="13" spans="2:46" s="1" customFormat="1" ht="10.8" customHeight="1">
      <c r="B13" s="32"/>
      <c r="L13" s="32"/>
    </row>
    <row r="14" spans="2:46" s="1" customFormat="1" ht="12" customHeight="1">
      <c r="B14" s="32"/>
      <c r="D14" s="25" t="s">
        <v>23</v>
      </c>
      <c r="I14" s="25" t="s">
        <v>24</v>
      </c>
      <c r="J14" s="23" t="str">
        <f>IF('Rekapitulácia stavby'!AN10="","",'Rekapitulácia stavby'!AN10)</f>
        <v/>
      </c>
      <c r="L14" s="32"/>
    </row>
    <row r="15" spans="2:46" s="1" customFormat="1" ht="18" customHeight="1">
      <c r="B15" s="32"/>
      <c r="E15" s="23" t="str">
        <f>IF('Rekapitulácia stavby'!E11="","",'Rekapitulácia stavby'!E11)</f>
        <v>JRD Pichne s.r.o.</v>
      </c>
      <c r="I15" s="25" t="s">
        <v>25</v>
      </c>
      <c r="J15" s="23" t="str">
        <f>IF('Rekapitulácia stavby'!AN11="","",'Rekapitulácia stavby'!AN11)</f>
        <v/>
      </c>
      <c r="L15" s="32"/>
    </row>
    <row r="16" spans="2:46" s="1" customFormat="1" ht="6.9" customHeight="1">
      <c r="B16" s="32"/>
      <c r="L16" s="32"/>
    </row>
    <row r="17" spans="2:12" s="1" customFormat="1" ht="12" customHeight="1">
      <c r="B17" s="32"/>
      <c r="D17" s="25" t="s">
        <v>26</v>
      </c>
      <c r="I17" s="25" t="s">
        <v>24</v>
      </c>
      <c r="J17" s="26" t="str">
        <f>'Rekapitulácia stavby'!AN13</f>
        <v>Vyplň údaj</v>
      </c>
      <c r="L17" s="32"/>
    </row>
    <row r="18" spans="2:12" s="1" customFormat="1" ht="18" customHeight="1">
      <c r="B18" s="32"/>
      <c r="E18" s="248" t="str">
        <f>'Rekapitulácia stavby'!E14</f>
        <v>Vyplň údaj</v>
      </c>
      <c r="F18" s="224"/>
      <c r="G18" s="224"/>
      <c r="H18" s="224"/>
      <c r="I18" s="25" t="s">
        <v>25</v>
      </c>
      <c r="J18" s="26" t="str">
        <f>'Rekapitulácia stavby'!AN14</f>
        <v>Vyplň údaj</v>
      </c>
      <c r="L18" s="32"/>
    </row>
    <row r="19" spans="2:12" s="1" customFormat="1" ht="6.9" customHeight="1">
      <c r="B19" s="32"/>
      <c r="L19" s="32"/>
    </row>
    <row r="20" spans="2:12" s="1" customFormat="1" ht="12" customHeight="1">
      <c r="B20" s="32"/>
      <c r="D20" s="25" t="s">
        <v>28</v>
      </c>
      <c r="I20" s="25" t="s">
        <v>24</v>
      </c>
      <c r="J20" s="23" t="s">
        <v>29</v>
      </c>
      <c r="L20" s="32"/>
    </row>
    <row r="21" spans="2:12" s="1" customFormat="1" ht="18" customHeight="1">
      <c r="B21" s="32"/>
      <c r="E21" s="23" t="s">
        <v>293</v>
      </c>
      <c r="I21" s="25" t="s">
        <v>25</v>
      </c>
      <c r="J21" s="23" t="s">
        <v>1</v>
      </c>
      <c r="L21" s="32"/>
    </row>
    <row r="22" spans="2:12" s="1" customFormat="1" ht="6.9" customHeight="1">
      <c r="B22" s="32"/>
      <c r="L22" s="32"/>
    </row>
    <row r="23" spans="2:12" s="1" customFormat="1" ht="12" customHeight="1">
      <c r="B23" s="32"/>
      <c r="D23" s="25" t="s">
        <v>31</v>
      </c>
      <c r="I23" s="25" t="s">
        <v>24</v>
      </c>
      <c r="J23" s="23" t="s">
        <v>1</v>
      </c>
      <c r="L23" s="32"/>
    </row>
    <row r="24" spans="2:12" s="1" customFormat="1" ht="18" customHeight="1">
      <c r="B24" s="32"/>
      <c r="E24" s="23" t="s">
        <v>32</v>
      </c>
      <c r="I24" s="25" t="s">
        <v>25</v>
      </c>
      <c r="J24" s="23" t="s">
        <v>1</v>
      </c>
      <c r="L24" s="32"/>
    </row>
    <row r="25" spans="2:12" s="1" customFormat="1" ht="6.9" customHeight="1">
      <c r="B25" s="32"/>
      <c r="L25" s="32"/>
    </row>
    <row r="26" spans="2:12" s="1" customFormat="1" ht="12" customHeight="1">
      <c r="B26" s="32"/>
      <c r="D26" s="25" t="s">
        <v>33</v>
      </c>
      <c r="L26" s="32"/>
    </row>
    <row r="27" spans="2:12" s="7" customFormat="1" ht="16.5" customHeight="1">
      <c r="B27" s="100"/>
      <c r="E27" s="229" t="s">
        <v>1</v>
      </c>
      <c r="F27" s="229"/>
      <c r="G27" s="229"/>
      <c r="H27" s="229"/>
      <c r="L27" s="100"/>
    </row>
    <row r="28" spans="2:12" s="1" customFormat="1" ht="6.9" customHeight="1">
      <c r="B28" s="32"/>
      <c r="L28" s="32"/>
    </row>
    <row r="29" spans="2:12" s="1" customFormat="1" ht="6.9" customHeight="1">
      <c r="B29" s="32"/>
      <c r="D29" s="56"/>
      <c r="E29" s="56"/>
      <c r="F29" s="56"/>
      <c r="G29" s="56"/>
      <c r="H29" s="56"/>
      <c r="I29" s="56"/>
      <c r="J29" s="56"/>
      <c r="K29" s="56"/>
      <c r="L29" s="32"/>
    </row>
    <row r="30" spans="2:12" s="1" customFormat="1" ht="14.4" customHeight="1">
      <c r="B30" s="32"/>
      <c r="D30" s="23" t="s">
        <v>98</v>
      </c>
      <c r="J30" s="31">
        <f>J96</f>
        <v>0</v>
      </c>
      <c r="L30" s="32"/>
    </row>
    <row r="31" spans="2:12" s="1" customFormat="1" ht="14.4" customHeight="1">
      <c r="B31" s="32"/>
      <c r="D31" s="30" t="s">
        <v>89</v>
      </c>
      <c r="J31" s="31">
        <f>J108</f>
        <v>0</v>
      </c>
      <c r="L31" s="32"/>
    </row>
    <row r="32" spans="2:12" s="1" customFormat="1" ht="25.35" customHeight="1">
      <c r="B32" s="32"/>
      <c r="D32" s="101" t="s">
        <v>36</v>
      </c>
      <c r="J32" s="69">
        <f>ROUND(J30 + J31, 2)</f>
        <v>0</v>
      </c>
      <c r="L32" s="32"/>
    </row>
    <row r="33" spans="2:12" s="1" customFormat="1" ht="6.9" customHeight="1">
      <c r="B33" s="32"/>
      <c r="D33" s="56"/>
      <c r="E33" s="56"/>
      <c r="F33" s="56"/>
      <c r="G33" s="56"/>
      <c r="H33" s="56"/>
      <c r="I33" s="56"/>
      <c r="J33" s="56"/>
      <c r="K33" s="56"/>
      <c r="L33" s="32"/>
    </row>
    <row r="34" spans="2:12" s="1" customFormat="1" ht="14.4" customHeight="1">
      <c r="B34" s="32"/>
      <c r="F34" s="35" t="s">
        <v>38</v>
      </c>
      <c r="I34" s="35" t="s">
        <v>37</v>
      </c>
      <c r="J34" s="35" t="s">
        <v>39</v>
      </c>
      <c r="L34" s="32"/>
    </row>
    <row r="35" spans="2:12" s="1" customFormat="1" ht="14.4" customHeight="1">
      <c r="B35" s="32"/>
      <c r="D35" s="58" t="s">
        <v>40</v>
      </c>
      <c r="E35" s="37" t="s">
        <v>41</v>
      </c>
      <c r="F35" s="102">
        <f>ROUND((SUM(BE108:BE115) + SUM(BE135:BE223)),  2)</f>
        <v>0</v>
      </c>
      <c r="G35" s="103"/>
      <c r="H35" s="103"/>
      <c r="I35" s="104">
        <v>0.23</v>
      </c>
      <c r="J35" s="102">
        <f>ROUND(((SUM(BE108:BE115) + SUM(BE135:BE223))*I35),  2)</f>
        <v>0</v>
      </c>
      <c r="L35" s="32"/>
    </row>
    <row r="36" spans="2:12" s="1" customFormat="1" ht="14.4" customHeight="1">
      <c r="B36" s="32"/>
      <c r="E36" s="37" t="s">
        <v>42</v>
      </c>
      <c r="F36" s="105">
        <f>ROUND((SUM(BF108:BF115) + SUM(BF135:BF223)),  2)</f>
        <v>0</v>
      </c>
      <c r="I36" s="106">
        <v>0.23</v>
      </c>
      <c r="J36" s="105">
        <f>ROUND(((SUM(BF108:BF115) + SUM(BF135:BF223))*I36),  2)</f>
        <v>0</v>
      </c>
      <c r="L36" s="32"/>
    </row>
    <row r="37" spans="2:12" s="1" customFormat="1" ht="14.4" hidden="1" customHeight="1">
      <c r="B37" s="32"/>
      <c r="E37" s="25" t="s">
        <v>43</v>
      </c>
      <c r="F37" s="105">
        <f>ROUND((SUM(BG108:BG115) + SUM(BG135:BG223)),  2)</f>
        <v>0</v>
      </c>
      <c r="I37" s="106">
        <v>0.23</v>
      </c>
      <c r="J37" s="105">
        <f>0</f>
        <v>0</v>
      </c>
      <c r="L37" s="32"/>
    </row>
    <row r="38" spans="2:12" s="1" customFormat="1" ht="14.4" hidden="1" customHeight="1">
      <c r="B38" s="32"/>
      <c r="E38" s="25" t="s">
        <v>44</v>
      </c>
      <c r="F38" s="105">
        <f>ROUND((SUM(BH108:BH115) + SUM(BH135:BH223)),  2)</f>
        <v>0</v>
      </c>
      <c r="I38" s="106">
        <v>0.23</v>
      </c>
      <c r="J38" s="105">
        <f>0</f>
        <v>0</v>
      </c>
      <c r="L38" s="32"/>
    </row>
    <row r="39" spans="2:12" s="1" customFormat="1" ht="14.4" hidden="1" customHeight="1">
      <c r="B39" s="32"/>
      <c r="E39" s="37" t="s">
        <v>45</v>
      </c>
      <c r="F39" s="102">
        <f>ROUND((SUM(BI108:BI115) + SUM(BI135:BI223)),  2)</f>
        <v>0</v>
      </c>
      <c r="G39" s="103"/>
      <c r="H39" s="103"/>
      <c r="I39" s="104">
        <v>0</v>
      </c>
      <c r="J39" s="102">
        <f>0</f>
        <v>0</v>
      </c>
      <c r="L39" s="32"/>
    </row>
    <row r="40" spans="2:12" s="1" customFormat="1" ht="6.9" customHeight="1">
      <c r="B40" s="32"/>
      <c r="L40" s="32"/>
    </row>
    <row r="41" spans="2:12" s="1" customFormat="1" ht="25.35" customHeight="1">
      <c r="B41" s="32"/>
      <c r="C41" s="97"/>
      <c r="D41" s="107" t="s">
        <v>46</v>
      </c>
      <c r="E41" s="60"/>
      <c r="F41" s="60"/>
      <c r="G41" s="108" t="s">
        <v>47</v>
      </c>
      <c r="H41" s="109" t="s">
        <v>48</v>
      </c>
      <c r="I41" s="60"/>
      <c r="J41" s="110">
        <f>SUM(J32:J39)</f>
        <v>0</v>
      </c>
      <c r="K41" s="111"/>
      <c r="L41" s="32"/>
    </row>
    <row r="42" spans="2:12" s="1" customFormat="1" ht="14.4" customHeight="1">
      <c r="B42" s="32"/>
      <c r="L42" s="32"/>
    </row>
    <row r="43" spans="2:12" ht="14.4" customHeight="1">
      <c r="B43" s="18"/>
      <c r="L43" s="18"/>
    </row>
    <row r="44" spans="2:12" ht="14.4" customHeight="1">
      <c r="B44" s="18"/>
      <c r="L44" s="18"/>
    </row>
    <row r="45" spans="2:12" ht="14.4" customHeight="1">
      <c r="B45" s="18"/>
      <c r="L45" s="18"/>
    </row>
    <row r="46" spans="2:12" ht="14.4" customHeight="1">
      <c r="B46" s="18"/>
      <c r="L46" s="18"/>
    </row>
    <row r="47" spans="2:12" ht="14.4" customHeight="1">
      <c r="B47" s="18"/>
      <c r="L47" s="18"/>
    </row>
    <row r="48" spans="2:12" ht="14.4" customHeight="1">
      <c r="B48" s="18"/>
      <c r="L48" s="18"/>
    </row>
    <row r="49" spans="2:12" ht="14.4" customHeight="1">
      <c r="B49" s="18"/>
      <c r="L49" s="18"/>
    </row>
    <row r="50" spans="2:12" s="1" customFormat="1" ht="14.4" customHeight="1">
      <c r="B50" s="32"/>
      <c r="D50" s="44" t="s">
        <v>49</v>
      </c>
      <c r="E50" s="45"/>
      <c r="F50" s="45"/>
      <c r="G50" s="44" t="s">
        <v>50</v>
      </c>
      <c r="H50" s="45"/>
      <c r="I50" s="45"/>
      <c r="J50" s="45"/>
      <c r="K50" s="45"/>
      <c r="L50" s="32"/>
    </row>
    <row r="51" spans="2:12" ht="10.199999999999999">
      <c r="B51" s="18"/>
      <c r="L51" s="18"/>
    </row>
    <row r="52" spans="2:12" ht="10.199999999999999">
      <c r="B52" s="18"/>
      <c r="L52" s="18"/>
    </row>
    <row r="53" spans="2:12" ht="10.199999999999999">
      <c r="B53" s="18"/>
      <c r="L53" s="18"/>
    </row>
    <row r="54" spans="2:12" ht="10.199999999999999">
      <c r="B54" s="18"/>
      <c r="L54" s="18"/>
    </row>
    <row r="55" spans="2:12" ht="10.199999999999999">
      <c r="B55" s="18"/>
      <c r="L55" s="18"/>
    </row>
    <row r="56" spans="2:12" ht="10.199999999999999">
      <c r="B56" s="18"/>
      <c r="L56" s="18"/>
    </row>
    <row r="57" spans="2:12" ht="10.199999999999999">
      <c r="B57" s="18"/>
      <c r="L57" s="18"/>
    </row>
    <row r="58" spans="2:12" ht="10.199999999999999">
      <c r="B58" s="18"/>
      <c r="L58" s="18"/>
    </row>
    <row r="59" spans="2:12" ht="10.199999999999999">
      <c r="B59" s="18"/>
      <c r="L59" s="18"/>
    </row>
    <row r="60" spans="2:12" ht="10.199999999999999">
      <c r="B60" s="18"/>
      <c r="L60" s="18"/>
    </row>
    <row r="61" spans="2:12" s="1" customFormat="1" ht="13.2">
      <c r="B61" s="32"/>
      <c r="D61" s="46" t="s">
        <v>51</v>
      </c>
      <c r="E61" s="34"/>
      <c r="F61" s="112" t="s">
        <v>52</v>
      </c>
      <c r="G61" s="46" t="s">
        <v>51</v>
      </c>
      <c r="H61" s="34"/>
      <c r="I61" s="34"/>
      <c r="J61" s="113" t="s">
        <v>52</v>
      </c>
      <c r="K61" s="34"/>
      <c r="L61" s="32"/>
    </row>
    <row r="62" spans="2:12" ht="10.199999999999999">
      <c r="B62" s="18"/>
      <c r="L62" s="18"/>
    </row>
    <row r="63" spans="2:12" ht="10.199999999999999">
      <c r="B63" s="18"/>
      <c r="L63" s="18"/>
    </row>
    <row r="64" spans="2:12" ht="10.199999999999999">
      <c r="B64" s="18"/>
      <c r="L64" s="18"/>
    </row>
    <row r="65" spans="2:12" s="1" customFormat="1" ht="13.2">
      <c r="B65" s="32"/>
      <c r="D65" s="44" t="s">
        <v>53</v>
      </c>
      <c r="E65" s="45"/>
      <c r="F65" s="45"/>
      <c r="G65" s="44" t="s">
        <v>54</v>
      </c>
      <c r="H65" s="45"/>
      <c r="I65" s="45"/>
      <c r="J65" s="45"/>
      <c r="K65" s="45"/>
      <c r="L65" s="32"/>
    </row>
    <row r="66" spans="2:12" ht="10.199999999999999">
      <c r="B66" s="18"/>
      <c r="L66" s="18"/>
    </row>
    <row r="67" spans="2:12" ht="10.199999999999999">
      <c r="B67" s="18"/>
      <c r="L67" s="18"/>
    </row>
    <row r="68" spans="2:12" ht="10.199999999999999">
      <c r="B68" s="18"/>
      <c r="L68" s="18"/>
    </row>
    <row r="69" spans="2:12" ht="10.199999999999999">
      <c r="B69" s="18"/>
      <c r="L69" s="18"/>
    </row>
    <row r="70" spans="2:12" ht="10.199999999999999">
      <c r="B70" s="18"/>
      <c r="L70" s="18"/>
    </row>
    <row r="71" spans="2:12" ht="10.199999999999999">
      <c r="B71" s="18"/>
      <c r="L71" s="18"/>
    </row>
    <row r="72" spans="2:12" ht="10.199999999999999">
      <c r="B72" s="18"/>
      <c r="L72" s="18"/>
    </row>
    <row r="73" spans="2:12" ht="10.199999999999999">
      <c r="B73" s="18"/>
      <c r="L73" s="18"/>
    </row>
    <row r="74" spans="2:12" ht="10.199999999999999">
      <c r="B74" s="18"/>
      <c r="L74" s="18"/>
    </row>
    <row r="75" spans="2:12" ht="10.199999999999999">
      <c r="B75" s="18"/>
      <c r="L75" s="18"/>
    </row>
    <row r="76" spans="2:12" s="1" customFormat="1" ht="13.2">
      <c r="B76" s="32"/>
      <c r="D76" s="46" t="s">
        <v>51</v>
      </c>
      <c r="E76" s="34"/>
      <c r="F76" s="112" t="s">
        <v>52</v>
      </c>
      <c r="G76" s="46" t="s">
        <v>51</v>
      </c>
      <c r="H76" s="34"/>
      <c r="I76" s="34"/>
      <c r="J76" s="113" t="s">
        <v>52</v>
      </c>
      <c r="K76" s="34"/>
      <c r="L76" s="32"/>
    </row>
    <row r="77" spans="2:12" s="1" customFormat="1" ht="14.4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47" s="1" customFormat="1" ht="6.9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47" s="1" customFormat="1" ht="24.9" customHeight="1">
      <c r="B82" s="32"/>
      <c r="C82" s="19" t="s">
        <v>99</v>
      </c>
      <c r="L82" s="32"/>
    </row>
    <row r="83" spans="2:47" s="1" customFormat="1" ht="6.9" customHeight="1">
      <c r="B83" s="32"/>
      <c r="L83" s="32"/>
    </row>
    <row r="84" spans="2:47" s="1" customFormat="1" ht="12" customHeight="1">
      <c r="B84" s="32"/>
      <c r="C84" s="25" t="s">
        <v>15</v>
      </c>
      <c r="L84" s="32"/>
    </row>
    <row r="85" spans="2:47" s="1" customFormat="1" ht="16.5" customHeight="1">
      <c r="B85" s="32"/>
      <c r="E85" s="245" t="str">
        <f>E7</f>
        <v>Stavebné úpravy silážnej jamy,  Pichne</v>
      </c>
      <c r="F85" s="246"/>
      <c r="G85" s="246"/>
      <c r="H85" s="246"/>
      <c r="L85" s="32"/>
    </row>
    <row r="86" spans="2:47" s="1" customFormat="1" ht="12" customHeight="1">
      <c r="B86" s="32"/>
      <c r="C86" s="25" t="s">
        <v>96</v>
      </c>
      <c r="L86" s="32"/>
    </row>
    <row r="87" spans="2:47" s="1" customFormat="1" ht="16.5" customHeight="1">
      <c r="B87" s="32"/>
      <c r="E87" s="197" t="str">
        <f>E9</f>
        <v>01o - Stavebné úpravy silá...</v>
      </c>
      <c r="F87" s="247"/>
      <c r="G87" s="247"/>
      <c r="H87" s="247"/>
      <c r="L87" s="32"/>
    </row>
    <row r="88" spans="2:47" s="1" customFormat="1" ht="6.9" customHeight="1">
      <c r="B88" s="32"/>
      <c r="L88" s="32"/>
    </row>
    <row r="89" spans="2:47" s="1" customFormat="1" ht="12" customHeight="1">
      <c r="B89" s="32"/>
      <c r="C89" s="25" t="s">
        <v>19</v>
      </c>
      <c r="F89" s="23" t="str">
        <f>F12</f>
        <v xml:space="preserve"> </v>
      </c>
      <c r="I89" s="25" t="s">
        <v>21</v>
      </c>
      <c r="J89" s="55" t="str">
        <f>IF(J12="","",J12)</f>
        <v>22. 10. 2026</v>
      </c>
      <c r="L89" s="32"/>
    </row>
    <row r="90" spans="2:47" s="1" customFormat="1" ht="6.9" customHeight="1">
      <c r="B90" s="32"/>
      <c r="L90" s="32"/>
    </row>
    <row r="91" spans="2:47" s="1" customFormat="1" ht="25.65" customHeight="1">
      <c r="B91" s="32"/>
      <c r="C91" s="25" t="s">
        <v>23</v>
      </c>
      <c r="F91" s="23" t="str">
        <f>E15</f>
        <v>JRD Pichne s.r.o.</v>
      </c>
      <c r="I91" s="25" t="s">
        <v>28</v>
      </c>
      <c r="J91" s="28" t="str">
        <f>E21</f>
        <v>Ing. Lukáš Pida - Projektovanie stavieb</v>
      </c>
      <c r="L91" s="32"/>
    </row>
    <row r="92" spans="2:47" s="1" customFormat="1" ht="15.15" customHeight="1">
      <c r="B92" s="32"/>
      <c r="C92" s="25" t="s">
        <v>26</v>
      </c>
      <c r="F92" s="23" t="str">
        <f>IF(E18="","",E18)</f>
        <v>Vyplň údaj</v>
      </c>
      <c r="I92" s="25" t="s">
        <v>31</v>
      </c>
      <c r="J92" s="28" t="str">
        <f>E24</f>
        <v>Ing. Karol Závodský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14" t="s">
        <v>100</v>
      </c>
      <c r="D94" s="97"/>
      <c r="E94" s="97"/>
      <c r="F94" s="97"/>
      <c r="G94" s="97"/>
      <c r="H94" s="97"/>
      <c r="I94" s="97"/>
      <c r="J94" s="115" t="s">
        <v>101</v>
      </c>
      <c r="K94" s="97"/>
      <c r="L94" s="32"/>
    </row>
    <row r="95" spans="2:47" s="1" customFormat="1" ht="10.35" customHeight="1">
      <c r="B95" s="32"/>
      <c r="L95" s="32"/>
    </row>
    <row r="96" spans="2:47" s="1" customFormat="1" ht="22.8" customHeight="1">
      <c r="B96" s="32"/>
      <c r="C96" s="116" t="s">
        <v>102</v>
      </c>
      <c r="J96" s="69">
        <f>J135</f>
        <v>0</v>
      </c>
      <c r="L96" s="32"/>
      <c r="AU96" s="15" t="s">
        <v>103</v>
      </c>
    </row>
    <row r="97" spans="2:65" s="8" customFormat="1" ht="24.9" customHeight="1">
      <c r="B97" s="117"/>
      <c r="D97" s="118" t="s">
        <v>104</v>
      </c>
      <c r="E97" s="119"/>
      <c r="F97" s="119"/>
      <c r="G97" s="119"/>
      <c r="H97" s="119"/>
      <c r="I97" s="119"/>
      <c r="J97" s="120">
        <f>J136</f>
        <v>0</v>
      </c>
      <c r="L97" s="117"/>
    </row>
    <row r="98" spans="2:65" s="9" customFormat="1" ht="19.95" customHeight="1">
      <c r="B98" s="121"/>
      <c r="D98" s="122" t="s">
        <v>105</v>
      </c>
      <c r="E98" s="123"/>
      <c r="F98" s="123"/>
      <c r="G98" s="123"/>
      <c r="H98" s="123"/>
      <c r="I98" s="123"/>
      <c r="J98" s="124">
        <f>J137</f>
        <v>0</v>
      </c>
      <c r="L98" s="121"/>
    </row>
    <row r="99" spans="2:65" s="9" customFormat="1" ht="19.95" customHeight="1">
      <c r="B99" s="121"/>
      <c r="D99" s="122" t="s">
        <v>106</v>
      </c>
      <c r="E99" s="123"/>
      <c r="F99" s="123"/>
      <c r="G99" s="123"/>
      <c r="H99" s="123"/>
      <c r="I99" s="123"/>
      <c r="J99" s="124">
        <f>J163</f>
        <v>0</v>
      </c>
      <c r="L99" s="121"/>
    </row>
    <row r="100" spans="2:65" s="9" customFormat="1" ht="19.95" customHeight="1">
      <c r="B100" s="121"/>
      <c r="D100" s="122" t="s">
        <v>107</v>
      </c>
      <c r="E100" s="123"/>
      <c r="F100" s="123"/>
      <c r="G100" s="123"/>
      <c r="H100" s="123"/>
      <c r="I100" s="123"/>
      <c r="J100" s="124">
        <f>J167</f>
        <v>0</v>
      </c>
      <c r="L100" s="121"/>
    </row>
    <row r="101" spans="2:65" s="9" customFormat="1" ht="19.95" customHeight="1">
      <c r="B101" s="121"/>
      <c r="D101" s="122" t="s">
        <v>108</v>
      </c>
      <c r="E101" s="123"/>
      <c r="F101" s="123"/>
      <c r="G101" s="123"/>
      <c r="H101" s="123"/>
      <c r="I101" s="123"/>
      <c r="J101" s="124">
        <f>J169</f>
        <v>0</v>
      </c>
      <c r="L101" s="121"/>
    </row>
    <row r="102" spans="2:65" s="9" customFormat="1" ht="19.95" customHeight="1">
      <c r="B102" s="121"/>
      <c r="D102" s="122" t="s">
        <v>109</v>
      </c>
      <c r="E102" s="123"/>
      <c r="F102" s="123"/>
      <c r="G102" s="123"/>
      <c r="H102" s="123"/>
      <c r="I102" s="123"/>
      <c r="J102" s="124">
        <f>J174</f>
        <v>0</v>
      </c>
      <c r="L102" s="121"/>
    </row>
    <row r="103" spans="2:65" s="9" customFormat="1" ht="19.95" customHeight="1">
      <c r="B103" s="121"/>
      <c r="D103" s="122" t="s">
        <v>110</v>
      </c>
      <c r="E103" s="123"/>
      <c r="F103" s="123"/>
      <c r="G103" s="123"/>
      <c r="H103" s="123"/>
      <c r="I103" s="123"/>
      <c r="J103" s="124">
        <f>J203</f>
        <v>0</v>
      </c>
      <c r="L103" s="121"/>
    </row>
    <row r="104" spans="2:65" s="9" customFormat="1" ht="19.95" customHeight="1">
      <c r="B104" s="121"/>
      <c r="D104" s="122" t="s">
        <v>111</v>
      </c>
      <c r="E104" s="123"/>
      <c r="F104" s="123"/>
      <c r="G104" s="123"/>
      <c r="H104" s="123"/>
      <c r="I104" s="123"/>
      <c r="J104" s="124">
        <f>J207</f>
        <v>0</v>
      </c>
      <c r="L104" s="121"/>
    </row>
    <row r="105" spans="2:65" s="9" customFormat="1" ht="19.95" customHeight="1">
      <c r="B105" s="121"/>
      <c r="D105" s="122" t="s">
        <v>112</v>
      </c>
      <c r="E105" s="123"/>
      <c r="F105" s="123"/>
      <c r="G105" s="123"/>
      <c r="H105" s="123"/>
      <c r="I105" s="123"/>
      <c r="J105" s="124">
        <f>J222</f>
        <v>0</v>
      </c>
      <c r="L105" s="121"/>
    </row>
    <row r="106" spans="2:65" s="1" customFormat="1" ht="21.75" customHeight="1">
      <c r="B106" s="32"/>
      <c r="L106" s="32"/>
    </row>
    <row r="107" spans="2:65" s="1" customFormat="1" ht="6.9" customHeight="1">
      <c r="B107" s="32"/>
      <c r="L107" s="32"/>
    </row>
    <row r="108" spans="2:65" s="1" customFormat="1" ht="29.25" customHeight="1">
      <c r="B108" s="32"/>
      <c r="C108" s="116" t="s">
        <v>113</v>
      </c>
      <c r="J108" s="125">
        <f>ROUND(J109 + J110 + J111 + J112 + J113 + J114,2)</f>
        <v>0</v>
      </c>
      <c r="L108" s="32"/>
      <c r="N108" s="126" t="s">
        <v>40</v>
      </c>
    </row>
    <row r="109" spans="2:65" s="1" customFormat="1" ht="18" customHeight="1">
      <c r="B109" s="127"/>
      <c r="C109" s="128"/>
      <c r="D109" s="217" t="s">
        <v>114</v>
      </c>
      <c r="E109" s="249"/>
      <c r="F109" s="249"/>
      <c r="G109" s="128"/>
      <c r="H109" s="128"/>
      <c r="I109" s="128"/>
      <c r="J109" s="88">
        <v>0</v>
      </c>
      <c r="K109" s="128"/>
      <c r="L109" s="127"/>
      <c r="M109" s="128"/>
      <c r="N109" s="130" t="s">
        <v>42</v>
      </c>
      <c r="O109" s="128"/>
      <c r="P109" s="128"/>
      <c r="Q109" s="128"/>
      <c r="R109" s="128"/>
      <c r="S109" s="128"/>
      <c r="T109" s="128"/>
      <c r="U109" s="128"/>
      <c r="V109" s="128"/>
      <c r="W109" s="128"/>
      <c r="X109" s="128"/>
      <c r="Y109" s="128"/>
      <c r="Z109" s="128"/>
      <c r="AA109" s="128"/>
      <c r="AB109" s="128"/>
      <c r="AC109" s="128"/>
      <c r="AD109" s="128"/>
      <c r="AE109" s="128"/>
      <c r="AF109" s="128"/>
      <c r="AG109" s="128"/>
      <c r="AH109" s="128"/>
      <c r="AI109" s="128"/>
      <c r="AJ109" s="128"/>
      <c r="AK109" s="128"/>
      <c r="AL109" s="128"/>
      <c r="AM109" s="128"/>
      <c r="AN109" s="128"/>
      <c r="AO109" s="128"/>
      <c r="AP109" s="128"/>
      <c r="AQ109" s="128"/>
      <c r="AR109" s="128"/>
      <c r="AS109" s="128"/>
      <c r="AT109" s="128"/>
      <c r="AU109" s="128"/>
      <c r="AV109" s="128"/>
      <c r="AW109" s="128"/>
      <c r="AX109" s="128"/>
      <c r="AY109" s="131" t="s">
        <v>115</v>
      </c>
      <c r="AZ109" s="128"/>
      <c r="BA109" s="128"/>
      <c r="BB109" s="128"/>
      <c r="BC109" s="128"/>
      <c r="BD109" s="128"/>
      <c r="BE109" s="132">
        <f t="shared" ref="BE109:BE114" si="0">IF(N109="základná",J109,0)</f>
        <v>0</v>
      </c>
      <c r="BF109" s="132">
        <f t="shared" ref="BF109:BF114" si="1">IF(N109="znížená",J109,0)</f>
        <v>0</v>
      </c>
      <c r="BG109" s="132">
        <f t="shared" ref="BG109:BG114" si="2">IF(N109="zákl. prenesená",J109,0)</f>
        <v>0</v>
      </c>
      <c r="BH109" s="132">
        <f t="shared" ref="BH109:BH114" si="3">IF(N109="zníž. prenesená",J109,0)</f>
        <v>0</v>
      </c>
      <c r="BI109" s="132">
        <f t="shared" ref="BI109:BI114" si="4">IF(N109="nulová",J109,0)</f>
        <v>0</v>
      </c>
      <c r="BJ109" s="131" t="s">
        <v>116</v>
      </c>
      <c r="BK109" s="128"/>
      <c r="BL109" s="128"/>
      <c r="BM109" s="128"/>
    </row>
    <row r="110" spans="2:65" s="1" customFormat="1" ht="18" customHeight="1">
      <c r="B110" s="127"/>
      <c r="C110" s="128"/>
      <c r="D110" s="217" t="s">
        <v>117</v>
      </c>
      <c r="E110" s="249"/>
      <c r="F110" s="249"/>
      <c r="G110" s="128"/>
      <c r="H110" s="128"/>
      <c r="I110" s="128"/>
      <c r="J110" s="88">
        <v>0</v>
      </c>
      <c r="K110" s="128"/>
      <c r="L110" s="127"/>
      <c r="M110" s="128"/>
      <c r="N110" s="130" t="s">
        <v>42</v>
      </c>
      <c r="O110" s="128"/>
      <c r="P110" s="128"/>
      <c r="Q110" s="128"/>
      <c r="R110" s="128"/>
      <c r="S110" s="128"/>
      <c r="T110" s="128"/>
      <c r="U110" s="128"/>
      <c r="V110" s="128"/>
      <c r="W110" s="128"/>
      <c r="X110" s="128"/>
      <c r="Y110" s="128"/>
      <c r="Z110" s="128"/>
      <c r="AA110" s="128"/>
      <c r="AB110" s="128"/>
      <c r="AC110" s="128"/>
      <c r="AD110" s="128"/>
      <c r="AE110" s="128"/>
      <c r="AF110" s="128"/>
      <c r="AG110" s="128"/>
      <c r="AH110" s="128"/>
      <c r="AI110" s="128"/>
      <c r="AJ110" s="128"/>
      <c r="AK110" s="128"/>
      <c r="AL110" s="128"/>
      <c r="AM110" s="128"/>
      <c r="AN110" s="128"/>
      <c r="AO110" s="128"/>
      <c r="AP110" s="128"/>
      <c r="AQ110" s="128"/>
      <c r="AR110" s="128"/>
      <c r="AS110" s="128"/>
      <c r="AT110" s="128"/>
      <c r="AU110" s="128"/>
      <c r="AV110" s="128"/>
      <c r="AW110" s="128"/>
      <c r="AX110" s="128"/>
      <c r="AY110" s="131" t="s">
        <v>115</v>
      </c>
      <c r="AZ110" s="128"/>
      <c r="BA110" s="128"/>
      <c r="BB110" s="128"/>
      <c r="BC110" s="128"/>
      <c r="BD110" s="128"/>
      <c r="BE110" s="132">
        <f t="shared" si="0"/>
        <v>0</v>
      </c>
      <c r="BF110" s="132">
        <f t="shared" si="1"/>
        <v>0</v>
      </c>
      <c r="BG110" s="132">
        <f t="shared" si="2"/>
        <v>0</v>
      </c>
      <c r="BH110" s="132">
        <f t="shared" si="3"/>
        <v>0</v>
      </c>
      <c r="BI110" s="132">
        <f t="shared" si="4"/>
        <v>0</v>
      </c>
      <c r="BJ110" s="131" t="s">
        <v>116</v>
      </c>
      <c r="BK110" s="128"/>
      <c r="BL110" s="128"/>
      <c r="BM110" s="128"/>
    </row>
    <row r="111" spans="2:65" s="1" customFormat="1" ht="18" customHeight="1">
      <c r="B111" s="127"/>
      <c r="C111" s="128"/>
      <c r="D111" s="217" t="s">
        <v>118</v>
      </c>
      <c r="E111" s="249"/>
      <c r="F111" s="249"/>
      <c r="G111" s="128"/>
      <c r="H111" s="128"/>
      <c r="I111" s="128"/>
      <c r="J111" s="88">
        <v>0</v>
      </c>
      <c r="K111" s="128"/>
      <c r="L111" s="127"/>
      <c r="M111" s="128"/>
      <c r="N111" s="130" t="s">
        <v>42</v>
      </c>
      <c r="O111" s="128"/>
      <c r="P111" s="128"/>
      <c r="Q111" s="128"/>
      <c r="R111" s="128"/>
      <c r="S111" s="128"/>
      <c r="T111" s="128"/>
      <c r="U111" s="128"/>
      <c r="V111" s="128"/>
      <c r="W111" s="128"/>
      <c r="X111" s="128"/>
      <c r="Y111" s="128"/>
      <c r="Z111" s="128"/>
      <c r="AA111" s="128"/>
      <c r="AB111" s="128"/>
      <c r="AC111" s="128"/>
      <c r="AD111" s="128"/>
      <c r="AE111" s="128"/>
      <c r="AF111" s="128"/>
      <c r="AG111" s="128"/>
      <c r="AH111" s="128"/>
      <c r="AI111" s="128"/>
      <c r="AJ111" s="128"/>
      <c r="AK111" s="128"/>
      <c r="AL111" s="128"/>
      <c r="AM111" s="128"/>
      <c r="AN111" s="128"/>
      <c r="AO111" s="128"/>
      <c r="AP111" s="128"/>
      <c r="AQ111" s="128"/>
      <c r="AR111" s="128"/>
      <c r="AS111" s="128"/>
      <c r="AT111" s="128"/>
      <c r="AU111" s="128"/>
      <c r="AV111" s="128"/>
      <c r="AW111" s="128"/>
      <c r="AX111" s="128"/>
      <c r="AY111" s="131" t="s">
        <v>115</v>
      </c>
      <c r="AZ111" s="128"/>
      <c r="BA111" s="128"/>
      <c r="BB111" s="128"/>
      <c r="BC111" s="128"/>
      <c r="BD111" s="128"/>
      <c r="BE111" s="132">
        <f t="shared" si="0"/>
        <v>0</v>
      </c>
      <c r="BF111" s="132">
        <f t="shared" si="1"/>
        <v>0</v>
      </c>
      <c r="BG111" s="132">
        <f t="shared" si="2"/>
        <v>0</v>
      </c>
      <c r="BH111" s="132">
        <f t="shared" si="3"/>
        <v>0</v>
      </c>
      <c r="BI111" s="132">
        <f t="shared" si="4"/>
        <v>0</v>
      </c>
      <c r="BJ111" s="131" t="s">
        <v>116</v>
      </c>
      <c r="BK111" s="128"/>
      <c r="BL111" s="128"/>
      <c r="BM111" s="128"/>
    </row>
    <row r="112" spans="2:65" s="1" customFormat="1" ht="18" customHeight="1">
      <c r="B112" s="127"/>
      <c r="C112" s="128"/>
      <c r="D112" s="217" t="s">
        <v>119</v>
      </c>
      <c r="E112" s="249"/>
      <c r="F112" s="249"/>
      <c r="G112" s="128"/>
      <c r="H112" s="128"/>
      <c r="I112" s="128"/>
      <c r="J112" s="88">
        <v>0</v>
      </c>
      <c r="K112" s="128"/>
      <c r="L112" s="127"/>
      <c r="M112" s="128"/>
      <c r="N112" s="130" t="s">
        <v>42</v>
      </c>
      <c r="O112" s="128"/>
      <c r="P112" s="128"/>
      <c r="Q112" s="128"/>
      <c r="R112" s="128"/>
      <c r="S112" s="128"/>
      <c r="T112" s="128"/>
      <c r="U112" s="128"/>
      <c r="V112" s="128"/>
      <c r="W112" s="128"/>
      <c r="X112" s="128"/>
      <c r="Y112" s="128"/>
      <c r="Z112" s="128"/>
      <c r="AA112" s="128"/>
      <c r="AB112" s="128"/>
      <c r="AC112" s="128"/>
      <c r="AD112" s="128"/>
      <c r="AE112" s="128"/>
      <c r="AF112" s="128"/>
      <c r="AG112" s="128"/>
      <c r="AH112" s="128"/>
      <c r="AI112" s="128"/>
      <c r="AJ112" s="128"/>
      <c r="AK112" s="128"/>
      <c r="AL112" s="128"/>
      <c r="AM112" s="128"/>
      <c r="AN112" s="128"/>
      <c r="AO112" s="128"/>
      <c r="AP112" s="128"/>
      <c r="AQ112" s="128"/>
      <c r="AR112" s="128"/>
      <c r="AS112" s="128"/>
      <c r="AT112" s="128"/>
      <c r="AU112" s="128"/>
      <c r="AV112" s="128"/>
      <c r="AW112" s="128"/>
      <c r="AX112" s="128"/>
      <c r="AY112" s="131" t="s">
        <v>115</v>
      </c>
      <c r="AZ112" s="128"/>
      <c r="BA112" s="128"/>
      <c r="BB112" s="128"/>
      <c r="BC112" s="128"/>
      <c r="BD112" s="128"/>
      <c r="BE112" s="132">
        <f t="shared" si="0"/>
        <v>0</v>
      </c>
      <c r="BF112" s="132">
        <f t="shared" si="1"/>
        <v>0</v>
      </c>
      <c r="BG112" s="132">
        <f t="shared" si="2"/>
        <v>0</v>
      </c>
      <c r="BH112" s="132">
        <f t="shared" si="3"/>
        <v>0</v>
      </c>
      <c r="BI112" s="132">
        <f t="shared" si="4"/>
        <v>0</v>
      </c>
      <c r="BJ112" s="131" t="s">
        <v>116</v>
      </c>
      <c r="BK112" s="128"/>
      <c r="BL112" s="128"/>
      <c r="BM112" s="128"/>
    </row>
    <row r="113" spans="2:65" s="1" customFormat="1" ht="18" customHeight="1">
      <c r="B113" s="127"/>
      <c r="C113" s="128"/>
      <c r="D113" s="217" t="s">
        <v>120</v>
      </c>
      <c r="E113" s="249"/>
      <c r="F113" s="249"/>
      <c r="G113" s="128"/>
      <c r="H113" s="128"/>
      <c r="I113" s="128"/>
      <c r="J113" s="88">
        <v>0</v>
      </c>
      <c r="K113" s="128"/>
      <c r="L113" s="127"/>
      <c r="M113" s="128"/>
      <c r="N113" s="130" t="s">
        <v>42</v>
      </c>
      <c r="O113" s="128"/>
      <c r="P113" s="128"/>
      <c r="Q113" s="128"/>
      <c r="R113" s="128"/>
      <c r="S113" s="128"/>
      <c r="T113" s="128"/>
      <c r="U113" s="128"/>
      <c r="V113" s="128"/>
      <c r="W113" s="128"/>
      <c r="X113" s="128"/>
      <c r="Y113" s="128"/>
      <c r="Z113" s="128"/>
      <c r="AA113" s="128"/>
      <c r="AB113" s="128"/>
      <c r="AC113" s="128"/>
      <c r="AD113" s="128"/>
      <c r="AE113" s="128"/>
      <c r="AF113" s="128"/>
      <c r="AG113" s="128"/>
      <c r="AH113" s="128"/>
      <c r="AI113" s="128"/>
      <c r="AJ113" s="128"/>
      <c r="AK113" s="128"/>
      <c r="AL113" s="128"/>
      <c r="AM113" s="128"/>
      <c r="AN113" s="128"/>
      <c r="AO113" s="128"/>
      <c r="AP113" s="128"/>
      <c r="AQ113" s="128"/>
      <c r="AR113" s="128"/>
      <c r="AS113" s="128"/>
      <c r="AT113" s="128"/>
      <c r="AU113" s="128"/>
      <c r="AV113" s="128"/>
      <c r="AW113" s="128"/>
      <c r="AX113" s="128"/>
      <c r="AY113" s="131" t="s">
        <v>115</v>
      </c>
      <c r="AZ113" s="128"/>
      <c r="BA113" s="128"/>
      <c r="BB113" s="128"/>
      <c r="BC113" s="128"/>
      <c r="BD113" s="128"/>
      <c r="BE113" s="132">
        <f t="shared" si="0"/>
        <v>0</v>
      </c>
      <c r="BF113" s="132">
        <f t="shared" si="1"/>
        <v>0</v>
      </c>
      <c r="BG113" s="132">
        <f t="shared" si="2"/>
        <v>0</v>
      </c>
      <c r="BH113" s="132">
        <f t="shared" si="3"/>
        <v>0</v>
      </c>
      <c r="BI113" s="132">
        <f t="shared" si="4"/>
        <v>0</v>
      </c>
      <c r="BJ113" s="131" t="s">
        <v>116</v>
      </c>
      <c r="BK113" s="128"/>
      <c r="BL113" s="128"/>
      <c r="BM113" s="128"/>
    </row>
    <row r="114" spans="2:65" s="1" customFormat="1" ht="18" customHeight="1">
      <c r="B114" s="127"/>
      <c r="C114" s="128"/>
      <c r="D114" s="129" t="s">
        <v>121</v>
      </c>
      <c r="E114" s="128"/>
      <c r="F114" s="128"/>
      <c r="G114" s="128"/>
      <c r="H114" s="128"/>
      <c r="I114" s="128"/>
      <c r="J114" s="88">
        <f>ROUND(J30*T114,2)</f>
        <v>0</v>
      </c>
      <c r="K114" s="128"/>
      <c r="L114" s="127"/>
      <c r="M114" s="128"/>
      <c r="N114" s="130" t="s">
        <v>42</v>
      </c>
      <c r="O114" s="128"/>
      <c r="P114" s="128"/>
      <c r="Q114" s="128"/>
      <c r="R114" s="128"/>
      <c r="S114" s="128"/>
      <c r="T114" s="128"/>
      <c r="U114" s="128"/>
      <c r="V114" s="128"/>
      <c r="W114" s="128"/>
      <c r="X114" s="128"/>
      <c r="Y114" s="128"/>
      <c r="Z114" s="128"/>
      <c r="AA114" s="128"/>
      <c r="AB114" s="128"/>
      <c r="AC114" s="128"/>
      <c r="AD114" s="128"/>
      <c r="AE114" s="128"/>
      <c r="AF114" s="128"/>
      <c r="AG114" s="128"/>
      <c r="AH114" s="128"/>
      <c r="AI114" s="128"/>
      <c r="AJ114" s="128"/>
      <c r="AK114" s="128"/>
      <c r="AL114" s="128"/>
      <c r="AM114" s="128"/>
      <c r="AN114" s="128"/>
      <c r="AO114" s="128"/>
      <c r="AP114" s="128"/>
      <c r="AQ114" s="128"/>
      <c r="AR114" s="128"/>
      <c r="AS114" s="128"/>
      <c r="AT114" s="128"/>
      <c r="AU114" s="128"/>
      <c r="AV114" s="128"/>
      <c r="AW114" s="128"/>
      <c r="AX114" s="128"/>
      <c r="AY114" s="131" t="s">
        <v>122</v>
      </c>
      <c r="AZ114" s="128"/>
      <c r="BA114" s="128"/>
      <c r="BB114" s="128"/>
      <c r="BC114" s="128"/>
      <c r="BD114" s="128"/>
      <c r="BE114" s="132">
        <f t="shared" si="0"/>
        <v>0</v>
      </c>
      <c r="BF114" s="132">
        <f t="shared" si="1"/>
        <v>0</v>
      </c>
      <c r="BG114" s="132">
        <f t="shared" si="2"/>
        <v>0</v>
      </c>
      <c r="BH114" s="132">
        <f t="shared" si="3"/>
        <v>0</v>
      </c>
      <c r="BI114" s="132">
        <f t="shared" si="4"/>
        <v>0</v>
      </c>
      <c r="BJ114" s="131" t="s">
        <v>116</v>
      </c>
      <c r="BK114" s="128"/>
      <c r="BL114" s="128"/>
      <c r="BM114" s="128"/>
    </row>
    <row r="115" spans="2:65" s="1" customFormat="1" ht="10.199999999999999">
      <c r="B115" s="32"/>
      <c r="L115" s="32"/>
    </row>
    <row r="116" spans="2:65" s="1" customFormat="1" ht="29.25" customHeight="1">
      <c r="B116" s="32"/>
      <c r="C116" s="96" t="s">
        <v>94</v>
      </c>
      <c r="D116" s="97"/>
      <c r="E116" s="97"/>
      <c r="F116" s="97"/>
      <c r="G116" s="97"/>
      <c r="H116" s="97"/>
      <c r="I116" s="97"/>
      <c r="J116" s="98">
        <f>ROUND(J96+J108,2)</f>
        <v>0</v>
      </c>
      <c r="K116" s="97"/>
      <c r="L116" s="32"/>
    </row>
    <row r="117" spans="2:65" s="1" customFormat="1" ht="6.9" customHeight="1">
      <c r="B117" s="47"/>
      <c r="C117" s="48"/>
      <c r="D117" s="48"/>
      <c r="E117" s="48"/>
      <c r="F117" s="48"/>
      <c r="G117" s="48"/>
      <c r="H117" s="48"/>
      <c r="I117" s="48"/>
      <c r="J117" s="48"/>
      <c r="K117" s="48"/>
      <c r="L117" s="32"/>
    </row>
    <row r="121" spans="2:65" s="1" customFormat="1" ht="6.9" customHeight="1">
      <c r="B121" s="49"/>
      <c r="C121" s="50"/>
      <c r="D121" s="50"/>
      <c r="E121" s="50"/>
      <c r="F121" s="50"/>
      <c r="G121" s="50"/>
      <c r="H121" s="50"/>
      <c r="I121" s="50"/>
      <c r="J121" s="50"/>
      <c r="K121" s="50"/>
      <c r="L121" s="32"/>
    </row>
    <row r="122" spans="2:65" s="1" customFormat="1" ht="24.9" customHeight="1">
      <c r="B122" s="32"/>
      <c r="C122" s="19" t="s">
        <v>123</v>
      </c>
      <c r="L122" s="32"/>
    </row>
    <row r="123" spans="2:65" s="1" customFormat="1" ht="6.9" customHeight="1">
      <c r="B123" s="32"/>
      <c r="L123" s="32"/>
    </row>
    <row r="124" spans="2:65" s="1" customFormat="1" ht="12" customHeight="1">
      <c r="B124" s="32"/>
      <c r="C124" s="25" t="s">
        <v>15</v>
      </c>
      <c r="L124" s="32"/>
    </row>
    <row r="125" spans="2:65" s="1" customFormat="1" ht="16.5" customHeight="1">
      <c r="B125" s="32"/>
      <c r="E125" s="245" t="str">
        <f>E7</f>
        <v>Stavebné úpravy silážnej jamy,  Pichne</v>
      </c>
      <c r="F125" s="246"/>
      <c r="G125" s="246"/>
      <c r="H125" s="246"/>
      <c r="L125" s="32"/>
    </row>
    <row r="126" spans="2:65" s="1" customFormat="1" ht="12" customHeight="1">
      <c r="B126" s="32"/>
      <c r="C126" s="25" t="s">
        <v>96</v>
      </c>
      <c r="L126" s="32"/>
    </row>
    <row r="127" spans="2:65" s="1" customFormat="1" ht="16.5" customHeight="1">
      <c r="B127" s="32"/>
      <c r="E127" s="197" t="str">
        <f>E9</f>
        <v>01o - Stavebné úpravy silá...</v>
      </c>
      <c r="F127" s="247"/>
      <c r="G127" s="247"/>
      <c r="H127" s="247"/>
      <c r="L127" s="32"/>
    </row>
    <row r="128" spans="2:65" s="1" customFormat="1" ht="6.9" customHeight="1">
      <c r="B128" s="32"/>
      <c r="L128" s="32"/>
    </row>
    <row r="129" spans="2:65" s="1" customFormat="1" ht="12" customHeight="1">
      <c r="B129" s="32"/>
      <c r="C129" s="25" t="s">
        <v>19</v>
      </c>
      <c r="F129" s="23" t="str">
        <f>F12</f>
        <v xml:space="preserve"> </v>
      </c>
      <c r="I129" s="25" t="s">
        <v>21</v>
      </c>
      <c r="J129" s="55" t="str">
        <f>IF(J12="","",J12)</f>
        <v>22. 10. 2026</v>
      </c>
      <c r="L129" s="32"/>
    </row>
    <row r="130" spans="2:65" s="1" customFormat="1" ht="6.9" customHeight="1">
      <c r="B130" s="32"/>
      <c r="L130" s="32"/>
    </row>
    <row r="131" spans="2:65" s="1" customFormat="1" ht="25.65" customHeight="1">
      <c r="B131" s="32"/>
      <c r="C131" s="25" t="s">
        <v>23</v>
      </c>
      <c r="F131" s="23" t="str">
        <f>E15</f>
        <v>JRD Pichne s.r.o.</v>
      </c>
      <c r="I131" s="25" t="s">
        <v>28</v>
      </c>
      <c r="J131" s="28" t="str">
        <f>E21</f>
        <v>Ing. Lukáš Pida - Projektovanie stavieb</v>
      </c>
      <c r="L131" s="32"/>
    </row>
    <row r="132" spans="2:65" s="1" customFormat="1" ht="15.15" customHeight="1">
      <c r="B132" s="32"/>
      <c r="C132" s="25" t="s">
        <v>26</v>
      </c>
      <c r="F132" s="23" t="str">
        <f>IF(E18="","",E18)</f>
        <v>Vyplň údaj</v>
      </c>
      <c r="I132" s="25" t="s">
        <v>31</v>
      </c>
      <c r="J132" s="28" t="str">
        <f>E24</f>
        <v>Ing. Karol Závodský</v>
      </c>
      <c r="L132" s="32"/>
    </row>
    <row r="133" spans="2:65" s="1" customFormat="1" ht="10.35" customHeight="1">
      <c r="B133" s="32"/>
      <c r="L133" s="32"/>
    </row>
    <row r="134" spans="2:65" s="10" customFormat="1" ht="29.25" customHeight="1">
      <c r="B134" s="133"/>
      <c r="C134" s="134" t="s">
        <v>124</v>
      </c>
      <c r="D134" s="135" t="s">
        <v>61</v>
      </c>
      <c r="E134" s="135" t="s">
        <v>57</v>
      </c>
      <c r="F134" s="135" t="s">
        <v>58</v>
      </c>
      <c r="G134" s="135" t="s">
        <v>125</v>
      </c>
      <c r="H134" s="135" t="s">
        <v>126</v>
      </c>
      <c r="I134" s="135" t="s">
        <v>127</v>
      </c>
      <c r="J134" s="136" t="s">
        <v>101</v>
      </c>
      <c r="K134" s="137" t="s">
        <v>128</v>
      </c>
      <c r="L134" s="133"/>
      <c r="M134" s="62" t="s">
        <v>1</v>
      </c>
      <c r="N134" s="63" t="s">
        <v>40</v>
      </c>
      <c r="O134" s="63" t="s">
        <v>129</v>
      </c>
      <c r="P134" s="63" t="s">
        <v>130</v>
      </c>
      <c r="Q134" s="63" t="s">
        <v>131</v>
      </c>
      <c r="R134" s="63" t="s">
        <v>132</v>
      </c>
      <c r="S134" s="63" t="s">
        <v>133</v>
      </c>
      <c r="T134" s="64" t="s">
        <v>134</v>
      </c>
    </row>
    <row r="135" spans="2:65" s="1" customFormat="1" ht="22.8" customHeight="1">
      <c r="B135" s="32"/>
      <c r="C135" s="67" t="s">
        <v>98</v>
      </c>
      <c r="J135" s="138">
        <f>BK135</f>
        <v>0</v>
      </c>
      <c r="L135" s="32"/>
      <c r="M135" s="65"/>
      <c r="N135" s="56"/>
      <c r="O135" s="56"/>
      <c r="P135" s="139">
        <f>P136</f>
        <v>0</v>
      </c>
      <c r="Q135" s="56"/>
      <c r="R135" s="139">
        <f>R136</f>
        <v>1787.4391533999994</v>
      </c>
      <c r="S135" s="56"/>
      <c r="T135" s="140">
        <f>T136</f>
        <v>629.0104</v>
      </c>
      <c r="AT135" s="15" t="s">
        <v>75</v>
      </c>
      <c r="AU135" s="15" t="s">
        <v>103</v>
      </c>
      <c r="BK135" s="141">
        <f>BK136</f>
        <v>0</v>
      </c>
    </row>
    <row r="136" spans="2:65" s="11" customFormat="1" ht="25.95" customHeight="1">
      <c r="B136" s="142"/>
      <c r="D136" s="143" t="s">
        <v>75</v>
      </c>
      <c r="E136" s="144" t="s">
        <v>135</v>
      </c>
      <c r="F136" s="144" t="s">
        <v>136</v>
      </c>
      <c r="I136" s="145"/>
      <c r="J136" s="146">
        <f>BK136</f>
        <v>0</v>
      </c>
      <c r="L136" s="142"/>
      <c r="M136" s="147"/>
      <c r="P136" s="148">
        <f>P137+P163+P167+P169+P174+P203+P207+P222</f>
        <v>0</v>
      </c>
      <c r="R136" s="148">
        <f>R137+R163+R167+R169+R174+R203+R207+R222</f>
        <v>1787.4391533999994</v>
      </c>
      <c r="T136" s="149">
        <f>T137+T163+T167+T169+T174+T203+T207+T222</f>
        <v>629.0104</v>
      </c>
      <c r="AR136" s="143" t="s">
        <v>84</v>
      </c>
      <c r="AT136" s="150" t="s">
        <v>75</v>
      </c>
      <c r="AU136" s="150" t="s">
        <v>76</v>
      </c>
      <c r="AY136" s="143" t="s">
        <v>137</v>
      </c>
      <c r="BK136" s="151">
        <f>BK137+BK163+BK167+BK169+BK174+BK203+BK207+BK222</f>
        <v>0</v>
      </c>
    </row>
    <row r="137" spans="2:65" s="11" customFormat="1" ht="22.8" customHeight="1">
      <c r="B137" s="142"/>
      <c r="D137" s="143" t="s">
        <v>75</v>
      </c>
      <c r="E137" s="152" t="s">
        <v>84</v>
      </c>
      <c r="F137" s="152" t="s">
        <v>138</v>
      </c>
      <c r="I137" s="145"/>
      <c r="J137" s="153">
        <f>BK137</f>
        <v>0</v>
      </c>
      <c r="L137" s="142"/>
      <c r="M137" s="147"/>
      <c r="P137" s="148">
        <f>SUM(P138:P162)</f>
        <v>0</v>
      </c>
      <c r="R137" s="148">
        <f>SUM(R138:R162)</f>
        <v>75.954999999999998</v>
      </c>
      <c r="T137" s="149">
        <f>SUM(T138:T162)</f>
        <v>627.73440000000005</v>
      </c>
      <c r="AR137" s="143" t="s">
        <v>84</v>
      </c>
      <c r="AT137" s="150" t="s">
        <v>75</v>
      </c>
      <c r="AU137" s="150" t="s">
        <v>84</v>
      </c>
      <c r="AY137" s="143" t="s">
        <v>137</v>
      </c>
      <c r="BK137" s="151">
        <f>SUM(BK138:BK162)</f>
        <v>0</v>
      </c>
    </row>
    <row r="138" spans="2:65" s="1" customFormat="1" ht="44.25" customHeight="1">
      <c r="B138" s="127"/>
      <c r="C138" s="154" t="s">
        <v>84</v>
      </c>
      <c r="D138" s="154" t="s">
        <v>139</v>
      </c>
      <c r="E138" s="155" t="s">
        <v>140</v>
      </c>
      <c r="F138" s="156" t="s">
        <v>141</v>
      </c>
      <c r="G138" s="157" t="s">
        <v>142</v>
      </c>
      <c r="H138" s="158">
        <v>45.6</v>
      </c>
      <c r="I138" s="159"/>
      <c r="J138" s="160">
        <f>ROUND(I138*H138,2)</f>
        <v>0</v>
      </c>
      <c r="K138" s="161"/>
      <c r="L138" s="32"/>
      <c r="M138" s="162" t="s">
        <v>1</v>
      </c>
      <c r="N138" s="126" t="s">
        <v>42</v>
      </c>
      <c r="P138" s="163">
        <f>O138*H138</f>
        <v>0</v>
      </c>
      <c r="Q138" s="163">
        <v>0</v>
      </c>
      <c r="R138" s="163">
        <f>Q138*H138</f>
        <v>0</v>
      </c>
      <c r="S138" s="163">
        <v>0.23499999999999999</v>
      </c>
      <c r="T138" s="164">
        <f>S138*H138</f>
        <v>10.715999999999999</v>
      </c>
      <c r="AR138" s="165" t="s">
        <v>143</v>
      </c>
      <c r="AT138" s="165" t="s">
        <v>139</v>
      </c>
      <c r="AU138" s="165" t="s">
        <v>116</v>
      </c>
      <c r="AY138" s="15" t="s">
        <v>137</v>
      </c>
      <c r="BE138" s="92">
        <f>IF(N138="základná",J138,0)</f>
        <v>0</v>
      </c>
      <c r="BF138" s="92">
        <f>IF(N138="znížená",J138,0)</f>
        <v>0</v>
      </c>
      <c r="BG138" s="92">
        <f>IF(N138="zákl. prenesená",J138,0)</f>
        <v>0</v>
      </c>
      <c r="BH138" s="92">
        <f>IF(N138="zníž. prenesená",J138,0)</f>
        <v>0</v>
      </c>
      <c r="BI138" s="92">
        <f>IF(N138="nulová",J138,0)</f>
        <v>0</v>
      </c>
      <c r="BJ138" s="15" t="s">
        <v>116</v>
      </c>
      <c r="BK138" s="92">
        <f>ROUND(I138*H138,2)</f>
        <v>0</v>
      </c>
      <c r="BL138" s="15" t="s">
        <v>143</v>
      </c>
      <c r="BM138" s="165" t="s">
        <v>116</v>
      </c>
    </row>
    <row r="139" spans="2:65" s="12" customFormat="1" ht="10.199999999999999">
      <c r="B139" s="166"/>
      <c r="D139" s="167" t="s">
        <v>144</v>
      </c>
      <c r="E139" s="168" t="s">
        <v>1</v>
      </c>
      <c r="F139" s="169" t="s">
        <v>145</v>
      </c>
      <c r="H139" s="170">
        <v>45.6</v>
      </c>
      <c r="I139" s="171"/>
      <c r="L139" s="166"/>
      <c r="M139" s="172"/>
      <c r="T139" s="173"/>
      <c r="AT139" s="168" t="s">
        <v>144</v>
      </c>
      <c r="AU139" s="168" t="s">
        <v>116</v>
      </c>
      <c r="AV139" s="12" t="s">
        <v>116</v>
      </c>
      <c r="AW139" s="12" t="s">
        <v>30</v>
      </c>
      <c r="AX139" s="12" t="s">
        <v>76</v>
      </c>
      <c r="AY139" s="168" t="s">
        <v>137</v>
      </c>
    </row>
    <row r="140" spans="2:65" s="13" customFormat="1" ht="10.199999999999999">
      <c r="B140" s="174"/>
      <c r="D140" s="167" t="s">
        <v>144</v>
      </c>
      <c r="E140" s="175" t="s">
        <v>1</v>
      </c>
      <c r="F140" s="176" t="s">
        <v>146</v>
      </c>
      <c r="H140" s="177">
        <v>45.6</v>
      </c>
      <c r="I140" s="178"/>
      <c r="L140" s="174"/>
      <c r="M140" s="179"/>
      <c r="T140" s="180"/>
      <c r="AT140" s="175" t="s">
        <v>144</v>
      </c>
      <c r="AU140" s="175" t="s">
        <v>116</v>
      </c>
      <c r="AV140" s="13" t="s">
        <v>143</v>
      </c>
      <c r="AW140" s="13" t="s">
        <v>30</v>
      </c>
      <c r="AX140" s="13" t="s">
        <v>84</v>
      </c>
      <c r="AY140" s="175" t="s">
        <v>137</v>
      </c>
    </row>
    <row r="141" spans="2:65" s="1" customFormat="1" ht="44.25" customHeight="1">
      <c r="B141" s="127"/>
      <c r="C141" s="154" t="s">
        <v>116</v>
      </c>
      <c r="D141" s="154" t="s">
        <v>139</v>
      </c>
      <c r="E141" s="155" t="s">
        <v>147</v>
      </c>
      <c r="F141" s="156" t="s">
        <v>148</v>
      </c>
      <c r="G141" s="157" t="s">
        <v>142</v>
      </c>
      <c r="H141" s="158">
        <v>856.97</v>
      </c>
      <c r="I141" s="159"/>
      <c r="J141" s="160">
        <f>ROUND(I141*H141,2)</f>
        <v>0</v>
      </c>
      <c r="K141" s="161"/>
      <c r="L141" s="32"/>
      <c r="M141" s="162" t="s">
        <v>1</v>
      </c>
      <c r="N141" s="126" t="s">
        <v>42</v>
      </c>
      <c r="P141" s="163">
        <f>O141*H141</f>
        <v>0</v>
      </c>
      <c r="Q141" s="163">
        <v>0</v>
      </c>
      <c r="R141" s="163">
        <f>Q141*H141</f>
        <v>0</v>
      </c>
      <c r="S141" s="163">
        <v>0.72</v>
      </c>
      <c r="T141" s="164">
        <f>S141*H141</f>
        <v>617.01840000000004</v>
      </c>
      <c r="AR141" s="165" t="s">
        <v>143</v>
      </c>
      <c r="AT141" s="165" t="s">
        <v>139</v>
      </c>
      <c r="AU141" s="165" t="s">
        <v>116</v>
      </c>
      <c r="AY141" s="15" t="s">
        <v>137</v>
      </c>
      <c r="BE141" s="92">
        <f>IF(N141="základná",J141,0)</f>
        <v>0</v>
      </c>
      <c r="BF141" s="92">
        <f>IF(N141="znížená",J141,0)</f>
        <v>0</v>
      </c>
      <c r="BG141" s="92">
        <f>IF(N141="zákl. prenesená",J141,0)</f>
        <v>0</v>
      </c>
      <c r="BH141" s="92">
        <f>IF(N141="zníž. prenesená",J141,0)</f>
        <v>0</v>
      </c>
      <c r="BI141" s="92">
        <f>IF(N141="nulová",J141,0)</f>
        <v>0</v>
      </c>
      <c r="BJ141" s="15" t="s">
        <v>116</v>
      </c>
      <c r="BK141" s="92">
        <f>ROUND(I141*H141,2)</f>
        <v>0</v>
      </c>
      <c r="BL141" s="15" t="s">
        <v>143</v>
      </c>
      <c r="BM141" s="165" t="s">
        <v>143</v>
      </c>
    </row>
    <row r="142" spans="2:65" s="12" customFormat="1" ht="10.199999999999999">
      <c r="B142" s="166"/>
      <c r="D142" s="167" t="s">
        <v>144</v>
      </c>
      <c r="E142" s="168" t="s">
        <v>1</v>
      </c>
      <c r="F142" s="169" t="s">
        <v>149</v>
      </c>
      <c r="H142" s="170">
        <v>438.52</v>
      </c>
      <c r="I142" s="171"/>
      <c r="L142" s="166"/>
      <c r="M142" s="172"/>
      <c r="T142" s="173"/>
      <c r="AT142" s="168" t="s">
        <v>144</v>
      </c>
      <c r="AU142" s="168" t="s">
        <v>116</v>
      </c>
      <c r="AV142" s="12" t="s">
        <v>116</v>
      </c>
      <c r="AW142" s="12" t="s">
        <v>30</v>
      </c>
      <c r="AX142" s="12" t="s">
        <v>76</v>
      </c>
      <c r="AY142" s="168" t="s">
        <v>137</v>
      </c>
    </row>
    <row r="143" spans="2:65" s="12" customFormat="1" ht="10.199999999999999">
      <c r="B143" s="166"/>
      <c r="D143" s="167" t="s">
        <v>144</v>
      </c>
      <c r="E143" s="168" t="s">
        <v>1</v>
      </c>
      <c r="F143" s="169" t="s">
        <v>150</v>
      </c>
      <c r="H143" s="170">
        <v>464.05</v>
      </c>
      <c r="I143" s="171"/>
      <c r="L143" s="166"/>
      <c r="M143" s="172"/>
      <c r="T143" s="173"/>
      <c r="AT143" s="168" t="s">
        <v>144</v>
      </c>
      <c r="AU143" s="168" t="s">
        <v>116</v>
      </c>
      <c r="AV143" s="12" t="s">
        <v>116</v>
      </c>
      <c r="AW143" s="12" t="s">
        <v>30</v>
      </c>
      <c r="AX143" s="12" t="s">
        <v>76</v>
      </c>
      <c r="AY143" s="168" t="s">
        <v>137</v>
      </c>
    </row>
    <row r="144" spans="2:65" s="12" customFormat="1" ht="10.199999999999999">
      <c r="B144" s="166"/>
      <c r="D144" s="167" t="s">
        <v>144</v>
      </c>
      <c r="E144" s="168" t="s">
        <v>1</v>
      </c>
      <c r="F144" s="169" t="s">
        <v>151</v>
      </c>
      <c r="H144" s="170">
        <v>-45.6</v>
      </c>
      <c r="I144" s="171"/>
      <c r="L144" s="166"/>
      <c r="M144" s="172"/>
      <c r="T144" s="173"/>
      <c r="AT144" s="168" t="s">
        <v>144</v>
      </c>
      <c r="AU144" s="168" t="s">
        <v>116</v>
      </c>
      <c r="AV144" s="12" t="s">
        <v>116</v>
      </c>
      <c r="AW144" s="12" t="s">
        <v>30</v>
      </c>
      <c r="AX144" s="12" t="s">
        <v>76</v>
      </c>
      <c r="AY144" s="168" t="s">
        <v>137</v>
      </c>
    </row>
    <row r="145" spans="2:65" s="13" customFormat="1" ht="10.199999999999999">
      <c r="B145" s="174"/>
      <c r="D145" s="167" t="s">
        <v>144</v>
      </c>
      <c r="E145" s="175" t="s">
        <v>1</v>
      </c>
      <c r="F145" s="176" t="s">
        <v>146</v>
      </c>
      <c r="H145" s="177">
        <v>856.96999999999991</v>
      </c>
      <c r="I145" s="178"/>
      <c r="L145" s="174"/>
      <c r="M145" s="179"/>
      <c r="T145" s="180"/>
      <c r="AT145" s="175" t="s">
        <v>144</v>
      </c>
      <c r="AU145" s="175" t="s">
        <v>116</v>
      </c>
      <c r="AV145" s="13" t="s">
        <v>143</v>
      </c>
      <c r="AW145" s="13" t="s">
        <v>30</v>
      </c>
      <c r="AX145" s="13" t="s">
        <v>84</v>
      </c>
      <c r="AY145" s="175" t="s">
        <v>137</v>
      </c>
    </row>
    <row r="146" spans="2:65" s="1" customFormat="1" ht="16.5" customHeight="1">
      <c r="B146" s="127"/>
      <c r="C146" s="154" t="s">
        <v>152</v>
      </c>
      <c r="D146" s="154" t="s">
        <v>139</v>
      </c>
      <c r="E146" s="155" t="s">
        <v>153</v>
      </c>
      <c r="F146" s="156" t="s">
        <v>154</v>
      </c>
      <c r="G146" s="157" t="s">
        <v>155</v>
      </c>
      <c r="H146" s="158">
        <v>50</v>
      </c>
      <c r="I146" s="159"/>
      <c r="J146" s="160">
        <f>ROUND(I146*H146,2)</f>
        <v>0</v>
      </c>
      <c r="K146" s="161"/>
      <c r="L146" s="32"/>
      <c r="M146" s="162" t="s">
        <v>1</v>
      </c>
      <c r="N146" s="126" t="s">
        <v>42</v>
      </c>
      <c r="P146" s="163">
        <f>O146*H146</f>
        <v>0</v>
      </c>
      <c r="Q146" s="163">
        <v>0</v>
      </c>
      <c r="R146" s="163">
        <f>Q146*H146</f>
        <v>0</v>
      </c>
      <c r="S146" s="163">
        <v>0</v>
      </c>
      <c r="T146" s="164">
        <f>S146*H146</f>
        <v>0</v>
      </c>
      <c r="AR146" s="165" t="s">
        <v>143</v>
      </c>
      <c r="AT146" s="165" t="s">
        <v>139</v>
      </c>
      <c r="AU146" s="165" t="s">
        <v>116</v>
      </c>
      <c r="AY146" s="15" t="s">
        <v>137</v>
      </c>
      <c r="BE146" s="92">
        <f>IF(N146="základná",J146,0)</f>
        <v>0</v>
      </c>
      <c r="BF146" s="92">
        <f>IF(N146="znížená",J146,0)</f>
        <v>0</v>
      </c>
      <c r="BG146" s="92">
        <f>IF(N146="zákl. prenesená",J146,0)</f>
        <v>0</v>
      </c>
      <c r="BH146" s="92">
        <f>IF(N146="zníž. prenesená",J146,0)</f>
        <v>0</v>
      </c>
      <c r="BI146" s="92">
        <f>IF(N146="nulová",J146,0)</f>
        <v>0</v>
      </c>
      <c r="BJ146" s="15" t="s">
        <v>116</v>
      </c>
      <c r="BK146" s="92">
        <f>ROUND(I146*H146,2)</f>
        <v>0</v>
      </c>
      <c r="BL146" s="15" t="s">
        <v>143</v>
      </c>
      <c r="BM146" s="165" t="s">
        <v>156</v>
      </c>
    </row>
    <row r="147" spans="2:65" s="12" customFormat="1" ht="10.199999999999999">
      <c r="B147" s="166"/>
      <c r="D147" s="167" t="s">
        <v>144</v>
      </c>
      <c r="E147" s="168" t="s">
        <v>1</v>
      </c>
      <c r="F147" s="169" t="s">
        <v>157</v>
      </c>
      <c r="H147" s="170">
        <v>50</v>
      </c>
      <c r="I147" s="171"/>
      <c r="L147" s="166"/>
      <c r="M147" s="172"/>
      <c r="T147" s="173"/>
      <c r="AT147" s="168" t="s">
        <v>144</v>
      </c>
      <c r="AU147" s="168" t="s">
        <v>116</v>
      </c>
      <c r="AV147" s="12" t="s">
        <v>116</v>
      </c>
      <c r="AW147" s="12" t="s">
        <v>30</v>
      </c>
      <c r="AX147" s="12" t="s">
        <v>76</v>
      </c>
      <c r="AY147" s="168" t="s">
        <v>137</v>
      </c>
    </row>
    <row r="148" spans="2:65" s="13" customFormat="1" ht="10.199999999999999">
      <c r="B148" s="174"/>
      <c r="D148" s="167" t="s">
        <v>144</v>
      </c>
      <c r="E148" s="175" t="s">
        <v>1</v>
      </c>
      <c r="F148" s="176" t="s">
        <v>146</v>
      </c>
      <c r="H148" s="177">
        <v>50</v>
      </c>
      <c r="I148" s="178"/>
      <c r="L148" s="174"/>
      <c r="M148" s="179"/>
      <c r="T148" s="180"/>
      <c r="AT148" s="175" t="s">
        <v>144</v>
      </c>
      <c r="AU148" s="175" t="s">
        <v>116</v>
      </c>
      <c r="AV148" s="13" t="s">
        <v>143</v>
      </c>
      <c r="AW148" s="13" t="s">
        <v>30</v>
      </c>
      <c r="AX148" s="13" t="s">
        <v>84</v>
      </c>
      <c r="AY148" s="175" t="s">
        <v>137</v>
      </c>
    </row>
    <row r="149" spans="2:65" s="1" customFormat="1" ht="37.799999999999997" customHeight="1">
      <c r="B149" s="127"/>
      <c r="C149" s="154" t="s">
        <v>143</v>
      </c>
      <c r="D149" s="154" t="s">
        <v>139</v>
      </c>
      <c r="E149" s="155" t="s">
        <v>158</v>
      </c>
      <c r="F149" s="156" t="s">
        <v>159</v>
      </c>
      <c r="G149" s="157" t="s">
        <v>155</v>
      </c>
      <c r="H149" s="158">
        <v>15</v>
      </c>
      <c r="I149" s="159"/>
      <c r="J149" s="160">
        <f>ROUND(I149*H149,2)</f>
        <v>0</v>
      </c>
      <c r="K149" s="161"/>
      <c r="L149" s="32"/>
      <c r="M149" s="162" t="s">
        <v>1</v>
      </c>
      <c r="N149" s="126" t="s">
        <v>42</v>
      </c>
      <c r="P149" s="163">
        <f>O149*H149</f>
        <v>0</v>
      </c>
      <c r="Q149" s="163">
        <v>0</v>
      </c>
      <c r="R149" s="163">
        <f>Q149*H149</f>
        <v>0</v>
      </c>
      <c r="S149" s="163">
        <v>0</v>
      </c>
      <c r="T149" s="164">
        <f>S149*H149</f>
        <v>0</v>
      </c>
      <c r="AR149" s="165" t="s">
        <v>143</v>
      </c>
      <c r="AT149" s="165" t="s">
        <v>139</v>
      </c>
      <c r="AU149" s="165" t="s">
        <v>116</v>
      </c>
      <c r="AY149" s="15" t="s">
        <v>137</v>
      </c>
      <c r="BE149" s="92">
        <f>IF(N149="základná",J149,0)</f>
        <v>0</v>
      </c>
      <c r="BF149" s="92">
        <f>IF(N149="znížená",J149,0)</f>
        <v>0</v>
      </c>
      <c r="BG149" s="92">
        <f>IF(N149="zákl. prenesená",J149,0)</f>
        <v>0</v>
      </c>
      <c r="BH149" s="92">
        <f>IF(N149="zníž. prenesená",J149,0)</f>
        <v>0</v>
      </c>
      <c r="BI149" s="92">
        <f>IF(N149="nulová",J149,0)</f>
        <v>0</v>
      </c>
      <c r="BJ149" s="15" t="s">
        <v>116</v>
      </c>
      <c r="BK149" s="92">
        <f>ROUND(I149*H149,2)</f>
        <v>0</v>
      </c>
      <c r="BL149" s="15" t="s">
        <v>143</v>
      </c>
      <c r="BM149" s="165" t="s">
        <v>160</v>
      </c>
    </row>
    <row r="150" spans="2:65" s="12" customFormat="1" ht="10.199999999999999">
      <c r="B150" s="166"/>
      <c r="D150" s="167" t="s">
        <v>144</v>
      </c>
      <c r="E150" s="168" t="s">
        <v>1</v>
      </c>
      <c r="F150" s="169" t="s">
        <v>161</v>
      </c>
      <c r="H150" s="170">
        <v>15</v>
      </c>
      <c r="I150" s="171"/>
      <c r="L150" s="166"/>
      <c r="M150" s="172"/>
      <c r="T150" s="173"/>
      <c r="AT150" s="168" t="s">
        <v>144</v>
      </c>
      <c r="AU150" s="168" t="s">
        <v>116</v>
      </c>
      <c r="AV150" s="12" t="s">
        <v>116</v>
      </c>
      <c r="AW150" s="12" t="s">
        <v>30</v>
      </c>
      <c r="AX150" s="12" t="s">
        <v>84</v>
      </c>
      <c r="AY150" s="168" t="s">
        <v>137</v>
      </c>
    </row>
    <row r="151" spans="2:65" s="1" customFormat="1" ht="24.15" customHeight="1">
      <c r="B151" s="127"/>
      <c r="C151" s="154" t="s">
        <v>162</v>
      </c>
      <c r="D151" s="154" t="s">
        <v>139</v>
      </c>
      <c r="E151" s="155" t="s">
        <v>163</v>
      </c>
      <c r="F151" s="156" t="s">
        <v>164</v>
      </c>
      <c r="G151" s="157" t="s">
        <v>155</v>
      </c>
      <c r="H151" s="158">
        <v>40.188000000000002</v>
      </c>
      <c r="I151" s="159"/>
      <c r="J151" s="160">
        <f>ROUND(I151*H151,2)</f>
        <v>0</v>
      </c>
      <c r="K151" s="161"/>
      <c r="L151" s="32"/>
      <c r="M151" s="162" t="s">
        <v>1</v>
      </c>
      <c r="N151" s="126" t="s">
        <v>42</v>
      </c>
      <c r="P151" s="163">
        <f>O151*H151</f>
        <v>0</v>
      </c>
      <c r="Q151" s="163">
        <v>0</v>
      </c>
      <c r="R151" s="163">
        <f>Q151*H151</f>
        <v>0</v>
      </c>
      <c r="S151" s="163">
        <v>0</v>
      </c>
      <c r="T151" s="164">
        <f>S151*H151</f>
        <v>0</v>
      </c>
      <c r="AR151" s="165" t="s">
        <v>143</v>
      </c>
      <c r="AT151" s="165" t="s">
        <v>139</v>
      </c>
      <c r="AU151" s="165" t="s">
        <v>116</v>
      </c>
      <c r="AY151" s="15" t="s">
        <v>137</v>
      </c>
      <c r="BE151" s="92">
        <f>IF(N151="základná",J151,0)</f>
        <v>0</v>
      </c>
      <c r="BF151" s="92">
        <f>IF(N151="znížená",J151,0)</f>
        <v>0</v>
      </c>
      <c r="BG151" s="92">
        <f>IF(N151="zákl. prenesená",J151,0)</f>
        <v>0</v>
      </c>
      <c r="BH151" s="92">
        <f>IF(N151="zníž. prenesená",J151,0)</f>
        <v>0</v>
      </c>
      <c r="BI151" s="92">
        <f>IF(N151="nulová",J151,0)</f>
        <v>0</v>
      </c>
      <c r="BJ151" s="15" t="s">
        <v>116</v>
      </c>
      <c r="BK151" s="92">
        <f>ROUND(I151*H151,2)</f>
        <v>0</v>
      </c>
      <c r="BL151" s="15" t="s">
        <v>143</v>
      </c>
      <c r="BM151" s="165" t="s">
        <v>165</v>
      </c>
    </row>
    <row r="152" spans="2:65" s="12" customFormat="1" ht="10.199999999999999">
      <c r="B152" s="166"/>
      <c r="D152" s="167" t="s">
        <v>144</v>
      </c>
      <c r="E152" s="168" t="s">
        <v>1</v>
      </c>
      <c r="F152" s="169" t="s">
        <v>166</v>
      </c>
      <c r="H152" s="170">
        <v>40.188000000000002</v>
      </c>
      <c r="I152" s="171"/>
      <c r="L152" s="166"/>
      <c r="M152" s="172"/>
      <c r="T152" s="173"/>
      <c r="AT152" s="168" t="s">
        <v>144</v>
      </c>
      <c r="AU152" s="168" t="s">
        <v>116</v>
      </c>
      <c r="AV152" s="12" t="s">
        <v>116</v>
      </c>
      <c r="AW152" s="12" t="s">
        <v>30</v>
      </c>
      <c r="AX152" s="12" t="s">
        <v>76</v>
      </c>
      <c r="AY152" s="168" t="s">
        <v>137</v>
      </c>
    </row>
    <row r="153" spans="2:65" s="13" customFormat="1" ht="10.199999999999999">
      <c r="B153" s="174"/>
      <c r="D153" s="167" t="s">
        <v>144</v>
      </c>
      <c r="E153" s="175" t="s">
        <v>1</v>
      </c>
      <c r="F153" s="176" t="s">
        <v>146</v>
      </c>
      <c r="H153" s="177">
        <v>40.188000000000002</v>
      </c>
      <c r="I153" s="178"/>
      <c r="L153" s="174"/>
      <c r="M153" s="179"/>
      <c r="T153" s="180"/>
      <c r="AT153" s="175" t="s">
        <v>144</v>
      </c>
      <c r="AU153" s="175" t="s">
        <v>116</v>
      </c>
      <c r="AV153" s="13" t="s">
        <v>143</v>
      </c>
      <c r="AW153" s="13" t="s">
        <v>30</v>
      </c>
      <c r="AX153" s="13" t="s">
        <v>84</v>
      </c>
      <c r="AY153" s="175" t="s">
        <v>137</v>
      </c>
    </row>
    <row r="154" spans="2:65" s="1" customFormat="1" ht="24.15" customHeight="1">
      <c r="B154" s="127"/>
      <c r="C154" s="154" t="s">
        <v>156</v>
      </c>
      <c r="D154" s="154" t="s">
        <v>139</v>
      </c>
      <c r="E154" s="155" t="s">
        <v>167</v>
      </c>
      <c r="F154" s="156" t="s">
        <v>168</v>
      </c>
      <c r="G154" s="157" t="s">
        <v>155</v>
      </c>
      <c r="H154" s="158">
        <v>9.8119999999999994</v>
      </c>
      <c r="I154" s="159"/>
      <c r="J154" s="160">
        <f>ROUND(I154*H154,2)</f>
        <v>0</v>
      </c>
      <c r="K154" s="161"/>
      <c r="L154" s="32"/>
      <c r="M154" s="162" t="s">
        <v>1</v>
      </c>
      <c r="N154" s="126" t="s">
        <v>42</v>
      </c>
      <c r="P154" s="163">
        <f>O154*H154</f>
        <v>0</v>
      </c>
      <c r="Q154" s="163">
        <v>0</v>
      </c>
      <c r="R154" s="163">
        <f>Q154*H154</f>
        <v>0</v>
      </c>
      <c r="S154" s="163">
        <v>0</v>
      </c>
      <c r="T154" s="164">
        <f>S154*H154</f>
        <v>0</v>
      </c>
      <c r="AR154" s="165" t="s">
        <v>143</v>
      </c>
      <c r="AT154" s="165" t="s">
        <v>139</v>
      </c>
      <c r="AU154" s="165" t="s">
        <v>116</v>
      </c>
      <c r="AY154" s="15" t="s">
        <v>137</v>
      </c>
      <c r="BE154" s="92">
        <f>IF(N154="základná",J154,0)</f>
        <v>0</v>
      </c>
      <c r="BF154" s="92">
        <f>IF(N154="znížená",J154,0)</f>
        <v>0</v>
      </c>
      <c r="BG154" s="92">
        <f>IF(N154="zákl. prenesená",J154,0)</f>
        <v>0</v>
      </c>
      <c r="BH154" s="92">
        <f>IF(N154="zníž. prenesená",J154,0)</f>
        <v>0</v>
      </c>
      <c r="BI154" s="92">
        <f>IF(N154="nulová",J154,0)</f>
        <v>0</v>
      </c>
      <c r="BJ154" s="15" t="s">
        <v>116</v>
      </c>
      <c r="BK154" s="92">
        <f>ROUND(I154*H154,2)</f>
        <v>0</v>
      </c>
      <c r="BL154" s="15" t="s">
        <v>143</v>
      </c>
      <c r="BM154" s="165" t="s">
        <v>169</v>
      </c>
    </row>
    <row r="155" spans="2:65" s="12" customFormat="1" ht="10.199999999999999">
      <c r="B155" s="166"/>
      <c r="D155" s="167" t="s">
        <v>144</v>
      </c>
      <c r="E155" s="168" t="s">
        <v>1</v>
      </c>
      <c r="F155" s="169" t="s">
        <v>170</v>
      </c>
      <c r="H155" s="170">
        <v>9.8119999999999994</v>
      </c>
      <c r="I155" s="171"/>
      <c r="L155" s="166"/>
      <c r="M155" s="172"/>
      <c r="T155" s="173"/>
      <c r="AT155" s="168" t="s">
        <v>144</v>
      </c>
      <c r="AU155" s="168" t="s">
        <v>116</v>
      </c>
      <c r="AV155" s="12" t="s">
        <v>116</v>
      </c>
      <c r="AW155" s="12" t="s">
        <v>30</v>
      </c>
      <c r="AX155" s="12" t="s">
        <v>76</v>
      </c>
      <c r="AY155" s="168" t="s">
        <v>137</v>
      </c>
    </row>
    <row r="156" spans="2:65" s="13" customFormat="1" ht="10.199999999999999">
      <c r="B156" s="174"/>
      <c r="D156" s="167" t="s">
        <v>144</v>
      </c>
      <c r="E156" s="175" t="s">
        <v>1</v>
      </c>
      <c r="F156" s="176" t="s">
        <v>146</v>
      </c>
      <c r="H156" s="177">
        <v>9.8119999999999994</v>
      </c>
      <c r="I156" s="178"/>
      <c r="L156" s="174"/>
      <c r="M156" s="179"/>
      <c r="T156" s="180"/>
      <c r="AT156" s="175" t="s">
        <v>144</v>
      </c>
      <c r="AU156" s="175" t="s">
        <v>116</v>
      </c>
      <c r="AV156" s="13" t="s">
        <v>143</v>
      </c>
      <c r="AW156" s="13" t="s">
        <v>30</v>
      </c>
      <c r="AX156" s="13" t="s">
        <v>84</v>
      </c>
      <c r="AY156" s="175" t="s">
        <v>137</v>
      </c>
    </row>
    <row r="157" spans="2:65" s="1" customFormat="1" ht="24.15" customHeight="1">
      <c r="B157" s="127"/>
      <c r="C157" s="154" t="s">
        <v>171</v>
      </c>
      <c r="D157" s="154" t="s">
        <v>139</v>
      </c>
      <c r="E157" s="155" t="s">
        <v>172</v>
      </c>
      <c r="F157" s="156" t="s">
        <v>173</v>
      </c>
      <c r="G157" s="157" t="s">
        <v>155</v>
      </c>
      <c r="H157" s="158">
        <v>35.188000000000002</v>
      </c>
      <c r="I157" s="159"/>
      <c r="J157" s="160">
        <f>ROUND(I157*H157,2)</f>
        <v>0</v>
      </c>
      <c r="K157" s="161"/>
      <c r="L157" s="32"/>
      <c r="M157" s="162" t="s">
        <v>1</v>
      </c>
      <c r="N157" s="126" t="s">
        <v>42</v>
      </c>
      <c r="P157" s="163">
        <f>O157*H157</f>
        <v>0</v>
      </c>
      <c r="Q157" s="163">
        <v>0</v>
      </c>
      <c r="R157" s="163">
        <f>Q157*H157</f>
        <v>0</v>
      </c>
      <c r="S157" s="163">
        <v>0</v>
      </c>
      <c r="T157" s="164">
        <f>S157*H157</f>
        <v>0</v>
      </c>
      <c r="AR157" s="165" t="s">
        <v>143</v>
      </c>
      <c r="AT157" s="165" t="s">
        <v>139</v>
      </c>
      <c r="AU157" s="165" t="s">
        <v>116</v>
      </c>
      <c r="AY157" s="15" t="s">
        <v>137</v>
      </c>
      <c r="BE157" s="92">
        <f>IF(N157="základná",J157,0)</f>
        <v>0</v>
      </c>
      <c r="BF157" s="92">
        <f>IF(N157="znížená",J157,0)</f>
        <v>0</v>
      </c>
      <c r="BG157" s="92">
        <f>IF(N157="zákl. prenesená",J157,0)</f>
        <v>0</v>
      </c>
      <c r="BH157" s="92">
        <f>IF(N157="zníž. prenesená",J157,0)</f>
        <v>0</v>
      </c>
      <c r="BI157" s="92">
        <f>IF(N157="nulová",J157,0)</f>
        <v>0</v>
      </c>
      <c r="BJ157" s="15" t="s">
        <v>116</v>
      </c>
      <c r="BK157" s="92">
        <f>ROUND(I157*H157,2)</f>
        <v>0</v>
      </c>
      <c r="BL157" s="15" t="s">
        <v>143</v>
      </c>
      <c r="BM157" s="165" t="s">
        <v>174</v>
      </c>
    </row>
    <row r="158" spans="2:65" s="12" customFormat="1" ht="10.199999999999999">
      <c r="B158" s="166"/>
      <c r="D158" s="167" t="s">
        <v>144</v>
      </c>
      <c r="E158" s="168" t="s">
        <v>1</v>
      </c>
      <c r="F158" s="169" t="s">
        <v>175</v>
      </c>
      <c r="H158" s="170">
        <v>35.188000000000002</v>
      </c>
      <c r="I158" s="171"/>
      <c r="L158" s="166"/>
      <c r="M158" s="172"/>
      <c r="T158" s="173"/>
      <c r="AT158" s="168" t="s">
        <v>144</v>
      </c>
      <c r="AU158" s="168" t="s">
        <v>116</v>
      </c>
      <c r="AV158" s="12" t="s">
        <v>116</v>
      </c>
      <c r="AW158" s="12" t="s">
        <v>30</v>
      </c>
      <c r="AX158" s="12" t="s">
        <v>76</v>
      </c>
      <c r="AY158" s="168" t="s">
        <v>137</v>
      </c>
    </row>
    <row r="159" spans="2:65" s="13" customFormat="1" ht="10.199999999999999">
      <c r="B159" s="174"/>
      <c r="D159" s="167" t="s">
        <v>144</v>
      </c>
      <c r="E159" s="175" t="s">
        <v>1</v>
      </c>
      <c r="F159" s="176" t="s">
        <v>146</v>
      </c>
      <c r="H159" s="177">
        <v>35.188000000000002</v>
      </c>
      <c r="I159" s="178"/>
      <c r="L159" s="174"/>
      <c r="M159" s="179"/>
      <c r="T159" s="180"/>
      <c r="AT159" s="175" t="s">
        <v>144</v>
      </c>
      <c r="AU159" s="175" t="s">
        <v>116</v>
      </c>
      <c r="AV159" s="13" t="s">
        <v>143</v>
      </c>
      <c r="AW159" s="13" t="s">
        <v>30</v>
      </c>
      <c r="AX159" s="13" t="s">
        <v>84</v>
      </c>
      <c r="AY159" s="175" t="s">
        <v>137</v>
      </c>
    </row>
    <row r="160" spans="2:65" s="1" customFormat="1" ht="16.5" customHeight="1">
      <c r="B160" s="127"/>
      <c r="C160" s="181" t="s">
        <v>160</v>
      </c>
      <c r="D160" s="181" t="s">
        <v>176</v>
      </c>
      <c r="E160" s="182" t="s">
        <v>177</v>
      </c>
      <c r="F160" s="183" t="s">
        <v>178</v>
      </c>
      <c r="G160" s="184" t="s">
        <v>179</v>
      </c>
      <c r="H160" s="185">
        <v>75.954999999999998</v>
      </c>
      <c r="I160" s="186"/>
      <c r="J160" s="187">
        <f>ROUND(I160*H160,2)</f>
        <v>0</v>
      </c>
      <c r="K160" s="188"/>
      <c r="L160" s="189"/>
      <c r="M160" s="190" t="s">
        <v>1</v>
      </c>
      <c r="N160" s="191" t="s">
        <v>42</v>
      </c>
      <c r="P160" s="163">
        <f>O160*H160</f>
        <v>0</v>
      </c>
      <c r="Q160" s="163">
        <v>1</v>
      </c>
      <c r="R160" s="163">
        <f>Q160*H160</f>
        <v>75.954999999999998</v>
      </c>
      <c r="S160" s="163">
        <v>0</v>
      </c>
      <c r="T160" s="164">
        <f>S160*H160</f>
        <v>0</v>
      </c>
      <c r="AR160" s="165" t="s">
        <v>160</v>
      </c>
      <c r="AT160" s="165" t="s">
        <v>176</v>
      </c>
      <c r="AU160" s="165" t="s">
        <v>116</v>
      </c>
      <c r="AY160" s="15" t="s">
        <v>137</v>
      </c>
      <c r="BE160" s="92">
        <f>IF(N160="základná",J160,0)</f>
        <v>0</v>
      </c>
      <c r="BF160" s="92">
        <f>IF(N160="znížená",J160,0)</f>
        <v>0</v>
      </c>
      <c r="BG160" s="92">
        <f>IF(N160="zákl. prenesená",J160,0)</f>
        <v>0</v>
      </c>
      <c r="BH160" s="92">
        <f>IF(N160="zníž. prenesená",J160,0)</f>
        <v>0</v>
      </c>
      <c r="BI160" s="92">
        <f>IF(N160="nulová",J160,0)</f>
        <v>0</v>
      </c>
      <c r="BJ160" s="15" t="s">
        <v>116</v>
      </c>
      <c r="BK160" s="92">
        <f>ROUND(I160*H160,2)</f>
        <v>0</v>
      </c>
      <c r="BL160" s="15" t="s">
        <v>143</v>
      </c>
      <c r="BM160" s="165" t="s">
        <v>180</v>
      </c>
    </row>
    <row r="161" spans="2:65" s="12" customFormat="1" ht="10.199999999999999">
      <c r="B161" s="166"/>
      <c r="D161" s="167" t="s">
        <v>144</v>
      </c>
      <c r="E161" s="168" t="s">
        <v>1</v>
      </c>
      <c r="F161" s="169" t="s">
        <v>181</v>
      </c>
      <c r="H161" s="170">
        <v>75.954999999999998</v>
      </c>
      <c r="I161" s="171"/>
      <c r="L161" s="166"/>
      <c r="M161" s="172"/>
      <c r="T161" s="173"/>
      <c r="AT161" s="168" t="s">
        <v>144</v>
      </c>
      <c r="AU161" s="168" t="s">
        <v>116</v>
      </c>
      <c r="AV161" s="12" t="s">
        <v>116</v>
      </c>
      <c r="AW161" s="12" t="s">
        <v>30</v>
      </c>
      <c r="AX161" s="12" t="s">
        <v>76</v>
      </c>
      <c r="AY161" s="168" t="s">
        <v>137</v>
      </c>
    </row>
    <row r="162" spans="2:65" s="13" customFormat="1" ht="10.199999999999999">
      <c r="B162" s="174"/>
      <c r="D162" s="167" t="s">
        <v>144</v>
      </c>
      <c r="E162" s="175" t="s">
        <v>1</v>
      </c>
      <c r="F162" s="176" t="s">
        <v>146</v>
      </c>
      <c r="H162" s="177">
        <v>75.954999999999998</v>
      </c>
      <c r="I162" s="178"/>
      <c r="L162" s="174"/>
      <c r="M162" s="179"/>
      <c r="T162" s="180"/>
      <c r="AT162" s="175" t="s">
        <v>144</v>
      </c>
      <c r="AU162" s="175" t="s">
        <v>116</v>
      </c>
      <c r="AV162" s="13" t="s">
        <v>143</v>
      </c>
      <c r="AW162" s="13" t="s">
        <v>30</v>
      </c>
      <c r="AX162" s="13" t="s">
        <v>84</v>
      </c>
      <c r="AY162" s="175" t="s">
        <v>137</v>
      </c>
    </row>
    <row r="163" spans="2:65" s="11" customFormat="1" ht="22.8" customHeight="1">
      <c r="B163" s="142"/>
      <c r="D163" s="143" t="s">
        <v>75</v>
      </c>
      <c r="E163" s="152" t="s">
        <v>116</v>
      </c>
      <c r="F163" s="152" t="s">
        <v>182</v>
      </c>
      <c r="I163" s="145"/>
      <c r="J163" s="153">
        <f>BK163</f>
        <v>0</v>
      </c>
      <c r="L163" s="142"/>
      <c r="M163" s="147"/>
      <c r="P163" s="148">
        <f>SUM(P164:P166)</f>
        <v>0</v>
      </c>
      <c r="R163" s="148">
        <f>SUM(R164:R166)</f>
        <v>8.3181999999999992E-2</v>
      </c>
      <c r="T163" s="149">
        <f>SUM(T164:T166)</f>
        <v>0</v>
      </c>
      <c r="AR163" s="143" t="s">
        <v>84</v>
      </c>
      <c r="AT163" s="150" t="s">
        <v>75</v>
      </c>
      <c r="AU163" s="150" t="s">
        <v>84</v>
      </c>
      <c r="AY163" s="143" t="s">
        <v>137</v>
      </c>
      <c r="BK163" s="151">
        <f>SUM(BK164:BK166)</f>
        <v>0</v>
      </c>
    </row>
    <row r="164" spans="2:65" s="1" customFormat="1" ht="49.05" customHeight="1">
      <c r="B164" s="127"/>
      <c r="C164" s="154" t="s">
        <v>183</v>
      </c>
      <c r="D164" s="154" t="s">
        <v>139</v>
      </c>
      <c r="E164" s="155" t="s">
        <v>184</v>
      </c>
      <c r="F164" s="156" t="s">
        <v>185</v>
      </c>
      <c r="G164" s="157" t="s">
        <v>142</v>
      </c>
      <c r="H164" s="158">
        <v>41.8</v>
      </c>
      <c r="I164" s="159"/>
      <c r="J164" s="160">
        <f>ROUND(I164*H164,2)</f>
        <v>0</v>
      </c>
      <c r="K164" s="161"/>
      <c r="L164" s="32"/>
      <c r="M164" s="162" t="s">
        <v>1</v>
      </c>
      <c r="N164" s="126" t="s">
        <v>42</v>
      </c>
      <c r="P164" s="163">
        <f>O164*H164</f>
        <v>0</v>
      </c>
      <c r="Q164" s="163">
        <v>1.99E-3</v>
      </c>
      <c r="R164" s="163">
        <f>Q164*H164</f>
        <v>8.3181999999999992E-2</v>
      </c>
      <c r="S164" s="163">
        <v>0</v>
      </c>
      <c r="T164" s="164">
        <f>S164*H164</f>
        <v>0</v>
      </c>
      <c r="AR164" s="165" t="s">
        <v>143</v>
      </c>
      <c r="AT164" s="165" t="s">
        <v>139</v>
      </c>
      <c r="AU164" s="165" t="s">
        <v>116</v>
      </c>
      <c r="AY164" s="15" t="s">
        <v>137</v>
      </c>
      <c r="BE164" s="92">
        <f>IF(N164="základná",J164,0)</f>
        <v>0</v>
      </c>
      <c r="BF164" s="92">
        <f>IF(N164="znížená",J164,0)</f>
        <v>0</v>
      </c>
      <c r="BG164" s="92">
        <f>IF(N164="zákl. prenesená",J164,0)</f>
        <v>0</v>
      </c>
      <c r="BH164" s="92">
        <f>IF(N164="zníž. prenesená",J164,0)</f>
        <v>0</v>
      </c>
      <c r="BI164" s="92">
        <f>IF(N164="nulová",J164,0)</f>
        <v>0</v>
      </c>
      <c r="BJ164" s="15" t="s">
        <v>116</v>
      </c>
      <c r="BK164" s="92">
        <f>ROUND(I164*H164,2)</f>
        <v>0</v>
      </c>
      <c r="BL164" s="15" t="s">
        <v>143</v>
      </c>
      <c r="BM164" s="165" t="s">
        <v>186</v>
      </c>
    </row>
    <row r="165" spans="2:65" s="12" customFormat="1" ht="10.199999999999999">
      <c r="B165" s="166"/>
      <c r="D165" s="167" t="s">
        <v>144</v>
      </c>
      <c r="E165" s="168" t="s">
        <v>1</v>
      </c>
      <c r="F165" s="169" t="s">
        <v>187</v>
      </c>
      <c r="H165" s="170">
        <v>41.8</v>
      </c>
      <c r="I165" s="171"/>
      <c r="L165" s="166"/>
      <c r="M165" s="172"/>
      <c r="T165" s="173"/>
      <c r="AT165" s="168" t="s">
        <v>144</v>
      </c>
      <c r="AU165" s="168" t="s">
        <v>116</v>
      </c>
      <c r="AV165" s="12" t="s">
        <v>116</v>
      </c>
      <c r="AW165" s="12" t="s">
        <v>30</v>
      </c>
      <c r="AX165" s="12" t="s">
        <v>76</v>
      </c>
      <c r="AY165" s="168" t="s">
        <v>137</v>
      </c>
    </row>
    <row r="166" spans="2:65" s="13" customFormat="1" ht="10.199999999999999">
      <c r="B166" s="174"/>
      <c r="D166" s="167" t="s">
        <v>144</v>
      </c>
      <c r="E166" s="175" t="s">
        <v>1</v>
      </c>
      <c r="F166" s="176" t="s">
        <v>146</v>
      </c>
      <c r="H166" s="177">
        <v>41.8</v>
      </c>
      <c r="I166" s="178"/>
      <c r="L166" s="174"/>
      <c r="M166" s="179"/>
      <c r="T166" s="180"/>
      <c r="AT166" s="175" t="s">
        <v>144</v>
      </c>
      <c r="AU166" s="175" t="s">
        <v>116</v>
      </c>
      <c r="AV166" s="13" t="s">
        <v>143</v>
      </c>
      <c r="AW166" s="13" t="s">
        <v>30</v>
      </c>
      <c r="AX166" s="13" t="s">
        <v>84</v>
      </c>
      <c r="AY166" s="175" t="s">
        <v>137</v>
      </c>
    </row>
    <row r="167" spans="2:65" s="11" customFormat="1" ht="22.8" customHeight="1">
      <c r="B167" s="142"/>
      <c r="D167" s="143" t="s">
        <v>75</v>
      </c>
      <c r="E167" s="152" t="s">
        <v>152</v>
      </c>
      <c r="F167" s="152" t="s">
        <v>188</v>
      </c>
      <c r="I167" s="145"/>
      <c r="J167" s="153">
        <f>BK167</f>
        <v>0</v>
      </c>
      <c r="L167" s="142"/>
      <c r="M167" s="147"/>
      <c r="P167" s="148">
        <f>P168</f>
        <v>0</v>
      </c>
      <c r="R167" s="148">
        <f>R168</f>
        <v>0.10847999999999999</v>
      </c>
      <c r="T167" s="149">
        <f>T168</f>
        <v>0</v>
      </c>
      <c r="AR167" s="143" t="s">
        <v>84</v>
      </c>
      <c r="AT167" s="150" t="s">
        <v>75</v>
      </c>
      <c r="AU167" s="150" t="s">
        <v>84</v>
      </c>
      <c r="AY167" s="143" t="s">
        <v>137</v>
      </c>
      <c r="BK167" s="151">
        <f>BK168</f>
        <v>0</v>
      </c>
    </row>
    <row r="168" spans="2:65" s="1" customFormat="1" ht="24.15" customHeight="1">
      <c r="B168" s="127"/>
      <c r="C168" s="154" t="s">
        <v>165</v>
      </c>
      <c r="D168" s="154" t="s">
        <v>139</v>
      </c>
      <c r="E168" s="155" t="s">
        <v>189</v>
      </c>
      <c r="F168" s="156" t="s">
        <v>190</v>
      </c>
      <c r="G168" s="157" t="s">
        <v>191</v>
      </c>
      <c r="H168" s="158">
        <v>4</v>
      </c>
      <c r="I168" s="159"/>
      <c r="J168" s="160">
        <f>ROUND(I168*H168,2)</f>
        <v>0</v>
      </c>
      <c r="K168" s="161"/>
      <c r="L168" s="32"/>
      <c r="M168" s="162" t="s">
        <v>1</v>
      </c>
      <c r="N168" s="126" t="s">
        <v>42</v>
      </c>
      <c r="P168" s="163">
        <f>O168*H168</f>
        <v>0</v>
      </c>
      <c r="Q168" s="163">
        <v>2.7119999999999998E-2</v>
      </c>
      <c r="R168" s="163">
        <f>Q168*H168</f>
        <v>0.10847999999999999</v>
      </c>
      <c r="S168" s="163">
        <v>0</v>
      </c>
      <c r="T168" s="164">
        <f>S168*H168</f>
        <v>0</v>
      </c>
      <c r="AR168" s="165" t="s">
        <v>143</v>
      </c>
      <c r="AT168" s="165" t="s">
        <v>139</v>
      </c>
      <c r="AU168" s="165" t="s">
        <v>116</v>
      </c>
      <c r="AY168" s="15" t="s">
        <v>137</v>
      </c>
      <c r="BE168" s="92">
        <f>IF(N168="základná",J168,0)</f>
        <v>0</v>
      </c>
      <c r="BF168" s="92">
        <f>IF(N168="znížená",J168,0)</f>
        <v>0</v>
      </c>
      <c r="BG168" s="92">
        <f>IF(N168="zákl. prenesená",J168,0)</f>
        <v>0</v>
      </c>
      <c r="BH168" s="92">
        <f>IF(N168="zníž. prenesená",J168,0)</f>
        <v>0</v>
      </c>
      <c r="BI168" s="92">
        <f>IF(N168="nulová",J168,0)</f>
        <v>0</v>
      </c>
      <c r="BJ168" s="15" t="s">
        <v>116</v>
      </c>
      <c r="BK168" s="92">
        <f>ROUND(I168*H168,2)</f>
        <v>0</v>
      </c>
      <c r="BL168" s="15" t="s">
        <v>143</v>
      </c>
      <c r="BM168" s="165" t="s">
        <v>192</v>
      </c>
    </row>
    <row r="169" spans="2:65" s="11" customFormat="1" ht="22.8" customHeight="1">
      <c r="B169" s="142"/>
      <c r="D169" s="143" t="s">
        <v>75</v>
      </c>
      <c r="E169" s="152" t="s">
        <v>162</v>
      </c>
      <c r="F169" s="152" t="s">
        <v>193</v>
      </c>
      <c r="I169" s="145"/>
      <c r="J169" s="153">
        <f>BK169</f>
        <v>0</v>
      </c>
      <c r="L169" s="142"/>
      <c r="M169" s="147"/>
      <c r="P169" s="148">
        <f>SUM(P170:P173)</f>
        <v>0</v>
      </c>
      <c r="R169" s="148">
        <f>SUM(R170:R173)</f>
        <v>565.05098399999997</v>
      </c>
      <c r="T169" s="149">
        <f>SUM(T170:T173)</f>
        <v>0</v>
      </c>
      <c r="AR169" s="143" t="s">
        <v>84</v>
      </c>
      <c r="AT169" s="150" t="s">
        <v>75</v>
      </c>
      <c r="AU169" s="150" t="s">
        <v>84</v>
      </c>
      <c r="AY169" s="143" t="s">
        <v>137</v>
      </c>
      <c r="BK169" s="151">
        <f>SUM(BK170:BK173)</f>
        <v>0</v>
      </c>
    </row>
    <row r="170" spans="2:65" s="1" customFormat="1" ht="21.75" customHeight="1">
      <c r="B170" s="127"/>
      <c r="C170" s="154" t="s">
        <v>194</v>
      </c>
      <c r="D170" s="154" t="s">
        <v>139</v>
      </c>
      <c r="E170" s="155" t="s">
        <v>195</v>
      </c>
      <c r="F170" s="156" t="s">
        <v>196</v>
      </c>
      <c r="G170" s="157" t="s">
        <v>155</v>
      </c>
      <c r="H170" s="158">
        <v>5</v>
      </c>
      <c r="I170" s="159"/>
      <c r="J170" s="160">
        <f>ROUND(I170*H170,2)</f>
        <v>0</v>
      </c>
      <c r="K170" s="161"/>
      <c r="L170" s="32"/>
      <c r="M170" s="162" t="s">
        <v>1</v>
      </c>
      <c r="N170" s="126" t="s">
        <v>42</v>
      </c>
      <c r="P170" s="163">
        <f>O170*H170</f>
        <v>0</v>
      </c>
      <c r="Q170" s="163">
        <v>2.0840000000000001</v>
      </c>
      <c r="R170" s="163">
        <f>Q170*H170</f>
        <v>10.42</v>
      </c>
      <c r="S170" s="163">
        <v>0</v>
      </c>
      <c r="T170" s="164">
        <f>S170*H170</f>
        <v>0</v>
      </c>
      <c r="AR170" s="165" t="s">
        <v>143</v>
      </c>
      <c r="AT170" s="165" t="s">
        <v>139</v>
      </c>
      <c r="AU170" s="165" t="s">
        <v>116</v>
      </c>
      <c r="AY170" s="15" t="s">
        <v>137</v>
      </c>
      <c r="BE170" s="92">
        <f>IF(N170="základná",J170,0)</f>
        <v>0</v>
      </c>
      <c r="BF170" s="92">
        <f>IF(N170="znížená",J170,0)</f>
        <v>0</v>
      </c>
      <c r="BG170" s="92">
        <f>IF(N170="zákl. prenesená",J170,0)</f>
        <v>0</v>
      </c>
      <c r="BH170" s="92">
        <f>IF(N170="zníž. prenesená",J170,0)</f>
        <v>0</v>
      </c>
      <c r="BI170" s="92">
        <f>IF(N170="nulová",J170,0)</f>
        <v>0</v>
      </c>
      <c r="BJ170" s="15" t="s">
        <v>116</v>
      </c>
      <c r="BK170" s="92">
        <f>ROUND(I170*H170,2)</f>
        <v>0</v>
      </c>
      <c r="BL170" s="15" t="s">
        <v>143</v>
      </c>
      <c r="BM170" s="165" t="s">
        <v>197</v>
      </c>
    </row>
    <row r="171" spans="2:65" s="12" customFormat="1" ht="10.199999999999999">
      <c r="B171" s="166"/>
      <c r="D171" s="167" t="s">
        <v>144</v>
      </c>
      <c r="E171" s="168" t="s">
        <v>1</v>
      </c>
      <c r="F171" s="169" t="s">
        <v>198</v>
      </c>
      <c r="H171" s="170">
        <v>5</v>
      </c>
      <c r="I171" s="171"/>
      <c r="L171" s="166"/>
      <c r="M171" s="172"/>
      <c r="T171" s="173"/>
      <c r="AT171" s="168" t="s">
        <v>144</v>
      </c>
      <c r="AU171" s="168" t="s">
        <v>116</v>
      </c>
      <c r="AV171" s="12" t="s">
        <v>116</v>
      </c>
      <c r="AW171" s="12" t="s">
        <v>30</v>
      </c>
      <c r="AX171" s="12" t="s">
        <v>76</v>
      </c>
      <c r="AY171" s="168" t="s">
        <v>137</v>
      </c>
    </row>
    <row r="172" spans="2:65" s="13" customFormat="1" ht="10.199999999999999">
      <c r="B172" s="174"/>
      <c r="D172" s="167" t="s">
        <v>144</v>
      </c>
      <c r="E172" s="175" t="s">
        <v>1</v>
      </c>
      <c r="F172" s="176" t="s">
        <v>146</v>
      </c>
      <c r="H172" s="177">
        <v>5</v>
      </c>
      <c r="I172" s="178"/>
      <c r="L172" s="174"/>
      <c r="M172" s="179"/>
      <c r="T172" s="180"/>
      <c r="AT172" s="175" t="s">
        <v>144</v>
      </c>
      <c r="AU172" s="175" t="s">
        <v>116</v>
      </c>
      <c r="AV172" s="13" t="s">
        <v>143</v>
      </c>
      <c r="AW172" s="13" t="s">
        <v>30</v>
      </c>
      <c r="AX172" s="13" t="s">
        <v>84</v>
      </c>
      <c r="AY172" s="175" t="s">
        <v>137</v>
      </c>
    </row>
    <row r="173" spans="2:65" s="1" customFormat="1" ht="33" customHeight="1">
      <c r="B173" s="127"/>
      <c r="C173" s="154" t="s">
        <v>169</v>
      </c>
      <c r="D173" s="154" t="s">
        <v>139</v>
      </c>
      <c r="E173" s="155" t="s">
        <v>199</v>
      </c>
      <c r="F173" s="156" t="s">
        <v>200</v>
      </c>
      <c r="G173" s="157" t="s">
        <v>142</v>
      </c>
      <c r="H173" s="158">
        <v>856.97</v>
      </c>
      <c r="I173" s="159"/>
      <c r="J173" s="160">
        <f>ROUND(I173*H173,2)</f>
        <v>0</v>
      </c>
      <c r="K173" s="161"/>
      <c r="L173" s="32"/>
      <c r="M173" s="162" t="s">
        <v>1</v>
      </c>
      <c r="N173" s="126" t="s">
        <v>42</v>
      </c>
      <c r="P173" s="163">
        <f>O173*H173</f>
        <v>0</v>
      </c>
      <c r="Q173" s="163">
        <v>0.6472</v>
      </c>
      <c r="R173" s="163">
        <f>Q173*H173</f>
        <v>554.63098400000001</v>
      </c>
      <c r="S173" s="163">
        <v>0</v>
      </c>
      <c r="T173" s="164">
        <f>S173*H173</f>
        <v>0</v>
      </c>
      <c r="AR173" s="165" t="s">
        <v>143</v>
      </c>
      <c r="AT173" s="165" t="s">
        <v>139</v>
      </c>
      <c r="AU173" s="165" t="s">
        <v>116</v>
      </c>
      <c r="AY173" s="15" t="s">
        <v>137</v>
      </c>
      <c r="BE173" s="92">
        <f>IF(N173="základná",J173,0)</f>
        <v>0</v>
      </c>
      <c r="BF173" s="92">
        <f>IF(N173="znížená",J173,0)</f>
        <v>0</v>
      </c>
      <c r="BG173" s="92">
        <f>IF(N173="zákl. prenesená",J173,0)</f>
        <v>0</v>
      </c>
      <c r="BH173" s="92">
        <f>IF(N173="zníž. prenesená",J173,0)</f>
        <v>0</v>
      </c>
      <c r="BI173" s="92">
        <f>IF(N173="nulová",J173,0)</f>
        <v>0</v>
      </c>
      <c r="BJ173" s="15" t="s">
        <v>116</v>
      </c>
      <c r="BK173" s="92">
        <f>ROUND(I173*H173,2)</f>
        <v>0</v>
      </c>
      <c r="BL173" s="15" t="s">
        <v>143</v>
      </c>
      <c r="BM173" s="165" t="s">
        <v>201</v>
      </c>
    </row>
    <row r="174" spans="2:65" s="11" customFormat="1" ht="22.8" customHeight="1">
      <c r="B174" s="142"/>
      <c r="D174" s="143" t="s">
        <v>75</v>
      </c>
      <c r="E174" s="152" t="s">
        <v>156</v>
      </c>
      <c r="F174" s="152" t="s">
        <v>202</v>
      </c>
      <c r="I174" s="145"/>
      <c r="J174" s="153">
        <f>BK174</f>
        <v>0</v>
      </c>
      <c r="L174" s="142"/>
      <c r="M174" s="147"/>
      <c r="P174" s="148">
        <f>SUM(P175:P202)</f>
        <v>0</v>
      </c>
      <c r="R174" s="148">
        <f>SUM(R175:R202)</f>
        <v>1145.3932463999997</v>
      </c>
      <c r="T174" s="149">
        <f>SUM(T175:T202)</f>
        <v>0</v>
      </c>
      <c r="AR174" s="143" t="s">
        <v>84</v>
      </c>
      <c r="AT174" s="150" t="s">
        <v>75</v>
      </c>
      <c r="AU174" s="150" t="s">
        <v>84</v>
      </c>
      <c r="AY174" s="143" t="s">
        <v>137</v>
      </c>
      <c r="BK174" s="151">
        <f>SUM(BK175:BK202)</f>
        <v>0</v>
      </c>
    </row>
    <row r="175" spans="2:65" s="1" customFormat="1" ht="24.15" customHeight="1">
      <c r="B175" s="127"/>
      <c r="C175" s="154" t="s">
        <v>203</v>
      </c>
      <c r="D175" s="154" t="s">
        <v>139</v>
      </c>
      <c r="E175" s="155" t="s">
        <v>204</v>
      </c>
      <c r="F175" s="156" t="s">
        <v>205</v>
      </c>
      <c r="G175" s="157" t="s">
        <v>206</v>
      </c>
      <c r="H175" s="158">
        <v>44</v>
      </c>
      <c r="I175" s="159"/>
      <c r="J175" s="160">
        <f>ROUND(I175*H175,2)</f>
        <v>0</v>
      </c>
      <c r="K175" s="161"/>
      <c r="L175" s="32"/>
      <c r="M175" s="162" t="s">
        <v>1</v>
      </c>
      <c r="N175" s="126" t="s">
        <v>42</v>
      </c>
      <c r="P175" s="163">
        <f>O175*H175</f>
        <v>0</v>
      </c>
      <c r="Q175" s="163">
        <v>3.4000000000000002E-4</v>
      </c>
      <c r="R175" s="163">
        <f>Q175*H175</f>
        <v>1.4960000000000001E-2</v>
      </c>
      <c r="S175" s="163">
        <v>0</v>
      </c>
      <c r="T175" s="164">
        <f>S175*H175</f>
        <v>0</v>
      </c>
      <c r="AR175" s="165" t="s">
        <v>143</v>
      </c>
      <c r="AT175" s="165" t="s">
        <v>139</v>
      </c>
      <c r="AU175" s="165" t="s">
        <v>116</v>
      </c>
      <c r="AY175" s="15" t="s">
        <v>137</v>
      </c>
      <c r="BE175" s="92">
        <f>IF(N175="základná",J175,0)</f>
        <v>0</v>
      </c>
      <c r="BF175" s="92">
        <f>IF(N175="znížená",J175,0)</f>
        <v>0</v>
      </c>
      <c r="BG175" s="92">
        <f>IF(N175="zákl. prenesená",J175,0)</f>
        <v>0</v>
      </c>
      <c r="BH175" s="92">
        <f>IF(N175="zníž. prenesená",J175,0)</f>
        <v>0</v>
      </c>
      <c r="BI175" s="92">
        <f>IF(N175="nulová",J175,0)</f>
        <v>0</v>
      </c>
      <c r="BJ175" s="15" t="s">
        <v>116</v>
      </c>
      <c r="BK175" s="92">
        <f>ROUND(I175*H175,2)</f>
        <v>0</v>
      </c>
      <c r="BL175" s="15" t="s">
        <v>143</v>
      </c>
      <c r="BM175" s="165" t="s">
        <v>207</v>
      </c>
    </row>
    <row r="176" spans="2:65" s="12" customFormat="1" ht="10.199999999999999">
      <c r="B176" s="166"/>
      <c r="D176" s="167" t="s">
        <v>144</v>
      </c>
      <c r="E176" s="168" t="s">
        <v>1</v>
      </c>
      <c r="F176" s="169" t="s">
        <v>208</v>
      </c>
      <c r="H176" s="170">
        <v>44</v>
      </c>
      <c r="I176" s="171"/>
      <c r="L176" s="166"/>
      <c r="M176" s="172"/>
      <c r="T176" s="173"/>
      <c r="AT176" s="168" t="s">
        <v>144</v>
      </c>
      <c r="AU176" s="168" t="s">
        <v>116</v>
      </c>
      <c r="AV176" s="12" t="s">
        <v>116</v>
      </c>
      <c r="AW176" s="12" t="s">
        <v>30</v>
      </c>
      <c r="AX176" s="12" t="s">
        <v>76</v>
      </c>
      <c r="AY176" s="168" t="s">
        <v>137</v>
      </c>
    </row>
    <row r="177" spans="2:65" s="13" customFormat="1" ht="10.199999999999999">
      <c r="B177" s="174"/>
      <c r="D177" s="167" t="s">
        <v>144</v>
      </c>
      <c r="E177" s="175" t="s">
        <v>1</v>
      </c>
      <c r="F177" s="176" t="s">
        <v>146</v>
      </c>
      <c r="H177" s="177">
        <v>44</v>
      </c>
      <c r="I177" s="178"/>
      <c r="L177" s="174"/>
      <c r="M177" s="179"/>
      <c r="T177" s="180"/>
      <c r="AT177" s="175" t="s">
        <v>144</v>
      </c>
      <c r="AU177" s="175" t="s">
        <v>116</v>
      </c>
      <c r="AV177" s="13" t="s">
        <v>143</v>
      </c>
      <c r="AW177" s="13" t="s">
        <v>30</v>
      </c>
      <c r="AX177" s="13" t="s">
        <v>84</v>
      </c>
      <c r="AY177" s="175" t="s">
        <v>137</v>
      </c>
    </row>
    <row r="178" spans="2:65" s="1" customFormat="1" ht="24.15" customHeight="1">
      <c r="B178" s="127"/>
      <c r="C178" s="154" t="s">
        <v>174</v>
      </c>
      <c r="D178" s="154" t="s">
        <v>139</v>
      </c>
      <c r="E178" s="155" t="s">
        <v>209</v>
      </c>
      <c r="F178" s="156" t="s">
        <v>210</v>
      </c>
      <c r="G178" s="157" t="s">
        <v>142</v>
      </c>
      <c r="H178" s="158">
        <v>33.44</v>
      </c>
      <c r="I178" s="159"/>
      <c r="J178" s="160">
        <f>ROUND(I178*H178,2)</f>
        <v>0</v>
      </c>
      <c r="K178" s="161"/>
      <c r="L178" s="32"/>
      <c r="M178" s="162" t="s">
        <v>1</v>
      </c>
      <c r="N178" s="126" t="s">
        <v>42</v>
      </c>
      <c r="P178" s="163">
        <f>O178*H178</f>
        <v>0</v>
      </c>
      <c r="Q178" s="163">
        <v>6.4000000000000003E-3</v>
      </c>
      <c r="R178" s="163">
        <f>Q178*H178</f>
        <v>0.21401599999999998</v>
      </c>
      <c r="S178" s="163">
        <v>0</v>
      </c>
      <c r="T178" s="164">
        <f>S178*H178</f>
        <v>0</v>
      </c>
      <c r="AR178" s="165" t="s">
        <v>143</v>
      </c>
      <c r="AT178" s="165" t="s">
        <v>139</v>
      </c>
      <c r="AU178" s="165" t="s">
        <v>116</v>
      </c>
      <c r="AY178" s="15" t="s">
        <v>137</v>
      </c>
      <c r="BE178" s="92">
        <f>IF(N178="základná",J178,0)</f>
        <v>0</v>
      </c>
      <c r="BF178" s="92">
        <f>IF(N178="znížená",J178,0)</f>
        <v>0</v>
      </c>
      <c r="BG178" s="92">
        <f>IF(N178="zákl. prenesená",J178,0)</f>
        <v>0</v>
      </c>
      <c r="BH178" s="92">
        <f>IF(N178="zníž. prenesená",J178,0)</f>
        <v>0</v>
      </c>
      <c r="BI178" s="92">
        <f>IF(N178="nulová",J178,0)</f>
        <v>0</v>
      </c>
      <c r="BJ178" s="15" t="s">
        <v>116</v>
      </c>
      <c r="BK178" s="92">
        <f>ROUND(I178*H178,2)</f>
        <v>0</v>
      </c>
      <c r="BL178" s="15" t="s">
        <v>143</v>
      </c>
      <c r="BM178" s="165" t="s">
        <v>211</v>
      </c>
    </row>
    <row r="179" spans="2:65" s="12" customFormat="1" ht="10.199999999999999">
      <c r="B179" s="166"/>
      <c r="D179" s="167" t="s">
        <v>144</v>
      </c>
      <c r="E179" s="168" t="s">
        <v>1</v>
      </c>
      <c r="F179" s="169" t="s">
        <v>212</v>
      </c>
      <c r="H179" s="170">
        <v>33.44</v>
      </c>
      <c r="I179" s="171"/>
      <c r="L179" s="166"/>
      <c r="M179" s="172"/>
      <c r="T179" s="173"/>
      <c r="AT179" s="168" t="s">
        <v>144</v>
      </c>
      <c r="AU179" s="168" t="s">
        <v>116</v>
      </c>
      <c r="AV179" s="12" t="s">
        <v>116</v>
      </c>
      <c r="AW179" s="12" t="s">
        <v>30</v>
      </c>
      <c r="AX179" s="12" t="s">
        <v>76</v>
      </c>
      <c r="AY179" s="168" t="s">
        <v>137</v>
      </c>
    </row>
    <row r="180" spans="2:65" s="13" customFormat="1" ht="10.199999999999999">
      <c r="B180" s="174"/>
      <c r="D180" s="167" t="s">
        <v>144</v>
      </c>
      <c r="E180" s="175" t="s">
        <v>1</v>
      </c>
      <c r="F180" s="176" t="s">
        <v>146</v>
      </c>
      <c r="H180" s="177">
        <v>33.44</v>
      </c>
      <c r="I180" s="178"/>
      <c r="L180" s="174"/>
      <c r="M180" s="179"/>
      <c r="T180" s="180"/>
      <c r="AT180" s="175" t="s">
        <v>144</v>
      </c>
      <c r="AU180" s="175" t="s">
        <v>116</v>
      </c>
      <c r="AV180" s="13" t="s">
        <v>143</v>
      </c>
      <c r="AW180" s="13" t="s">
        <v>30</v>
      </c>
      <c r="AX180" s="13" t="s">
        <v>84</v>
      </c>
      <c r="AY180" s="175" t="s">
        <v>137</v>
      </c>
    </row>
    <row r="181" spans="2:65" s="1" customFormat="1" ht="24.15" customHeight="1">
      <c r="B181" s="127"/>
      <c r="C181" s="154" t="s">
        <v>213</v>
      </c>
      <c r="D181" s="154" t="s">
        <v>139</v>
      </c>
      <c r="E181" s="155" t="s">
        <v>214</v>
      </c>
      <c r="F181" s="156" t="s">
        <v>215</v>
      </c>
      <c r="G181" s="157" t="s">
        <v>155</v>
      </c>
      <c r="H181" s="158">
        <v>69.608000000000004</v>
      </c>
      <c r="I181" s="159"/>
      <c r="J181" s="160">
        <f>ROUND(I181*H181,2)</f>
        <v>0</v>
      </c>
      <c r="K181" s="161"/>
      <c r="L181" s="32"/>
      <c r="M181" s="162" t="s">
        <v>1</v>
      </c>
      <c r="N181" s="126" t="s">
        <v>42</v>
      </c>
      <c r="P181" s="163">
        <f>O181*H181</f>
        <v>0</v>
      </c>
      <c r="Q181" s="163">
        <v>2.28485</v>
      </c>
      <c r="R181" s="163">
        <f>Q181*H181</f>
        <v>159.0438388</v>
      </c>
      <c r="S181" s="163">
        <v>0</v>
      </c>
      <c r="T181" s="164">
        <f>S181*H181</f>
        <v>0</v>
      </c>
      <c r="AR181" s="165" t="s">
        <v>143</v>
      </c>
      <c r="AT181" s="165" t="s">
        <v>139</v>
      </c>
      <c r="AU181" s="165" t="s">
        <v>116</v>
      </c>
      <c r="AY181" s="15" t="s">
        <v>137</v>
      </c>
      <c r="BE181" s="92">
        <f>IF(N181="základná",J181,0)</f>
        <v>0</v>
      </c>
      <c r="BF181" s="92">
        <f>IF(N181="znížená",J181,0)</f>
        <v>0</v>
      </c>
      <c r="BG181" s="92">
        <f>IF(N181="zákl. prenesená",J181,0)</f>
        <v>0</v>
      </c>
      <c r="BH181" s="92">
        <f>IF(N181="zníž. prenesená",J181,0)</f>
        <v>0</v>
      </c>
      <c r="BI181" s="92">
        <f>IF(N181="nulová",J181,0)</f>
        <v>0</v>
      </c>
      <c r="BJ181" s="15" t="s">
        <v>116</v>
      </c>
      <c r="BK181" s="92">
        <f>ROUND(I181*H181,2)</f>
        <v>0</v>
      </c>
      <c r="BL181" s="15" t="s">
        <v>143</v>
      </c>
      <c r="BM181" s="165" t="s">
        <v>216</v>
      </c>
    </row>
    <row r="182" spans="2:65" s="12" customFormat="1" ht="10.199999999999999">
      <c r="B182" s="166"/>
      <c r="D182" s="167" t="s">
        <v>144</v>
      </c>
      <c r="E182" s="168" t="s">
        <v>1</v>
      </c>
      <c r="F182" s="169" t="s">
        <v>217</v>
      </c>
      <c r="H182" s="170">
        <v>69.608000000000004</v>
      </c>
      <c r="I182" s="171"/>
      <c r="L182" s="166"/>
      <c r="M182" s="172"/>
      <c r="T182" s="173"/>
      <c r="AT182" s="168" t="s">
        <v>144</v>
      </c>
      <c r="AU182" s="168" t="s">
        <v>116</v>
      </c>
      <c r="AV182" s="12" t="s">
        <v>116</v>
      </c>
      <c r="AW182" s="12" t="s">
        <v>30</v>
      </c>
      <c r="AX182" s="12" t="s">
        <v>76</v>
      </c>
      <c r="AY182" s="168" t="s">
        <v>137</v>
      </c>
    </row>
    <row r="183" spans="2:65" s="13" customFormat="1" ht="10.199999999999999">
      <c r="B183" s="174"/>
      <c r="D183" s="167" t="s">
        <v>144</v>
      </c>
      <c r="E183" s="175" t="s">
        <v>1</v>
      </c>
      <c r="F183" s="176" t="s">
        <v>146</v>
      </c>
      <c r="H183" s="177">
        <v>69.608000000000004</v>
      </c>
      <c r="I183" s="178"/>
      <c r="L183" s="174"/>
      <c r="M183" s="179"/>
      <c r="T183" s="180"/>
      <c r="AT183" s="175" t="s">
        <v>144</v>
      </c>
      <c r="AU183" s="175" t="s">
        <v>116</v>
      </c>
      <c r="AV183" s="13" t="s">
        <v>143</v>
      </c>
      <c r="AW183" s="13" t="s">
        <v>30</v>
      </c>
      <c r="AX183" s="13" t="s">
        <v>84</v>
      </c>
      <c r="AY183" s="175" t="s">
        <v>137</v>
      </c>
    </row>
    <row r="184" spans="2:65" s="1" customFormat="1" ht="21.75" customHeight="1">
      <c r="B184" s="127"/>
      <c r="C184" s="154" t="s">
        <v>180</v>
      </c>
      <c r="D184" s="154" t="s">
        <v>139</v>
      </c>
      <c r="E184" s="155" t="s">
        <v>218</v>
      </c>
      <c r="F184" s="156" t="s">
        <v>219</v>
      </c>
      <c r="G184" s="157" t="s">
        <v>142</v>
      </c>
      <c r="H184" s="158">
        <v>13.093999999999999</v>
      </c>
      <c r="I184" s="159"/>
      <c r="J184" s="160">
        <f>ROUND(I184*H184,2)</f>
        <v>0</v>
      </c>
      <c r="K184" s="161"/>
      <c r="L184" s="32"/>
      <c r="M184" s="162" t="s">
        <v>1</v>
      </c>
      <c r="N184" s="126" t="s">
        <v>42</v>
      </c>
      <c r="P184" s="163">
        <f>O184*H184</f>
        <v>0</v>
      </c>
      <c r="Q184" s="163">
        <v>1.38E-2</v>
      </c>
      <c r="R184" s="163">
        <f>Q184*H184</f>
        <v>0.1806972</v>
      </c>
      <c r="S184" s="163">
        <v>0</v>
      </c>
      <c r="T184" s="164">
        <f>S184*H184</f>
        <v>0</v>
      </c>
      <c r="AR184" s="165" t="s">
        <v>143</v>
      </c>
      <c r="AT184" s="165" t="s">
        <v>139</v>
      </c>
      <c r="AU184" s="165" t="s">
        <v>116</v>
      </c>
      <c r="AY184" s="15" t="s">
        <v>137</v>
      </c>
      <c r="BE184" s="92">
        <f>IF(N184="základná",J184,0)</f>
        <v>0</v>
      </c>
      <c r="BF184" s="92">
        <f>IF(N184="znížená",J184,0)</f>
        <v>0</v>
      </c>
      <c r="BG184" s="92">
        <f>IF(N184="zákl. prenesená",J184,0)</f>
        <v>0</v>
      </c>
      <c r="BH184" s="92">
        <f>IF(N184="zníž. prenesená",J184,0)</f>
        <v>0</v>
      </c>
      <c r="BI184" s="92">
        <f>IF(N184="nulová",J184,0)</f>
        <v>0</v>
      </c>
      <c r="BJ184" s="15" t="s">
        <v>116</v>
      </c>
      <c r="BK184" s="92">
        <f>ROUND(I184*H184,2)</f>
        <v>0</v>
      </c>
      <c r="BL184" s="15" t="s">
        <v>143</v>
      </c>
      <c r="BM184" s="165" t="s">
        <v>220</v>
      </c>
    </row>
    <row r="185" spans="2:65" s="12" customFormat="1" ht="10.199999999999999">
      <c r="B185" s="166"/>
      <c r="D185" s="167" t="s">
        <v>144</v>
      </c>
      <c r="E185" s="168" t="s">
        <v>1</v>
      </c>
      <c r="F185" s="169" t="s">
        <v>221</v>
      </c>
      <c r="H185" s="170">
        <v>13.093999999999999</v>
      </c>
      <c r="I185" s="171"/>
      <c r="L185" s="166"/>
      <c r="M185" s="172"/>
      <c r="T185" s="173"/>
      <c r="AT185" s="168" t="s">
        <v>144</v>
      </c>
      <c r="AU185" s="168" t="s">
        <v>116</v>
      </c>
      <c r="AV185" s="12" t="s">
        <v>116</v>
      </c>
      <c r="AW185" s="12" t="s">
        <v>30</v>
      </c>
      <c r="AX185" s="12" t="s">
        <v>76</v>
      </c>
      <c r="AY185" s="168" t="s">
        <v>137</v>
      </c>
    </row>
    <row r="186" spans="2:65" s="13" customFormat="1" ht="10.199999999999999">
      <c r="B186" s="174"/>
      <c r="D186" s="167" t="s">
        <v>144</v>
      </c>
      <c r="E186" s="175" t="s">
        <v>1</v>
      </c>
      <c r="F186" s="176" t="s">
        <v>146</v>
      </c>
      <c r="H186" s="177">
        <v>13.093999999999999</v>
      </c>
      <c r="I186" s="178"/>
      <c r="L186" s="174"/>
      <c r="M186" s="179"/>
      <c r="T186" s="180"/>
      <c r="AT186" s="175" t="s">
        <v>144</v>
      </c>
      <c r="AU186" s="175" t="s">
        <v>116</v>
      </c>
      <c r="AV186" s="13" t="s">
        <v>143</v>
      </c>
      <c r="AW186" s="13" t="s">
        <v>30</v>
      </c>
      <c r="AX186" s="13" t="s">
        <v>84</v>
      </c>
      <c r="AY186" s="175" t="s">
        <v>137</v>
      </c>
    </row>
    <row r="187" spans="2:65" s="1" customFormat="1" ht="21.75" customHeight="1">
      <c r="B187" s="127"/>
      <c r="C187" s="154" t="s">
        <v>222</v>
      </c>
      <c r="D187" s="154" t="s">
        <v>139</v>
      </c>
      <c r="E187" s="155" t="s">
        <v>223</v>
      </c>
      <c r="F187" s="156" t="s">
        <v>224</v>
      </c>
      <c r="G187" s="157" t="s">
        <v>142</v>
      </c>
      <c r="H187" s="158">
        <v>13.093999999999999</v>
      </c>
      <c r="I187" s="159"/>
      <c r="J187" s="160">
        <f>ROUND(I187*H187,2)</f>
        <v>0</v>
      </c>
      <c r="K187" s="161"/>
      <c r="L187" s="32"/>
      <c r="M187" s="162" t="s">
        <v>1</v>
      </c>
      <c r="N187" s="126" t="s">
        <v>42</v>
      </c>
      <c r="P187" s="163">
        <f>O187*H187</f>
        <v>0</v>
      </c>
      <c r="Q187" s="163">
        <v>0</v>
      </c>
      <c r="R187" s="163">
        <f>Q187*H187</f>
        <v>0</v>
      </c>
      <c r="S187" s="163">
        <v>0</v>
      </c>
      <c r="T187" s="164">
        <f>S187*H187</f>
        <v>0</v>
      </c>
      <c r="AR187" s="165" t="s">
        <v>143</v>
      </c>
      <c r="AT187" s="165" t="s">
        <v>139</v>
      </c>
      <c r="AU187" s="165" t="s">
        <v>116</v>
      </c>
      <c r="AY187" s="15" t="s">
        <v>137</v>
      </c>
      <c r="BE187" s="92">
        <f>IF(N187="základná",J187,0)</f>
        <v>0</v>
      </c>
      <c r="BF187" s="92">
        <f>IF(N187="znížená",J187,0)</f>
        <v>0</v>
      </c>
      <c r="BG187" s="92">
        <f>IF(N187="zákl. prenesená",J187,0)</f>
        <v>0</v>
      </c>
      <c r="BH187" s="92">
        <f>IF(N187="zníž. prenesená",J187,0)</f>
        <v>0</v>
      </c>
      <c r="BI187" s="92">
        <f>IF(N187="nulová",J187,0)</f>
        <v>0</v>
      </c>
      <c r="BJ187" s="15" t="s">
        <v>116</v>
      </c>
      <c r="BK187" s="92">
        <f>ROUND(I187*H187,2)</f>
        <v>0</v>
      </c>
      <c r="BL187" s="15" t="s">
        <v>143</v>
      </c>
      <c r="BM187" s="165" t="s">
        <v>225</v>
      </c>
    </row>
    <row r="188" spans="2:65" s="1" customFormat="1" ht="37.799999999999997" customHeight="1">
      <c r="B188" s="127"/>
      <c r="C188" s="154" t="s">
        <v>186</v>
      </c>
      <c r="D188" s="154" t="s">
        <v>139</v>
      </c>
      <c r="E188" s="155" t="s">
        <v>226</v>
      </c>
      <c r="F188" s="156" t="s">
        <v>227</v>
      </c>
      <c r="G188" s="157" t="s">
        <v>142</v>
      </c>
      <c r="H188" s="158">
        <v>902.57</v>
      </c>
      <c r="I188" s="159"/>
      <c r="J188" s="160">
        <f>ROUND(I188*H188,2)</f>
        <v>0</v>
      </c>
      <c r="K188" s="161"/>
      <c r="L188" s="32"/>
      <c r="M188" s="162" t="s">
        <v>1</v>
      </c>
      <c r="N188" s="126" t="s">
        <v>42</v>
      </c>
      <c r="P188" s="163">
        <f>O188*H188</f>
        <v>0</v>
      </c>
      <c r="Q188" s="163">
        <v>3.5200000000000001E-3</v>
      </c>
      <c r="R188" s="163">
        <f>Q188*H188</f>
        <v>3.1770464000000005</v>
      </c>
      <c r="S188" s="163">
        <v>0</v>
      </c>
      <c r="T188" s="164">
        <f>S188*H188</f>
        <v>0</v>
      </c>
      <c r="AR188" s="165" t="s">
        <v>143</v>
      </c>
      <c r="AT188" s="165" t="s">
        <v>139</v>
      </c>
      <c r="AU188" s="165" t="s">
        <v>116</v>
      </c>
      <c r="AY188" s="15" t="s">
        <v>137</v>
      </c>
      <c r="BE188" s="92">
        <f>IF(N188="základná",J188,0)</f>
        <v>0</v>
      </c>
      <c r="BF188" s="92">
        <f>IF(N188="znížená",J188,0)</f>
        <v>0</v>
      </c>
      <c r="BG188" s="92">
        <f>IF(N188="zákl. prenesená",J188,0)</f>
        <v>0</v>
      </c>
      <c r="BH188" s="92">
        <f>IF(N188="zníž. prenesená",J188,0)</f>
        <v>0</v>
      </c>
      <c r="BI188" s="92">
        <f>IF(N188="nulová",J188,0)</f>
        <v>0</v>
      </c>
      <c r="BJ188" s="15" t="s">
        <v>116</v>
      </c>
      <c r="BK188" s="92">
        <f>ROUND(I188*H188,2)</f>
        <v>0</v>
      </c>
      <c r="BL188" s="15" t="s">
        <v>143</v>
      </c>
      <c r="BM188" s="165" t="s">
        <v>228</v>
      </c>
    </row>
    <row r="189" spans="2:65" s="12" customFormat="1" ht="10.199999999999999">
      <c r="B189" s="166"/>
      <c r="D189" s="167" t="s">
        <v>144</v>
      </c>
      <c r="E189" s="168" t="s">
        <v>1</v>
      </c>
      <c r="F189" s="169" t="s">
        <v>229</v>
      </c>
      <c r="H189" s="170">
        <v>902.57</v>
      </c>
      <c r="I189" s="171"/>
      <c r="L189" s="166"/>
      <c r="M189" s="172"/>
      <c r="T189" s="173"/>
      <c r="AT189" s="168" t="s">
        <v>144</v>
      </c>
      <c r="AU189" s="168" t="s">
        <v>116</v>
      </c>
      <c r="AV189" s="12" t="s">
        <v>116</v>
      </c>
      <c r="AW189" s="12" t="s">
        <v>30</v>
      </c>
      <c r="AX189" s="12" t="s">
        <v>76</v>
      </c>
      <c r="AY189" s="168" t="s">
        <v>137</v>
      </c>
    </row>
    <row r="190" spans="2:65" s="13" customFormat="1" ht="10.199999999999999">
      <c r="B190" s="174"/>
      <c r="D190" s="167" t="s">
        <v>144</v>
      </c>
      <c r="E190" s="175" t="s">
        <v>1</v>
      </c>
      <c r="F190" s="176" t="s">
        <v>146</v>
      </c>
      <c r="H190" s="177">
        <v>902.57</v>
      </c>
      <c r="I190" s="178"/>
      <c r="L190" s="174"/>
      <c r="M190" s="179"/>
      <c r="T190" s="180"/>
      <c r="AT190" s="175" t="s">
        <v>144</v>
      </c>
      <c r="AU190" s="175" t="s">
        <v>116</v>
      </c>
      <c r="AV190" s="13" t="s">
        <v>143</v>
      </c>
      <c r="AW190" s="13" t="s">
        <v>30</v>
      </c>
      <c r="AX190" s="13" t="s">
        <v>84</v>
      </c>
      <c r="AY190" s="175" t="s">
        <v>137</v>
      </c>
    </row>
    <row r="191" spans="2:65" s="1" customFormat="1" ht="24.15" customHeight="1">
      <c r="B191" s="127"/>
      <c r="C191" s="154" t="s">
        <v>230</v>
      </c>
      <c r="D191" s="154" t="s">
        <v>139</v>
      </c>
      <c r="E191" s="155" t="s">
        <v>231</v>
      </c>
      <c r="F191" s="156" t="s">
        <v>232</v>
      </c>
      <c r="G191" s="157" t="s">
        <v>142</v>
      </c>
      <c r="H191" s="158">
        <v>54.72</v>
      </c>
      <c r="I191" s="159"/>
      <c r="J191" s="160">
        <f>ROUND(I191*H191,2)</f>
        <v>0</v>
      </c>
      <c r="K191" s="161"/>
      <c r="L191" s="32"/>
      <c r="M191" s="162" t="s">
        <v>1</v>
      </c>
      <c r="N191" s="126" t="s">
        <v>42</v>
      </c>
      <c r="P191" s="163">
        <f>O191*H191</f>
        <v>0</v>
      </c>
      <c r="Q191" s="163">
        <v>0</v>
      </c>
      <c r="R191" s="163">
        <f>Q191*H191</f>
        <v>0</v>
      </c>
      <c r="S191" s="163">
        <v>0</v>
      </c>
      <c r="T191" s="164">
        <f>S191*H191</f>
        <v>0</v>
      </c>
      <c r="AR191" s="165" t="s">
        <v>143</v>
      </c>
      <c r="AT191" s="165" t="s">
        <v>139</v>
      </c>
      <c r="AU191" s="165" t="s">
        <v>116</v>
      </c>
      <c r="AY191" s="15" t="s">
        <v>137</v>
      </c>
      <c r="BE191" s="92">
        <f>IF(N191="základná",J191,0)</f>
        <v>0</v>
      </c>
      <c r="BF191" s="92">
        <f>IF(N191="znížená",J191,0)</f>
        <v>0</v>
      </c>
      <c r="BG191" s="92">
        <f>IF(N191="zákl. prenesená",J191,0)</f>
        <v>0</v>
      </c>
      <c r="BH191" s="92">
        <f>IF(N191="zníž. prenesená",J191,0)</f>
        <v>0</v>
      </c>
      <c r="BI191" s="92">
        <f>IF(N191="nulová",J191,0)</f>
        <v>0</v>
      </c>
      <c r="BJ191" s="15" t="s">
        <v>116</v>
      </c>
      <c r="BK191" s="92">
        <f>ROUND(I191*H191,2)</f>
        <v>0</v>
      </c>
      <c r="BL191" s="15" t="s">
        <v>143</v>
      </c>
      <c r="BM191" s="165" t="s">
        <v>233</v>
      </c>
    </row>
    <row r="192" spans="2:65" s="12" customFormat="1" ht="10.199999999999999">
      <c r="B192" s="166"/>
      <c r="D192" s="167" t="s">
        <v>144</v>
      </c>
      <c r="E192" s="168" t="s">
        <v>1</v>
      </c>
      <c r="F192" s="169" t="s">
        <v>234</v>
      </c>
      <c r="H192" s="170">
        <v>54.72</v>
      </c>
      <c r="I192" s="171"/>
      <c r="L192" s="166"/>
      <c r="M192" s="172"/>
      <c r="T192" s="173"/>
      <c r="AT192" s="168" t="s">
        <v>144</v>
      </c>
      <c r="AU192" s="168" t="s">
        <v>116</v>
      </c>
      <c r="AV192" s="12" t="s">
        <v>116</v>
      </c>
      <c r="AW192" s="12" t="s">
        <v>30</v>
      </c>
      <c r="AX192" s="12" t="s">
        <v>76</v>
      </c>
      <c r="AY192" s="168" t="s">
        <v>137</v>
      </c>
    </row>
    <row r="193" spans="2:65" s="13" customFormat="1" ht="10.199999999999999">
      <c r="B193" s="174"/>
      <c r="D193" s="167" t="s">
        <v>144</v>
      </c>
      <c r="E193" s="175" t="s">
        <v>1</v>
      </c>
      <c r="F193" s="176" t="s">
        <v>146</v>
      </c>
      <c r="H193" s="177">
        <v>54.72</v>
      </c>
      <c r="I193" s="178"/>
      <c r="L193" s="174"/>
      <c r="M193" s="179"/>
      <c r="T193" s="180"/>
      <c r="AT193" s="175" t="s">
        <v>144</v>
      </c>
      <c r="AU193" s="175" t="s">
        <v>116</v>
      </c>
      <c r="AV193" s="13" t="s">
        <v>143</v>
      </c>
      <c r="AW193" s="13" t="s">
        <v>30</v>
      </c>
      <c r="AX193" s="13" t="s">
        <v>84</v>
      </c>
      <c r="AY193" s="175" t="s">
        <v>137</v>
      </c>
    </row>
    <row r="194" spans="2:65" s="1" customFormat="1" ht="24.15" customHeight="1">
      <c r="B194" s="127"/>
      <c r="C194" s="181" t="s">
        <v>192</v>
      </c>
      <c r="D194" s="181" t="s">
        <v>176</v>
      </c>
      <c r="E194" s="182" t="s">
        <v>235</v>
      </c>
      <c r="F194" s="183" t="s">
        <v>236</v>
      </c>
      <c r="G194" s="184" t="s">
        <v>237</v>
      </c>
      <c r="H194" s="185">
        <v>13.68</v>
      </c>
      <c r="I194" s="186"/>
      <c r="J194" s="187">
        <f>ROUND(I194*H194,2)</f>
        <v>0</v>
      </c>
      <c r="K194" s="188"/>
      <c r="L194" s="189"/>
      <c r="M194" s="190" t="s">
        <v>1</v>
      </c>
      <c r="N194" s="191" t="s">
        <v>42</v>
      </c>
      <c r="P194" s="163">
        <f>O194*H194</f>
        <v>0</v>
      </c>
      <c r="Q194" s="163">
        <v>1E-3</v>
      </c>
      <c r="R194" s="163">
        <f>Q194*H194</f>
        <v>1.3679999999999999E-2</v>
      </c>
      <c r="S194" s="163">
        <v>0</v>
      </c>
      <c r="T194" s="164">
        <f>S194*H194</f>
        <v>0</v>
      </c>
      <c r="AR194" s="165" t="s">
        <v>160</v>
      </c>
      <c r="AT194" s="165" t="s">
        <v>176</v>
      </c>
      <c r="AU194" s="165" t="s">
        <v>116</v>
      </c>
      <c r="AY194" s="15" t="s">
        <v>137</v>
      </c>
      <c r="BE194" s="92">
        <f>IF(N194="základná",J194,0)</f>
        <v>0</v>
      </c>
      <c r="BF194" s="92">
        <f>IF(N194="znížená",J194,0)</f>
        <v>0</v>
      </c>
      <c r="BG194" s="92">
        <f>IF(N194="zákl. prenesená",J194,0)</f>
        <v>0</v>
      </c>
      <c r="BH194" s="92">
        <f>IF(N194="zníž. prenesená",J194,0)</f>
        <v>0</v>
      </c>
      <c r="BI194" s="92">
        <f>IF(N194="nulová",J194,0)</f>
        <v>0</v>
      </c>
      <c r="BJ194" s="15" t="s">
        <v>116</v>
      </c>
      <c r="BK194" s="92">
        <f>ROUND(I194*H194,2)</f>
        <v>0</v>
      </c>
      <c r="BL194" s="15" t="s">
        <v>143</v>
      </c>
      <c r="BM194" s="165" t="s">
        <v>238</v>
      </c>
    </row>
    <row r="195" spans="2:65" s="12" customFormat="1" ht="10.199999999999999">
      <c r="B195" s="166"/>
      <c r="D195" s="167" t="s">
        <v>144</v>
      </c>
      <c r="E195" s="168" t="s">
        <v>1</v>
      </c>
      <c r="F195" s="169" t="s">
        <v>239</v>
      </c>
      <c r="H195" s="170">
        <v>13.68</v>
      </c>
      <c r="I195" s="171"/>
      <c r="L195" s="166"/>
      <c r="M195" s="172"/>
      <c r="T195" s="173"/>
      <c r="AT195" s="168" t="s">
        <v>144</v>
      </c>
      <c r="AU195" s="168" t="s">
        <v>116</v>
      </c>
      <c r="AV195" s="12" t="s">
        <v>116</v>
      </c>
      <c r="AW195" s="12" t="s">
        <v>30</v>
      </c>
      <c r="AX195" s="12" t="s">
        <v>76</v>
      </c>
      <c r="AY195" s="168" t="s">
        <v>137</v>
      </c>
    </row>
    <row r="196" spans="2:65" s="13" customFormat="1" ht="10.199999999999999">
      <c r="B196" s="174"/>
      <c r="D196" s="167" t="s">
        <v>144</v>
      </c>
      <c r="E196" s="175" t="s">
        <v>1</v>
      </c>
      <c r="F196" s="176" t="s">
        <v>146</v>
      </c>
      <c r="H196" s="177">
        <v>13.68</v>
      </c>
      <c r="I196" s="178"/>
      <c r="L196" s="174"/>
      <c r="M196" s="179"/>
      <c r="T196" s="180"/>
      <c r="AT196" s="175" t="s">
        <v>144</v>
      </c>
      <c r="AU196" s="175" t="s">
        <v>116</v>
      </c>
      <c r="AV196" s="13" t="s">
        <v>143</v>
      </c>
      <c r="AW196" s="13" t="s">
        <v>30</v>
      </c>
      <c r="AX196" s="13" t="s">
        <v>84</v>
      </c>
      <c r="AY196" s="175" t="s">
        <v>137</v>
      </c>
    </row>
    <row r="197" spans="2:65" s="1" customFormat="1" ht="24.15" customHeight="1">
      <c r="B197" s="127"/>
      <c r="C197" s="154" t="s">
        <v>240</v>
      </c>
      <c r="D197" s="154" t="s">
        <v>139</v>
      </c>
      <c r="E197" s="155" t="s">
        <v>241</v>
      </c>
      <c r="F197" s="156" t="s">
        <v>242</v>
      </c>
      <c r="G197" s="157" t="s">
        <v>142</v>
      </c>
      <c r="H197" s="158">
        <v>429.4</v>
      </c>
      <c r="I197" s="159"/>
      <c r="J197" s="160">
        <f>ROUND(I197*H197,2)</f>
        <v>0</v>
      </c>
      <c r="K197" s="161"/>
      <c r="L197" s="32"/>
      <c r="M197" s="162" t="s">
        <v>1</v>
      </c>
      <c r="N197" s="126" t="s">
        <v>42</v>
      </c>
      <c r="P197" s="163">
        <f>O197*H197</f>
        <v>0</v>
      </c>
      <c r="Q197" s="163">
        <v>2.2879999999999998</v>
      </c>
      <c r="R197" s="163">
        <f>Q197*H197</f>
        <v>982.46719999999982</v>
      </c>
      <c r="S197" s="163">
        <v>0</v>
      </c>
      <c r="T197" s="164">
        <f>S197*H197</f>
        <v>0</v>
      </c>
      <c r="AR197" s="165" t="s">
        <v>143</v>
      </c>
      <c r="AT197" s="165" t="s">
        <v>139</v>
      </c>
      <c r="AU197" s="165" t="s">
        <v>116</v>
      </c>
      <c r="AY197" s="15" t="s">
        <v>137</v>
      </c>
      <c r="BE197" s="92">
        <f>IF(N197="základná",J197,0)</f>
        <v>0</v>
      </c>
      <c r="BF197" s="92">
        <f>IF(N197="znížená",J197,0)</f>
        <v>0</v>
      </c>
      <c r="BG197" s="92">
        <f>IF(N197="zákl. prenesená",J197,0)</f>
        <v>0</v>
      </c>
      <c r="BH197" s="92">
        <f>IF(N197="zníž. prenesená",J197,0)</f>
        <v>0</v>
      </c>
      <c r="BI197" s="92">
        <f>IF(N197="nulová",J197,0)</f>
        <v>0</v>
      </c>
      <c r="BJ197" s="15" t="s">
        <v>116</v>
      </c>
      <c r="BK197" s="92">
        <f>ROUND(I197*H197,2)</f>
        <v>0</v>
      </c>
      <c r="BL197" s="15" t="s">
        <v>143</v>
      </c>
      <c r="BM197" s="165" t="s">
        <v>243</v>
      </c>
    </row>
    <row r="198" spans="2:65" s="12" customFormat="1" ht="10.199999999999999">
      <c r="B198" s="166"/>
      <c r="D198" s="167" t="s">
        <v>144</v>
      </c>
      <c r="E198" s="168" t="s">
        <v>1</v>
      </c>
      <c r="F198" s="169" t="s">
        <v>244</v>
      </c>
      <c r="H198" s="170">
        <v>429.4</v>
      </c>
      <c r="I198" s="171"/>
      <c r="L198" s="166"/>
      <c r="M198" s="172"/>
      <c r="T198" s="173"/>
      <c r="AT198" s="168" t="s">
        <v>144</v>
      </c>
      <c r="AU198" s="168" t="s">
        <v>116</v>
      </c>
      <c r="AV198" s="12" t="s">
        <v>116</v>
      </c>
      <c r="AW198" s="12" t="s">
        <v>30</v>
      </c>
      <c r="AX198" s="12" t="s">
        <v>76</v>
      </c>
      <c r="AY198" s="168" t="s">
        <v>137</v>
      </c>
    </row>
    <row r="199" spans="2:65" s="13" customFormat="1" ht="10.199999999999999">
      <c r="B199" s="174"/>
      <c r="D199" s="167" t="s">
        <v>144</v>
      </c>
      <c r="E199" s="175" t="s">
        <v>1</v>
      </c>
      <c r="F199" s="176" t="s">
        <v>146</v>
      </c>
      <c r="H199" s="177">
        <v>429.4</v>
      </c>
      <c r="I199" s="178"/>
      <c r="L199" s="174"/>
      <c r="M199" s="179"/>
      <c r="T199" s="180"/>
      <c r="AT199" s="175" t="s">
        <v>144</v>
      </c>
      <c r="AU199" s="175" t="s">
        <v>116</v>
      </c>
      <c r="AV199" s="13" t="s">
        <v>143</v>
      </c>
      <c r="AW199" s="13" t="s">
        <v>30</v>
      </c>
      <c r="AX199" s="13" t="s">
        <v>84</v>
      </c>
      <c r="AY199" s="175" t="s">
        <v>137</v>
      </c>
    </row>
    <row r="200" spans="2:65" s="1" customFormat="1" ht="33" customHeight="1">
      <c r="B200" s="127"/>
      <c r="C200" s="154" t="s">
        <v>197</v>
      </c>
      <c r="D200" s="154" t="s">
        <v>139</v>
      </c>
      <c r="E200" s="155" t="s">
        <v>245</v>
      </c>
      <c r="F200" s="156" t="s">
        <v>246</v>
      </c>
      <c r="G200" s="157" t="s">
        <v>142</v>
      </c>
      <c r="H200" s="158">
        <v>9.1199999999999992</v>
      </c>
      <c r="I200" s="159"/>
      <c r="J200" s="160">
        <f>ROUND(I200*H200,2)</f>
        <v>0</v>
      </c>
      <c r="K200" s="161"/>
      <c r="L200" s="32"/>
      <c r="M200" s="162" t="s">
        <v>1</v>
      </c>
      <c r="N200" s="126" t="s">
        <v>42</v>
      </c>
      <c r="P200" s="163">
        <f>O200*H200</f>
        <v>0</v>
      </c>
      <c r="Q200" s="163">
        <v>3.09E-2</v>
      </c>
      <c r="R200" s="163">
        <f>Q200*H200</f>
        <v>0.281808</v>
      </c>
      <c r="S200" s="163">
        <v>0</v>
      </c>
      <c r="T200" s="164">
        <f>S200*H200</f>
        <v>0</v>
      </c>
      <c r="AR200" s="165" t="s">
        <v>143</v>
      </c>
      <c r="AT200" s="165" t="s">
        <v>139</v>
      </c>
      <c r="AU200" s="165" t="s">
        <v>116</v>
      </c>
      <c r="AY200" s="15" t="s">
        <v>137</v>
      </c>
      <c r="BE200" s="92">
        <f>IF(N200="základná",J200,0)</f>
        <v>0</v>
      </c>
      <c r="BF200" s="92">
        <f>IF(N200="znížená",J200,0)</f>
        <v>0</v>
      </c>
      <c r="BG200" s="92">
        <f>IF(N200="zákl. prenesená",J200,0)</f>
        <v>0</v>
      </c>
      <c r="BH200" s="92">
        <f>IF(N200="zníž. prenesená",J200,0)</f>
        <v>0</v>
      </c>
      <c r="BI200" s="92">
        <f>IF(N200="nulová",J200,0)</f>
        <v>0</v>
      </c>
      <c r="BJ200" s="15" t="s">
        <v>116</v>
      </c>
      <c r="BK200" s="92">
        <f>ROUND(I200*H200,2)</f>
        <v>0</v>
      </c>
      <c r="BL200" s="15" t="s">
        <v>143</v>
      </c>
      <c r="BM200" s="165" t="s">
        <v>247</v>
      </c>
    </row>
    <row r="201" spans="2:65" s="12" customFormat="1" ht="10.199999999999999">
      <c r="B201" s="166"/>
      <c r="D201" s="167" t="s">
        <v>144</v>
      </c>
      <c r="E201" s="168" t="s">
        <v>1</v>
      </c>
      <c r="F201" s="169" t="s">
        <v>248</v>
      </c>
      <c r="H201" s="170">
        <v>9.1199999999999992</v>
      </c>
      <c r="I201" s="171"/>
      <c r="L201" s="166"/>
      <c r="M201" s="172"/>
      <c r="T201" s="173"/>
      <c r="AT201" s="168" t="s">
        <v>144</v>
      </c>
      <c r="AU201" s="168" t="s">
        <v>116</v>
      </c>
      <c r="AV201" s="12" t="s">
        <v>116</v>
      </c>
      <c r="AW201" s="12" t="s">
        <v>30</v>
      </c>
      <c r="AX201" s="12" t="s">
        <v>76</v>
      </c>
      <c r="AY201" s="168" t="s">
        <v>137</v>
      </c>
    </row>
    <row r="202" spans="2:65" s="13" customFormat="1" ht="10.199999999999999">
      <c r="B202" s="174"/>
      <c r="D202" s="167" t="s">
        <v>144</v>
      </c>
      <c r="E202" s="175" t="s">
        <v>1</v>
      </c>
      <c r="F202" s="176" t="s">
        <v>146</v>
      </c>
      <c r="H202" s="177">
        <v>9.1199999999999992</v>
      </c>
      <c r="I202" s="178"/>
      <c r="L202" s="174"/>
      <c r="M202" s="179"/>
      <c r="T202" s="180"/>
      <c r="AT202" s="175" t="s">
        <v>144</v>
      </c>
      <c r="AU202" s="175" t="s">
        <v>116</v>
      </c>
      <c r="AV202" s="13" t="s">
        <v>143</v>
      </c>
      <c r="AW202" s="13" t="s">
        <v>30</v>
      </c>
      <c r="AX202" s="13" t="s">
        <v>84</v>
      </c>
      <c r="AY202" s="175" t="s">
        <v>137</v>
      </c>
    </row>
    <row r="203" spans="2:65" s="11" customFormat="1" ht="22.8" customHeight="1">
      <c r="B203" s="142"/>
      <c r="D203" s="143" t="s">
        <v>75</v>
      </c>
      <c r="E203" s="152" t="s">
        <v>160</v>
      </c>
      <c r="F203" s="152" t="s">
        <v>249</v>
      </c>
      <c r="I203" s="145"/>
      <c r="J203" s="153">
        <f>BK203</f>
        <v>0</v>
      </c>
      <c r="L203" s="142"/>
      <c r="M203" s="147"/>
      <c r="P203" s="148">
        <f>SUM(P204:P206)</f>
        <v>0</v>
      </c>
      <c r="R203" s="148">
        <f>SUM(R204:R206)</f>
        <v>0.83900399999999986</v>
      </c>
      <c r="T203" s="149">
        <f>SUM(T204:T206)</f>
        <v>0</v>
      </c>
      <c r="AR203" s="143" t="s">
        <v>84</v>
      </c>
      <c r="AT203" s="150" t="s">
        <v>75</v>
      </c>
      <c r="AU203" s="150" t="s">
        <v>84</v>
      </c>
      <c r="AY203" s="143" t="s">
        <v>137</v>
      </c>
      <c r="BK203" s="151">
        <f>SUM(BK204:BK206)</f>
        <v>0</v>
      </c>
    </row>
    <row r="204" spans="2:65" s="1" customFormat="1" ht="16.5" customHeight="1">
      <c r="B204" s="127"/>
      <c r="C204" s="154" t="s">
        <v>7</v>
      </c>
      <c r="D204" s="154" t="s">
        <v>139</v>
      </c>
      <c r="E204" s="155" t="s">
        <v>250</v>
      </c>
      <c r="F204" s="156" t="s">
        <v>251</v>
      </c>
      <c r="G204" s="157" t="s">
        <v>206</v>
      </c>
      <c r="H204" s="158">
        <v>50</v>
      </c>
      <c r="I204" s="159"/>
      <c r="J204" s="160">
        <f>ROUND(I204*H204,2)</f>
        <v>0</v>
      </c>
      <c r="K204" s="161"/>
      <c r="L204" s="32"/>
      <c r="M204" s="162" t="s">
        <v>1</v>
      </c>
      <c r="N204" s="126" t="s">
        <v>42</v>
      </c>
      <c r="P204" s="163">
        <f>O204*H204</f>
        <v>0</v>
      </c>
      <c r="Q204" s="163">
        <v>3.0000000000000001E-5</v>
      </c>
      <c r="R204" s="163">
        <f>Q204*H204</f>
        <v>1.5E-3</v>
      </c>
      <c r="S204" s="163">
        <v>0</v>
      </c>
      <c r="T204" s="164">
        <f>S204*H204</f>
        <v>0</v>
      </c>
      <c r="AR204" s="165" t="s">
        <v>143</v>
      </c>
      <c r="AT204" s="165" t="s">
        <v>139</v>
      </c>
      <c r="AU204" s="165" t="s">
        <v>116</v>
      </c>
      <c r="AY204" s="15" t="s">
        <v>137</v>
      </c>
      <c r="BE204" s="92">
        <f>IF(N204="základná",J204,0)</f>
        <v>0</v>
      </c>
      <c r="BF204" s="92">
        <f>IF(N204="znížená",J204,0)</f>
        <v>0</v>
      </c>
      <c r="BG204" s="92">
        <f>IF(N204="zákl. prenesená",J204,0)</f>
        <v>0</v>
      </c>
      <c r="BH204" s="92">
        <f>IF(N204="zníž. prenesená",J204,0)</f>
        <v>0</v>
      </c>
      <c r="BI204" s="92">
        <f>IF(N204="nulová",J204,0)</f>
        <v>0</v>
      </c>
      <c r="BJ204" s="15" t="s">
        <v>116</v>
      </c>
      <c r="BK204" s="92">
        <f>ROUND(I204*H204,2)</f>
        <v>0</v>
      </c>
      <c r="BL204" s="15" t="s">
        <v>143</v>
      </c>
      <c r="BM204" s="165" t="s">
        <v>252</v>
      </c>
    </row>
    <row r="205" spans="2:65" s="1" customFormat="1" ht="33" customHeight="1">
      <c r="B205" s="127"/>
      <c r="C205" s="181" t="s">
        <v>201</v>
      </c>
      <c r="D205" s="181" t="s">
        <v>176</v>
      </c>
      <c r="E205" s="182" t="s">
        <v>253</v>
      </c>
      <c r="F205" s="183" t="s">
        <v>254</v>
      </c>
      <c r="G205" s="184" t="s">
        <v>191</v>
      </c>
      <c r="H205" s="185">
        <v>10</v>
      </c>
      <c r="I205" s="186"/>
      <c r="J205" s="187">
        <f>ROUND(I205*H205,2)</f>
        <v>0</v>
      </c>
      <c r="K205" s="188"/>
      <c r="L205" s="189"/>
      <c r="M205" s="190" t="s">
        <v>1</v>
      </c>
      <c r="N205" s="191" t="s">
        <v>42</v>
      </c>
      <c r="P205" s="163">
        <f>O205*H205</f>
        <v>0</v>
      </c>
      <c r="Q205" s="163">
        <v>8.3699999999999997E-2</v>
      </c>
      <c r="R205" s="163">
        <f>Q205*H205</f>
        <v>0.83699999999999997</v>
      </c>
      <c r="S205" s="163">
        <v>0</v>
      </c>
      <c r="T205" s="164">
        <f>S205*H205</f>
        <v>0</v>
      </c>
      <c r="AR205" s="165" t="s">
        <v>160</v>
      </c>
      <c r="AT205" s="165" t="s">
        <v>176</v>
      </c>
      <c r="AU205" s="165" t="s">
        <v>116</v>
      </c>
      <c r="AY205" s="15" t="s">
        <v>137</v>
      </c>
      <c r="BE205" s="92">
        <f>IF(N205="základná",J205,0)</f>
        <v>0</v>
      </c>
      <c r="BF205" s="92">
        <f>IF(N205="znížená",J205,0)</f>
        <v>0</v>
      </c>
      <c r="BG205" s="92">
        <f>IF(N205="zákl. prenesená",J205,0)</f>
        <v>0</v>
      </c>
      <c r="BH205" s="92">
        <f>IF(N205="zníž. prenesená",J205,0)</f>
        <v>0</v>
      </c>
      <c r="BI205" s="92">
        <f>IF(N205="nulová",J205,0)</f>
        <v>0</v>
      </c>
      <c r="BJ205" s="15" t="s">
        <v>116</v>
      </c>
      <c r="BK205" s="92">
        <f>ROUND(I205*H205,2)</f>
        <v>0</v>
      </c>
      <c r="BL205" s="15" t="s">
        <v>143</v>
      </c>
      <c r="BM205" s="165" t="s">
        <v>255</v>
      </c>
    </row>
    <row r="206" spans="2:65" s="1" customFormat="1" ht="24.15" customHeight="1">
      <c r="B206" s="127"/>
      <c r="C206" s="154" t="s">
        <v>256</v>
      </c>
      <c r="D206" s="154" t="s">
        <v>139</v>
      </c>
      <c r="E206" s="155" t="s">
        <v>257</v>
      </c>
      <c r="F206" s="156" t="s">
        <v>258</v>
      </c>
      <c r="G206" s="157" t="s">
        <v>191</v>
      </c>
      <c r="H206" s="158">
        <v>3</v>
      </c>
      <c r="I206" s="159"/>
      <c r="J206" s="160">
        <f>ROUND(I206*H206,2)</f>
        <v>0</v>
      </c>
      <c r="K206" s="161"/>
      <c r="L206" s="32"/>
      <c r="M206" s="162" t="s">
        <v>1</v>
      </c>
      <c r="N206" s="126" t="s">
        <v>42</v>
      </c>
      <c r="P206" s="163">
        <f>O206*H206</f>
        <v>0</v>
      </c>
      <c r="Q206" s="163">
        <v>1.6799999999999999E-4</v>
      </c>
      <c r="R206" s="163">
        <f>Q206*H206</f>
        <v>5.04E-4</v>
      </c>
      <c r="S206" s="163">
        <v>0</v>
      </c>
      <c r="T206" s="164">
        <f>S206*H206</f>
        <v>0</v>
      </c>
      <c r="AR206" s="165" t="s">
        <v>143</v>
      </c>
      <c r="AT206" s="165" t="s">
        <v>139</v>
      </c>
      <c r="AU206" s="165" t="s">
        <v>116</v>
      </c>
      <c r="AY206" s="15" t="s">
        <v>137</v>
      </c>
      <c r="BE206" s="92">
        <f>IF(N206="základná",J206,0)</f>
        <v>0</v>
      </c>
      <c r="BF206" s="92">
        <f>IF(N206="znížená",J206,0)</f>
        <v>0</v>
      </c>
      <c r="BG206" s="92">
        <f>IF(N206="zákl. prenesená",J206,0)</f>
        <v>0</v>
      </c>
      <c r="BH206" s="92">
        <f>IF(N206="zníž. prenesená",J206,0)</f>
        <v>0</v>
      </c>
      <c r="BI206" s="92">
        <f>IF(N206="nulová",J206,0)</f>
        <v>0</v>
      </c>
      <c r="BJ206" s="15" t="s">
        <v>116</v>
      </c>
      <c r="BK206" s="92">
        <f>ROUND(I206*H206,2)</f>
        <v>0</v>
      </c>
      <c r="BL206" s="15" t="s">
        <v>143</v>
      </c>
      <c r="BM206" s="165" t="s">
        <v>259</v>
      </c>
    </row>
    <row r="207" spans="2:65" s="11" customFormat="1" ht="22.8" customHeight="1">
      <c r="B207" s="142"/>
      <c r="D207" s="143" t="s">
        <v>75</v>
      </c>
      <c r="E207" s="152" t="s">
        <v>183</v>
      </c>
      <c r="F207" s="152" t="s">
        <v>260</v>
      </c>
      <c r="I207" s="145"/>
      <c r="J207" s="153">
        <f>BK207</f>
        <v>0</v>
      </c>
      <c r="L207" s="142"/>
      <c r="M207" s="147"/>
      <c r="P207" s="148">
        <f>SUM(P208:P221)</f>
        <v>0</v>
      </c>
      <c r="R207" s="148">
        <f>SUM(R208:R221)</f>
        <v>9.2570000000000013E-3</v>
      </c>
      <c r="T207" s="149">
        <f>SUM(T208:T221)</f>
        <v>1.276</v>
      </c>
      <c r="AR207" s="143" t="s">
        <v>84</v>
      </c>
      <c r="AT207" s="150" t="s">
        <v>75</v>
      </c>
      <c r="AU207" s="150" t="s">
        <v>84</v>
      </c>
      <c r="AY207" s="143" t="s">
        <v>137</v>
      </c>
      <c r="BK207" s="151">
        <f>SUM(BK208:BK221)</f>
        <v>0</v>
      </c>
    </row>
    <row r="208" spans="2:65" s="1" customFormat="1" ht="21.75" customHeight="1">
      <c r="B208" s="127"/>
      <c r="C208" s="154" t="s">
        <v>261</v>
      </c>
      <c r="D208" s="154" t="s">
        <v>139</v>
      </c>
      <c r="E208" s="155" t="s">
        <v>262</v>
      </c>
      <c r="F208" s="156" t="s">
        <v>263</v>
      </c>
      <c r="G208" s="157" t="s">
        <v>206</v>
      </c>
      <c r="H208" s="158">
        <v>72.7</v>
      </c>
      <c r="I208" s="159"/>
      <c r="J208" s="160">
        <f>ROUND(I208*H208,2)</f>
        <v>0</v>
      </c>
      <c r="K208" s="161"/>
      <c r="L208" s="32"/>
      <c r="M208" s="162" t="s">
        <v>1</v>
      </c>
      <c r="N208" s="126" t="s">
        <v>42</v>
      </c>
      <c r="P208" s="163">
        <f>O208*H208</f>
        <v>0</v>
      </c>
      <c r="Q208" s="163">
        <v>1.1E-4</v>
      </c>
      <c r="R208" s="163">
        <f>Q208*H208</f>
        <v>7.9970000000000006E-3</v>
      </c>
      <c r="S208" s="163">
        <v>0</v>
      </c>
      <c r="T208" s="164">
        <f>S208*H208</f>
        <v>0</v>
      </c>
      <c r="AR208" s="165" t="s">
        <v>143</v>
      </c>
      <c r="AT208" s="165" t="s">
        <v>139</v>
      </c>
      <c r="AU208" s="165" t="s">
        <v>116</v>
      </c>
      <c r="AY208" s="15" t="s">
        <v>137</v>
      </c>
      <c r="BE208" s="92">
        <f>IF(N208="základná",J208,0)</f>
        <v>0</v>
      </c>
      <c r="BF208" s="92">
        <f>IF(N208="znížená",J208,0)</f>
        <v>0</v>
      </c>
      <c r="BG208" s="92">
        <f>IF(N208="zákl. prenesená",J208,0)</f>
        <v>0</v>
      </c>
      <c r="BH208" s="92">
        <f>IF(N208="zníž. prenesená",J208,0)</f>
        <v>0</v>
      </c>
      <c r="BI208" s="92">
        <f>IF(N208="nulová",J208,0)</f>
        <v>0</v>
      </c>
      <c r="BJ208" s="15" t="s">
        <v>116</v>
      </c>
      <c r="BK208" s="92">
        <f>ROUND(I208*H208,2)</f>
        <v>0</v>
      </c>
      <c r="BL208" s="15" t="s">
        <v>143</v>
      </c>
      <c r="BM208" s="165" t="s">
        <v>264</v>
      </c>
    </row>
    <row r="209" spans="2:65" s="12" customFormat="1" ht="10.199999999999999">
      <c r="B209" s="166"/>
      <c r="D209" s="167" t="s">
        <v>144</v>
      </c>
      <c r="E209" s="168" t="s">
        <v>1</v>
      </c>
      <c r="F209" s="169" t="s">
        <v>265</v>
      </c>
      <c r="H209" s="170">
        <v>72.7</v>
      </c>
      <c r="I209" s="171"/>
      <c r="L209" s="166"/>
      <c r="M209" s="172"/>
      <c r="T209" s="173"/>
      <c r="AT209" s="168" t="s">
        <v>144</v>
      </c>
      <c r="AU209" s="168" t="s">
        <v>116</v>
      </c>
      <c r="AV209" s="12" t="s">
        <v>116</v>
      </c>
      <c r="AW209" s="12" t="s">
        <v>30</v>
      </c>
      <c r="AX209" s="12" t="s">
        <v>76</v>
      </c>
      <c r="AY209" s="168" t="s">
        <v>137</v>
      </c>
    </row>
    <row r="210" spans="2:65" s="13" customFormat="1" ht="10.199999999999999">
      <c r="B210" s="174"/>
      <c r="D210" s="167" t="s">
        <v>144</v>
      </c>
      <c r="E210" s="175" t="s">
        <v>1</v>
      </c>
      <c r="F210" s="176" t="s">
        <v>146</v>
      </c>
      <c r="H210" s="177">
        <v>72.7</v>
      </c>
      <c r="I210" s="178"/>
      <c r="L210" s="174"/>
      <c r="M210" s="179"/>
      <c r="T210" s="180"/>
      <c r="AT210" s="175" t="s">
        <v>144</v>
      </c>
      <c r="AU210" s="175" t="s">
        <v>116</v>
      </c>
      <c r="AV210" s="13" t="s">
        <v>143</v>
      </c>
      <c r="AW210" s="13" t="s">
        <v>30</v>
      </c>
      <c r="AX210" s="13" t="s">
        <v>84</v>
      </c>
      <c r="AY210" s="175" t="s">
        <v>137</v>
      </c>
    </row>
    <row r="211" spans="2:65" s="1" customFormat="1" ht="24.15" customHeight="1">
      <c r="B211" s="127"/>
      <c r="C211" s="154" t="s">
        <v>266</v>
      </c>
      <c r="D211" s="154" t="s">
        <v>139</v>
      </c>
      <c r="E211" s="155" t="s">
        <v>267</v>
      </c>
      <c r="F211" s="156" t="s">
        <v>268</v>
      </c>
      <c r="G211" s="157" t="s">
        <v>206</v>
      </c>
      <c r="H211" s="158">
        <v>18</v>
      </c>
      <c r="I211" s="159"/>
      <c r="J211" s="160">
        <f>ROUND(I211*H211,2)</f>
        <v>0</v>
      </c>
      <c r="K211" s="161"/>
      <c r="L211" s="32"/>
      <c r="M211" s="162" t="s">
        <v>1</v>
      </c>
      <c r="N211" s="126" t="s">
        <v>42</v>
      </c>
      <c r="P211" s="163">
        <f>O211*H211</f>
        <v>0</v>
      </c>
      <c r="Q211" s="163">
        <v>6.9999999999999994E-5</v>
      </c>
      <c r="R211" s="163">
        <f>Q211*H211</f>
        <v>1.2599999999999998E-3</v>
      </c>
      <c r="S211" s="163">
        <v>0</v>
      </c>
      <c r="T211" s="164">
        <f>S211*H211</f>
        <v>0</v>
      </c>
      <c r="AR211" s="165" t="s">
        <v>143</v>
      </c>
      <c r="AT211" s="165" t="s">
        <v>139</v>
      </c>
      <c r="AU211" s="165" t="s">
        <v>116</v>
      </c>
      <c r="AY211" s="15" t="s">
        <v>137</v>
      </c>
      <c r="BE211" s="92">
        <f>IF(N211="základná",J211,0)</f>
        <v>0</v>
      </c>
      <c r="BF211" s="92">
        <f>IF(N211="znížená",J211,0)</f>
        <v>0</v>
      </c>
      <c r="BG211" s="92">
        <f>IF(N211="zákl. prenesená",J211,0)</f>
        <v>0</v>
      </c>
      <c r="BH211" s="92">
        <f>IF(N211="zníž. prenesená",J211,0)</f>
        <v>0</v>
      </c>
      <c r="BI211" s="92">
        <f>IF(N211="nulová",J211,0)</f>
        <v>0</v>
      </c>
      <c r="BJ211" s="15" t="s">
        <v>116</v>
      </c>
      <c r="BK211" s="92">
        <f>ROUND(I211*H211,2)</f>
        <v>0</v>
      </c>
      <c r="BL211" s="15" t="s">
        <v>143</v>
      </c>
      <c r="BM211" s="165" t="s">
        <v>269</v>
      </c>
    </row>
    <row r="212" spans="2:65" s="12" customFormat="1" ht="10.199999999999999">
      <c r="B212" s="166"/>
      <c r="D212" s="167" t="s">
        <v>144</v>
      </c>
      <c r="E212" s="168" t="s">
        <v>1</v>
      </c>
      <c r="F212" s="169" t="s">
        <v>270</v>
      </c>
      <c r="H212" s="170">
        <v>18</v>
      </c>
      <c r="I212" s="171"/>
      <c r="L212" s="166"/>
      <c r="M212" s="172"/>
      <c r="T212" s="173"/>
      <c r="AT212" s="168" t="s">
        <v>144</v>
      </c>
      <c r="AU212" s="168" t="s">
        <v>116</v>
      </c>
      <c r="AV212" s="12" t="s">
        <v>116</v>
      </c>
      <c r="AW212" s="12" t="s">
        <v>30</v>
      </c>
      <c r="AX212" s="12" t="s">
        <v>76</v>
      </c>
      <c r="AY212" s="168" t="s">
        <v>137</v>
      </c>
    </row>
    <row r="213" spans="2:65" s="13" customFormat="1" ht="10.199999999999999">
      <c r="B213" s="174"/>
      <c r="D213" s="167" t="s">
        <v>144</v>
      </c>
      <c r="E213" s="175" t="s">
        <v>1</v>
      </c>
      <c r="F213" s="176" t="s">
        <v>146</v>
      </c>
      <c r="H213" s="177">
        <v>18</v>
      </c>
      <c r="I213" s="178"/>
      <c r="L213" s="174"/>
      <c r="M213" s="179"/>
      <c r="T213" s="180"/>
      <c r="AT213" s="175" t="s">
        <v>144</v>
      </c>
      <c r="AU213" s="175" t="s">
        <v>116</v>
      </c>
      <c r="AV213" s="13" t="s">
        <v>143</v>
      </c>
      <c r="AW213" s="13" t="s">
        <v>30</v>
      </c>
      <c r="AX213" s="13" t="s">
        <v>84</v>
      </c>
      <c r="AY213" s="175" t="s">
        <v>137</v>
      </c>
    </row>
    <row r="214" spans="2:65" s="1" customFormat="1" ht="24.15" customHeight="1">
      <c r="B214" s="127"/>
      <c r="C214" s="154" t="s">
        <v>207</v>
      </c>
      <c r="D214" s="154" t="s">
        <v>139</v>
      </c>
      <c r="E214" s="155" t="s">
        <v>271</v>
      </c>
      <c r="F214" s="156" t="s">
        <v>272</v>
      </c>
      <c r="G214" s="157" t="s">
        <v>206</v>
      </c>
      <c r="H214" s="158">
        <v>8.8000000000000007</v>
      </c>
      <c r="I214" s="159"/>
      <c r="J214" s="160">
        <f>ROUND(I214*H214,2)</f>
        <v>0</v>
      </c>
      <c r="K214" s="161"/>
      <c r="L214" s="32"/>
      <c r="M214" s="162" t="s">
        <v>1</v>
      </c>
      <c r="N214" s="126" t="s">
        <v>42</v>
      </c>
      <c r="P214" s="163">
        <f>O214*H214</f>
        <v>0</v>
      </c>
      <c r="Q214" s="163">
        <v>0</v>
      </c>
      <c r="R214" s="163">
        <f>Q214*H214</f>
        <v>0</v>
      </c>
      <c r="S214" s="163">
        <v>0.14499999999999999</v>
      </c>
      <c r="T214" s="164">
        <f>S214*H214</f>
        <v>1.276</v>
      </c>
      <c r="AR214" s="165" t="s">
        <v>143</v>
      </c>
      <c r="AT214" s="165" t="s">
        <v>139</v>
      </c>
      <c r="AU214" s="165" t="s">
        <v>116</v>
      </c>
      <c r="AY214" s="15" t="s">
        <v>137</v>
      </c>
      <c r="BE214" s="92">
        <f>IF(N214="základná",J214,0)</f>
        <v>0</v>
      </c>
      <c r="BF214" s="92">
        <f>IF(N214="znížená",J214,0)</f>
        <v>0</v>
      </c>
      <c r="BG214" s="92">
        <f>IF(N214="zákl. prenesená",J214,0)</f>
        <v>0</v>
      </c>
      <c r="BH214" s="92">
        <f>IF(N214="zníž. prenesená",J214,0)</f>
        <v>0</v>
      </c>
      <c r="BI214" s="92">
        <f>IF(N214="nulová",J214,0)</f>
        <v>0</v>
      </c>
      <c r="BJ214" s="15" t="s">
        <v>116</v>
      </c>
      <c r="BK214" s="92">
        <f>ROUND(I214*H214,2)</f>
        <v>0</v>
      </c>
      <c r="BL214" s="15" t="s">
        <v>143</v>
      </c>
      <c r="BM214" s="165" t="s">
        <v>273</v>
      </c>
    </row>
    <row r="215" spans="2:65" s="12" customFormat="1" ht="10.199999999999999">
      <c r="B215" s="166"/>
      <c r="D215" s="167" t="s">
        <v>144</v>
      </c>
      <c r="E215" s="168" t="s">
        <v>1</v>
      </c>
      <c r="F215" s="169" t="s">
        <v>274</v>
      </c>
      <c r="H215" s="170">
        <v>8.8000000000000007</v>
      </c>
      <c r="I215" s="171"/>
      <c r="L215" s="166"/>
      <c r="M215" s="172"/>
      <c r="T215" s="173"/>
      <c r="AT215" s="168" t="s">
        <v>144</v>
      </c>
      <c r="AU215" s="168" t="s">
        <v>116</v>
      </c>
      <c r="AV215" s="12" t="s">
        <v>116</v>
      </c>
      <c r="AW215" s="12" t="s">
        <v>30</v>
      </c>
      <c r="AX215" s="12" t="s">
        <v>76</v>
      </c>
      <c r="AY215" s="168" t="s">
        <v>137</v>
      </c>
    </row>
    <row r="216" spans="2:65" s="13" customFormat="1" ht="10.199999999999999">
      <c r="B216" s="174"/>
      <c r="D216" s="167" t="s">
        <v>144</v>
      </c>
      <c r="E216" s="175" t="s">
        <v>1</v>
      </c>
      <c r="F216" s="176" t="s">
        <v>146</v>
      </c>
      <c r="H216" s="177">
        <v>8.8000000000000007</v>
      </c>
      <c r="I216" s="178"/>
      <c r="L216" s="174"/>
      <c r="M216" s="179"/>
      <c r="T216" s="180"/>
      <c r="AT216" s="175" t="s">
        <v>144</v>
      </c>
      <c r="AU216" s="175" t="s">
        <v>116</v>
      </c>
      <c r="AV216" s="13" t="s">
        <v>143</v>
      </c>
      <c r="AW216" s="13" t="s">
        <v>30</v>
      </c>
      <c r="AX216" s="13" t="s">
        <v>84</v>
      </c>
      <c r="AY216" s="175" t="s">
        <v>137</v>
      </c>
    </row>
    <row r="217" spans="2:65" s="1" customFormat="1" ht="24.15" customHeight="1">
      <c r="B217" s="127"/>
      <c r="C217" s="154" t="s">
        <v>275</v>
      </c>
      <c r="D217" s="154" t="s">
        <v>139</v>
      </c>
      <c r="E217" s="155" t="s">
        <v>276</v>
      </c>
      <c r="F217" s="156" t="s">
        <v>277</v>
      </c>
      <c r="G217" s="157" t="s">
        <v>179</v>
      </c>
      <c r="H217" s="158">
        <v>1.276</v>
      </c>
      <c r="I217" s="159"/>
      <c r="J217" s="160">
        <f>ROUND(I217*H217,2)</f>
        <v>0</v>
      </c>
      <c r="K217" s="161"/>
      <c r="L217" s="32"/>
      <c r="M217" s="162" t="s">
        <v>1</v>
      </c>
      <c r="N217" s="126" t="s">
        <v>42</v>
      </c>
      <c r="P217" s="163">
        <f>O217*H217</f>
        <v>0</v>
      </c>
      <c r="Q217" s="163">
        <v>0</v>
      </c>
      <c r="R217" s="163">
        <f>Q217*H217</f>
        <v>0</v>
      </c>
      <c r="S217" s="163">
        <v>0</v>
      </c>
      <c r="T217" s="164">
        <f>S217*H217</f>
        <v>0</v>
      </c>
      <c r="AR217" s="165" t="s">
        <v>143</v>
      </c>
      <c r="AT217" s="165" t="s">
        <v>139</v>
      </c>
      <c r="AU217" s="165" t="s">
        <v>116</v>
      </c>
      <c r="AY217" s="15" t="s">
        <v>137</v>
      </c>
      <c r="BE217" s="92">
        <f>IF(N217="základná",J217,0)</f>
        <v>0</v>
      </c>
      <c r="BF217" s="92">
        <f>IF(N217="znížená",J217,0)</f>
        <v>0</v>
      </c>
      <c r="BG217" s="92">
        <f>IF(N217="zákl. prenesená",J217,0)</f>
        <v>0</v>
      </c>
      <c r="BH217" s="92">
        <f>IF(N217="zníž. prenesená",J217,0)</f>
        <v>0</v>
      </c>
      <c r="BI217" s="92">
        <f>IF(N217="nulová",J217,0)</f>
        <v>0</v>
      </c>
      <c r="BJ217" s="15" t="s">
        <v>116</v>
      </c>
      <c r="BK217" s="92">
        <f>ROUND(I217*H217,2)</f>
        <v>0</v>
      </c>
      <c r="BL217" s="15" t="s">
        <v>143</v>
      </c>
      <c r="BM217" s="165" t="s">
        <v>278</v>
      </c>
    </row>
    <row r="218" spans="2:65" s="1" customFormat="1" ht="24.15" customHeight="1">
      <c r="B218" s="127"/>
      <c r="C218" s="154" t="s">
        <v>211</v>
      </c>
      <c r="D218" s="154" t="s">
        <v>139</v>
      </c>
      <c r="E218" s="155" t="s">
        <v>279</v>
      </c>
      <c r="F218" s="156" t="s">
        <v>280</v>
      </c>
      <c r="G218" s="157" t="s">
        <v>179</v>
      </c>
      <c r="H218" s="158">
        <v>7.6559999999999997</v>
      </c>
      <c r="I218" s="159"/>
      <c r="J218" s="160">
        <f>ROUND(I218*H218,2)</f>
        <v>0</v>
      </c>
      <c r="K218" s="161"/>
      <c r="L218" s="32"/>
      <c r="M218" s="162" t="s">
        <v>1</v>
      </c>
      <c r="N218" s="126" t="s">
        <v>42</v>
      </c>
      <c r="P218" s="163">
        <f>O218*H218</f>
        <v>0</v>
      </c>
      <c r="Q218" s="163">
        <v>0</v>
      </c>
      <c r="R218" s="163">
        <f>Q218*H218</f>
        <v>0</v>
      </c>
      <c r="S218" s="163">
        <v>0</v>
      </c>
      <c r="T218" s="164">
        <f>S218*H218</f>
        <v>0</v>
      </c>
      <c r="AR218" s="165" t="s">
        <v>143</v>
      </c>
      <c r="AT218" s="165" t="s">
        <v>139</v>
      </c>
      <c r="AU218" s="165" t="s">
        <v>116</v>
      </c>
      <c r="AY218" s="15" t="s">
        <v>137</v>
      </c>
      <c r="BE218" s="92">
        <f>IF(N218="základná",J218,0)</f>
        <v>0</v>
      </c>
      <c r="BF218" s="92">
        <f>IF(N218="znížená",J218,0)</f>
        <v>0</v>
      </c>
      <c r="BG218" s="92">
        <f>IF(N218="zákl. prenesená",J218,0)</f>
        <v>0</v>
      </c>
      <c r="BH218" s="92">
        <f>IF(N218="zníž. prenesená",J218,0)</f>
        <v>0</v>
      </c>
      <c r="BI218" s="92">
        <f>IF(N218="nulová",J218,0)</f>
        <v>0</v>
      </c>
      <c r="BJ218" s="15" t="s">
        <v>116</v>
      </c>
      <c r="BK218" s="92">
        <f>ROUND(I218*H218,2)</f>
        <v>0</v>
      </c>
      <c r="BL218" s="15" t="s">
        <v>143</v>
      </c>
      <c r="BM218" s="165" t="s">
        <v>281</v>
      </c>
    </row>
    <row r="219" spans="2:65" s="12" customFormat="1" ht="10.199999999999999">
      <c r="B219" s="166"/>
      <c r="D219" s="167" t="s">
        <v>144</v>
      </c>
      <c r="E219" s="168" t="s">
        <v>1</v>
      </c>
      <c r="F219" s="169" t="s">
        <v>282</v>
      </c>
      <c r="H219" s="170">
        <v>7.6559999999999997</v>
      </c>
      <c r="I219" s="171"/>
      <c r="L219" s="166"/>
      <c r="M219" s="172"/>
      <c r="T219" s="173"/>
      <c r="AT219" s="168" t="s">
        <v>144</v>
      </c>
      <c r="AU219" s="168" t="s">
        <v>116</v>
      </c>
      <c r="AV219" s="12" t="s">
        <v>116</v>
      </c>
      <c r="AW219" s="12" t="s">
        <v>30</v>
      </c>
      <c r="AX219" s="12" t="s">
        <v>76</v>
      </c>
      <c r="AY219" s="168" t="s">
        <v>137</v>
      </c>
    </row>
    <row r="220" spans="2:65" s="13" customFormat="1" ht="10.199999999999999">
      <c r="B220" s="174"/>
      <c r="D220" s="167" t="s">
        <v>144</v>
      </c>
      <c r="E220" s="175" t="s">
        <v>1</v>
      </c>
      <c r="F220" s="176" t="s">
        <v>146</v>
      </c>
      <c r="H220" s="177">
        <v>7.6559999999999997</v>
      </c>
      <c r="I220" s="178"/>
      <c r="L220" s="174"/>
      <c r="M220" s="179"/>
      <c r="T220" s="180"/>
      <c r="AT220" s="175" t="s">
        <v>144</v>
      </c>
      <c r="AU220" s="175" t="s">
        <v>116</v>
      </c>
      <c r="AV220" s="13" t="s">
        <v>143</v>
      </c>
      <c r="AW220" s="13" t="s">
        <v>30</v>
      </c>
      <c r="AX220" s="13" t="s">
        <v>84</v>
      </c>
      <c r="AY220" s="175" t="s">
        <v>137</v>
      </c>
    </row>
    <row r="221" spans="2:65" s="1" customFormat="1" ht="33" customHeight="1">
      <c r="B221" s="127"/>
      <c r="C221" s="154" t="s">
        <v>283</v>
      </c>
      <c r="D221" s="154" t="s">
        <v>139</v>
      </c>
      <c r="E221" s="155" t="s">
        <v>284</v>
      </c>
      <c r="F221" s="156" t="s">
        <v>285</v>
      </c>
      <c r="G221" s="157" t="s">
        <v>179</v>
      </c>
      <c r="H221" s="158">
        <v>627.73400000000004</v>
      </c>
      <c r="I221" s="159"/>
      <c r="J221" s="160">
        <f>ROUND(I221*H221,2)</f>
        <v>0</v>
      </c>
      <c r="K221" s="161"/>
      <c r="L221" s="32"/>
      <c r="M221" s="162" t="s">
        <v>1</v>
      </c>
      <c r="N221" s="126" t="s">
        <v>42</v>
      </c>
      <c r="P221" s="163">
        <f>O221*H221</f>
        <v>0</v>
      </c>
      <c r="Q221" s="163">
        <v>0</v>
      </c>
      <c r="R221" s="163">
        <f>Q221*H221</f>
        <v>0</v>
      </c>
      <c r="S221" s="163">
        <v>0</v>
      </c>
      <c r="T221" s="164">
        <f>S221*H221</f>
        <v>0</v>
      </c>
      <c r="AR221" s="165" t="s">
        <v>143</v>
      </c>
      <c r="AT221" s="165" t="s">
        <v>139</v>
      </c>
      <c r="AU221" s="165" t="s">
        <v>116</v>
      </c>
      <c r="AY221" s="15" t="s">
        <v>137</v>
      </c>
      <c r="BE221" s="92">
        <f>IF(N221="základná",J221,0)</f>
        <v>0</v>
      </c>
      <c r="BF221" s="92">
        <f>IF(N221="znížená",J221,0)</f>
        <v>0</v>
      </c>
      <c r="BG221" s="92">
        <f>IF(N221="zákl. prenesená",J221,0)</f>
        <v>0</v>
      </c>
      <c r="BH221" s="92">
        <f>IF(N221="zníž. prenesená",J221,0)</f>
        <v>0</v>
      </c>
      <c r="BI221" s="92">
        <f>IF(N221="nulová",J221,0)</f>
        <v>0</v>
      </c>
      <c r="BJ221" s="15" t="s">
        <v>116</v>
      </c>
      <c r="BK221" s="92">
        <f>ROUND(I221*H221,2)</f>
        <v>0</v>
      </c>
      <c r="BL221" s="15" t="s">
        <v>143</v>
      </c>
      <c r="BM221" s="165" t="s">
        <v>286</v>
      </c>
    </row>
    <row r="222" spans="2:65" s="11" customFormat="1" ht="22.8" customHeight="1">
      <c r="B222" s="142"/>
      <c r="D222" s="143" t="s">
        <v>75</v>
      </c>
      <c r="E222" s="152" t="s">
        <v>287</v>
      </c>
      <c r="F222" s="152" t="s">
        <v>288</v>
      </c>
      <c r="I222" s="145"/>
      <c r="J222" s="153">
        <f>BK222</f>
        <v>0</v>
      </c>
      <c r="L222" s="142"/>
      <c r="M222" s="147"/>
      <c r="P222" s="148">
        <f>P223</f>
        <v>0</v>
      </c>
      <c r="R222" s="148">
        <f>R223</f>
        <v>0</v>
      </c>
      <c r="T222" s="149">
        <f>T223</f>
        <v>0</v>
      </c>
      <c r="AR222" s="143" t="s">
        <v>84</v>
      </c>
      <c r="AT222" s="150" t="s">
        <v>75</v>
      </c>
      <c r="AU222" s="150" t="s">
        <v>84</v>
      </c>
      <c r="AY222" s="143" t="s">
        <v>137</v>
      </c>
      <c r="BK222" s="151">
        <f>BK223</f>
        <v>0</v>
      </c>
    </row>
    <row r="223" spans="2:65" s="1" customFormat="1" ht="24.15" customHeight="1">
      <c r="B223" s="127"/>
      <c r="C223" s="154" t="s">
        <v>216</v>
      </c>
      <c r="D223" s="154" t="s">
        <v>139</v>
      </c>
      <c r="E223" s="155" t="s">
        <v>289</v>
      </c>
      <c r="F223" s="156" t="s">
        <v>290</v>
      </c>
      <c r="G223" s="157" t="s">
        <v>179</v>
      </c>
      <c r="H223" s="158">
        <v>1787.4390000000001</v>
      </c>
      <c r="I223" s="159"/>
      <c r="J223" s="160">
        <f>ROUND(I223*H223,2)</f>
        <v>0</v>
      </c>
      <c r="K223" s="161"/>
      <c r="L223" s="32"/>
      <c r="M223" s="192" t="s">
        <v>1</v>
      </c>
      <c r="N223" s="193" t="s">
        <v>42</v>
      </c>
      <c r="O223" s="194"/>
      <c r="P223" s="195">
        <f>O223*H223</f>
        <v>0</v>
      </c>
      <c r="Q223" s="195">
        <v>0</v>
      </c>
      <c r="R223" s="195">
        <f>Q223*H223</f>
        <v>0</v>
      </c>
      <c r="S223" s="195">
        <v>0</v>
      </c>
      <c r="T223" s="196">
        <f>S223*H223</f>
        <v>0</v>
      </c>
      <c r="AR223" s="165" t="s">
        <v>143</v>
      </c>
      <c r="AT223" s="165" t="s">
        <v>139</v>
      </c>
      <c r="AU223" s="165" t="s">
        <v>116</v>
      </c>
      <c r="AY223" s="15" t="s">
        <v>137</v>
      </c>
      <c r="BE223" s="92">
        <f>IF(N223="základná",J223,0)</f>
        <v>0</v>
      </c>
      <c r="BF223" s="92">
        <f>IF(N223="znížená",J223,0)</f>
        <v>0</v>
      </c>
      <c r="BG223" s="92">
        <f>IF(N223="zákl. prenesená",J223,0)</f>
        <v>0</v>
      </c>
      <c r="BH223" s="92">
        <f>IF(N223="zníž. prenesená",J223,0)</f>
        <v>0</v>
      </c>
      <c r="BI223" s="92">
        <f>IF(N223="nulová",J223,0)</f>
        <v>0</v>
      </c>
      <c r="BJ223" s="15" t="s">
        <v>116</v>
      </c>
      <c r="BK223" s="92">
        <f>ROUND(I223*H223,2)</f>
        <v>0</v>
      </c>
      <c r="BL223" s="15" t="s">
        <v>143</v>
      </c>
      <c r="BM223" s="165" t="s">
        <v>291</v>
      </c>
    </row>
    <row r="224" spans="2:65" s="1" customFormat="1" ht="6.9" customHeight="1">
      <c r="B224" s="47"/>
      <c r="C224" s="48"/>
      <c r="D224" s="48"/>
      <c r="E224" s="48"/>
      <c r="F224" s="48"/>
      <c r="G224" s="48"/>
      <c r="H224" s="48"/>
      <c r="I224" s="48"/>
      <c r="J224" s="48"/>
      <c r="K224" s="48"/>
      <c r="L224" s="32"/>
    </row>
  </sheetData>
  <autoFilter ref="C134:K223" xr:uid="{00000000-0009-0000-0000-000001000000}"/>
  <mergeCells count="14">
    <mergeCell ref="D113:F113"/>
    <mergeCell ref="E125:H125"/>
    <mergeCell ref="E127:H127"/>
    <mergeCell ref="L2:V2"/>
    <mergeCell ref="E87:H87"/>
    <mergeCell ref="D109:F109"/>
    <mergeCell ref="D110:F110"/>
    <mergeCell ref="D111:F111"/>
    <mergeCell ref="D112:F11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01o - Stavebné úpravy sil...</vt:lpstr>
      <vt:lpstr>'01o - Stavebné úpravy sil...'!Názvy_tlače</vt:lpstr>
      <vt:lpstr>'Rekapitulácia stavby'!Názvy_tlače</vt:lpstr>
      <vt:lpstr>'01o - Stavebné úpravy sil...'!Oblasť_tlače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Pocitac-1</dc:creator>
  <cp:lastModifiedBy>Uzivatel</cp:lastModifiedBy>
  <dcterms:created xsi:type="dcterms:W3CDTF">2026-10-26T16:14:03Z</dcterms:created>
  <dcterms:modified xsi:type="dcterms:W3CDTF">2026-10-27T10:21:40Z</dcterms:modified>
</cp:coreProperties>
</file>