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Moje dokumenty\Uzivatel\Desktop\nový  JRD Pichne kompl\"/>
    </mc:Choice>
  </mc:AlternateContent>
  <xr:revisionPtr revIDLastSave="0" documentId="13_ncr:1_{2B92B3A7-9868-46F3-88AD-5B37FB2517A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kapitulácia stavby" sheetId="1" r:id="rId1"/>
    <sheet name="01o - Stavebné úpravy sil..." sheetId="2" r:id="rId2"/>
  </sheets>
  <definedNames>
    <definedName name="_xlnm._FilterDatabase" localSheetId="1" hidden="1">'01o - Stavebné úpravy sil...'!$C$128:$K$217</definedName>
    <definedName name="_xlnm.Print_Titles" localSheetId="1">'01o - Stavebné úpravy sil...'!$128:$128</definedName>
    <definedName name="_xlnm.Print_Titles" localSheetId="0">'Rekapitulácia stavby'!$92:$92</definedName>
    <definedName name="_xlnm.Print_Area" localSheetId="1">'01o - Stavebné úpravy sil...'!$C$4:$J$76,'01o - Stavebné úpravy sil...'!$C$82:$J$110,'01o - Stavebné úpravy sil...'!$C$116:$J$217</definedName>
    <definedName name="_xlnm.Print_Area" localSheetId="0">'Rekapitulácia stavby'!$D$4:$AO$76,'Rekapitulácia stavby'!$C$82:$AQ$99</definedName>
  </definedNames>
  <calcPr calcId="191029"/>
</workbook>
</file>

<file path=xl/calcChain.xml><?xml version="1.0" encoding="utf-8"?>
<calcChain xmlns="http://schemas.openxmlformats.org/spreadsheetml/2006/main">
  <c r="J39" i="2" l="1"/>
  <c r="J38" i="2"/>
  <c r="AY95" i="1"/>
  <c r="J37" i="2"/>
  <c r="AX95" i="1" s="1"/>
  <c r="BI217" i="2"/>
  <c r="BH217" i="2"/>
  <c r="BG217" i="2"/>
  <c r="BE217" i="2"/>
  <c r="T217" i="2"/>
  <c r="T216" i="2" s="1"/>
  <c r="R217" i="2"/>
  <c r="R216" i="2" s="1"/>
  <c r="P217" i="2"/>
  <c r="P216" i="2"/>
  <c r="BI215" i="2"/>
  <c r="BH215" i="2"/>
  <c r="BG215" i="2"/>
  <c r="BE215" i="2"/>
  <c r="T215" i="2"/>
  <c r="R215" i="2"/>
  <c r="P215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08" i="2"/>
  <c r="BH208" i="2"/>
  <c r="BG208" i="2"/>
  <c r="BE208" i="2"/>
  <c r="T208" i="2"/>
  <c r="R208" i="2"/>
  <c r="P208" i="2"/>
  <c r="BI205" i="2"/>
  <c r="BH205" i="2"/>
  <c r="BG205" i="2"/>
  <c r="BE205" i="2"/>
  <c r="T205" i="2"/>
  <c r="R205" i="2"/>
  <c r="P205" i="2"/>
  <c r="BI202" i="2"/>
  <c r="BH202" i="2"/>
  <c r="BG202" i="2"/>
  <c r="BE202" i="2"/>
  <c r="T202" i="2"/>
  <c r="R202" i="2"/>
  <c r="P202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4" i="2"/>
  <c r="BH194" i="2"/>
  <c r="BG194" i="2"/>
  <c r="BE194" i="2"/>
  <c r="T194" i="2"/>
  <c r="R194" i="2"/>
  <c r="P194" i="2"/>
  <c r="BI191" i="2"/>
  <c r="BH191" i="2"/>
  <c r="BG191" i="2"/>
  <c r="BE191" i="2"/>
  <c r="T191" i="2"/>
  <c r="R191" i="2"/>
  <c r="P191" i="2"/>
  <c r="BI188" i="2"/>
  <c r="BH188" i="2"/>
  <c r="BG188" i="2"/>
  <c r="BE188" i="2"/>
  <c r="T188" i="2"/>
  <c r="R188" i="2"/>
  <c r="P188" i="2"/>
  <c r="BI185" i="2"/>
  <c r="BH185" i="2"/>
  <c r="BG185" i="2"/>
  <c r="BE185" i="2"/>
  <c r="T185" i="2"/>
  <c r="R185" i="2"/>
  <c r="P185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78" i="2"/>
  <c r="BH178" i="2"/>
  <c r="BG178" i="2"/>
  <c r="BE178" i="2"/>
  <c r="T178" i="2"/>
  <c r="R178" i="2"/>
  <c r="P178" i="2"/>
  <c r="BI175" i="2"/>
  <c r="BH175" i="2"/>
  <c r="BG175" i="2"/>
  <c r="BE175" i="2"/>
  <c r="T175" i="2"/>
  <c r="R175" i="2"/>
  <c r="P175" i="2"/>
  <c r="BI172" i="2"/>
  <c r="BH172" i="2"/>
  <c r="BG172" i="2"/>
  <c r="BE172" i="2"/>
  <c r="T172" i="2"/>
  <c r="R172" i="2"/>
  <c r="P172" i="2"/>
  <c r="BI169" i="2"/>
  <c r="BH169" i="2"/>
  <c r="BG169" i="2"/>
  <c r="BE169" i="2"/>
  <c r="T169" i="2"/>
  <c r="R169" i="2"/>
  <c r="P169" i="2"/>
  <c r="BI167" i="2"/>
  <c r="BH167" i="2"/>
  <c r="BG167" i="2"/>
  <c r="BE167" i="2"/>
  <c r="T167" i="2"/>
  <c r="R167" i="2"/>
  <c r="P167" i="2"/>
  <c r="BI164" i="2"/>
  <c r="BH164" i="2"/>
  <c r="BG164" i="2"/>
  <c r="BE164" i="2"/>
  <c r="T164" i="2"/>
  <c r="R164" i="2"/>
  <c r="P164" i="2"/>
  <c r="BI162" i="2"/>
  <c r="BH162" i="2"/>
  <c r="BG162" i="2"/>
  <c r="BE162" i="2"/>
  <c r="T162" i="2"/>
  <c r="T161" i="2" s="1"/>
  <c r="R162" i="2"/>
  <c r="R161" i="2" s="1"/>
  <c r="P162" i="2"/>
  <c r="P161" i="2" s="1"/>
  <c r="BI158" i="2"/>
  <c r="BH158" i="2"/>
  <c r="BG158" i="2"/>
  <c r="BE158" i="2"/>
  <c r="T158" i="2"/>
  <c r="T157" i="2"/>
  <c r="R158" i="2"/>
  <c r="R157" i="2"/>
  <c r="P158" i="2"/>
  <c r="P157" i="2" s="1"/>
  <c r="BI154" i="2"/>
  <c r="BH154" i="2"/>
  <c r="BG154" i="2"/>
  <c r="BE154" i="2"/>
  <c r="T154" i="2"/>
  <c r="R154" i="2"/>
  <c r="P154" i="2"/>
  <c r="BI151" i="2"/>
  <c r="BH151" i="2"/>
  <c r="BG151" i="2"/>
  <c r="BE151" i="2"/>
  <c r="T151" i="2"/>
  <c r="R151" i="2"/>
  <c r="P151" i="2"/>
  <c r="BI148" i="2"/>
  <c r="BH148" i="2"/>
  <c r="BG148" i="2"/>
  <c r="BE148" i="2"/>
  <c r="T148" i="2"/>
  <c r="R148" i="2"/>
  <c r="P148" i="2"/>
  <c r="BI145" i="2"/>
  <c r="BH145" i="2"/>
  <c r="BG145" i="2"/>
  <c r="BE145" i="2"/>
  <c r="T145" i="2"/>
  <c r="R145" i="2"/>
  <c r="P145" i="2"/>
  <c r="BI143" i="2"/>
  <c r="BH143" i="2"/>
  <c r="BG143" i="2"/>
  <c r="BE143" i="2"/>
  <c r="T143" i="2"/>
  <c r="R143" i="2"/>
  <c r="P143" i="2"/>
  <c r="BI140" i="2"/>
  <c r="BH140" i="2"/>
  <c r="BG140" i="2"/>
  <c r="BE140" i="2"/>
  <c r="T140" i="2"/>
  <c r="R140" i="2"/>
  <c r="P140" i="2"/>
  <c r="BI135" i="2"/>
  <c r="BH135" i="2"/>
  <c r="BG135" i="2"/>
  <c r="BE135" i="2"/>
  <c r="T135" i="2"/>
  <c r="R135" i="2"/>
  <c r="P135" i="2"/>
  <c r="BI132" i="2"/>
  <c r="BH132" i="2"/>
  <c r="BG132" i="2"/>
  <c r="BE132" i="2"/>
  <c r="T132" i="2"/>
  <c r="R132" i="2"/>
  <c r="P132" i="2"/>
  <c r="J126" i="2"/>
  <c r="J125" i="2"/>
  <c r="F123" i="2"/>
  <c r="E121" i="2"/>
  <c r="J31" i="2"/>
  <c r="J92" i="2"/>
  <c r="J91" i="2"/>
  <c r="F89" i="2"/>
  <c r="E87" i="2"/>
  <c r="J18" i="2"/>
  <c r="E18" i="2"/>
  <c r="F126" i="2"/>
  <c r="J17" i="2"/>
  <c r="J15" i="2"/>
  <c r="E15" i="2"/>
  <c r="F91" i="2" s="1"/>
  <c r="J14" i="2"/>
  <c r="J12" i="2"/>
  <c r="J89" i="2"/>
  <c r="E7" i="2"/>
  <c r="E85" i="2"/>
  <c r="L90" i="1"/>
  <c r="AM90" i="1"/>
  <c r="AM89" i="1"/>
  <c r="L89" i="1"/>
  <c r="AM87" i="1"/>
  <c r="L87" i="1"/>
  <c r="L85" i="1"/>
  <c r="L84" i="1"/>
  <c r="J215" i="2"/>
  <c r="J212" i="2"/>
  <c r="J208" i="2"/>
  <c r="J202" i="2"/>
  <c r="J199" i="2"/>
  <c r="BK191" i="2"/>
  <c r="J185" i="2"/>
  <c r="J181" i="2"/>
  <c r="J172" i="2"/>
  <c r="BK154" i="2"/>
  <c r="BK198" i="2"/>
  <c r="BK145" i="2"/>
  <c r="BK135" i="2"/>
  <c r="J154" i="2"/>
  <c r="J178" i="2"/>
  <c r="BK167" i="2"/>
  <c r="BK148" i="2"/>
  <c r="J217" i="2"/>
  <c r="BK212" i="2"/>
  <c r="BK208" i="2"/>
  <c r="BK202" i="2"/>
  <c r="BK199" i="2"/>
  <c r="J194" i="2"/>
  <c r="J188" i="2"/>
  <c r="J182" i="2"/>
  <c r="BK175" i="2"/>
  <c r="J167" i="2"/>
  <c r="J145" i="2"/>
  <c r="J158" i="2"/>
  <c r="J143" i="2"/>
  <c r="AS94" i="1"/>
  <c r="J175" i="2"/>
  <c r="BK164" i="2"/>
  <c r="BK143" i="2"/>
  <c r="BK217" i="2"/>
  <c r="BK211" i="2"/>
  <c r="BK205" i="2"/>
  <c r="J200" i="2"/>
  <c r="J198" i="2"/>
  <c r="J191" i="2"/>
  <c r="BK182" i="2"/>
  <c r="BK178" i="2"/>
  <c r="J164" i="2"/>
  <c r="J151" i="2"/>
  <c r="J132" i="2"/>
  <c r="BK140" i="2"/>
  <c r="J169" i="2"/>
  <c r="BK158" i="2"/>
  <c r="BK132" i="2"/>
  <c r="BK215" i="2"/>
  <c r="J211" i="2"/>
  <c r="J205" i="2"/>
  <c r="BK200" i="2"/>
  <c r="BK194" i="2"/>
  <c r="BK188" i="2"/>
  <c r="BK185" i="2"/>
  <c r="BK181" i="2"/>
  <c r="BK169" i="2"/>
  <c r="J148" i="2"/>
  <c r="BK162" i="2"/>
  <c r="J140" i="2"/>
  <c r="AK27" i="1"/>
  <c r="BK151" i="2"/>
  <c r="BK172" i="2"/>
  <c r="J162" i="2"/>
  <c r="J135" i="2"/>
  <c r="R131" i="2" l="1"/>
  <c r="BK163" i="2"/>
  <c r="J163" i="2"/>
  <c r="J101" i="2" s="1"/>
  <c r="BK168" i="2"/>
  <c r="J168" i="2"/>
  <c r="J102" i="2"/>
  <c r="BK197" i="2"/>
  <c r="J197" i="2" s="1"/>
  <c r="J103" i="2" s="1"/>
  <c r="BK201" i="2"/>
  <c r="J201" i="2"/>
  <c r="J104" i="2"/>
  <c r="R163" i="2"/>
  <c r="R168" i="2"/>
  <c r="R197" i="2"/>
  <c r="T201" i="2"/>
  <c r="BK131" i="2"/>
  <c r="J131" i="2"/>
  <c r="J98" i="2"/>
  <c r="T131" i="2"/>
  <c r="P163" i="2"/>
  <c r="P130" i="2" s="1"/>
  <c r="P129" i="2" s="1"/>
  <c r="AU95" i="1" s="1"/>
  <c r="AU94" i="1" s="1"/>
  <c r="T168" i="2"/>
  <c r="T197" i="2"/>
  <c r="R201" i="2"/>
  <c r="P131" i="2"/>
  <c r="T163" i="2"/>
  <c r="P168" i="2"/>
  <c r="P197" i="2"/>
  <c r="P201" i="2"/>
  <c r="BK157" i="2"/>
  <c r="J157" i="2" s="1"/>
  <c r="J99" i="2" s="1"/>
  <c r="BK161" i="2"/>
  <c r="J161" i="2" s="1"/>
  <c r="J100" i="2" s="1"/>
  <c r="BK216" i="2"/>
  <c r="J216" i="2"/>
  <c r="J105" i="2"/>
  <c r="F92" i="2"/>
  <c r="E119" i="2"/>
  <c r="J123" i="2"/>
  <c r="BF132" i="2"/>
  <c r="BF145" i="2"/>
  <c r="F125" i="2"/>
  <c r="BF143" i="2"/>
  <c r="BF164" i="2"/>
  <c r="BF135" i="2"/>
  <c r="BF140" i="2"/>
  <c r="BF148" i="2"/>
  <c r="BF158" i="2"/>
  <c r="BF151" i="2"/>
  <c r="BF154" i="2"/>
  <c r="BF162" i="2"/>
  <c r="BF167" i="2"/>
  <c r="BF169" i="2"/>
  <c r="BF172" i="2"/>
  <c r="BF175" i="2"/>
  <c r="BF178" i="2"/>
  <c r="BF181" i="2"/>
  <c r="BF182" i="2"/>
  <c r="BF185" i="2"/>
  <c r="BF188" i="2"/>
  <c r="BF191" i="2"/>
  <c r="BF194" i="2"/>
  <c r="BF198" i="2"/>
  <c r="BF199" i="2"/>
  <c r="BF200" i="2"/>
  <c r="BF202" i="2"/>
  <c r="BF205" i="2"/>
  <c r="BF208" i="2"/>
  <c r="BF211" i="2"/>
  <c r="BF212" i="2"/>
  <c r="BF215" i="2"/>
  <c r="BF217" i="2"/>
  <c r="F37" i="2"/>
  <c r="BB95" i="1"/>
  <c r="BB94" i="1" s="1"/>
  <c r="W34" i="1" s="1"/>
  <c r="F39" i="2"/>
  <c r="BD95" i="1"/>
  <c r="BD94" i="1"/>
  <c r="W36" i="1" s="1"/>
  <c r="J35" i="2"/>
  <c r="AV95" i="1" s="1"/>
  <c r="F38" i="2"/>
  <c r="BC95" i="1"/>
  <c r="BC94" i="1"/>
  <c r="AY94" i="1"/>
  <c r="F35" i="2"/>
  <c r="AZ95" i="1" s="1"/>
  <c r="AZ94" i="1" s="1"/>
  <c r="W32" i="1" s="1"/>
  <c r="T130" i="2" l="1"/>
  <c r="T129" i="2"/>
  <c r="R130" i="2"/>
  <c r="R129" i="2"/>
  <c r="BK130" i="2"/>
  <c r="J130" i="2"/>
  <c r="J97" i="2"/>
  <c r="AX94" i="1"/>
  <c r="W35" i="1"/>
  <c r="AV94" i="1"/>
  <c r="AK32" i="1" s="1"/>
  <c r="J36" i="2"/>
  <c r="AW95" i="1" s="1"/>
  <c r="AT95" i="1" s="1"/>
  <c r="F36" i="2"/>
  <c r="BA95" i="1" s="1"/>
  <c r="BA94" i="1" s="1"/>
  <c r="AW94" i="1" s="1"/>
  <c r="AK33" i="1" s="1"/>
  <c r="BK129" i="2" l="1"/>
  <c r="J129" i="2" s="1"/>
  <c r="J96" i="2" s="1"/>
  <c r="J110" i="2" s="1"/>
  <c r="W33" i="1"/>
  <c r="AT94" i="1"/>
  <c r="J30" i="2" l="1"/>
  <c r="J32" i="2"/>
  <c r="AG95" i="1" s="1"/>
  <c r="AG94" i="1" s="1"/>
  <c r="AG99" i="1" s="1"/>
  <c r="J41" i="2" l="1"/>
  <c r="AN95" i="1"/>
  <c r="AN94" i="1"/>
  <c r="AN99" i="1"/>
  <c r="AK26" i="1"/>
  <c r="AK29" i="1"/>
  <c r="AK38" i="1"/>
</calcChain>
</file>

<file path=xl/sharedStrings.xml><?xml version="1.0" encoding="utf-8"?>
<sst xmlns="http://schemas.openxmlformats.org/spreadsheetml/2006/main" count="1199" uniqueCount="279">
  <si>
    <t>Export Komplet</t>
  </si>
  <si>
    <t/>
  </si>
  <si>
    <t>2.0</t>
  </si>
  <si>
    <t>False</t>
  </si>
  <si>
    <t>{c73750e8-5b13-4e39-9436-4e2935be6154}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</si>
  <si>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</si>
  <si>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</si>
  <si>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</si>
  <si>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</si>
  <si>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</si>
  <si>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0,001</t>
  </si>
  <si>
    <t>Kód:</t>
  </si>
  <si>
    <t>000-104-NVO</t>
  </si>
  <si>
    <t>Stavba:</t>
  </si>
  <si>
    <t>Stavebné úpravy silážnej jamy,  Pichne</t>
  </si>
  <si>
    <t>JKSO:</t>
  </si>
  <si>
    <t>ČS:</t>
  </si>
  <si>
    <t>Miesto:</t>
  </si>
  <si>
    <t xml:space="preserve"> </t>
  </si>
  <si>
    <t>Dátum:</t>
  </si>
  <si>
    <t>22. 10. 2026</t>
  </si>
  <si>
    <t>Objednávateľ:</t>
  </si>
  <si>
    <t>IČO:</t>
  </si>
  <si>
    <t>IČ DPH:</t>
  </si>
  <si>
    <t>Zhotoviteľ:</t>
  </si>
  <si>
    <t>Projektant:</t>
  </si>
  <si>
    <t>47686685</t>
  </si>
  <si>
    <t>True</t>
  </si>
  <si>
    <t>Spracovateľ:</t>
  </si>
  <si>
    <t>Ing. Karol Závodský</t>
  </si>
  <si>
    <t>Poznámka:</t>
  </si>
  <si>
    <t>Náklady z rozpočtov</t>
  </si>
  <si>
    <t>Ostatné náklady zo súhrnného listu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</si>
  <si>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</si>
  <si>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</si>
  <si>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</si>
  <si>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</si>
  <si>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</si>
  <si>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</si>
  <si>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</si>
  <si>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</si>
  <si>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</si>
  <si>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</si>
  <si>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</si>
  <si>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</si>
  <si>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</si>
  <si>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</si>
  <si>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</si>
  <si>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</si>
  <si>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</si>
  <si>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</si>
  <si>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</si>
  <si>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</si>
  <si>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</si>
  <si>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</si>
  <si>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</si>
  <si>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</si>
  <si>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</si>
  <si>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</si>
  <si>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</si>
  <si>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</si>
  <si>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</si>
  <si>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</si>
  <si>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</si>
  <si>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</si>
  <si>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</si>
  <si>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</si>
  <si>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</si>
  <si>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</si>
  <si>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</si>
  <si>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</si>
  <si>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</si>
  <si>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</si>
  <si>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</si>
  <si>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</si>
  <si>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</si>
  <si>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{00000000-0000-0000-0000-000000000000}</t>
  </si>
  <si>
    <t>/</t>
  </si>
  <si>
    <t>01o</t>
  </si>
  <si>
    <t>Stavebné úpravy silá...</t>
  </si>
  <si>
    <t>STA</t>
  </si>
  <si>
    <t>1</t>
  </si>
  <si>
    <t>{4d619cc0-9a6e-4472-824e-11ba0aaf0149}</t>
  </si>
  <si>
    <t>2) Ostatné náklady zo súhrnného listu</t>
  </si>
  <si>
    <t>Percent. zadanie_x000D_
[% nákladov rozpočtu]</t>
  </si>
  <si>
    <t>Zaradenie nákladov</t>
  </si>
  <si>
    <t>Celkové náklady za stavbu 1) + 2)</t>
  </si>
  <si>
    <t>KRYCÍ LIST ROZPOČTU</t>
  </si>
  <si>
    <t>Objekt:</t>
  </si>
  <si>
    <t>01o - Stavebné úpravy silá...</t>
  </si>
  <si>
    <t>Náklady z rozpočtu</t>
  </si>
  <si>
    <t>Ostatné náklady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</si>
  <si>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</si>
  <si>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</si>
  <si>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</si>
  <si>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</si>
  <si>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</si>
  <si>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</si>
  <si>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</si>
  <si>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</si>
  <si>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</si>
  <si>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5 - Komunikácie</t>
  </si>
  <si>
    <t xml:space="preserve">    6 - Úpravy povrchov, podlahy, osadenie</t>
  </si>
  <si>
    <t xml:space="preserve">    8 - Rúrové vedenie</t>
  </si>
  <si>
    <t xml:space="preserve">    9 - Ostatné konštrukcie a práce-búranie</t>
  </si>
  <si>
    <t xml:space="preserve">    99 - Presun hmôt HSV</t>
  </si>
  <si>
    <t>2) Ostatné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</si>
  <si>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</si>
  <si>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</si>
  <si>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</si>
  <si>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</si>
  <si>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</si>
  <si>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</si>
  <si>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</si>
  <si>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</si>
  <si>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</si>
  <si>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</si>
  <si>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</si>
  <si>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</si>
  <si>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</si>
  <si>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</si>
  <si>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</si>
  <si>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</si>
  <si>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</si>
  <si>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113157322.S</t>
  </si>
  <si>
    <t>Odstránenie podkladu alebo krytu z kameniva hrubého drveného v ploche nad 200 m2 strojne, hr. vrstvy nad 100 do 200 mm,  -0,23500t</t>
  </si>
  <si>
    <t>m2</t>
  </si>
  <si>
    <t>4</t>
  </si>
  <si>
    <t>2</t>
  </si>
  <si>
    <t>VV</t>
  </si>
  <si>
    <t>38*1,2 "na paneloch</t>
  </si>
  <si>
    <t>Súčet</t>
  </si>
  <si>
    <t>113157325.S</t>
  </si>
  <si>
    <t>Odstránenie podkladu alebo krytu z kameniva hrubého drveného v ploche nad 200 m2 strojne, hr. vrstvy nad 400 do 540 mm,  -0,72000t</t>
  </si>
  <si>
    <t>11,54*38</t>
  </si>
  <si>
    <t>18,54*7,5+10*33,75-5*5/2</t>
  </si>
  <si>
    <t>-(38*1,2)</t>
  </si>
  <si>
    <t>3</t>
  </si>
  <si>
    <t>132201201.S</t>
  </si>
  <si>
    <t>Výkop ryhy šírky 600-2000mm horn.3 do 100m3</t>
  </si>
  <si>
    <t>m3</t>
  </si>
  <si>
    <t>6</t>
  </si>
  <si>
    <t>1,0*1,0*50</t>
  </si>
  <si>
    <t>132201209.S</t>
  </si>
  <si>
    <t>Príplatok k cenám za lepivosť pri hĺbení rýh š. nad 600 do 2 000 mm zapaž. i nezapažených, s urovnaním dna v hornine 3</t>
  </si>
  <si>
    <t>8</t>
  </si>
  <si>
    <t>50*0,3</t>
  </si>
  <si>
    <t>5</t>
  </si>
  <si>
    <t>162201102.S</t>
  </si>
  <si>
    <t>Vodorovné premiestnenie výkopku z horniny 1-4 nad 20-50m a zásyp rigola</t>
  </si>
  <si>
    <t>10</t>
  </si>
  <si>
    <t>50-9,812</t>
  </si>
  <si>
    <t>174101001.S</t>
  </si>
  <si>
    <t>Zásyp sypaninou so zhutnením jám, šachiet, rýh, zárezov alebo okolo objektov do 100 m3</t>
  </si>
  <si>
    <t>12</t>
  </si>
  <si>
    <t>1*1*50-5-35,188</t>
  </si>
  <si>
    <t>7</t>
  </si>
  <si>
    <t>175101101.S</t>
  </si>
  <si>
    <t>Obsyp potrubia sypaninou z vhodných hornín 1 až 4 bez prehodenia sypaniny</t>
  </si>
  <si>
    <t>14</t>
  </si>
  <si>
    <t>0,9*1*50-3,14*0,25*0,25*50</t>
  </si>
  <si>
    <t>M</t>
  </si>
  <si>
    <t>583410004400.S</t>
  </si>
  <si>
    <t>Štrkodrva frakcia 0-63 mm</t>
  </si>
  <si>
    <t>t</t>
  </si>
  <si>
    <t>16</t>
  </si>
  <si>
    <t>(35,188+5,0)*1,89 "PREPOčET NA t</t>
  </si>
  <si>
    <t>Zakladanie</t>
  </si>
  <si>
    <t>9</t>
  </si>
  <si>
    <t>279311210.S</t>
  </si>
  <si>
    <t>Vyspravenie betónových dielcov a konštrukcií cementovou  vysokopevnostnou  maltou, vysprávka priemeru nad 50 do 200 mm hr. do 30 mm-50% vnútorné steny</t>
  </si>
  <si>
    <t>18</t>
  </si>
  <si>
    <t>38*2,2*0,5</t>
  </si>
  <si>
    <t>Zvislé a kompletné konštrukcie</t>
  </si>
  <si>
    <t>382127842.S</t>
  </si>
  <si>
    <t>Montáž prefabrik. dielcov silážných žľabov, stien, hnojísk hmotnosti do 1.5t - výmena</t>
  </si>
  <si>
    <t>ks</t>
  </si>
  <si>
    <t>20</t>
  </si>
  <si>
    <t>Komunikácie</t>
  </si>
  <si>
    <t>11</t>
  </si>
  <si>
    <t>561291111.S</t>
  </si>
  <si>
    <t>Podklad plochy zo štrkopiesku pod rúrové vedenie</t>
  </si>
  <si>
    <t>22</t>
  </si>
  <si>
    <t>50*1*0,1</t>
  </si>
  <si>
    <t>564772113.S</t>
  </si>
  <si>
    <t>Podklad alebo kryt z kameniva hrubého drveného veľ. 32-63 mm (vibr.štrk) po zhut.hr. 390 mm</t>
  </si>
  <si>
    <t>24</t>
  </si>
  <si>
    <t>Úpravy povrchov, podlahy, osadenie</t>
  </si>
  <si>
    <t>13</t>
  </si>
  <si>
    <t>627991037.S</t>
  </si>
  <si>
    <t>Tesnenie škár obvodových panelov vysokopevnostou maltou včetne penetrácie</t>
  </si>
  <si>
    <t>m</t>
  </si>
  <si>
    <t>28</t>
  </si>
  <si>
    <t>2,2*2*10</t>
  </si>
  <si>
    <t>622451071.S</t>
  </si>
  <si>
    <t>Vyspravenie povrchu neomietaných betónových stien vonkajších maltou cementovou 40%</t>
  </si>
  <si>
    <t>30</t>
  </si>
  <si>
    <t>38*2,2*0,4</t>
  </si>
  <si>
    <t>15</t>
  </si>
  <si>
    <t>631315661.S</t>
  </si>
  <si>
    <t>Mazanina z betónu prostého (m3) tr. C 20/25 hr.nad 120 do 270 mm</t>
  </si>
  <si>
    <t>32</t>
  </si>
  <si>
    <t>(18,54*7,5+10*33,75-5*5/2)*0,15</t>
  </si>
  <si>
    <t>631351101.S</t>
  </si>
  <si>
    <t>Debnenie stien, rýh a otvorov v podlahách zhotovenie</t>
  </si>
  <si>
    <t>34</t>
  </si>
  <si>
    <t>(7,5+18,54+7,5+10+10+33,75)*0,15</t>
  </si>
  <si>
    <t>17</t>
  </si>
  <si>
    <t>631351102.S</t>
  </si>
  <si>
    <t>Debnenie stien, rýh a otvorov v podlahách odstránenie</t>
  </si>
  <si>
    <t>36</t>
  </si>
  <si>
    <t>631362422.S</t>
  </si>
  <si>
    <t>Výstuž mazanín z betónov (z kameniva) a z ľahkých betónov zo sietí KARI, priemer drôtu 6/6 mm, veľkosť oka 150x150 mm</t>
  </si>
  <si>
    <t>38</t>
  </si>
  <si>
    <t>856,97+45,6</t>
  </si>
  <si>
    <t>19</t>
  </si>
  <si>
    <t>632001051.S</t>
  </si>
  <si>
    <t>Zhotovenie jednonásobného penetračného náteru pre potery a stierky</t>
  </si>
  <si>
    <t>40</t>
  </si>
  <si>
    <t>9,120+45,6</t>
  </si>
  <si>
    <t>585520008700.S</t>
  </si>
  <si>
    <t>Penetračný náter na nasiakavé podklady pod potery, samonivelizačné hmoty a stavebné lepidlá</t>
  </si>
  <si>
    <t>kg</t>
  </si>
  <si>
    <t>42</t>
  </si>
  <si>
    <t>54,72*0,25 "Prepočítané koeficientom množstva</t>
  </si>
  <si>
    <t>21</t>
  </si>
  <si>
    <t>631315811.S</t>
  </si>
  <si>
    <t>Cementový poter z betonárky, trieda C20/25, hr. 150 mm</t>
  </si>
  <si>
    <t>44</t>
  </si>
  <si>
    <t>11,30*38</t>
  </si>
  <si>
    <t>632451507.S</t>
  </si>
  <si>
    <t>Opravná a vyrovnávacia hmota na báze cementu,, vo vonkajších  priestoroch, hr. 20 mm 20%</t>
  </si>
  <si>
    <t>46</t>
  </si>
  <si>
    <t>45,6*0,2</t>
  </si>
  <si>
    <t>Rúrové vedenie</t>
  </si>
  <si>
    <t>871424056.S</t>
  </si>
  <si>
    <t>Montáž kanalizačného potrubia PVC DN 500</t>
  </si>
  <si>
    <t>50</t>
  </si>
  <si>
    <t>286140011900.S</t>
  </si>
  <si>
    <t>Rúra PVC s hrdlom vrátane tesnenia SN 10, DN 500 dĺ. 5 m korugovaná pre gravitačnú kanalizáciu - 50</t>
  </si>
  <si>
    <t>52</t>
  </si>
  <si>
    <t>25</t>
  </si>
  <si>
    <t>877424152.S</t>
  </si>
  <si>
    <t>Montáž kanalizačných tvaroviek korugovaných DN 500 včetne dodávky</t>
  </si>
  <si>
    <t>54</t>
  </si>
  <si>
    <t>Ostatné konštrukcie a práce-búranie</t>
  </si>
  <si>
    <t>26</t>
  </si>
  <si>
    <t>919724211.S</t>
  </si>
  <si>
    <t>Rezanie priečnych škár v betónovom kryte  , š. 5 mm</t>
  </si>
  <si>
    <t>56</t>
  </si>
  <si>
    <t>2*7,5+5*11,54</t>
  </si>
  <si>
    <t>27</t>
  </si>
  <si>
    <t>931971020.S</t>
  </si>
  <si>
    <t>Tesnenie škár panelov vodorovnej plochy vysokopevnostnou maltou</t>
  </si>
  <si>
    <t>58</t>
  </si>
  <si>
    <t>15*1,2</t>
  </si>
  <si>
    <t>976016111.S</t>
  </si>
  <si>
    <t>Vybúranie prefabrikovaných dielov poškodených zbytkov- železobetónových,  -0,14500t</t>
  </si>
  <si>
    <t>60</t>
  </si>
  <si>
    <t>4*2,2</t>
  </si>
  <si>
    <t>29</t>
  </si>
  <si>
    <t>979082111.S</t>
  </si>
  <si>
    <t>Vnútrostavenisková doprava sutiny a vybúraných hmôt do 10 m- panelov</t>
  </si>
  <si>
    <t>62</t>
  </si>
  <si>
    <t>979082121.S</t>
  </si>
  <si>
    <t>Vnútrostavenisková doprava sutiny a vybúraných hmôt za každých ďalších 5 m-30m</t>
  </si>
  <si>
    <t>64</t>
  </si>
  <si>
    <t>1,276*6 "Prepočítané koeficientom množstva</t>
  </si>
  <si>
    <t>31</t>
  </si>
  <si>
    <t>979082213.S</t>
  </si>
  <si>
    <t>Vodorovná doprava sutiny so zložením a hrubým urovnaním na vzdialenosť do 1 km - na stavenisku</t>
  </si>
  <si>
    <t>66</t>
  </si>
  <si>
    <t>99</t>
  </si>
  <si>
    <t>Presun hmôt HSV</t>
  </si>
  <si>
    <t>998145421.S</t>
  </si>
  <si>
    <t>Presun hmôt pre obj.8144 okrem síl, zvislá nosná konštr.i zakrytie mont.z dielcov betónových</t>
  </si>
  <si>
    <t>68</t>
  </si>
  <si>
    <t>JRD Pichne s.r.o.</t>
  </si>
  <si>
    <t>Ing. Lukáš Pida - Projektovanie stavieb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</si>
</sst>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sz val="10"/>
      <color rgb="FF46464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4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22" xfId="0" applyBorder="1" applyAlignment="1">
      <alignment vertical="center"/>
    </xf>
    <xf numFmtId="0" fontId="24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4" fontId="24" fillId="4" borderId="0" xfId="0" applyNumberFormat="1" applyFont="1" applyFill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6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2" fillId="0" borderId="23" xfId="0" applyFont="1" applyBorder="1" applyAlignment="1" applyProtection="1">
      <alignment horizontal="center" vertical="center"/>
      <protection locked="0"/>
    </xf>
    <xf numFmtId="49" fontId="22" fillId="0" borderId="23" xfId="0" applyNumberFormat="1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center" vertical="center" wrapText="1"/>
      <protection locked="0"/>
    </xf>
    <xf numFmtId="167" fontId="22" fillId="0" borderId="23" xfId="0" applyNumberFormat="1" applyFont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23" fillId="0" borderId="14" xfId="0" applyFont="1" applyBorder="1" applyAlignment="1">
      <alignment horizontal="left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5" fillId="0" borderId="23" xfId="0" applyFont="1" applyBorder="1" applyAlignment="1" applyProtection="1">
      <alignment horizontal="center" vertical="center"/>
      <protection locked="0"/>
    </xf>
    <xf numFmtId="49" fontId="35" fillId="0" borderId="23" xfId="0" applyNumberFormat="1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center" vertical="center" wrapText="1"/>
      <protection locked="0"/>
    </xf>
    <xf numFmtId="167" fontId="35" fillId="0" borderId="23" xfId="0" applyNumberFormat="1" applyFont="1" applyBorder="1" applyAlignment="1" applyProtection="1">
      <alignment vertical="center"/>
      <protection locked="0"/>
    </xf>
    <xf numFmtId="4" fontId="35" fillId="0" borderId="23" xfId="0" applyNumberFormat="1" applyFont="1" applyBorder="1" applyAlignment="1" applyProtection="1">
      <alignment vertical="center"/>
      <protection locked="0"/>
    </xf>
    <xf numFmtId="0" fontId="36" fillId="0" borderId="23" xfId="0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0" borderId="14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left" vertical="center"/>
    </xf>
    <xf numFmtId="0" fontId="23" fillId="0" borderId="20" xfId="0" applyFont="1" applyBorder="1" applyAlignment="1">
      <alignment horizontal="center"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15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6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right" vertical="center"/>
    </xf>
    <xf numFmtId="0" fontId="22" fillId="4" borderId="8" xfId="0" applyFont="1" applyFill="1" applyBorder="1" applyAlignment="1">
      <alignment horizontal="left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4" fontId="24" fillId="4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workbookViewId="0">
      <selection activeCell="K20" sqref="K20"/>
    </sheetView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" customHeight="1">
      <c r="AR2" s="214" t="s">
        <v>5</v>
      </c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77"/>
      <c r="BD2" s="177"/>
      <c r="BE2" s="177"/>
      <c r="BS2" s="15" t="s">
        <v>6</v>
      </c>
      <c r="BT2" s="15" t="s">
        <v>7</v>
      </c>
    </row>
    <row r="3" spans="1:74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" customHeight="1">
      <c r="B4" s="18"/>
      <c r="D4" s="19" t="s">
        <v>8</v>
      </c>
      <c r="AR4" s="18"/>
      <c r="AS4" s="20" t="s">
        <v>9</v>
      </c>
      <c r="BS4" s="15" t="s">
        <v>10</v>
      </c>
    </row>
    <row r="5" spans="1:74" ht="12" customHeight="1">
      <c r="B5" s="18"/>
      <c r="D5" s="21" t="s">
        <v>11</v>
      </c>
      <c r="K5" s="176" t="s">
        <v>12</v>
      </c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R5" s="18"/>
      <c r="BS5" s="15" t="s">
        <v>6</v>
      </c>
    </row>
    <row r="6" spans="1:74" ht="36.9" customHeight="1">
      <c r="B6" s="18"/>
      <c r="D6" s="23" t="s">
        <v>13</v>
      </c>
      <c r="K6" s="178" t="s">
        <v>14</v>
      </c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R6" s="18"/>
      <c r="BS6" s="15" t="s">
        <v>6</v>
      </c>
    </row>
    <row r="7" spans="1:74" ht="12" customHeight="1">
      <c r="B7" s="18"/>
      <c r="D7" s="24" t="s">
        <v>15</v>
      </c>
      <c r="K7" s="22" t="s">
        <v>1</v>
      </c>
      <c r="AK7" s="24" t="s">
        <v>16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17</v>
      </c>
      <c r="K8" s="22" t="s">
        <v>18</v>
      </c>
      <c r="AK8" s="24" t="s">
        <v>19</v>
      </c>
      <c r="AN8" s="22" t="s">
        <v>20</v>
      </c>
      <c r="AR8" s="18"/>
      <c r="BS8" s="15" t="s">
        <v>6</v>
      </c>
    </row>
    <row r="9" spans="1:74" ht="14.4" customHeight="1">
      <c r="B9" s="18"/>
      <c r="AR9" s="18"/>
      <c r="BS9" s="15" t="s">
        <v>6</v>
      </c>
    </row>
    <row r="10" spans="1:74" ht="12" customHeight="1">
      <c r="B10" s="18"/>
      <c r="D10" s="24" t="s">
        <v>21</v>
      </c>
      <c r="AK10" s="24" t="s">
        <v>22</v>
      </c>
      <c r="AN10" s="22" t="s">
        <v>1</v>
      </c>
      <c r="AR10" s="18"/>
      <c r="BS10" s="15" t="s">
        <v>6</v>
      </c>
    </row>
    <row r="11" spans="1:74" ht="18.45" customHeight="1">
      <c r="B11" s="18"/>
      <c r="E11" s="22" t="s">
        <v>277</v>
      </c>
      <c r="AK11" s="24" t="s">
        <v>23</v>
      </c>
      <c r="AN11" s="22" t="s">
        <v>1</v>
      </c>
      <c r="AR11" s="18"/>
      <c r="BS11" s="15" t="s">
        <v>6</v>
      </c>
    </row>
    <row r="12" spans="1:74" ht="6.9" customHeight="1">
      <c r="B12" s="18"/>
      <c r="AR12" s="18"/>
      <c r="BS12" s="15" t="s">
        <v>6</v>
      </c>
    </row>
    <row r="13" spans="1:74" ht="12" customHeight="1">
      <c r="B13" s="18"/>
      <c r="D13" s="24" t="s">
        <v>24</v>
      </c>
      <c r="AK13" s="24" t="s">
        <v>22</v>
      </c>
      <c r="AN13" s="22" t="s">
        <v>1</v>
      </c>
      <c r="AR13" s="18"/>
      <c r="BS13" s="15" t="s">
        <v>6</v>
      </c>
    </row>
    <row r="14" spans="1:74" ht="13.2">
      <c r="B14" s="18"/>
      <c r="E14" s="22" t="s">
        <v>18</v>
      </c>
      <c r="AK14" s="24" t="s">
        <v>23</v>
      </c>
      <c r="AN14" s="22" t="s">
        <v>1</v>
      </c>
      <c r="AR14" s="18"/>
      <c r="BS14" s="15" t="s">
        <v>6</v>
      </c>
    </row>
    <row r="15" spans="1:74" ht="6.9" customHeight="1">
      <c r="B15" s="18"/>
      <c r="AR15" s="18"/>
      <c r="BS15" s="15" t="s">
        <v>3</v>
      </c>
    </row>
    <row r="16" spans="1:74" ht="12" customHeight="1">
      <c r="B16" s="18"/>
      <c r="D16" s="24" t="s">
        <v>25</v>
      </c>
      <c r="AK16" s="24" t="s">
        <v>22</v>
      </c>
      <c r="AN16" s="22" t="s">
        <v>26</v>
      </c>
      <c r="AR16" s="18"/>
      <c r="BS16" s="15" t="s">
        <v>3</v>
      </c>
    </row>
    <row r="17" spans="2:71" ht="18.45" customHeight="1">
      <c r="B17" s="18"/>
      <c r="E17" s="22" t="s">
        <v>278</v>
      </c>
      <c r="AK17" s="24" t="s">
        <v>23</v>
      </c>
      <c r="AN17" s="22" t="s">
        <v>1</v>
      </c>
      <c r="AR17" s="18"/>
      <c r="BS17" s="15" t="s">
        <v>27</v>
      </c>
    </row>
    <row r="18" spans="2:71" ht="6.9" customHeight="1">
      <c r="B18" s="18"/>
      <c r="AR18" s="18"/>
      <c r="BS18" s="15" t="s">
        <v>6</v>
      </c>
    </row>
    <row r="19" spans="2:71" ht="12" customHeight="1">
      <c r="B19" s="18"/>
      <c r="D19" s="24" t="s">
        <v>28</v>
      </c>
      <c r="AK19" s="24" t="s">
        <v>22</v>
      </c>
      <c r="AN19" s="22" t="s">
        <v>1</v>
      </c>
      <c r="AR19" s="18"/>
      <c r="BS19" s="15" t="s">
        <v>6</v>
      </c>
    </row>
    <row r="20" spans="2:71" ht="18.45" customHeight="1">
      <c r="B20" s="18"/>
      <c r="E20" s="22" t="s">
        <v>29</v>
      </c>
      <c r="AK20" s="24" t="s">
        <v>23</v>
      </c>
      <c r="AN20" s="22" t="s">
        <v>1</v>
      </c>
      <c r="AR20" s="18"/>
      <c r="BS20" s="15" t="s">
        <v>27</v>
      </c>
    </row>
    <row r="21" spans="2:71" ht="6.9" customHeight="1">
      <c r="B21" s="18"/>
      <c r="AR21" s="18"/>
    </row>
    <row r="22" spans="2:71" ht="12" customHeight="1">
      <c r="B22" s="18"/>
      <c r="D22" s="24" t="s">
        <v>30</v>
      </c>
      <c r="AR22" s="18"/>
    </row>
    <row r="23" spans="2:71" ht="16.5" customHeight="1">
      <c r="B23" s="18"/>
      <c r="E23" s="179" t="s">
        <v>1</v>
      </c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R23" s="18"/>
    </row>
    <row r="24" spans="2:71" ht="6.9" customHeight="1">
      <c r="B24" s="18"/>
      <c r="AR24" s="18"/>
    </row>
    <row r="25" spans="2:71" ht="6.9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ht="14.4" customHeight="1">
      <c r="B26" s="18"/>
      <c r="D26" s="27" t="s">
        <v>31</v>
      </c>
      <c r="AK26" s="180">
        <f>ROUND(AG94,2)</f>
        <v>75361.14</v>
      </c>
      <c r="AL26" s="177"/>
      <c r="AM26" s="177"/>
      <c r="AN26" s="177"/>
      <c r="AO26" s="177"/>
      <c r="AR26" s="18"/>
    </row>
    <row r="27" spans="2:71" ht="14.4" customHeight="1">
      <c r="B27" s="18"/>
      <c r="D27" s="27" t="s">
        <v>32</v>
      </c>
      <c r="AK27" s="180">
        <f>ROUND(AG97, 2)</f>
        <v>0</v>
      </c>
      <c r="AL27" s="180"/>
      <c r="AM27" s="180"/>
      <c r="AN27" s="180"/>
      <c r="AO27" s="180"/>
      <c r="AR27" s="18"/>
    </row>
    <row r="28" spans="2:71" s="1" customFormat="1" ht="6.9" customHeight="1">
      <c r="B28" s="29"/>
      <c r="AR28" s="29"/>
    </row>
    <row r="29" spans="2:71" s="1" customFormat="1" ht="25.95" customHeight="1">
      <c r="B29" s="29"/>
      <c r="D29" s="30" t="s">
        <v>33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181">
        <f>ROUND(AK26 + AK27, 2)</f>
        <v>75361.14</v>
      </c>
      <c r="AL29" s="182"/>
      <c r="AM29" s="182"/>
      <c r="AN29" s="182"/>
      <c r="AO29" s="182"/>
      <c r="AR29" s="29"/>
    </row>
    <row r="30" spans="2:71" s="1" customFormat="1" ht="6.9" customHeight="1">
      <c r="B30" s="29"/>
      <c r="AR30" s="29"/>
    </row>
    <row r="31" spans="2:71" s="1" customFormat="1" ht="13.2">
      <c r="B31" s="29"/>
      <c r="L31" s="183" t="s">
        <v>34</v>
      </c>
      <c r="M31" s="183"/>
      <c r="N31" s="183"/>
      <c r="O31" s="183"/>
      <c r="P31" s="183"/>
      <c r="W31" s="183" t="s">
        <v>35</v>
      </c>
      <c r="X31" s="183"/>
      <c r="Y31" s="183"/>
      <c r="Z31" s="183"/>
      <c r="AA31" s="183"/>
      <c r="AB31" s="183"/>
      <c r="AC31" s="183"/>
      <c r="AD31" s="183"/>
      <c r="AE31" s="183"/>
      <c r="AK31" s="183" t="s">
        <v>36</v>
      </c>
      <c r="AL31" s="183"/>
      <c r="AM31" s="183"/>
      <c r="AN31" s="183"/>
      <c r="AO31" s="183"/>
      <c r="AR31" s="29"/>
    </row>
    <row r="32" spans="2:71" s="2" customFormat="1" ht="14.4" customHeight="1">
      <c r="B32" s="33"/>
      <c r="D32" s="24" t="s">
        <v>37</v>
      </c>
      <c r="F32" s="34" t="s">
        <v>38</v>
      </c>
      <c r="L32" s="186">
        <v>0.23</v>
      </c>
      <c r="M32" s="185"/>
      <c r="N32" s="185"/>
      <c r="O32" s="185"/>
      <c r="P32" s="185"/>
      <c r="Q32" s="35"/>
      <c r="R32" s="35"/>
      <c r="S32" s="35"/>
      <c r="T32" s="35"/>
      <c r="U32" s="35"/>
      <c r="V32" s="35"/>
      <c r="W32" s="184">
        <f>ROUND(AZ94 + SUM(CD97), 2)</f>
        <v>0</v>
      </c>
      <c r="X32" s="185"/>
      <c r="Y32" s="185"/>
      <c r="Z32" s="185"/>
      <c r="AA32" s="185"/>
      <c r="AB32" s="185"/>
      <c r="AC32" s="185"/>
      <c r="AD32" s="185"/>
      <c r="AE32" s="185"/>
      <c r="AF32" s="35"/>
      <c r="AG32" s="35"/>
      <c r="AH32" s="35"/>
      <c r="AI32" s="35"/>
      <c r="AJ32" s="35"/>
      <c r="AK32" s="184">
        <f>ROUND(AV94 + SUM(BY97), 2)</f>
        <v>0</v>
      </c>
      <c r="AL32" s="185"/>
      <c r="AM32" s="185"/>
      <c r="AN32" s="185"/>
      <c r="AO32" s="185"/>
      <c r="AP32" s="35"/>
      <c r="AQ32" s="35"/>
      <c r="AR32" s="36"/>
      <c r="AS32" s="35"/>
      <c r="AT32" s="35"/>
      <c r="AU32" s="35"/>
      <c r="AV32" s="35"/>
      <c r="AW32" s="35"/>
      <c r="AX32" s="35"/>
      <c r="AY32" s="35"/>
      <c r="AZ32" s="35"/>
    </row>
    <row r="33" spans="2:52" s="2" customFormat="1" ht="14.4" customHeight="1">
      <c r="B33" s="33"/>
      <c r="F33" s="34" t="s">
        <v>39</v>
      </c>
      <c r="L33" s="189">
        <v>0.23</v>
      </c>
      <c r="M33" s="188"/>
      <c r="N33" s="188"/>
      <c r="O33" s="188"/>
      <c r="P33" s="188"/>
      <c r="W33" s="187">
        <f>ROUND(BA94 + SUM(CE97), 2)</f>
        <v>75361.14</v>
      </c>
      <c r="X33" s="188"/>
      <c r="Y33" s="188"/>
      <c r="Z33" s="188"/>
      <c r="AA33" s="188"/>
      <c r="AB33" s="188"/>
      <c r="AC33" s="188"/>
      <c r="AD33" s="188"/>
      <c r="AE33" s="188"/>
      <c r="AK33" s="187">
        <f>ROUND(AW94 + SUM(BZ97), 2)</f>
        <v>17333.060000000001</v>
      </c>
      <c r="AL33" s="188"/>
      <c r="AM33" s="188"/>
      <c r="AN33" s="188"/>
      <c r="AO33" s="188"/>
      <c r="AR33" s="33"/>
    </row>
    <row r="34" spans="2:52" s="2" customFormat="1" ht="14.4" hidden="1" customHeight="1">
      <c r="B34" s="33"/>
      <c r="F34" s="24" t="s">
        <v>40</v>
      </c>
      <c r="L34" s="189">
        <v>0.23</v>
      </c>
      <c r="M34" s="188"/>
      <c r="N34" s="188"/>
      <c r="O34" s="188"/>
      <c r="P34" s="188"/>
      <c r="W34" s="187">
        <f>ROUND(BB94 + SUM(CF97), 2)</f>
        <v>0</v>
      </c>
      <c r="X34" s="188"/>
      <c r="Y34" s="188"/>
      <c r="Z34" s="188"/>
      <c r="AA34" s="188"/>
      <c r="AB34" s="188"/>
      <c r="AC34" s="188"/>
      <c r="AD34" s="188"/>
      <c r="AE34" s="188"/>
      <c r="AK34" s="187">
        <v>0</v>
      </c>
      <c r="AL34" s="188"/>
      <c r="AM34" s="188"/>
      <c r="AN34" s="188"/>
      <c r="AO34" s="188"/>
      <c r="AR34" s="33"/>
    </row>
    <row r="35" spans="2:52" s="2" customFormat="1" ht="14.4" hidden="1" customHeight="1">
      <c r="B35" s="33"/>
      <c r="F35" s="24" t="s">
        <v>41</v>
      </c>
      <c r="L35" s="189">
        <v>0.23</v>
      </c>
      <c r="M35" s="188"/>
      <c r="N35" s="188"/>
      <c r="O35" s="188"/>
      <c r="P35" s="188"/>
      <c r="W35" s="187">
        <f>ROUND(BC94 + SUM(CG97), 2)</f>
        <v>0</v>
      </c>
      <c r="X35" s="188"/>
      <c r="Y35" s="188"/>
      <c r="Z35" s="188"/>
      <c r="AA35" s="188"/>
      <c r="AB35" s="188"/>
      <c r="AC35" s="188"/>
      <c r="AD35" s="188"/>
      <c r="AE35" s="188"/>
      <c r="AK35" s="187">
        <v>0</v>
      </c>
      <c r="AL35" s="188"/>
      <c r="AM35" s="188"/>
      <c r="AN35" s="188"/>
      <c r="AO35" s="188"/>
      <c r="AR35" s="33"/>
    </row>
    <row r="36" spans="2:52" s="2" customFormat="1" ht="14.4" hidden="1" customHeight="1">
      <c r="B36" s="33"/>
      <c r="F36" s="34" t="s">
        <v>42</v>
      </c>
      <c r="L36" s="186">
        <v>0</v>
      </c>
      <c r="M36" s="185"/>
      <c r="N36" s="185"/>
      <c r="O36" s="185"/>
      <c r="P36" s="185"/>
      <c r="Q36" s="35"/>
      <c r="R36" s="35"/>
      <c r="S36" s="35"/>
      <c r="T36" s="35"/>
      <c r="U36" s="35"/>
      <c r="V36" s="35"/>
      <c r="W36" s="184">
        <f>ROUND(BD94 + SUM(CH97), 2)</f>
        <v>0</v>
      </c>
      <c r="X36" s="185"/>
      <c r="Y36" s="185"/>
      <c r="Z36" s="185"/>
      <c r="AA36" s="185"/>
      <c r="AB36" s="185"/>
      <c r="AC36" s="185"/>
      <c r="AD36" s="185"/>
      <c r="AE36" s="185"/>
      <c r="AF36" s="35"/>
      <c r="AG36" s="35"/>
      <c r="AH36" s="35"/>
      <c r="AI36" s="35"/>
      <c r="AJ36" s="35"/>
      <c r="AK36" s="184">
        <v>0</v>
      </c>
      <c r="AL36" s="185"/>
      <c r="AM36" s="185"/>
      <c r="AN36" s="185"/>
      <c r="AO36" s="185"/>
      <c r="AP36" s="35"/>
      <c r="AQ36" s="35"/>
      <c r="AR36" s="36"/>
      <c r="AS36" s="35"/>
      <c r="AT36" s="35"/>
      <c r="AU36" s="35"/>
      <c r="AV36" s="35"/>
      <c r="AW36" s="35"/>
      <c r="AX36" s="35"/>
      <c r="AY36" s="35"/>
      <c r="AZ36" s="35"/>
    </row>
    <row r="37" spans="2:52" s="1" customFormat="1" ht="6.9" customHeight="1">
      <c r="B37" s="29"/>
      <c r="AR37" s="29"/>
    </row>
    <row r="38" spans="2:52" s="1" customFormat="1" ht="25.95" customHeight="1">
      <c r="B38" s="29"/>
      <c r="C38" s="37"/>
      <c r="D38" s="38" t="s">
        <v>43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 t="s">
        <v>44</v>
      </c>
      <c r="U38" s="39"/>
      <c r="V38" s="39"/>
      <c r="W38" s="39"/>
      <c r="X38" s="190" t="s">
        <v>45</v>
      </c>
      <c r="Y38" s="191"/>
      <c r="Z38" s="191"/>
      <c r="AA38" s="191"/>
      <c r="AB38" s="191"/>
      <c r="AC38" s="39"/>
      <c r="AD38" s="39"/>
      <c r="AE38" s="39"/>
      <c r="AF38" s="39"/>
      <c r="AG38" s="39"/>
      <c r="AH38" s="39"/>
      <c r="AI38" s="39"/>
      <c r="AJ38" s="39"/>
      <c r="AK38" s="192">
        <f>SUM(AK29:AK36)</f>
        <v>92694.2</v>
      </c>
      <c r="AL38" s="191"/>
      <c r="AM38" s="191"/>
      <c r="AN38" s="191"/>
      <c r="AO38" s="193"/>
      <c r="AP38" s="37"/>
      <c r="AQ38" s="37"/>
      <c r="AR38" s="29"/>
    </row>
    <row r="39" spans="2:52" s="1" customFormat="1" ht="6.9" customHeight="1">
      <c r="B39" s="29"/>
      <c r="AR39" s="29"/>
    </row>
    <row r="40" spans="2:52" s="1" customFormat="1" ht="14.4" customHeight="1">
      <c r="B40" s="29"/>
      <c r="AR40" s="29"/>
    </row>
    <row r="41" spans="2:52" ht="14.4" customHeight="1">
      <c r="B41" s="18"/>
      <c r="AR41" s="18"/>
    </row>
    <row r="42" spans="2:52" ht="14.4" customHeight="1">
      <c r="B42" s="18"/>
      <c r="AR42" s="18"/>
    </row>
    <row r="43" spans="2:52" ht="14.4" customHeight="1">
      <c r="B43" s="18"/>
      <c r="AR43" s="18"/>
    </row>
    <row r="44" spans="2:52" ht="14.4" customHeight="1">
      <c r="B44" s="18"/>
      <c r="AR44" s="18"/>
    </row>
    <row r="45" spans="2:52" ht="14.4" customHeight="1">
      <c r="B45" s="18"/>
      <c r="AR45" s="18"/>
    </row>
    <row r="46" spans="2:52" ht="14.4" customHeight="1">
      <c r="B46" s="18"/>
      <c r="AR46" s="18"/>
    </row>
    <row r="47" spans="2:52" ht="14.4" customHeight="1">
      <c r="B47" s="18"/>
      <c r="AR47" s="18"/>
    </row>
    <row r="48" spans="2:52" ht="14.4" customHeight="1">
      <c r="B48" s="18"/>
      <c r="AR48" s="18"/>
    </row>
    <row r="49" spans="2:44" s="1" customFormat="1" ht="14.4" customHeight="1">
      <c r="B49" s="29"/>
      <c r="D49" s="41" t="s">
        <v>46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47</v>
      </c>
      <c r="AI49" s="42"/>
      <c r="AJ49" s="42"/>
      <c r="AK49" s="42"/>
      <c r="AL49" s="42"/>
      <c r="AM49" s="42"/>
      <c r="AN49" s="42"/>
      <c r="AO49" s="42"/>
      <c r="AR49" s="29"/>
    </row>
    <row r="50" spans="2:44" ht="10.199999999999999">
      <c r="B50" s="18"/>
      <c r="AR50" s="18"/>
    </row>
    <row r="51" spans="2:44" ht="10.199999999999999">
      <c r="B51" s="18"/>
      <c r="AR51" s="18"/>
    </row>
    <row r="52" spans="2:44" ht="10.199999999999999">
      <c r="B52" s="18"/>
      <c r="AR52" s="18"/>
    </row>
    <row r="53" spans="2:44" ht="10.199999999999999">
      <c r="B53" s="18"/>
      <c r="AR53" s="18"/>
    </row>
    <row r="54" spans="2:44" ht="10.199999999999999">
      <c r="B54" s="18"/>
      <c r="AR54" s="18"/>
    </row>
    <row r="55" spans="2:44" ht="10.199999999999999">
      <c r="B55" s="18"/>
      <c r="AR55" s="18"/>
    </row>
    <row r="56" spans="2:44" ht="10.199999999999999">
      <c r="B56" s="18"/>
      <c r="AR56" s="18"/>
    </row>
    <row r="57" spans="2:44" ht="10.199999999999999">
      <c r="B57" s="18"/>
      <c r="AR57" s="18"/>
    </row>
    <row r="58" spans="2:44" ht="10.199999999999999">
      <c r="B58" s="18"/>
      <c r="AR58" s="18"/>
    </row>
    <row r="59" spans="2:44" ht="10.199999999999999">
      <c r="B59" s="18"/>
      <c r="AR59" s="18"/>
    </row>
    <row r="60" spans="2:44" s="1" customFormat="1" ht="13.2">
      <c r="B60" s="29"/>
      <c r="D60" s="43" t="s">
        <v>48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3" t="s">
        <v>49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3" t="s">
        <v>48</v>
      </c>
      <c r="AI60" s="31"/>
      <c r="AJ60" s="31"/>
      <c r="AK60" s="31"/>
      <c r="AL60" s="31"/>
      <c r="AM60" s="43" t="s">
        <v>49</v>
      </c>
      <c r="AN60" s="31"/>
      <c r="AO60" s="31"/>
      <c r="AR60" s="29"/>
    </row>
    <row r="61" spans="2:44" ht="10.199999999999999">
      <c r="B61" s="18"/>
      <c r="AR61" s="18"/>
    </row>
    <row r="62" spans="2:44" ht="10.199999999999999">
      <c r="B62" s="18"/>
      <c r="AR62" s="18"/>
    </row>
    <row r="63" spans="2:44" ht="10.199999999999999">
      <c r="B63" s="18"/>
      <c r="AR63" s="18"/>
    </row>
    <row r="64" spans="2:44" s="1" customFormat="1" ht="13.2">
      <c r="B64" s="29"/>
      <c r="D64" s="41" t="s">
        <v>50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51</v>
      </c>
      <c r="AI64" s="42"/>
      <c r="AJ64" s="42"/>
      <c r="AK64" s="42"/>
      <c r="AL64" s="42"/>
      <c r="AM64" s="42"/>
      <c r="AN64" s="42"/>
      <c r="AO64" s="42"/>
      <c r="AR64" s="29"/>
    </row>
    <row r="65" spans="2:44" ht="10.199999999999999">
      <c r="B65" s="18"/>
      <c r="AR65" s="18"/>
    </row>
    <row r="66" spans="2:44" ht="10.199999999999999">
      <c r="B66" s="18"/>
      <c r="AR66" s="18"/>
    </row>
    <row r="67" spans="2:44" ht="10.199999999999999">
      <c r="B67" s="18"/>
      <c r="AR67" s="18"/>
    </row>
    <row r="68" spans="2:44" ht="10.199999999999999">
      <c r="B68" s="18"/>
      <c r="AR68" s="18"/>
    </row>
    <row r="69" spans="2:44" ht="10.199999999999999">
      <c r="B69" s="18"/>
      <c r="AR69" s="18"/>
    </row>
    <row r="70" spans="2:44" ht="10.199999999999999">
      <c r="B70" s="18"/>
      <c r="AR70" s="18"/>
    </row>
    <row r="71" spans="2:44" ht="10.199999999999999">
      <c r="B71" s="18"/>
      <c r="AR71" s="18"/>
    </row>
    <row r="72" spans="2:44" ht="10.199999999999999">
      <c r="B72" s="18"/>
      <c r="AR72" s="18"/>
    </row>
    <row r="73" spans="2:44" ht="10.199999999999999">
      <c r="B73" s="18"/>
      <c r="AR73" s="18"/>
    </row>
    <row r="74" spans="2:44" ht="10.199999999999999">
      <c r="B74" s="18"/>
      <c r="AR74" s="18"/>
    </row>
    <row r="75" spans="2:44" s="1" customFormat="1" ht="13.2">
      <c r="B75" s="29"/>
      <c r="D75" s="43" t="s">
        <v>48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3" t="s">
        <v>49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3" t="s">
        <v>48</v>
      </c>
      <c r="AI75" s="31"/>
      <c r="AJ75" s="31"/>
      <c r="AK75" s="31"/>
      <c r="AL75" s="31"/>
      <c r="AM75" s="43" t="s">
        <v>49</v>
      </c>
      <c r="AN75" s="31"/>
      <c r="AO75" s="31"/>
      <c r="AR75" s="29"/>
    </row>
    <row r="76" spans="2:44" s="1" customFormat="1" ht="10.199999999999999">
      <c r="B76" s="29"/>
      <c r="AR76" s="29"/>
    </row>
    <row r="77" spans="2:44" s="1" customFormat="1" ht="6.9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29"/>
    </row>
    <row r="81" spans="1:91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29"/>
    </row>
    <row r="82" spans="1:91" s="1" customFormat="1" ht="24.9" customHeight="1">
      <c r="B82" s="29"/>
      <c r="C82" s="19" t="s">
        <v>52</v>
      </c>
      <c r="AR82" s="29"/>
    </row>
    <row r="83" spans="1:91" s="1" customFormat="1" ht="6.9" customHeight="1">
      <c r="B83" s="29"/>
      <c r="AR83" s="29"/>
    </row>
    <row r="84" spans="1:91" s="3" customFormat="1" ht="12" customHeight="1">
      <c r="B84" s="48"/>
      <c r="C84" s="24" t="s">
        <v>11</v>
      </c>
      <c r="L84" s="3" t="str">
        <f>K5</f>
        <v>000-104-NVO</v>
      </c>
      <c r="AR84" s="48"/>
    </row>
    <row r="85" spans="1:91" s="4" customFormat="1" ht="36.9" customHeight="1">
      <c r="B85" s="49"/>
      <c r="C85" s="50" t="s">
        <v>13</v>
      </c>
      <c r="L85" s="194" t="str">
        <f>K6</f>
        <v>Stavebné úpravy silážnej jamy,  Pichne</v>
      </c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R85" s="49"/>
    </row>
    <row r="86" spans="1:91" s="1" customFormat="1" ht="6.9" customHeight="1">
      <c r="B86" s="29"/>
      <c r="AR86" s="29"/>
    </row>
    <row r="87" spans="1:91" s="1" customFormat="1" ht="12" customHeight="1">
      <c r="B87" s="29"/>
      <c r="C87" s="24" t="s">
        <v>17</v>
      </c>
      <c r="L87" s="51" t="str">
        <f>IF(K8="","",K8)</f>
        <v xml:space="preserve"> </v>
      </c>
      <c r="AI87" s="24" t="s">
        <v>19</v>
      </c>
      <c r="AM87" s="196" t="str">
        <f>IF(AN8= "","",AN8)</f>
        <v>22. 10. 2026</v>
      </c>
      <c r="AN87" s="196"/>
      <c r="AR87" s="29"/>
    </row>
    <row r="88" spans="1:91" s="1" customFormat="1" ht="6.9" customHeight="1">
      <c r="B88" s="29"/>
      <c r="AR88" s="29"/>
    </row>
    <row r="89" spans="1:91" s="1" customFormat="1" ht="25.65" customHeight="1">
      <c r="B89" s="29"/>
      <c r="C89" s="24" t="s">
        <v>21</v>
      </c>
      <c r="L89" s="3" t="str">
        <f>IF(E11= "","",E11)</f>
        <v>JRD Pichne s.r.o.</v>
      </c>
      <c r="AI89" s="24" t="s">
        <v>25</v>
      </c>
      <c r="AM89" s="197" t="str">
        <f>IF(E17="","",E17)</f>
        <v>Ing. Lukáš Pida - Projektovanie stavieb</v>
      </c>
      <c r="AN89" s="198"/>
      <c r="AO89" s="198"/>
      <c r="AP89" s="198"/>
      <c r="AR89" s="29"/>
      <c r="AS89" s="199" t="s">
        <v>53</v>
      </c>
      <c r="AT89" s="200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15" customHeight="1">
      <c r="B90" s="29"/>
      <c r="C90" s="24" t="s">
        <v>24</v>
      </c>
      <c r="L90" s="3" t="str">
        <f>IF(E14="","",E14)</f>
        <v xml:space="preserve"> </v>
      </c>
      <c r="AI90" s="24" t="s">
        <v>28</v>
      </c>
      <c r="AM90" s="197" t="str">
        <f>IF(E20="","",E20)</f>
        <v>Ing. Karol Závodský</v>
      </c>
      <c r="AN90" s="198"/>
      <c r="AO90" s="198"/>
      <c r="AP90" s="198"/>
      <c r="AR90" s="29"/>
      <c r="AS90" s="201"/>
      <c r="AT90" s="202"/>
      <c r="BD90" s="56"/>
    </row>
    <row r="91" spans="1:91" s="1" customFormat="1" ht="10.8" customHeight="1">
      <c r="B91" s="29"/>
      <c r="AR91" s="29"/>
      <c r="AS91" s="201"/>
      <c r="AT91" s="202"/>
      <c r="BD91" s="56"/>
    </row>
    <row r="92" spans="1:91" s="1" customFormat="1" ht="29.25" customHeight="1">
      <c r="B92" s="29"/>
      <c r="C92" s="203" t="s">
        <v>54</v>
      </c>
      <c r="D92" s="204"/>
      <c r="E92" s="204"/>
      <c r="F92" s="204"/>
      <c r="G92" s="204"/>
      <c r="H92" s="57"/>
      <c r="I92" s="205" t="s">
        <v>55</v>
      </c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  <c r="AD92" s="204"/>
      <c r="AE92" s="204"/>
      <c r="AF92" s="204"/>
      <c r="AG92" s="206" t="s">
        <v>56</v>
      </c>
      <c r="AH92" s="204"/>
      <c r="AI92" s="204"/>
      <c r="AJ92" s="204"/>
      <c r="AK92" s="204"/>
      <c r="AL92" s="204"/>
      <c r="AM92" s="204"/>
      <c r="AN92" s="205" t="s">
        <v>57</v>
      </c>
      <c r="AO92" s="204"/>
      <c r="AP92" s="207"/>
      <c r="AQ92" s="58" t="s">
        <v>58</v>
      </c>
      <c r="AR92" s="29"/>
      <c r="AS92" s="59" t="s">
        <v>59</v>
      </c>
      <c r="AT92" s="60" t="s">
        <v>60</v>
      </c>
      <c r="AU92" s="60" t="s">
        <v>61</v>
      </c>
      <c r="AV92" s="60" t="s">
        <v>62</v>
      </c>
      <c r="AW92" s="60" t="s">
        <v>63</v>
      </c>
      <c r="AX92" s="60" t="s">
        <v>64</v>
      </c>
      <c r="AY92" s="60" t="s">
        <v>65</v>
      </c>
      <c r="AZ92" s="60" t="s">
        <v>66</v>
      </c>
      <c r="BA92" s="60" t="s">
        <v>67</v>
      </c>
      <c r="BB92" s="60" t="s">
        <v>68</v>
      </c>
      <c r="BC92" s="60" t="s">
        <v>69</v>
      </c>
      <c r="BD92" s="61" t="s">
        <v>70</v>
      </c>
    </row>
    <row r="93" spans="1:91" s="1" customFormat="1" ht="10.8" customHeight="1">
      <c r="B93" s="29"/>
      <c r="AR93" s="29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" customHeight="1">
      <c r="B94" s="63"/>
      <c r="C94" s="64" t="s">
        <v>71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11">
        <f>ROUND(AG95,2)</f>
        <v>75361.14</v>
      </c>
      <c r="AH94" s="211"/>
      <c r="AI94" s="211"/>
      <c r="AJ94" s="211"/>
      <c r="AK94" s="211"/>
      <c r="AL94" s="211"/>
      <c r="AM94" s="211"/>
      <c r="AN94" s="212">
        <f>SUM(AG94,AT94)</f>
        <v>92694.2</v>
      </c>
      <c r="AO94" s="212"/>
      <c r="AP94" s="212"/>
      <c r="AQ94" s="67" t="s">
        <v>1</v>
      </c>
      <c r="AR94" s="63"/>
      <c r="AS94" s="68">
        <f>ROUND(AS95,2)</f>
        <v>0</v>
      </c>
      <c r="AT94" s="69">
        <f>ROUND(SUM(AV94:AW94),2)</f>
        <v>17333.060000000001</v>
      </c>
      <c r="AU94" s="70">
        <f>ROUND(AU95,5)</f>
        <v>0</v>
      </c>
      <c r="AV94" s="69">
        <f>ROUND(AZ94*L32,2)</f>
        <v>0</v>
      </c>
      <c r="AW94" s="69">
        <f>ROUND(BA94*L33,2)</f>
        <v>17333.060000000001</v>
      </c>
      <c r="AX94" s="69">
        <f>ROUND(BB94*L32,2)</f>
        <v>0</v>
      </c>
      <c r="AY94" s="69">
        <f>ROUND(BC94*L33,2)</f>
        <v>0</v>
      </c>
      <c r="AZ94" s="69">
        <f>ROUND(AZ95,2)</f>
        <v>0</v>
      </c>
      <c r="BA94" s="69">
        <f>ROUND(BA95,2)</f>
        <v>75361.14</v>
      </c>
      <c r="BB94" s="69">
        <f>ROUND(BB95,2)</f>
        <v>0</v>
      </c>
      <c r="BC94" s="69">
        <f>ROUND(BC95,2)</f>
        <v>0</v>
      </c>
      <c r="BD94" s="71">
        <f>ROUND(BD95,2)</f>
        <v>0</v>
      </c>
      <c r="BS94" s="72" t="s">
        <v>72</v>
      </c>
      <c r="BT94" s="72" t="s">
        <v>73</v>
      </c>
      <c r="BU94" s="73" t="s">
        <v>74</v>
      </c>
      <c r="BV94" s="72" t="s">
        <v>75</v>
      </c>
      <c r="BW94" s="72" t="s">
        <v>4</v>
      </c>
      <c r="BX94" s="72" t="s">
        <v>76</v>
      </c>
      <c r="CL94" s="72" t="s">
        <v>1</v>
      </c>
    </row>
    <row r="95" spans="1:91" s="6" customFormat="1" ht="16.5" customHeight="1">
      <c r="A95" s="74" t="s">
        <v>77</v>
      </c>
      <c r="B95" s="75"/>
      <c r="C95" s="76"/>
      <c r="D95" s="210" t="s">
        <v>78</v>
      </c>
      <c r="E95" s="210"/>
      <c r="F95" s="210"/>
      <c r="G95" s="210"/>
      <c r="H95" s="210"/>
      <c r="I95" s="77"/>
      <c r="J95" s="210" t="s">
        <v>79</v>
      </c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08">
        <f>'01o - Stavebné úpravy sil...'!J32</f>
        <v>75361.14</v>
      </c>
      <c r="AH95" s="209"/>
      <c r="AI95" s="209"/>
      <c r="AJ95" s="209"/>
      <c r="AK95" s="209"/>
      <c r="AL95" s="209"/>
      <c r="AM95" s="209"/>
      <c r="AN95" s="208">
        <f>SUM(AG95,AT95)</f>
        <v>92694.2</v>
      </c>
      <c r="AO95" s="209"/>
      <c r="AP95" s="209"/>
      <c r="AQ95" s="78" t="s">
        <v>80</v>
      </c>
      <c r="AR95" s="75"/>
      <c r="AS95" s="79">
        <v>0</v>
      </c>
      <c r="AT95" s="80">
        <f>ROUND(SUM(AV95:AW95),2)</f>
        <v>17333.060000000001</v>
      </c>
      <c r="AU95" s="81">
        <f>'01o - Stavebné úpravy sil...'!P129</f>
        <v>0</v>
      </c>
      <c r="AV95" s="80">
        <f>'01o - Stavebné úpravy sil...'!J35</f>
        <v>0</v>
      </c>
      <c r="AW95" s="80">
        <f>'01o - Stavebné úpravy sil...'!J36</f>
        <v>17333.060000000001</v>
      </c>
      <c r="AX95" s="80">
        <f>'01o - Stavebné úpravy sil...'!J37</f>
        <v>0</v>
      </c>
      <c r="AY95" s="80">
        <f>'01o - Stavebné úpravy sil...'!J38</f>
        <v>0</v>
      </c>
      <c r="AZ95" s="80">
        <f>'01o - Stavebné úpravy sil...'!F35</f>
        <v>0</v>
      </c>
      <c r="BA95" s="80">
        <f>'01o - Stavebné úpravy sil...'!F36</f>
        <v>75361.14</v>
      </c>
      <c r="BB95" s="80">
        <f>'01o - Stavebné úpravy sil...'!F37</f>
        <v>0</v>
      </c>
      <c r="BC95" s="80">
        <f>'01o - Stavebné úpravy sil...'!F38</f>
        <v>0</v>
      </c>
      <c r="BD95" s="82">
        <f>'01o - Stavebné úpravy sil...'!F39</f>
        <v>0</v>
      </c>
      <c r="BT95" s="83" t="s">
        <v>81</v>
      </c>
      <c r="BV95" s="83" t="s">
        <v>75</v>
      </c>
      <c r="BW95" s="83" t="s">
        <v>82</v>
      </c>
      <c r="BX95" s="83" t="s">
        <v>4</v>
      </c>
      <c r="CL95" s="83" t="s">
        <v>1</v>
      </c>
      <c r="CM95" s="83" t="s">
        <v>73</v>
      </c>
    </row>
    <row r="96" spans="1:91" ht="10.199999999999999">
      <c r="B96" s="18"/>
      <c r="AR96" s="18"/>
    </row>
    <row r="97" spans="2:48" s="1" customFormat="1" ht="30" customHeight="1">
      <c r="B97" s="29"/>
      <c r="C97" s="64" t="s">
        <v>83</v>
      </c>
      <c r="AG97" s="212">
        <v>0</v>
      </c>
      <c r="AH97" s="212"/>
      <c r="AI97" s="212"/>
      <c r="AJ97" s="212"/>
      <c r="AK97" s="212"/>
      <c r="AL97" s="212"/>
      <c r="AM97" s="212"/>
      <c r="AN97" s="212">
        <v>0</v>
      </c>
      <c r="AO97" s="212"/>
      <c r="AP97" s="212"/>
      <c r="AQ97" s="84"/>
      <c r="AR97" s="29"/>
      <c r="AS97" s="59" t="s">
        <v>84</v>
      </c>
      <c r="AT97" s="60" t="s">
        <v>85</v>
      </c>
      <c r="AU97" s="60" t="s">
        <v>37</v>
      </c>
      <c r="AV97" s="61" t="s">
        <v>60</v>
      </c>
    </row>
    <row r="98" spans="2:48" s="1" customFormat="1" ht="10.8" customHeight="1">
      <c r="B98" s="29"/>
      <c r="AR98" s="29"/>
    </row>
    <row r="99" spans="2:48" s="1" customFormat="1" ht="30" customHeight="1">
      <c r="B99" s="29"/>
      <c r="C99" s="85" t="s">
        <v>86</v>
      </c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213">
        <f>ROUND(AG94 + AG97, 2)</f>
        <v>75361.14</v>
      </c>
      <c r="AH99" s="213"/>
      <c r="AI99" s="213"/>
      <c r="AJ99" s="213"/>
      <c r="AK99" s="213"/>
      <c r="AL99" s="213"/>
      <c r="AM99" s="213"/>
      <c r="AN99" s="213">
        <f>ROUND(AN94 + AN97, 2)</f>
        <v>92694.2</v>
      </c>
      <c r="AO99" s="213"/>
      <c r="AP99" s="213"/>
      <c r="AQ99" s="86"/>
      <c r="AR99" s="29"/>
    </row>
    <row r="100" spans="2:48" s="1" customFormat="1" ht="6.9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29"/>
    </row>
  </sheetData>
  <mergeCells count="46">
    <mergeCell ref="AG97:AM97"/>
    <mergeCell ref="AN97:AP97"/>
    <mergeCell ref="AG99:AM99"/>
    <mergeCell ref="AN99:AP99"/>
    <mergeCell ref="AR2:BE2"/>
    <mergeCell ref="AN95:AP95"/>
    <mergeCell ref="AG95:AM95"/>
    <mergeCell ref="D95:H95"/>
    <mergeCell ref="J95:AF95"/>
    <mergeCell ref="AG94:AM94"/>
    <mergeCell ref="AN94:AP94"/>
    <mergeCell ref="AS89:AT91"/>
    <mergeCell ref="AM90:AP90"/>
    <mergeCell ref="C92:G92"/>
    <mergeCell ref="I92:AF92"/>
    <mergeCell ref="AG92:AM92"/>
    <mergeCell ref="AN92:AP92"/>
    <mergeCell ref="X38:AB38"/>
    <mergeCell ref="AK38:AO38"/>
    <mergeCell ref="L85:AO85"/>
    <mergeCell ref="AM87:AN87"/>
    <mergeCell ref="AM89:AP89"/>
    <mergeCell ref="W35:AE35"/>
    <mergeCell ref="AK35:AO35"/>
    <mergeCell ref="L35:P35"/>
    <mergeCell ref="W36:AE36"/>
    <mergeCell ref="AK36:AO36"/>
    <mergeCell ref="L36:P36"/>
    <mergeCell ref="W33:AE33"/>
    <mergeCell ref="AK33:AO33"/>
    <mergeCell ref="L33:P33"/>
    <mergeCell ref="W34:AE34"/>
    <mergeCell ref="AK34:AO34"/>
    <mergeCell ref="L34:P34"/>
    <mergeCell ref="AK29:AO29"/>
    <mergeCell ref="L31:P31"/>
    <mergeCell ref="W31:AE31"/>
    <mergeCell ref="AK31:AO31"/>
    <mergeCell ref="W32:AE32"/>
    <mergeCell ref="AK32:AO32"/>
    <mergeCell ref="L32:P32"/>
    <mergeCell ref="K5:AO5"/>
    <mergeCell ref="K6:AO6"/>
    <mergeCell ref="E23:AN23"/>
    <mergeCell ref="AK26:AO26"/>
    <mergeCell ref="AK27:AO27"/>
  </mergeCells>
  <hyperlinks>
    <hyperlink ref="A95" location="'01o - Stavebné úpravy sil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M218"/>
  <sheetViews>
    <sheetView showGridLines="0" tabSelected="1" topLeftCell="A7" workbookViewId="0">
      <selection activeCell="F24" sqref="F24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1" spans="2:46" ht="10.199999999999999"/>
    <row r="2" spans="2:46" ht="36.9" customHeight="1">
      <c r="L2" s="214" t="s">
        <v>5</v>
      </c>
      <c r="M2" s="177"/>
      <c r="N2" s="177"/>
      <c r="O2" s="177"/>
      <c r="P2" s="177"/>
      <c r="Q2" s="177"/>
      <c r="R2" s="177"/>
      <c r="S2" s="177"/>
      <c r="T2" s="177"/>
      <c r="U2" s="177"/>
      <c r="V2" s="177"/>
      <c r="AT2" s="15" t="s">
        <v>82</v>
      </c>
    </row>
    <row r="3" spans="2:46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73</v>
      </c>
    </row>
    <row r="4" spans="2:46" ht="24.9" customHeight="1">
      <c r="B4" s="18"/>
      <c r="D4" s="19" t="s">
        <v>87</v>
      </c>
      <c r="L4" s="18"/>
      <c r="M4" s="88" t="s">
        <v>9</v>
      </c>
      <c r="AT4" s="15" t="s">
        <v>3</v>
      </c>
    </row>
    <row r="5" spans="2:46" ht="6.9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16.5" customHeight="1">
      <c r="B7" s="18"/>
      <c r="E7" s="215" t="str">
        <f>'Rekapitulácia stavby'!K6</f>
        <v>Stavebné úpravy silážnej jamy,  Pichne</v>
      </c>
      <c r="F7" s="216"/>
      <c r="G7" s="216"/>
      <c r="H7" s="216"/>
      <c r="L7" s="18"/>
    </row>
    <row r="8" spans="2:46" s="1" customFormat="1" ht="12" customHeight="1">
      <c r="B8" s="29"/>
      <c r="D8" s="24" t="s">
        <v>88</v>
      </c>
      <c r="L8" s="29"/>
    </row>
    <row r="9" spans="2:46" s="1" customFormat="1" ht="16.5" customHeight="1">
      <c r="B9" s="29"/>
      <c r="E9" s="194" t="s">
        <v>89</v>
      </c>
      <c r="F9" s="217"/>
      <c r="G9" s="217"/>
      <c r="H9" s="217"/>
      <c r="L9" s="29"/>
    </row>
    <row r="10" spans="2:46" s="1" customFormat="1" ht="10.199999999999999">
      <c r="B10" s="29"/>
      <c r="L10" s="29"/>
    </row>
    <row r="11" spans="2:46" s="1" customFormat="1" ht="12" customHeight="1">
      <c r="B11" s="29"/>
      <c r="D11" s="24" t="s">
        <v>15</v>
      </c>
      <c r="F11" s="22" t="s">
        <v>1</v>
      </c>
      <c r="I11" s="24" t="s">
        <v>16</v>
      </c>
      <c r="J11" s="22" t="s">
        <v>1</v>
      </c>
      <c r="L11" s="29"/>
    </row>
    <row r="12" spans="2:46" s="1" customFormat="1" ht="12" customHeight="1">
      <c r="B12" s="29"/>
      <c r="D12" s="24" t="s">
        <v>17</v>
      </c>
      <c r="F12" s="22" t="s">
        <v>18</v>
      </c>
      <c r="I12" s="24" t="s">
        <v>19</v>
      </c>
      <c r="J12" s="52" t="str">
        <f>'Rekapitulácia stavby'!AN8</f>
        <v>22. 10. 2026</v>
      </c>
      <c r="L12" s="29"/>
    </row>
    <row r="13" spans="2:46" s="1" customFormat="1" ht="10.8" customHeight="1">
      <c r="B13" s="29"/>
      <c r="L13" s="29"/>
    </row>
    <row r="14" spans="2:46" s="1" customFormat="1" ht="12" customHeight="1">
      <c r="B14" s="29"/>
      <c r="D14" s="24" t="s">
        <v>21</v>
      </c>
      <c r="I14" s="24" t="s">
        <v>22</v>
      </c>
      <c r="J14" s="22" t="str">
        <f>IF('Rekapitulácia stavby'!AN10="","",'Rekapitulácia stavby'!AN10)</f>
        <v/>
      </c>
      <c r="L14" s="29"/>
    </row>
    <row r="15" spans="2:46" s="1" customFormat="1" ht="18" customHeight="1">
      <c r="B15" s="29"/>
      <c r="E15" s="22" t="str">
        <f>IF('Rekapitulácia stavby'!E11="","",'Rekapitulácia stavby'!E11)</f>
        <v>JRD Pichne s.r.o.</v>
      </c>
      <c r="I15" s="24" t="s">
        <v>23</v>
      </c>
      <c r="J15" s="22" t="str">
        <f>IF('Rekapitulácia stavby'!AN11="","",'Rekapitulácia stavby'!AN11)</f>
        <v/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4" t="s">
        <v>24</v>
      </c>
      <c r="I17" s="24" t="s">
        <v>22</v>
      </c>
      <c r="J17" s="22" t="str">
        <f>'Rekapitulácia stavby'!AN13</f>
        <v/>
      </c>
      <c r="L17" s="29"/>
    </row>
    <row r="18" spans="2:12" s="1" customFormat="1" ht="18" customHeight="1">
      <c r="B18" s="29"/>
      <c r="E18" s="176" t="str">
        <f>'Rekapitulácia stavby'!E14</f>
        <v xml:space="preserve"> </v>
      </c>
      <c r="F18" s="176"/>
      <c r="G18" s="176"/>
      <c r="H18" s="176"/>
      <c r="I18" s="24" t="s">
        <v>23</v>
      </c>
      <c r="J18" s="22" t="str">
        <f>'Rekapitulácia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4" t="s">
        <v>25</v>
      </c>
      <c r="I20" s="24" t="s">
        <v>22</v>
      </c>
      <c r="J20" s="22" t="s">
        <v>26</v>
      </c>
      <c r="L20" s="29"/>
    </row>
    <row r="21" spans="2:12" s="1" customFormat="1" ht="18" customHeight="1">
      <c r="B21" s="29"/>
      <c r="E21" s="22" t="s">
        <v>278</v>
      </c>
      <c r="I21" s="24" t="s">
        <v>23</v>
      </c>
      <c r="J21" s="22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4" t="s">
        <v>28</v>
      </c>
      <c r="I23" s="24" t="s">
        <v>22</v>
      </c>
      <c r="J23" s="22" t="s">
        <v>1</v>
      </c>
      <c r="L23" s="29"/>
    </row>
    <row r="24" spans="2:12" s="1" customFormat="1" ht="18" customHeight="1">
      <c r="B24" s="29"/>
      <c r="E24" s="22" t="s">
        <v>29</v>
      </c>
      <c r="I24" s="24" t="s">
        <v>23</v>
      </c>
      <c r="J24" s="22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4" t="s">
        <v>30</v>
      </c>
      <c r="L26" s="29"/>
    </row>
    <row r="27" spans="2:12" s="7" customFormat="1" ht="16.5" customHeight="1">
      <c r="B27" s="89"/>
      <c r="E27" s="179" t="s">
        <v>1</v>
      </c>
      <c r="F27" s="179"/>
      <c r="G27" s="179"/>
      <c r="H27" s="179"/>
      <c r="L27" s="89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14.4" customHeight="1">
      <c r="B30" s="29"/>
      <c r="D30" s="22" t="s">
        <v>90</v>
      </c>
      <c r="J30" s="28">
        <f>J96</f>
        <v>75361.14</v>
      </c>
      <c r="L30" s="29"/>
    </row>
    <row r="31" spans="2:12" s="1" customFormat="1" ht="14.4" customHeight="1">
      <c r="B31" s="29"/>
      <c r="D31" s="27" t="s">
        <v>91</v>
      </c>
      <c r="J31" s="28">
        <f>J108</f>
        <v>0</v>
      </c>
      <c r="L31" s="29"/>
    </row>
    <row r="32" spans="2:12" s="1" customFormat="1" ht="25.35" customHeight="1">
      <c r="B32" s="29"/>
      <c r="D32" s="90" t="s">
        <v>33</v>
      </c>
      <c r="J32" s="66">
        <f>ROUND(J30 + J31, 2)</f>
        <v>75361.14</v>
      </c>
      <c r="L32" s="29"/>
    </row>
    <row r="33" spans="2:12" s="1" customFormat="1" ht="6.9" customHeight="1">
      <c r="B33" s="29"/>
      <c r="D33" s="53"/>
      <c r="E33" s="53"/>
      <c r="F33" s="53"/>
      <c r="G33" s="53"/>
      <c r="H33" s="53"/>
      <c r="I33" s="53"/>
      <c r="J33" s="53"/>
      <c r="K33" s="53"/>
      <c r="L33" s="29"/>
    </row>
    <row r="34" spans="2:12" s="1" customFormat="1" ht="14.4" customHeight="1">
      <c r="B34" s="29"/>
      <c r="F34" s="32" t="s">
        <v>35</v>
      </c>
      <c r="I34" s="32" t="s">
        <v>34</v>
      </c>
      <c r="J34" s="32" t="s">
        <v>36</v>
      </c>
      <c r="L34" s="29"/>
    </row>
    <row r="35" spans="2:12" s="1" customFormat="1" ht="14.4" customHeight="1">
      <c r="B35" s="29"/>
      <c r="D35" s="55" t="s">
        <v>37</v>
      </c>
      <c r="E35" s="34" t="s">
        <v>38</v>
      </c>
      <c r="F35" s="91">
        <f>ROUND((SUM(BE108:BE109) + SUM(BE129:BE217)),  2)</f>
        <v>0</v>
      </c>
      <c r="G35" s="92"/>
      <c r="H35" s="92"/>
      <c r="I35" s="93">
        <v>0.23</v>
      </c>
      <c r="J35" s="91">
        <f>ROUND(((SUM(BE108:BE109) + SUM(BE129:BE217))*I35),  2)</f>
        <v>0</v>
      </c>
      <c r="L35" s="29"/>
    </row>
    <row r="36" spans="2:12" s="1" customFormat="1" ht="14.4" customHeight="1">
      <c r="B36" s="29"/>
      <c r="E36" s="34" t="s">
        <v>39</v>
      </c>
      <c r="F36" s="94">
        <f>ROUND((SUM(BF108:BF109) + SUM(BF129:BF217)),  2)</f>
        <v>75361.14</v>
      </c>
      <c r="I36" s="95">
        <v>0.23</v>
      </c>
      <c r="J36" s="94">
        <f>ROUND(((SUM(BF108:BF109) + SUM(BF129:BF217))*I36),  2)</f>
        <v>17333.060000000001</v>
      </c>
      <c r="L36" s="29"/>
    </row>
    <row r="37" spans="2:12" s="1" customFormat="1" ht="14.4" hidden="1" customHeight="1">
      <c r="B37" s="29"/>
      <c r="E37" s="24" t="s">
        <v>40</v>
      </c>
      <c r="F37" s="94">
        <f>ROUND((SUM(BG108:BG109) + SUM(BG129:BG217)),  2)</f>
        <v>0</v>
      </c>
      <c r="I37" s="95">
        <v>0.23</v>
      </c>
      <c r="J37" s="94">
        <f>0</f>
        <v>0</v>
      </c>
      <c r="L37" s="29"/>
    </row>
    <row r="38" spans="2:12" s="1" customFormat="1" ht="14.4" hidden="1" customHeight="1">
      <c r="B38" s="29"/>
      <c r="E38" s="24" t="s">
        <v>41</v>
      </c>
      <c r="F38" s="94">
        <f>ROUND((SUM(BH108:BH109) + SUM(BH129:BH217)),  2)</f>
        <v>0</v>
      </c>
      <c r="I38" s="95">
        <v>0.23</v>
      </c>
      <c r="J38" s="94">
        <f>0</f>
        <v>0</v>
      </c>
      <c r="L38" s="29"/>
    </row>
    <row r="39" spans="2:12" s="1" customFormat="1" ht="14.4" hidden="1" customHeight="1">
      <c r="B39" s="29"/>
      <c r="E39" s="34" t="s">
        <v>42</v>
      </c>
      <c r="F39" s="91">
        <f>ROUND((SUM(BI108:BI109) + SUM(BI129:BI217)),  2)</f>
        <v>0</v>
      </c>
      <c r="G39" s="92"/>
      <c r="H39" s="92"/>
      <c r="I39" s="93">
        <v>0</v>
      </c>
      <c r="J39" s="91">
        <f>0</f>
        <v>0</v>
      </c>
      <c r="L39" s="29"/>
    </row>
    <row r="40" spans="2:12" s="1" customFormat="1" ht="6.9" customHeight="1">
      <c r="B40" s="29"/>
      <c r="L40" s="29"/>
    </row>
    <row r="41" spans="2:12" s="1" customFormat="1" ht="25.35" customHeight="1">
      <c r="B41" s="29"/>
      <c r="C41" s="86"/>
      <c r="D41" s="96" t="s">
        <v>43</v>
      </c>
      <c r="E41" s="57"/>
      <c r="F41" s="57"/>
      <c r="G41" s="97" t="s">
        <v>44</v>
      </c>
      <c r="H41" s="98" t="s">
        <v>45</v>
      </c>
      <c r="I41" s="57"/>
      <c r="J41" s="99">
        <f>SUM(J32:J39)</f>
        <v>92694.2</v>
      </c>
      <c r="K41" s="100"/>
      <c r="L41" s="29"/>
    </row>
    <row r="42" spans="2:12" s="1" customFormat="1" ht="14.4" customHeight="1">
      <c r="B42" s="29"/>
      <c r="L42" s="29"/>
    </row>
    <row r="43" spans="2:12" ht="14.4" customHeight="1">
      <c r="B43" s="18"/>
      <c r="L43" s="18"/>
    </row>
    <row r="44" spans="2:12" ht="14.4" customHeight="1">
      <c r="B44" s="18"/>
      <c r="L44" s="18"/>
    </row>
    <row r="45" spans="2:12" ht="14.4" customHeight="1">
      <c r="B45" s="18"/>
      <c r="L45" s="18"/>
    </row>
    <row r="46" spans="2:12" ht="14.4" customHeight="1">
      <c r="B46" s="18"/>
      <c r="L46" s="18"/>
    </row>
    <row r="47" spans="2:12" ht="14.4" customHeight="1">
      <c r="B47" s="18"/>
      <c r="L47" s="18"/>
    </row>
    <row r="48" spans="2:12" ht="14.4" customHeight="1">
      <c r="B48" s="18"/>
      <c r="L48" s="18"/>
    </row>
    <row r="49" spans="2:12" ht="14.4" customHeight="1">
      <c r="B49" s="18"/>
      <c r="L49" s="18"/>
    </row>
    <row r="50" spans="2:12" s="1" customFormat="1" ht="14.4" customHeight="1">
      <c r="B50" s="29"/>
      <c r="D50" s="41" t="s">
        <v>46</v>
      </c>
      <c r="E50" s="42"/>
      <c r="F50" s="42"/>
      <c r="G50" s="41" t="s">
        <v>47</v>
      </c>
      <c r="H50" s="42"/>
      <c r="I50" s="42"/>
      <c r="J50" s="42"/>
      <c r="K50" s="42"/>
      <c r="L50" s="29"/>
    </row>
    <row r="51" spans="2:12" ht="10.199999999999999">
      <c r="B51" s="18"/>
      <c r="L51" s="18"/>
    </row>
    <row r="52" spans="2:12" ht="10.199999999999999">
      <c r="B52" s="18"/>
      <c r="L52" s="18"/>
    </row>
    <row r="53" spans="2:12" ht="10.199999999999999">
      <c r="B53" s="18"/>
      <c r="L53" s="18"/>
    </row>
    <row r="54" spans="2:12" ht="10.199999999999999">
      <c r="B54" s="18"/>
      <c r="L54" s="18"/>
    </row>
    <row r="55" spans="2:12" ht="10.199999999999999">
      <c r="B55" s="18"/>
      <c r="L55" s="18"/>
    </row>
    <row r="56" spans="2:12" ht="10.199999999999999">
      <c r="B56" s="18"/>
      <c r="L56" s="18"/>
    </row>
    <row r="57" spans="2:12" ht="10.199999999999999">
      <c r="B57" s="18"/>
      <c r="L57" s="18"/>
    </row>
    <row r="58" spans="2:12" ht="10.199999999999999">
      <c r="B58" s="18"/>
      <c r="L58" s="18"/>
    </row>
    <row r="59" spans="2:12" ht="10.199999999999999">
      <c r="B59" s="18"/>
      <c r="L59" s="18"/>
    </row>
    <row r="60" spans="2:12" ht="10.199999999999999">
      <c r="B60" s="18"/>
      <c r="L60" s="18"/>
    </row>
    <row r="61" spans="2:12" s="1" customFormat="1" ht="13.2">
      <c r="B61" s="29"/>
      <c r="D61" s="43" t="s">
        <v>48</v>
      </c>
      <c r="E61" s="31"/>
      <c r="F61" s="101" t="s">
        <v>49</v>
      </c>
      <c r="G61" s="43" t="s">
        <v>48</v>
      </c>
      <c r="H61" s="31"/>
      <c r="I61" s="31"/>
      <c r="J61" s="102" t="s">
        <v>49</v>
      </c>
      <c r="K61" s="31"/>
      <c r="L61" s="29"/>
    </row>
    <row r="62" spans="2:12" ht="10.199999999999999">
      <c r="B62" s="18"/>
      <c r="L62" s="18"/>
    </row>
    <row r="63" spans="2:12" ht="10.199999999999999">
      <c r="B63" s="18"/>
      <c r="L63" s="18"/>
    </row>
    <row r="64" spans="2:12" ht="10.199999999999999">
      <c r="B64" s="18"/>
      <c r="L64" s="18"/>
    </row>
    <row r="65" spans="2:12" s="1" customFormat="1" ht="13.2">
      <c r="B65" s="29"/>
      <c r="D65" s="41" t="s">
        <v>50</v>
      </c>
      <c r="E65" s="42"/>
      <c r="F65" s="42"/>
      <c r="G65" s="41" t="s">
        <v>51</v>
      </c>
      <c r="H65" s="42"/>
      <c r="I65" s="42"/>
      <c r="J65" s="42"/>
      <c r="K65" s="42"/>
      <c r="L65" s="29"/>
    </row>
    <row r="66" spans="2:12" ht="10.199999999999999">
      <c r="B66" s="18"/>
      <c r="L66" s="18"/>
    </row>
    <row r="67" spans="2:12" ht="10.199999999999999">
      <c r="B67" s="18"/>
      <c r="L67" s="18"/>
    </row>
    <row r="68" spans="2:12" ht="10.199999999999999">
      <c r="B68" s="18"/>
      <c r="L68" s="18"/>
    </row>
    <row r="69" spans="2:12" ht="10.199999999999999">
      <c r="B69" s="18"/>
      <c r="L69" s="18"/>
    </row>
    <row r="70" spans="2:12" ht="10.199999999999999">
      <c r="B70" s="18"/>
      <c r="L70" s="18"/>
    </row>
    <row r="71" spans="2:12" ht="10.199999999999999">
      <c r="B71" s="18"/>
      <c r="L71" s="18"/>
    </row>
    <row r="72" spans="2:12" ht="10.199999999999999">
      <c r="B72" s="18"/>
      <c r="L72" s="18"/>
    </row>
    <row r="73" spans="2:12" ht="10.199999999999999">
      <c r="B73" s="18"/>
      <c r="L73" s="18"/>
    </row>
    <row r="74" spans="2:12" ht="10.199999999999999">
      <c r="B74" s="18"/>
      <c r="L74" s="18"/>
    </row>
    <row r="75" spans="2:12" ht="10.199999999999999">
      <c r="B75" s="18"/>
      <c r="L75" s="18"/>
    </row>
    <row r="76" spans="2:12" s="1" customFormat="1" ht="13.2">
      <c r="B76" s="29"/>
      <c r="D76" s="43" t="s">
        <v>48</v>
      </c>
      <c r="E76" s="31"/>
      <c r="F76" s="101" t="s">
        <v>49</v>
      </c>
      <c r="G76" s="43" t="s">
        <v>48</v>
      </c>
      <c r="H76" s="31"/>
      <c r="I76" s="31"/>
      <c r="J76" s="102" t="s">
        <v>49</v>
      </c>
      <c r="K76" s="31"/>
      <c r="L76" s="29"/>
    </row>
    <row r="77" spans="2:12" s="1" customFormat="1" ht="14.4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" customHeight="1">
      <c r="B82" s="29"/>
      <c r="C82" s="19" t="s">
        <v>92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4" t="s">
        <v>13</v>
      </c>
      <c r="L84" s="29"/>
    </row>
    <row r="85" spans="2:47" s="1" customFormat="1" ht="16.5" customHeight="1">
      <c r="B85" s="29"/>
      <c r="E85" s="215" t="str">
        <f>E7</f>
        <v>Stavebné úpravy silážnej jamy,  Pichne</v>
      </c>
      <c r="F85" s="216"/>
      <c r="G85" s="216"/>
      <c r="H85" s="216"/>
      <c r="L85" s="29"/>
    </row>
    <row r="86" spans="2:47" s="1" customFormat="1" ht="12" customHeight="1">
      <c r="B86" s="29"/>
      <c r="C86" s="24" t="s">
        <v>88</v>
      </c>
      <c r="L86" s="29"/>
    </row>
    <row r="87" spans="2:47" s="1" customFormat="1" ht="16.5" customHeight="1">
      <c r="B87" s="29"/>
      <c r="E87" s="194" t="str">
        <f>E9</f>
        <v>01o - Stavebné úpravy silá...</v>
      </c>
      <c r="F87" s="217"/>
      <c r="G87" s="217"/>
      <c r="H87" s="217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4" t="s">
        <v>17</v>
      </c>
      <c r="F89" s="22" t="str">
        <f>F12</f>
        <v xml:space="preserve"> </v>
      </c>
      <c r="I89" s="24" t="s">
        <v>19</v>
      </c>
      <c r="J89" s="52" t="str">
        <f>IF(J12="","",J12)</f>
        <v>22. 10. 2026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4" t="s">
        <v>21</v>
      </c>
      <c r="F91" s="22" t="str">
        <f>E15</f>
        <v>JRD Pichne s.r.o.</v>
      </c>
      <c r="I91" s="24" t="s">
        <v>25</v>
      </c>
      <c r="J91" s="25" t="str">
        <f>E21</f>
        <v>Ing. Lukáš Pida - Projektovanie stavieb</v>
      </c>
      <c r="L91" s="29"/>
    </row>
    <row r="92" spans="2:47" s="1" customFormat="1" ht="15.15" customHeight="1">
      <c r="B92" s="29"/>
      <c r="C92" s="24" t="s">
        <v>24</v>
      </c>
      <c r="F92" s="22" t="str">
        <f>IF(E18="","",E18)</f>
        <v xml:space="preserve"> </v>
      </c>
      <c r="I92" s="24" t="s">
        <v>28</v>
      </c>
      <c r="J92" s="25" t="str">
        <f>E24</f>
        <v>Ing. Karol Závodský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3" t="s">
        <v>93</v>
      </c>
      <c r="D94" s="86"/>
      <c r="E94" s="86"/>
      <c r="F94" s="86"/>
      <c r="G94" s="86"/>
      <c r="H94" s="86"/>
      <c r="I94" s="86"/>
      <c r="J94" s="104" t="s">
        <v>94</v>
      </c>
      <c r="K94" s="86"/>
      <c r="L94" s="29"/>
    </row>
    <row r="95" spans="2:47" s="1" customFormat="1" ht="10.35" customHeight="1">
      <c r="B95" s="29"/>
      <c r="L95" s="29"/>
    </row>
    <row r="96" spans="2:47" s="1" customFormat="1" ht="22.8" customHeight="1">
      <c r="B96" s="29"/>
      <c r="C96" s="105" t="s">
        <v>95</v>
      </c>
      <c r="J96" s="66">
        <f>J129</f>
        <v>75361.14</v>
      </c>
      <c r="L96" s="29"/>
      <c r="AU96" s="15" t="s">
        <v>96</v>
      </c>
    </row>
    <row r="97" spans="2:14" s="8" customFormat="1" ht="24.9" customHeight="1">
      <c r="B97" s="106"/>
      <c r="D97" s="107" t="s">
        <v>97</v>
      </c>
      <c r="E97" s="108"/>
      <c r="F97" s="108"/>
      <c r="G97" s="108"/>
      <c r="H97" s="108"/>
      <c r="I97" s="108"/>
      <c r="J97" s="109">
        <f>J130</f>
        <v>75361.14</v>
      </c>
      <c r="L97" s="106"/>
    </row>
    <row r="98" spans="2:14" s="9" customFormat="1" ht="19.95" customHeight="1">
      <c r="B98" s="110"/>
      <c r="D98" s="111" t="s">
        <v>98</v>
      </c>
      <c r="E98" s="112"/>
      <c r="F98" s="112"/>
      <c r="G98" s="112"/>
      <c r="H98" s="112"/>
      <c r="I98" s="112"/>
      <c r="J98" s="113">
        <f>J131</f>
        <v>7111.5499999999993</v>
      </c>
      <c r="L98" s="110"/>
    </row>
    <row r="99" spans="2:14" s="9" customFormat="1" ht="19.95" customHeight="1">
      <c r="B99" s="110"/>
      <c r="D99" s="111" t="s">
        <v>99</v>
      </c>
      <c r="E99" s="112"/>
      <c r="F99" s="112"/>
      <c r="G99" s="112"/>
      <c r="H99" s="112"/>
      <c r="I99" s="112"/>
      <c r="J99" s="113">
        <f>J157</f>
        <v>273.79000000000002</v>
      </c>
      <c r="L99" s="110"/>
    </row>
    <row r="100" spans="2:14" s="9" customFormat="1" ht="19.95" customHeight="1">
      <c r="B100" s="110"/>
      <c r="D100" s="111" t="s">
        <v>100</v>
      </c>
      <c r="E100" s="112"/>
      <c r="F100" s="112"/>
      <c r="G100" s="112"/>
      <c r="H100" s="112"/>
      <c r="I100" s="112"/>
      <c r="J100" s="113">
        <f>J161</f>
        <v>190.64</v>
      </c>
      <c r="L100" s="110"/>
    </row>
    <row r="101" spans="2:14" s="9" customFormat="1" ht="19.95" customHeight="1">
      <c r="B101" s="110"/>
      <c r="D101" s="111" t="s">
        <v>101</v>
      </c>
      <c r="E101" s="112"/>
      <c r="F101" s="112"/>
      <c r="G101" s="112"/>
      <c r="H101" s="112"/>
      <c r="I101" s="112"/>
      <c r="J101" s="113">
        <f>J163</f>
        <v>21002.730000000003</v>
      </c>
      <c r="L101" s="110"/>
    </row>
    <row r="102" spans="2:14" s="9" customFormat="1" ht="19.95" customHeight="1">
      <c r="B102" s="110"/>
      <c r="D102" s="111" t="s">
        <v>102</v>
      </c>
      <c r="E102" s="112"/>
      <c r="F102" s="112"/>
      <c r="G102" s="112"/>
      <c r="H102" s="112"/>
      <c r="I102" s="112"/>
      <c r="J102" s="113">
        <f>J168</f>
        <v>27256.350000000002</v>
      </c>
      <c r="L102" s="110"/>
    </row>
    <row r="103" spans="2:14" s="9" customFormat="1" ht="19.95" customHeight="1">
      <c r="B103" s="110"/>
      <c r="D103" s="111" t="s">
        <v>103</v>
      </c>
      <c r="E103" s="112"/>
      <c r="F103" s="112"/>
      <c r="G103" s="112"/>
      <c r="H103" s="112"/>
      <c r="I103" s="112"/>
      <c r="J103" s="113">
        <f>J197</f>
        <v>6591.7</v>
      </c>
      <c r="L103" s="110"/>
    </row>
    <row r="104" spans="2:14" s="9" customFormat="1" ht="19.95" customHeight="1">
      <c r="B104" s="110"/>
      <c r="D104" s="111" t="s">
        <v>104</v>
      </c>
      <c r="E104" s="112"/>
      <c r="F104" s="112"/>
      <c r="G104" s="112"/>
      <c r="H104" s="112"/>
      <c r="I104" s="112"/>
      <c r="J104" s="113">
        <f>J201</f>
        <v>2656.6099999999997</v>
      </c>
      <c r="L104" s="110"/>
    </row>
    <row r="105" spans="2:14" s="9" customFormat="1" ht="19.95" customHeight="1">
      <c r="B105" s="110"/>
      <c r="D105" s="111" t="s">
        <v>105</v>
      </c>
      <c r="E105" s="112"/>
      <c r="F105" s="112"/>
      <c r="G105" s="112"/>
      <c r="H105" s="112"/>
      <c r="I105" s="112"/>
      <c r="J105" s="113">
        <f>J216</f>
        <v>10277.77</v>
      </c>
      <c r="L105" s="110"/>
    </row>
    <row r="106" spans="2:14" s="1" customFormat="1" ht="21.75" customHeight="1">
      <c r="B106" s="29"/>
      <c r="L106" s="29"/>
    </row>
    <row r="107" spans="2:14" s="1" customFormat="1" ht="6.9" customHeight="1">
      <c r="B107" s="29"/>
      <c r="L107" s="29"/>
    </row>
    <row r="108" spans="2:14" s="1" customFormat="1" ht="29.25" customHeight="1">
      <c r="B108" s="29"/>
      <c r="C108" s="105" t="s">
        <v>106</v>
      </c>
      <c r="J108" s="114">
        <v>0</v>
      </c>
      <c r="L108" s="29"/>
      <c r="N108" s="115" t="s">
        <v>37</v>
      </c>
    </row>
    <row r="109" spans="2:14" s="1" customFormat="1" ht="18" customHeight="1">
      <c r="B109" s="29"/>
      <c r="L109" s="29"/>
    </row>
    <row r="110" spans="2:14" s="1" customFormat="1" ht="29.25" customHeight="1">
      <c r="B110" s="29"/>
      <c r="C110" s="85" t="s">
        <v>86</v>
      </c>
      <c r="D110" s="86"/>
      <c r="E110" s="86"/>
      <c r="F110" s="86"/>
      <c r="G110" s="86"/>
      <c r="H110" s="86"/>
      <c r="I110" s="86"/>
      <c r="J110" s="87">
        <f>ROUND(J96+J108,2)</f>
        <v>75361.14</v>
      </c>
      <c r="K110" s="86"/>
      <c r="L110" s="29"/>
    </row>
    <row r="111" spans="2:14" s="1" customFormat="1" ht="6.9" customHeight="1">
      <c r="B111" s="44"/>
      <c r="C111" s="45"/>
      <c r="D111" s="45"/>
      <c r="E111" s="45"/>
      <c r="F111" s="45"/>
      <c r="G111" s="45"/>
      <c r="H111" s="45"/>
      <c r="I111" s="45"/>
      <c r="J111" s="45"/>
      <c r="K111" s="45"/>
      <c r="L111" s="29"/>
    </row>
    <row r="115" spans="2:20" s="1" customFormat="1" ht="6.9" customHeight="1">
      <c r="B115" s="46"/>
      <c r="C115" s="47"/>
      <c r="D115" s="47"/>
      <c r="E115" s="47"/>
      <c r="F115" s="47"/>
      <c r="G115" s="47"/>
      <c r="H115" s="47"/>
      <c r="I115" s="47"/>
      <c r="J115" s="47"/>
      <c r="K115" s="47"/>
      <c r="L115" s="29"/>
    </row>
    <row r="116" spans="2:20" s="1" customFormat="1" ht="24.9" customHeight="1">
      <c r="B116" s="29"/>
      <c r="C116" s="19" t="s">
        <v>107</v>
      </c>
      <c r="L116" s="29"/>
    </row>
    <row r="117" spans="2:20" s="1" customFormat="1" ht="6.9" customHeight="1">
      <c r="B117" s="29"/>
      <c r="L117" s="29"/>
    </row>
    <row r="118" spans="2:20" s="1" customFormat="1" ht="12" customHeight="1">
      <c r="B118" s="29"/>
      <c r="C118" s="24" t="s">
        <v>13</v>
      </c>
      <c r="L118" s="29"/>
    </row>
    <row r="119" spans="2:20" s="1" customFormat="1" ht="16.5" customHeight="1">
      <c r="B119" s="29"/>
      <c r="E119" s="215" t="str">
        <f>E7</f>
        <v>Stavebné úpravy silážnej jamy,  Pichne</v>
      </c>
      <c r="F119" s="216"/>
      <c r="G119" s="216"/>
      <c r="H119" s="216"/>
      <c r="L119" s="29"/>
    </row>
    <row r="120" spans="2:20" s="1" customFormat="1" ht="12" customHeight="1">
      <c r="B120" s="29"/>
      <c r="C120" s="24" t="s">
        <v>88</v>
      </c>
      <c r="L120" s="29"/>
    </row>
    <row r="121" spans="2:20" s="1" customFormat="1" ht="16.5" customHeight="1">
      <c r="B121" s="29"/>
      <c r="E121" s="194" t="str">
        <f>E9</f>
        <v>01o - Stavebné úpravy silá...</v>
      </c>
      <c r="F121" s="217"/>
      <c r="G121" s="217"/>
      <c r="H121" s="217"/>
      <c r="L121" s="29"/>
    </row>
    <row r="122" spans="2:20" s="1" customFormat="1" ht="6.9" customHeight="1">
      <c r="B122" s="29"/>
      <c r="L122" s="29"/>
    </row>
    <row r="123" spans="2:20" s="1" customFormat="1" ht="12" customHeight="1">
      <c r="B123" s="29"/>
      <c r="C123" s="24" t="s">
        <v>17</v>
      </c>
      <c r="F123" s="22" t="str">
        <f>F12</f>
        <v xml:space="preserve"> </v>
      </c>
      <c r="I123" s="24" t="s">
        <v>19</v>
      </c>
      <c r="J123" s="52" t="str">
        <f>IF(J12="","",J12)</f>
        <v>22. 10. 2026</v>
      </c>
      <c r="L123" s="29"/>
    </row>
    <row r="124" spans="2:20" s="1" customFormat="1" ht="6.9" customHeight="1">
      <c r="B124" s="29"/>
      <c r="L124" s="29"/>
    </row>
    <row r="125" spans="2:20" s="1" customFormat="1" ht="25.65" customHeight="1">
      <c r="B125" s="29"/>
      <c r="C125" s="24" t="s">
        <v>21</v>
      </c>
      <c r="F125" s="22" t="str">
        <f>E15</f>
        <v>JRD Pichne s.r.o.</v>
      </c>
      <c r="I125" s="24" t="s">
        <v>25</v>
      </c>
      <c r="J125" s="25" t="str">
        <f>E21</f>
        <v>Ing. Lukáš Pida - Projektovanie stavieb</v>
      </c>
      <c r="L125" s="29"/>
    </row>
    <row r="126" spans="2:20" s="1" customFormat="1" ht="15.15" customHeight="1">
      <c r="B126" s="29"/>
      <c r="C126" s="24" t="s">
        <v>24</v>
      </c>
      <c r="F126" s="22" t="str">
        <f>IF(E18="","",E18)</f>
        <v xml:space="preserve"> </v>
      </c>
      <c r="I126" s="24" t="s">
        <v>28</v>
      </c>
      <c r="J126" s="25" t="str">
        <f>E24</f>
        <v>Ing. Karol Závodský</v>
      </c>
      <c r="L126" s="29"/>
    </row>
    <row r="127" spans="2:20" s="1" customFormat="1" ht="10.35" customHeight="1">
      <c r="B127" s="29"/>
      <c r="L127" s="29"/>
    </row>
    <row r="128" spans="2:20" s="10" customFormat="1" ht="29.25" customHeight="1">
      <c r="B128" s="116"/>
      <c r="C128" s="117" t="s">
        <v>108</v>
      </c>
      <c r="D128" s="118" t="s">
        <v>58</v>
      </c>
      <c r="E128" s="118" t="s">
        <v>54</v>
      </c>
      <c r="F128" s="118" t="s">
        <v>55</v>
      </c>
      <c r="G128" s="118" t="s">
        <v>109</v>
      </c>
      <c r="H128" s="118" t="s">
        <v>110</v>
      </c>
      <c r="I128" s="118" t="s">
        <v>111</v>
      </c>
      <c r="J128" s="119" t="s">
        <v>94</v>
      </c>
      <c r="K128" s="120" t="s">
        <v>112</v>
      </c>
      <c r="L128" s="116"/>
      <c r="M128" s="59" t="s">
        <v>1</v>
      </c>
      <c r="N128" s="60" t="s">
        <v>37</v>
      </c>
      <c r="O128" s="60" t="s">
        <v>113</v>
      </c>
      <c r="P128" s="60" t="s">
        <v>114</v>
      </c>
      <c r="Q128" s="60" t="s">
        <v>115</v>
      </c>
      <c r="R128" s="60" t="s">
        <v>116</v>
      </c>
      <c r="S128" s="60" t="s">
        <v>117</v>
      </c>
      <c r="T128" s="61" t="s">
        <v>118</v>
      </c>
    </row>
    <row r="129" spans="2:65" s="1" customFormat="1" ht="22.8" customHeight="1">
      <c r="B129" s="29"/>
      <c r="C129" s="64" t="s">
        <v>90</v>
      </c>
      <c r="J129" s="121">
        <f>BK129</f>
        <v>75361.14</v>
      </c>
      <c r="L129" s="29"/>
      <c r="M129" s="62"/>
      <c r="N129" s="53"/>
      <c r="O129" s="53"/>
      <c r="P129" s="122">
        <f>P130</f>
        <v>0</v>
      </c>
      <c r="Q129" s="53"/>
      <c r="R129" s="122">
        <f>R130</f>
        <v>1787.4391533999994</v>
      </c>
      <c r="S129" s="53"/>
      <c r="T129" s="123">
        <f>T130</f>
        <v>629.0104</v>
      </c>
      <c r="AT129" s="15" t="s">
        <v>72</v>
      </c>
      <c r="AU129" s="15" t="s">
        <v>96</v>
      </c>
      <c r="BK129" s="124">
        <f>BK130</f>
        <v>75361.14</v>
      </c>
    </row>
    <row r="130" spans="2:65" s="11" customFormat="1" ht="25.95" customHeight="1">
      <c r="B130" s="125"/>
      <c r="D130" s="126" t="s">
        <v>72</v>
      </c>
      <c r="E130" s="127" t="s">
        <v>119</v>
      </c>
      <c r="F130" s="127" t="s">
        <v>120</v>
      </c>
      <c r="J130" s="128">
        <f>BK130</f>
        <v>75361.14</v>
      </c>
      <c r="L130" s="125"/>
      <c r="M130" s="129"/>
      <c r="P130" s="130">
        <f>P131+P157+P161+P163+P168+P197+P201+P216</f>
        <v>0</v>
      </c>
      <c r="R130" s="130">
        <f>R131+R157+R161+R163+R168+R197+R201+R216</f>
        <v>1787.4391533999994</v>
      </c>
      <c r="T130" s="131">
        <f>T131+T157+T161+T163+T168+T197+T201+T216</f>
        <v>629.0104</v>
      </c>
      <c r="AR130" s="126" t="s">
        <v>81</v>
      </c>
      <c r="AT130" s="132" t="s">
        <v>72</v>
      </c>
      <c r="AU130" s="132" t="s">
        <v>73</v>
      </c>
      <c r="AY130" s="126" t="s">
        <v>121</v>
      </c>
      <c r="BK130" s="133">
        <f>BK131+BK157+BK161+BK163+BK168+BK197+BK201+BK216</f>
        <v>75361.14</v>
      </c>
    </row>
    <row r="131" spans="2:65" s="11" customFormat="1" ht="22.8" customHeight="1">
      <c r="B131" s="125"/>
      <c r="D131" s="126" t="s">
        <v>72</v>
      </c>
      <c r="E131" s="134" t="s">
        <v>81</v>
      </c>
      <c r="F131" s="134" t="s">
        <v>122</v>
      </c>
      <c r="J131" s="135">
        <f>BK131</f>
        <v>7111.5499999999993</v>
      </c>
      <c r="L131" s="125"/>
      <c r="M131" s="129"/>
      <c r="P131" s="130">
        <f>SUM(P132:P156)</f>
        <v>0</v>
      </c>
      <c r="R131" s="130">
        <f>SUM(R132:R156)</f>
        <v>75.954999999999998</v>
      </c>
      <c r="T131" s="131">
        <f>SUM(T132:T156)</f>
        <v>627.73440000000005</v>
      </c>
      <c r="AR131" s="126" t="s">
        <v>81</v>
      </c>
      <c r="AT131" s="132" t="s">
        <v>72</v>
      </c>
      <c r="AU131" s="132" t="s">
        <v>81</v>
      </c>
      <c r="AY131" s="126" t="s">
        <v>121</v>
      </c>
      <c r="BK131" s="133">
        <f>SUM(BK132:BK156)</f>
        <v>7111.5499999999993</v>
      </c>
    </row>
    <row r="132" spans="2:65" s="1" customFormat="1" ht="44.25" customHeight="1">
      <c r="B132" s="136"/>
      <c r="C132" s="137" t="s">
        <v>81</v>
      </c>
      <c r="D132" s="137" t="s">
        <v>123</v>
      </c>
      <c r="E132" s="138" t="s">
        <v>124</v>
      </c>
      <c r="F132" s="139" t="s">
        <v>125</v>
      </c>
      <c r="G132" s="140" t="s">
        <v>126</v>
      </c>
      <c r="H132" s="141">
        <v>45.6</v>
      </c>
      <c r="I132" s="142">
        <v>2.42</v>
      </c>
      <c r="J132" s="142">
        <f>ROUND(I132*H132,2)</f>
        <v>110.35</v>
      </c>
      <c r="K132" s="143"/>
      <c r="L132" s="29"/>
      <c r="M132" s="144" t="s">
        <v>1</v>
      </c>
      <c r="N132" s="115" t="s">
        <v>39</v>
      </c>
      <c r="O132" s="145">
        <v>0</v>
      </c>
      <c r="P132" s="145">
        <f>O132*H132</f>
        <v>0</v>
      </c>
      <c r="Q132" s="145">
        <v>0</v>
      </c>
      <c r="R132" s="145">
        <f>Q132*H132</f>
        <v>0</v>
      </c>
      <c r="S132" s="145">
        <v>0.23499999999999999</v>
      </c>
      <c r="T132" s="146">
        <f>S132*H132</f>
        <v>10.715999999999999</v>
      </c>
      <c r="AR132" s="147" t="s">
        <v>127</v>
      </c>
      <c r="AT132" s="147" t="s">
        <v>123</v>
      </c>
      <c r="AU132" s="147" t="s">
        <v>128</v>
      </c>
      <c r="AY132" s="15" t="s">
        <v>121</v>
      </c>
      <c r="BE132" s="148">
        <f>IF(N132="základná",J132,0)</f>
        <v>0</v>
      </c>
      <c r="BF132" s="148">
        <f>IF(N132="znížená",J132,0)</f>
        <v>110.35</v>
      </c>
      <c r="BG132" s="148">
        <f>IF(N132="zákl. prenesená",J132,0)</f>
        <v>0</v>
      </c>
      <c r="BH132" s="148">
        <f>IF(N132="zníž. prenesená",J132,0)</f>
        <v>0</v>
      </c>
      <c r="BI132" s="148">
        <f>IF(N132="nulová",J132,0)</f>
        <v>0</v>
      </c>
      <c r="BJ132" s="15" t="s">
        <v>128</v>
      </c>
      <c r="BK132" s="148">
        <f>ROUND(I132*H132,2)</f>
        <v>110.35</v>
      </c>
      <c r="BL132" s="15" t="s">
        <v>127</v>
      </c>
      <c r="BM132" s="147" t="s">
        <v>128</v>
      </c>
    </row>
    <row r="133" spans="2:65" s="12" customFormat="1" ht="10.199999999999999">
      <c r="B133" s="149"/>
      <c r="D133" s="150" t="s">
        <v>129</v>
      </c>
      <c r="E133" s="151" t="s">
        <v>1</v>
      </c>
      <c r="F133" s="152" t="s">
        <v>130</v>
      </c>
      <c r="H133" s="153">
        <v>45.6</v>
      </c>
      <c r="L133" s="149"/>
      <c r="M133" s="154"/>
      <c r="T133" s="155"/>
      <c r="AT133" s="151" t="s">
        <v>129</v>
      </c>
      <c r="AU133" s="151" t="s">
        <v>128</v>
      </c>
      <c r="AV133" s="12" t="s">
        <v>128</v>
      </c>
      <c r="AW133" s="12" t="s">
        <v>27</v>
      </c>
      <c r="AX133" s="12" t="s">
        <v>73</v>
      </c>
      <c r="AY133" s="151" t="s">
        <v>121</v>
      </c>
    </row>
    <row r="134" spans="2:65" s="13" customFormat="1" ht="10.199999999999999">
      <c r="B134" s="156"/>
      <c r="D134" s="150" t="s">
        <v>129</v>
      </c>
      <c r="E134" s="157" t="s">
        <v>1</v>
      </c>
      <c r="F134" s="158" t="s">
        <v>131</v>
      </c>
      <c r="H134" s="159">
        <v>45.6</v>
      </c>
      <c r="L134" s="156"/>
      <c r="M134" s="160"/>
      <c r="T134" s="161"/>
      <c r="AT134" s="157" t="s">
        <v>129</v>
      </c>
      <c r="AU134" s="157" t="s">
        <v>128</v>
      </c>
      <c r="AV134" s="13" t="s">
        <v>127</v>
      </c>
      <c r="AW134" s="13" t="s">
        <v>27</v>
      </c>
      <c r="AX134" s="13" t="s">
        <v>81</v>
      </c>
      <c r="AY134" s="157" t="s">
        <v>121</v>
      </c>
    </row>
    <row r="135" spans="2:65" s="1" customFormat="1" ht="44.25" customHeight="1">
      <c r="B135" s="136"/>
      <c r="C135" s="137" t="s">
        <v>128</v>
      </c>
      <c r="D135" s="137" t="s">
        <v>123</v>
      </c>
      <c r="E135" s="138" t="s">
        <v>132</v>
      </c>
      <c r="F135" s="139" t="s">
        <v>133</v>
      </c>
      <c r="G135" s="140" t="s">
        <v>126</v>
      </c>
      <c r="H135" s="141">
        <v>856.97</v>
      </c>
      <c r="I135" s="142">
        <v>3.1</v>
      </c>
      <c r="J135" s="142">
        <f>ROUND(I135*H135,2)</f>
        <v>2656.61</v>
      </c>
      <c r="K135" s="143"/>
      <c r="L135" s="29"/>
      <c r="M135" s="144" t="s">
        <v>1</v>
      </c>
      <c r="N135" s="115" t="s">
        <v>39</v>
      </c>
      <c r="O135" s="145">
        <v>0</v>
      </c>
      <c r="P135" s="145">
        <f>O135*H135</f>
        <v>0</v>
      </c>
      <c r="Q135" s="145">
        <v>0</v>
      </c>
      <c r="R135" s="145">
        <f>Q135*H135</f>
        <v>0</v>
      </c>
      <c r="S135" s="145">
        <v>0.72</v>
      </c>
      <c r="T135" s="146">
        <f>S135*H135</f>
        <v>617.01840000000004</v>
      </c>
      <c r="AR135" s="147" t="s">
        <v>127</v>
      </c>
      <c r="AT135" s="147" t="s">
        <v>123</v>
      </c>
      <c r="AU135" s="147" t="s">
        <v>128</v>
      </c>
      <c r="AY135" s="15" t="s">
        <v>121</v>
      </c>
      <c r="BE135" s="148">
        <f>IF(N135="základná",J135,0)</f>
        <v>0</v>
      </c>
      <c r="BF135" s="148">
        <f>IF(N135="znížená",J135,0)</f>
        <v>2656.61</v>
      </c>
      <c r="BG135" s="148">
        <f>IF(N135="zákl. prenesená",J135,0)</f>
        <v>0</v>
      </c>
      <c r="BH135" s="148">
        <f>IF(N135="zníž. prenesená",J135,0)</f>
        <v>0</v>
      </c>
      <c r="BI135" s="148">
        <f>IF(N135="nulová",J135,0)</f>
        <v>0</v>
      </c>
      <c r="BJ135" s="15" t="s">
        <v>128</v>
      </c>
      <c r="BK135" s="148">
        <f>ROUND(I135*H135,2)</f>
        <v>2656.61</v>
      </c>
      <c r="BL135" s="15" t="s">
        <v>127</v>
      </c>
      <c r="BM135" s="147" t="s">
        <v>127</v>
      </c>
    </row>
    <row r="136" spans="2:65" s="12" customFormat="1" ht="10.199999999999999">
      <c r="B136" s="149"/>
      <c r="D136" s="150" t="s">
        <v>129</v>
      </c>
      <c r="E136" s="151" t="s">
        <v>1</v>
      </c>
      <c r="F136" s="152" t="s">
        <v>134</v>
      </c>
      <c r="H136" s="153">
        <v>438.52</v>
      </c>
      <c r="L136" s="149"/>
      <c r="M136" s="154"/>
      <c r="T136" s="155"/>
      <c r="AT136" s="151" t="s">
        <v>129</v>
      </c>
      <c r="AU136" s="151" t="s">
        <v>128</v>
      </c>
      <c r="AV136" s="12" t="s">
        <v>128</v>
      </c>
      <c r="AW136" s="12" t="s">
        <v>27</v>
      </c>
      <c r="AX136" s="12" t="s">
        <v>73</v>
      </c>
      <c r="AY136" s="151" t="s">
        <v>121</v>
      </c>
    </row>
    <row r="137" spans="2:65" s="12" customFormat="1" ht="10.199999999999999">
      <c r="B137" s="149"/>
      <c r="D137" s="150" t="s">
        <v>129</v>
      </c>
      <c r="E137" s="151" t="s">
        <v>1</v>
      </c>
      <c r="F137" s="152" t="s">
        <v>135</v>
      </c>
      <c r="H137" s="153">
        <v>464.05</v>
      </c>
      <c r="L137" s="149"/>
      <c r="M137" s="154"/>
      <c r="T137" s="155"/>
      <c r="AT137" s="151" t="s">
        <v>129</v>
      </c>
      <c r="AU137" s="151" t="s">
        <v>128</v>
      </c>
      <c r="AV137" s="12" t="s">
        <v>128</v>
      </c>
      <c r="AW137" s="12" t="s">
        <v>27</v>
      </c>
      <c r="AX137" s="12" t="s">
        <v>73</v>
      </c>
      <c r="AY137" s="151" t="s">
        <v>121</v>
      </c>
    </row>
    <row r="138" spans="2:65" s="12" customFormat="1" ht="10.199999999999999">
      <c r="B138" s="149"/>
      <c r="D138" s="150" t="s">
        <v>129</v>
      </c>
      <c r="E138" s="151" t="s">
        <v>1</v>
      </c>
      <c r="F138" s="152" t="s">
        <v>136</v>
      </c>
      <c r="H138" s="153">
        <v>-45.6</v>
      </c>
      <c r="L138" s="149"/>
      <c r="M138" s="154"/>
      <c r="T138" s="155"/>
      <c r="AT138" s="151" t="s">
        <v>129</v>
      </c>
      <c r="AU138" s="151" t="s">
        <v>128</v>
      </c>
      <c r="AV138" s="12" t="s">
        <v>128</v>
      </c>
      <c r="AW138" s="12" t="s">
        <v>27</v>
      </c>
      <c r="AX138" s="12" t="s">
        <v>73</v>
      </c>
      <c r="AY138" s="151" t="s">
        <v>121</v>
      </c>
    </row>
    <row r="139" spans="2:65" s="13" customFormat="1" ht="10.199999999999999">
      <c r="B139" s="156"/>
      <c r="D139" s="150" t="s">
        <v>129</v>
      </c>
      <c r="E139" s="157" t="s">
        <v>1</v>
      </c>
      <c r="F139" s="158" t="s">
        <v>131</v>
      </c>
      <c r="H139" s="159">
        <v>856.96999999999991</v>
      </c>
      <c r="L139" s="156"/>
      <c r="M139" s="160"/>
      <c r="T139" s="161"/>
      <c r="AT139" s="157" t="s">
        <v>129</v>
      </c>
      <c r="AU139" s="157" t="s">
        <v>128</v>
      </c>
      <c r="AV139" s="13" t="s">
        <v>127</v>
      </c>
      <c r="AW139" s="13" t="s">
        <v>27</v>
      </c>
      <c r="AX139" s="13" t="s">
        <v>81</v>
      </c>
      <c r="AY139" s="157" t="s">
        <v>121</v>
      </c>
    </row>
    <row r="140" spans="2:65" s="1" customFormat="1" ht="16.5" customHeight="1">
      <c r="B140" s="136"/>
      <c r="C140" s="137" t="s">
        <v>137</v>
      </c>
      <c r="D140" s="137" t="s">
        <v>123</v>
      </c>
      <c r="E140" s="138" t="s">
        <v>138</v>
      </c>
      <c r="F140" s="139" t="s">
        <v>139</v>
      </c>
      <c r="G140" s="140" t="s">
        <v>140</v>
      </c>
      <c r="H140" s="141">
        <v>50</v>
      </c>
      <c r="I140" s="142">
        <v>28.55</v>
      </c>
      <c r="J140" s="142">
        <f>ROUND(I140*H140,2)</f>
        <v>1427.5</v>
      </c>
      <c r="K140" s="143"/>
      <c r="L140" s="29"/>
      <c r="M140" s="144" t="s">
        <v>1</v>
      </c>
      <c r="N140" s="115" t="s">
        <v>39</v>
      </c>
      <c r="O140" s="145">
        <v>0</v>
      </c>
      <c r="P140" s="145">
        <f>O140*H140</f>
        <v>0</v>
      </c>
      <c r="Q140" s="145">
        <v>0</v>
      </c>
      <c r="R140" s="145">
        <f>Q140*H140</f>
        <v>0</v>
      </c>
      <c r="S140" s="145">
        <v>0</v>
      </c>
      <c r="T140" s="146">
        <f>S140*H140</f>
        <v>0</v>
      </c>
      <c r="AR140" s="147" t="s">
        <v>127</v>
      </c>
      <c r="AT140" s="147" t="s">
        <v>123</v>
      </c>
      <c r="AU140" s="147" t="s">
        <v>128</v>
      </c>
      <c r="AY140" s="15" t="s">
        <v>121</v>
      </c>
      <c r="BE140" s="148">
        <f>IF(N140="základná",J140,0)</f>
        <v>0</v>
      </c>
      <c r="BF140" s="148">
        <f>IF(N140="znížená",J140,0)</f>
        <v>1427.5</v>
      </c>
      <c r="BG140" s="148">
        <f>IF(N140="zákl. prenesená",J140,0)</f>
        <v>0</v>
      </c>
      <c r="BH140" s="148">
        <f>IF(N140="zníž. prenesená",J140,0)</f>
        <v>0</v>
      </c>
      <c r="BI140" s="148">
        <f>IF(N140="nulová",J140,0)</f>
        <v>0</v>
      </c>
      <c r="BJ140" s="15" t="s">
        <v>128</v>
      </c>
      <c r="BK140" s="148">
        <f>ROUND(I140*H140,2)</f>
        <v>1427.5</v>
      </c>
      <c r="BL140" s="15" t="s">
        <v>127</v>
      </c>
      <c r="BM140" s="147" t="s">
        <v>141</v>
      </c>
    </row>
    <row r="141" spans="2:65" s="12" customFormat="1" ht="10.199999999999999">
      <c r="B141" s="149"/>
      <c r="D141" s="150" t="s">
        <v>129</v>
      </c>
      <c r="E141" s="151" t="s">
        <v>1</v>
      </c>
      <c r="F141" s="152" t="s">
        <v>142</v>
      </c>
      <c r="H141" s="153">
        <v>50</v>
      </c>
      <c r="L141" s="149"/>
      <c r="M141" s="154"/>
      <c r="T141" s="155"/>
      <c r="AT141" s="151" t="s">
        <v>129</v>
      </c>
      <c r="AU141" s="151" t="s">
        <v>128</v>
      </c>
      <c r="AV141" s="12" t="s">
        <v>128</v>
      </c>
      <c r="AW141" s="12" t="s">
        <v>27</v>
      </c>
      <c r="AX141" s="12" t="s">
        <v>73</v>
      </c>
      <c r="AY141" s="151" t="s">
        <v>121</v>
      </c>
    </row>
    <row r="142" spans="2:65" s="13" customFormat="1" ht="10.199999999999999">
      <c r="B142" s="156"/>
      <c r="D142" s="150" t="s">
        <v>129</v>
      </c>
      <c r="E142" s="157" t="s">
        <v>1</v>
      </c>
      <c r="F142" s="158" t="s">
        <v>131</v>
      </c>
      <c r="H142" s="159">
        <v>50</v>
      </c>
      <c r="L142" s="156"/>
      <c r="M142" s="160"/>
      <c r="T142" s="161"/>
      <c r="AT142" s="157" t="s">
        <v>129</v>
      </c>
      <c r="AU142" s="157" t="s">
        <v>128</v>
      </c>
      <c r="AV142" s="13" t="s">
        <v>127</v>
      </c>
      <c r="AW142" s="13" t="s">
        <v>27</v>
      </c>
      <c r="AX142" s="13" t="s">
        <v>81</v>
      </c>
      <c r="AY142" s="157" t="s">
        <v>121</v>
      </c>
    </row>
    <row r="143" spans="2:65" s="1" customFormat="1" ht="37.799999999999997" customHeight="1">
      <c r="B143" s="136"/>
      <c r="C143" s="137" t="s">
        <v>127</v>
      </c>
      <c r="D143" s="137" t="s">
        <v>123</v>
      </c>
      <c r="E143" s="138" t="s">
        <v>143</v>
      </c>
      <c r="F143" s="139" t="s">
        <v>144</v>
      </c>
      <c r="G143" s="140" t="s">
        <v>140</v>
      </c>
      <c r="H143" s="141">
        <v>15</v>
      </c>
      <c r="I143" s="142">
        <v>1.56</v>
      </c>
      <c r="J143" s="142">
        <f>ROUND(I143*H143,2)</f>
        <v>23.4</v>
      </c>
      <c r="K143" s="143"/>
      <c r="L143" s="29"/>
      <c r="M143" s="144" t="s">
        <v>1</v>
      </c>
      <c r="N143" s="115" t="s">
        <v>39</v>
      </c>
      <c r="O143" s="145">
        <v>0</v>
      </c>
      <c r="P143" s="145">
        <f>O143*H143</f>
        <v>0</v>
      </c>
      <c r="Q143" s="145">
        <v>0</v>
      </c>
      <c r="R143" s="145">
        <f>Q143*H143</f>
        <v>0</v>
      </c>
      <c r="S143" s="145">
        <v>0</v>
      </c>
      <c r="T143" s="146">
        <f>S143*H143</f>
        <v>0</v>
      </c>
      <c r="AR143" s="147" t="s">
        <v>127</v>
      </c>
      <c r="AT143" s="147" t="s">
        <v>123</v>
      </c>
      <c r="AU143" s="147" t="s">
        <v>128</v>
      </c>
      <c r="AY143" s="15" t="s">
        <v>121</v>
      </c>
      <c r="BE143" s="148">
        <f>IF(N143="základná",J143,0)</f>
        <v>0</v>
      </c>
      <c r="BF143" s="148">
        <f>IF(N143="znížená",J143,0)</f>
        <v>23.4</v>
      </c>
      <c r="BG143" s="148">
        <f>IF(N143="zákl. prenesená",J143,0)</f>
        <v>0</v>
      </c>
      <c r="BH143" s="148">
        <f>IF(N143="zníž. prenesená",J143,0)</f>
        <v>0</v>
      </c>
      <c r="BI143" s="148">
        <f>IF(N143="nulová",J143,0)</f>
        <v>0</v>
      </c>
      <c r="BJ143" s="15" t="s">
        <v>128</v>
      </c>
      <c r="BK143" s="148">
        <f>ROUND(I143*H143,2)</f>
        <v>23.4</v>
      </c>
      <c r="BL143" s="15" t="s">
        <v>127</v>
      </c>
      <c r="BM143" s="147" t="s">
        <v>145</v>
      </c>
    </row>
    <row r="144" spans="2:65" s="12" customFormat="1" ht="10.199999999999999">
      <c r="B144" s="149"/>
      <c r="D144" s="150" t="s">
        <v>129</v>
      </c>
      <c r="E144" s="151" t="s">
        <v>1</v>
      </c>
      <c r="F144" s="152" t="s">
        <v>146</v>
      </c>
      <c r="H144" s="153">
        <v>15</v>
      </c>
      <c r="L144" s="149"/>
      <c r="M144" s="154"/>
      <c r="T144" s="155"/>
      <c r="AT144" s="151" t="s">
        <v>129</v>
      </c>
      <c r="AU144" s="151" t="s">
        <v>128</v>
      </c>
      <c r="AV144" s="12" t="s">
        <v>128</v>
      </c>
      <c r="AW144" s="12" t="s">
        <v>27</v>
      </c>
      <c r="AX144" s="12" t="s">
        <v>81</v>
      </c>
      <c r="AY144" s="151" t="s">
        <v>121</v>
      </c>
    </row>
    <row r="145" spans="2:65" s="1" customFormat="1" ht="24.15" customHeight="1">
      <c r="B145" s="136"/>
      <c r="C145" s="137" t="s">
        <v>147</v>
      </c>
      <c r="D145" s="137" t="s">
        <v>123</v>
      </c>
      <c r="E145" s="138" t="s">
        <v>148</v>
      </c>
      <c r="F145" s="139" t="s">
        <v>149</v>
      </c>
      <c r="G145" s="140" t="s">
        <v>140</v>
      </c>
      <c r="H145" s="141">
        <v>40.188000000000002</v>
      </c>
      <c r="I145" s="142">
        <v>2.12</v>
      </c>
      <c r="J145" s="142">
        <f>ROUND(I145*H145,2)</f>
        <v>85.2</v>
      </c>
      <c r="K145" s="143"/>
      <c r="L145" s="29"/>
      <c r="M145" s="144" t="s">
        <v>1</v>
      </c>
      <c r="N145" s="115" t="s">
        <v>39</v>
      </c>
      <c r="O145" s="145">
        <v>0</v>
      </c>
      <c r="P145" s="145">
        <f>O145*H145</f>
        <v>0</v>
      </c>
      <c r="Q145" s="145">
        <v>0</v>
      </c>
      <c r="R145" s="145">
        <f>Q145*H145</f>
        <v>0</v>
      </c>
      <c r="S145" s="145">
        <v>0</v>
      </c>
      <c r="T145" s="146">
        <f>S145*H145</f>
        <v>0</v>
      </c>
      <c r="AR145" s="147" t="s">
        <v>127</v>
      </c>
      <c r="AT145" s="147" t="s">
        <v>123</v>
      </c>
      <c r="AU145" s="147" t="s">
        <v>128</v>
      </c>
      <c r="AY145" s="15" t="s">
        <v>121</v>
      </c>
      <c r="BE145" s="148">
        <f>IF(N145="základná",J145,0)</f>
        <v>0</v>
      </c>
      <c r="BF145" s="148">
        <f>IF(N145="znížená",J145,0)</f>
        <v>85.2</v>
      </c>
      <c r="BG145" s="148">
        <f>IF(N145="zákl. prenesená",J145,0)</f>
        <v>0</v>
      </c>
      <c r="BH145" s="148">
        <f>IF(N145="zníž. prenesená",J145,0)</f>
        <v>0</v>
      </c>
      <c r="BI145" s="148">
        <f>IF(N145="nulová",J145,0)</f>
        <v>0</v>
      </c>
      <c r="BJ145" s="15" t="s">
        <v>128</v>
      </c>
      <c r="BK145" s="148">
        <f>ROUND(I145*H145,2)</f>
        <v>85.2</v>
      </c>
      <c r="BL145" s="15" t="s">
        <v>127</v>
      </c>
      <c r="BM145" s="147" t="s">
        <v>150</v>
      </c>
    </row>
    <row r="146" spans="2:65" s="12" customFormat="1" ht="10.199999999999999">
      <c r="B146" s="149"/>
      <c r="D146" s="150" t="s">
        <v>129</v>
      </c>
      <c r="E146" s="151" t="s">
        <v>1</v>
      </c>
      <c r="F146" s="152" t="s">
        <v>151</v>
      </c>
      <c r="H146" s="153">
        <v>40.188000000000002</v>
      </c>
      <c r="L146" s="149"/>
      <c r="M146" s="154"/>
      <c r="T146" s="155"/>
      <c r="AT146" s="151" t="s">
        <v>129</v>
      </c>
      <c r="AU146" s="151" t="s">
        <v>128</v>
      </c>
      <c r="AV146" s="12" t="s">
        <v>128</v>
      </c>
      <c r="AW146" s="12" t="s">
        <v>27</v>
      </c>
      <c r="AX146" s="12" t="s">
        <v>73</v>
      </c>
      <c r="AY146" s="151" t="s">
        <v>121</v>
      </c>
    </row>
    <row r="147" spans="2:65" s="13" customFormat="1" ht="10.199999999999999">
      <c r="B147" s="156"/>
      <c r="D147" s="150" t="s">
        <v>129</v>
      </c>
      <c r="E147" s="157" t="s">
        <v>1</v>
      </c>
      <c r="F147" s="158" t="s">
        <v>131</v>
      </c>
      <c r="H147" s="159">
        <v>40.188000000000002</v>
      </c>
      <c r="L147" s="156"/>
      <c r="M147" s="160"/>
      <c r="T147" s="161"/>
      <c r="AT147" s="157" t="s">
        <v>129</v>
      </c>
      <c r="AU147" s="157" t="s">
        <v>128</v>
      </c>
      <c r="AV147" s="13" t="s">
        <v>127</v>
      </c>
      <c r="AW147" s="13" t="s">
        <v>27</v>
      </c>
      <c r="AX147" s="13" t="s">
        <v>81</v>
      </c>
      <c r="AY147" s="157" t="s">
        <v>121</v>
      </c>
    </row>
    <row r="148" spans="2:65" s="1" customFormat="1" ht="24.15" customHeight="1">
      <c r="B148" s="136"/>
      <c r="C148" s="137" t="s">
        <v>141</v>
      </c>
      <c r="D148" s="137" t="s">
        <v>123</v>
      </c>
      <c r="E148" s="138" t="s">
        <v>152</v>
      </c>
      <c r="F148" s="139" t="s">
        <v>153</v>
      </c>
      <c r="G148" s="140" t="s">
        <v>140</v>
      </c>
      <c r="H148" s="141">
        <v>9.8119999999999994</v>
      </c>
      <c r="I148" s="142">
        <v>5.03</v>
      </c>
      <c r="J148" s="142">
        <f>ROUND(I148*H148,2)</f>
        <v>49.35</v>
      </c>
      <c r="K148" s="143"/>
      <c r="L148" s="29"/>
      <c r="M148" s="144" t="s">
        <v>1</v>
      </c>
      <c r="N148" s="115" t="s">
        <v>39</v>
      </c>
      <c r="O148" s="145">
        <v>0</v>
      </c>
      <c r="P148" s="145">
        <f>O148*H148</f>
        <v>0</v>
      </c>
      <c r="Q148" s="145">
        <v>0</v>
      </c>
      <c r="R148" s="145">
        <f>Q148*H148</f>
        <v>0</v>
      </c>
      <c r="S148" s="145">
        <v>0</v>
      </c>
      <c r="T148" s="146">
        <f>S148*H148</f>
        <v>0</v>
      </c>
      <c r="AR148" s="147" t="s">
        <v>127</v>
      </c>
      <c r="AT148" s="147" t="s">
        <v>123</v>
      </c>
      <c r="AU148" s="147" t="s">
        <v>128</v>
      </c>
      <c r="AY148" s="15" t="s">
        <v>121</v>
      </c>
      <c r="BE148" s="148">
        <f>IF(N148="základná",J148,0)</f>
        <v>0</v>
      </c>
      <c r="BF148" s="148">
        <f>IF(N148="znížená",J148,0)</f>
        <v>49.35</v>
      </c>
      <c r="BG148" s="148">
        <f>IF(N148="zákl. prenesená",J148,0)</f>
        <v>0</v>
      </c>
      <c r="BH148" s="148">
        <f>IF(N148="zníž. prenesená",J148,0)</f>
        <v>0</v>
      </c>
      <c r="BI148" s="148">
        <f>IF(N148="nulová",J148,0)</f>
        <v>0</v>
      </c>
      <c r="BJ148" s="15" t="s">
        <v>128</v>
      </c>
      <c r="BK148" s="148">
        <f>ROUND(I148*H148,2)</f>
        <v>49.35</v>
      </c>
      <c r="BL148" s="15" t="s">
        <v>127</v>
      </c>
      <c r="BM148" s="147" t="s">
        <v>154</v>
      </c>
    </row>
    <row r="149" spans="2:65" s="12" customFormat="1" ht="10.199999999999999">
      <c r="B149" s="149"/>
      <c r="D149" s="150" t="s">
        <v>129</v>
      </c>
      <c r="E149" s="151" t="s">
        <v>1</v>
      </c>
      <c r="F149" s="152" t="s">
        <v>155</v>
      </c>
      <c r="H149" s="153">
        <v>9.8119999999999994</v>
      </c>
      <c r="L149" s="149"/>
      <c r="M149" s="154"/>
      <c r="T149" s="155"/>
      <c r="AT149" s="151" t="s">
        <v>129</v>
      </c>
      <c r="AU149" s="151" t="s">
        <v>128</v>
      </c>
      <c r="AV149" s="12" t="s">
        <v>128</v>
      </c>
      <c r="AW149" s="12" t="s">
        <v>27</v>
      </c>
      <c r="AX149" s="12" t="s">
        <v>73</v>
      </c>
      <c r="AY149" s="151" t="s">
        <v>121</v>
      </c>
    </row>
    <row r="150" spans="2:65" s="13" customFormat="1" ht="10.199999999999999">
      <c r="B150" s="156"/>
      <c r="D150" s="150" t="s">
        <v>129</v>
      </c>
      <c r="E150" s="157" t="s">
        <v>1</v>
      </c>
      <c r="F150" s="158" t="s">
        <v>131</v>
      </c>
      <c r="H150" s="159">
        <v>9.8119999999999994</v>
      </c>
      <c r="L150" s="156"/>
      <c r="M150" s="160"/>
      <c r="T150" s="161"/>
      <c r="AT150" s="157" t="s">
        <v>129</v>
      </c>
      <c r="AU150" s="157" t="s">
        <v>128</v>
      </c>
      <c r="AV150" s="13" t="s">
        <v>127</v>
      </c>
      <c r="AW150" s="13" t="s">
        <v>27</v>
      </c>
      <c r="AX150" s="13" t="s">
        <v>81</v>
      </c>
      <c r="AY150" s="157" t="s">
        <v>121</v>
      </c>
    </row>
    <row r="151" spans="2:65" s="1" customFormat="1" ht="24.15" customHeight="1">
      <c r="B151" s="136"/>
      <c r="C151" s="137" t="s">
        <v>156</v>
      </c>
      <c r="D151" s="137" t="s">
        <v>123</v>
      </c>
      <c r="E151" s="138" t="s">
        <v>157</v>
      </c>
      <c r="F151" s="139" t="s">
        <v>158</v>
      </c>
      <c r="G151" s="140" t="s">
        <v>140</v>
      </c>
      <c r="H151" s="141">
        <v>35.188000000000002</v>
      </c>
      <c r="I151" s="142">
        <v>24.75</v>
      </c>
      <c r="J151" s="142">
        <f>ROUND(I151*H151,2)</f>
        <v>870.9</v>
      </c>
      <c r="K151" s="143"/>
      <c r="L151" s="29"/>
      <c r="M151" s="144" t="s">
        <v>1</v>
      </c>
      <c r="N151" s="115" t="s">
        <v>39</v>
      </c>
      <c r="O151" s="145">
        <v>0</v>
      </c>
      <c r="P151" s="145">
        <f>O151*H151</f>
        <v>0</v>
      </c>
      <c r="Q151" s="145">
        <v>0</v>
      </c>
      <c r="R151" s="145">
        <f>Q151*H151</f>
        <v>0</v>
      </c>
      <c r="S151" s="145">
        <v>0</v>
      </c>
      <c r="T151" s="146">
        <f>S151*H151</f>
        <v>0</v>
      </c>
      <c r="AR151" s="147" t="s">
        <v>127</v>
      </c>
      <c r="AT151" s="147" t="s">
        <v>123</v>
      </c>
      <c r="AU151" s="147" t="s">
        <v>128</v>
      </c>
      <c r="AY151" s="15" t="s">
        <v>121</v>
      </c>
      <c r="BE151" s="148">
        <f>IF(N151="základná",J151,0)</f>
        <v>0</v>
      </c>
      <c r="BF151" s="148">
        <f>IF(N151="znížená",J151,0)</f>
        <v>870.9</v>
      </c>
      <c r="BG151" s="148">
        <f>IF(N151="zákl. prenesená",J151,0)</f>
        <v>0</v>
      </c>
      <c r="BH151" s="148">
        <f>IF(N151="zníž. prenesená",J151,0)</f>
        <v>0</v>
      </c>
      <c r="BI151" s="148">
        <f>IF(N151="nulová",J151,0)</f>
        <v>0</v>
      </c>
      <c r="BJ151" s="15" t="s">
        <v>128</v>
      </c>
      <c r="BK151" s="148">
        <f>ROUND(I151*H151,2)</f>
        <v>870.9</v>
      </c>
      <c r="BL151" s="15" t="s">
        <v>127</v>
      </c>
      <c r="BM151" s="147" t="s">
        <v>159</v>
      </c>
    </row>
    <row r="152" spans="2:65" s="12" customFormat="1" ht="10.199999999999999">
      <c r="B152" s="149"/>
      <c r="D152" s="150" t="s">
        <v>129</v>
      </c>
      <c r="E152" s="151" t="s">
        <v>1</v>
      </c>
      <c r="F152" s="152" t="s">
        <v>160</v>
      </c>
      <c r="H152" s="153">
        <v>35.188000000000002</v>
      </c>
      <c r="L152" s="149"/>
      <c r="M152" s="154"/>
      <c r="T152" s="155"/>
      <c r="AT152" s="151" t="s">
        <v>129</v>
      </c>
      <c r="AU152" s="151" t="s">
        <v>128</v>
      </c>
      <c r="AV152" s="12" t="s">
        <v>128</v>
      </c>
      <c r="AW152" s="12" t="s">
        <v>27</v>
      </c>
      <c r="AX152" s="12" t="s">
        <v>73</v>
      </c>
      <c r="AY152" s="151" t="s">
        <v>121</v>
      </c>
    </row>
    <row r="153" spans="2:65" s="13" customFormat="1" ht="10.199999999999999">
      <c r="B153" s="156"/>
      <c r="D153" s="150" t="s">
        <v>129</v>
      </c>
      <c r="E153" s="157" t="s">
        <v>1</v>
      </c>
      <c r="F153" s="158" t="s">
        <v>131</v>
      </c>
      <c r="H153" s="159">
        <v>35.188000000000002</v>
      </c>
      <c r="L153" s="156"/>
      <c r="M153" s="160"/>
      <c r="T153" s="161"/>
      <c r="AT153" s="157" t="s">
        <v>129</v>
      </c>
      <c r="AU153" s="157" t="s">
        <v>128</v>
      </c>
      <c r="AV153" s="13" t="s">
        <v>127</v>
      </c>
      <c r="AW153" s="13" t="s">
        <v>27</v>
      </c>
      <c r="AX153" s="13" t="s">
        <v>81</v>
      </c>
      <c r="AY153" s="157" t="s">
        <v>121</v>
      </c>
    </row>
    <row r="154" spans="2:65" s="1" customFormat="1" ht="16.5" customHeight="1">
      <c r="B154" s="136"/>
      <c r="C154" s="162" t="s">
        <v>145</v>
      </c>
      <c r="D154" s="162" t="s">
        <v>161</v>
      </c>
      <c r="E154" s="163" t="s">
        <v>162</v>
      </c>
      <c r="F154" s="164" t="s">
        <v>163</v>
      </c>
      <c r="G154" s="165" t="s">
        <v>164</v>
      </c>
      <c r="H154" s="166">
        <v>75.954999999999998</v>
      </c>
      <c r="I154" s="167">
        <v>24.86</v>
      </c>
      <c r="J154" s="167">
        <f>ROUND(I154*H154,2)</f>
        <v>1888.24</v>
      </c>
      <c r="K154" s="168"/>
      <c r="L154" s="169"/>
      <c r="M154" s="170" t="s">
        <v>1</v>
      </c>
      <c r="N154" s="171" t="s">
        <v>39</v>
      </c>
      <c r="O154" s="145">
        <v>0</v>
      </c>
      <c r="P154" s="145">
        <f>O154*H154</f>
        <v>0</v>
      </c>
      <c r="Q154" s="145">
        <v>1</v>
      </c>
      <c r="R154" s="145">
        <f>Q154*H154</f>
        <v>75.954999999999998</v>
      </c>
      <c r="S154" s="145">
        <v>0</v>
      </c>
      <c r="T154" s="146">
        <f>S154*H154</f>
        <v>0</v>
      </c>
      <c r="AR154" s="147" t="s">
        <v>145</v>
      </c>
      <c r="AT154" s="147" t="s">
        <v>161</v>
      </c>
      <c r="AU154" s="147" t="s">
        <v>128</v>
      </c>
      <c r="AY154" s="15" t="s">
        <v>121</v>
      </c>
      <c r="BE154" s="148">
        <f>IF(N154="základná",J154,0)</f>
        <v>0</v>
      </c>
      <c r="BF154" s="148">
        <f>IF(N154="znížená",J154,0)</f>
        <v>1888.24</v>
      </c>
      <c r="BG154" s="148">
        <f>IF(N154="zákl. prenesená",J154,0)</f>
        <v>0</v>
      </c>
      <c r="BH154" s="148">
        <f>IF(N154="zníž. prenesená",J154,0)</f>
        <v>0</v>
      </c>
      <c r="BI154" s="148">
        <f>IF(N154="nulová",J154,0)</f>
        <v>0</v>
      </c>
      <c r="BJ154" s="15" t="s">
        <v>128</v>
      </c>
      <c r="BK154" s="148">
        <f>ROUND(I154*H154,2)</f>
        <v>1888.24</v>
      </c>
      <c r="BL154" s="15" t="s">
        <v>127</v>
      </c>
      <c r="BM154" s="147" t="s">
        <v>165</v>
      </c>
    </row>
    <row r="155" spans="2:65" s="12" customFormat="1" ht="10.199999999999999">
      <c r="B155" s="149"/>
      <c r="D155" s="150" t="s">
        <v>129</v>
      </c>
      <c r="E155" s="151" t="s">
        <v>1</v>
      </c>
      <c r="F155" s="152" t="s">
        <v>166</v>
      </c>
      <c r="H155" s="153">
        <v>75.954999999999998</v>
      </c>
      <c r="L155" s="149"/>
      <c r="M155" s="154"/>
      <c r="T155" s="155"/>
      <c r="AT155" s="151" t="s">
        <v>129</v>
      </c>
      <c r="AU155" s="151" t="s">
        <v>128</v>
      </c>
      <c r="AV155" s="12" t="s">
        <v>128</v>
      </c>
      <c r="AW155" s="12" t="s">
        <v>27</v>
      </c>
      <c r="AX155" s="12" t="s">
        <v>73</v>
      </c>
      <c r="AY155" s="151" t="s">
        <v>121</v>
      </c>
    </row>
    <row r="156" spans="2:65" s="13" customFormat="1" ht="10.199999999999999">
      <c r="B156" s="156"/>
      <c r="D156" s="150" t="s">
        <v>129</v>
      </c>
      <c r="E156" s="157" t="s">
        <v>1</v>
      </c>
      <c r="F156" s="158" t="s">
        <v>131</v>
      </c>
      <c r="H156" s="159">
        <v>75.954999999999998</v>
      </c>
      <c r="L156" s="156"/>
      <c r="M156" s="160"/>
      <c r="T156" s="161"/>
      <c r="AT156" s="157" t="s">
        <v>129</v>
      </c>
      <c r="AU156" s="157" t="s">
        <v>128</v>
      </c>
      <c r="AV156" s="13" t="s">
        <v>127</v>
      </c>
      <c r="AW156" s="13" t="s">
        <v>27</v>
      </c>
      <c r="AX156" s="13" t="s">
        <v>81</v>
      </c>
      <c r="AY156" s="157" t="s">
        <v>121</v>
      </c>
    </row>
    <row r="157" spans="2:65" s="11" customFormat="1" ht="22.8" customHeight="1">
      <c r="B157" s="125"/>
      <c r="D157" s="126" t="s">
        <v>72</v>
      </c>
      <c r="E157" s="134" t="s">
        <v>128</v>
      </c>
      <c r="F157" s="134" t="s">
        <v>167</v>
      </c>
      <c r="J157" s="135">
        <f>BK157</f>
        <v>273.79000000000002</v>
      </c>
      <c r="L157" s="125"/>
      <c r="M157" s="129"/>
      <c r="P157" s="130">
        <f>SUM(P158:P160)</f>
        <v>0</v>
      </c>
      <c r="R157" s="130">
        <f>SUM(R158:R160)</f>
        <v>8.3181999999999992E-2</v>
      </c>
      <c r="T157" s="131">
        <f>SUM(T158:T160)</f>
        <v>0</v>
      </c>
      <c r="AR157" s="126" t="s">
        <v>81</v>
      </c>
      <c r="AT157" s="132" t="s">
        <v>72</v>
      </c>
      <c r="AU157" s="132" t="s">
        <v>81</v>
      </c>
      <c r="AY157" s="126" t="s">
        <v>121</v>
      </c>
      <c r="BK157" s="133">
        <f>SUM(BK158:BK160)</f>
        <v>273.79000000000002</v>
      </c>
    </row>
    <row r="158" spans="2:65" s="1" customFormat="1" ht="49.05" customHeight="1">
      <c r="B158" s="136"/>
      <c r="C158" s="137" t="s">
        <v>168</v>
      </c>
      <c r="D158" s="137" t="s">
        <v>123</v>
      </c>
      <c r="E158" s="138" t="s">
        <v>169</v>
      </c>
      <c r="F158" s="139" t="s">
        <v>170</v>
      </c>
      <c r="G158" s="140" t="s">
        <v>126</v>
      </c>
      <c r="H158" s="141">
        <v>41.8</v>
      </c>
      <c r="I158" s="142">
        <v>6.55</v>
      </c>
      <c r="J158" s="142">
        <f>ROUND(I158*H158,2)</f>
        <v>273.79000000000002</v>
      </c>
      <c r="K158" s="143"/>
      <c r="L158" s="29"/>
      <c r="M158" s="144" t="s">
        <v>1</v>
      </c>
      <c r="N158" s="115" t="s">
        <v>39</v>
      </c>
      <c r="O158" s="145">
        <v>0</v>
      </c>
      <c r="P158" s="145">
        <f>O158*H158</f>
        <v>0</v>
      </c>
      <c r="Q158" s="145">
        <v>1.99E-3</v>
      </c>
      <c r="R158" s="145">
        <f>Q158*H158</f>
        <v>8.3181999999999992E-2</v>
      </c>
      <c r="S158" s="145">
        <v>0</v>
      </c>
      <c r="T158" s="146">
        <f>S158*H158</f>
        <v>0</v>
      </c>
      <c r="AR158" s="147" t="s">
        <v>127</v>
      </c>
      <c r="AT158" s="147" t="s">
        <v>123</v>
      </c>
      <c r="AU158" s="147" t="s">
        <v>128</v>
      </c>
      <c r="AY158" s="15" t="s">
        <v>121</v>
      </c>
      <c r="BE158" s="148">
        <f>IF(N158="základná",J158,0)</f>
        <v>0</v>
      </c>
      <c r="BF158" s="148">
        <f>IF(N158="znížená",J158,0)</f>
        <v>273.79000000000002</v>
      </c>
      <c r="BG158" s="148">
        <f>IF(N158="zákl. prenesená",J158,0)</f>
        <v>0</v>
      </c>
      <c r="BH158" s="148">
        <f>IF(N158="zníž. prenesená",J158,0)</f>
        <v>0</v>
      </c>
      <c r="BI158" s="148">
        <f>IF(N158="nulová",J158,0)</f>
        <v>0</v>
      </c>
      <c r="BJ158" s="15" t="s">
        <v>128</v>
      </c>
      <c r="BK158" s="148">
        <f>ROUND(I158*H158,2)</f>
        <v>273.79000000000002</v>
      </c>
      <c r="BL158" s="15" t="s">
        <v>127</v>
      </c>
      <c r="BM158" s="147" t="s">
        <v>171</v>
      </c>
    </row>
    <row r="159" spans="2:65" s="12" customFormat="1" ht="10.199999999999999">
      <c r="B159" s="149"/>
      <c r="D159" s="150" t="s">
        <v>129</v>
      </c>
      <c r="E159" s="151" t="s">
        <v>1</v>
      </c>
      <c r="F159" s="152" t="s">
        <v>172</v>
      </c>
      <c r="H159" s="153">
        <v>41.8</v>
      </c>
      <c r="L159" s="149"/>
      <c r="M159" s="154"/>
      <c r="T159" s="155"/>
      <c r="AT159" s="151" t="s">
        <v>129</v>
      </c>
      <c r="AU159" s="151" t="s">
        <v>128</v>
      </c>
      <c r="AV159" s="12" t="s">
        <v>128</v>
      </c>
      <c r="AW159" s="12" t="s">
        <v>27</v>
      </c>
      <c r="AX159" s="12" t="s">
        <v>73</v>
      </c>
      <c r="AY159" s="151" t="s">
        <v>121</v>
      </c>
    </row>
    <row r="160" spans="2:65" s="13" customFormat="1" ht="10.199999999999999">
      <c r="B160" s="156"/>
      <c r="D160" s="150" t="s">
        <v>129</v>
      </c>
      <c r="E160" s="157" t="s">
        <v>1</v>
      </c>
      <c r="F160" s="158" t="s">
        <v>131</v>
      </c>
      <c r="H160" s="159">
        <v>41.8</v>
      </c>
      <c r="L160" s="156"/>
      <c r="M160" s="160"/>
      <c r="T160" s="161"/>
      <c r="AT160" s="157" t="s">
        <v>129</v>
      </c>
      <c r="AU160" s="157" t="s">
        <v>128</v>
      </c>
      <c r="AV160" s="13" t="s">
        <v>127</v>
      </c>
      <c r="AW160" s="13" t="s">
        <v>27</v>
      </c>
      <c r="AX160" s="13" t="s">
        <v>81</v>
      </c>
      <c r="AY160" s="157" t="s">
        <v>121</v>
      </c>
    </row>
    <row r="161" spans="2:65" s="11" customFormat="1" ht="22.8" customHeight="1">
      <c r="B161" s="125"/>
      <c r="D161" s="126" t="s">
        <v>72</v>
      </c>
      <c r="E161" s="134" t="s">
        <v>137</v>
      </c>
      <c r="F161" s="134" t="s">
        <v>173</v>
      </c>
      <c r="J161" s="135">
        <f>BK161</f>
        <v>190.64</v>
      </c>
      <c r="L161" s="125"/>
      <c r="M161" s="129"/>
      <c r="P161" s="130">
        <f>P162</f>
        <v>0</v>
      </c>
      <c r="R161" s="130">
        <f>R162</f>
        <v>0.10847999999999999</v>
      </c>
      <c r="T161" s="131">
        <f>T162</f>
        <v>0</v>
      </c>
      <c r="AR161" s="126" t="s">
        <v>81</v>
      </c>
      <c r="AT161" s="132" t="s">
        <v>72</v>
      </c>
      <c r="AU161" s="132" t="s">
        <v>81</v>
      </c>
      <c r="AY161" s="126" t="s">
        <v>121</v>
      </c>
      <c r="BK161" s="133">
        <f>BK162</f>
        <v>190.64</v>
      </c>
    </row>
    <row r="162" spans="2:65" s="1" customFormat="1" ht="24.15" customHeight="1">
      <c r="B162" s="136"/>
      <c r="C162" s="137" t="s">
        <v>150</v>
      </c>
      <c r="D162" s="137" t="s">
        <v>123</v>
      </c>
      <c r="E162" s="138" t="s">
        <v>174</v>
      </c>
      <c r="F162" s="139" t="s">
        <v>175</v>
      </c>
      <c r="G162" s="140" t="s">
        <v>176</v>
      </c>
      <c r="H162" s="141">
        <v>4</v>
      </c>
      <c r="I162" s="142">
        <v>47.66</v>
      </c>
      <c r="J162" s="142">
        <f>ROUND(I162*H162,2)</f>
        <v>190.64</v>
      </c>
      <c r="K162" s="143"/>
      <c r="L162" s="29"/>
      <c r="M162" s="144" t="s">
        <v>1</v>
      </c>
      <c r="N162" s="115" t="s">
        <v>39</v>
      </c>
      <c r="O162" s="145">
        <v>0</v>
      </c>
      <c r="P162" s="145">
        <f>O162*H162</f>
        <v>0</v>
      </c>
      <c r="Q162" s="145">
        <v>2.7119999999999998E-2</v>
      </c>
      <c r="R162" s="145">
        <f>Q162*H162</f>
        <v>0.10847999999999999</v>
      </c>
      <c r="S162" s="145">
        <v>0</v>
      </c>
      <c r="T162" s="146">
        <f>S162*H162</f>
        <v>0</v>
      </c>
      <c r="AR162" s="147" t="s">
        <v>127</v>
      </c>
      <c r="AT162" s="147" t="s">
        <v>123</v>
      </c>
      <c r="AU162" s="147" t="s">
        <v>128</v>
      </c>
      <c r="AY162" s="15" t="s">
        <v>121</v>
      </c>
      <c r="BE162" s="148">
        <f>IF(N162="základná",J162,0)</f>
        <v>0</v>
      </c>
      <c r="BF162" s="148">
        <f>IF(N162="znížená",J162,0)</f>
        <v>190.64</v>
      </c>
      <c r="BG162" s="148">
        <f>IF(N162="zákl. prenesená",J162,0)</f>
        <v>0</v>
      </c>
      <c r="BH162" s="148">
        <f>IF(N162="zníž. prenesená",J162,0)</f>
        <v>0</v>
      </c>
      <c r="BI162" s="148">
        <f>IF(N162="nulová",J162,0)</f>
        <v>0</v>
      </c>
      <c r="BJ162" s="15" t="s">
        <v>128</v>
      </c>
      <c r="BK162" s="148">
        <f>ROUND(I162*H162,2)</f>
        <v>190.64</v>
      </c>
      <c r="BL162" s="15" t="s">
        <v>127</v>
      </c>
      <c r="BM162" s="147" t="s">
        <v>177</v>
      </c>
    </row>
    <row r="163" spans="2:65" s="11" customFormat="1" ht="22.8" customHeight="1">
      <c r="B163" s="125"/>
      <c r="D163" s="126" t="s">
        <v>72</v>
      </c>
      <c r="E163" s="134" t="s">
        <v>147</v>
      </c>
      <c r="F163" s="134" t="s">
        <v>178</v>
      </c>
      <c r="J163" s="135">
        <f>BK163</f>
        <v>21002.730000000003</v>
      </c>
      <c r="L163" s="125"/>
      <c r="M163" s="129"/>
      <c r="P163" s="130">
        <f>SUM(P164:P167)</f>
        <v>0</v>
      </c>
      <c r="R163" s="130">
        <f>SUM(R164:R167)</f>
        <v>565.05098399999997</v>
      </c>
      <c r="T163" s="131">
        <f>SUM(T164:T167)</f>
        <v>0</v>
      </c>
      <c r="AR163" s="126" t="s">
        <v>81</v>
      </c>
      <c r="AT163" s="132" t="s">
        <v>72</v>
      </c>
      <c r="AU163" s="132" t="s">
        <v>81</v>
      </c>
      <c r="AY163" s="126" t="s">
        <v>121</v>
      </c>
      <c r="BK163" s="133">
        <f>SUM(BK164:BK167)</f>
        <v>21002.730000000003</v>
      </c>
    </row>
    <row r="164" spans="2:65" s="1" customFormat="1" ht="21.75" customHeight="1">
      <c r="B164" s="136"/>
      <c r="C164" s="137" t="s">
        <v>179</v>
      </c>
      <c r="D164" s="137" t="s">
        <v>123</v>
      </c>
      <c r="E164" s="138" t="s">
        <v>180</v>
      </c>
      <c r="F164" s="139" t="s">
        <v>181</v>
      </c>
      <c r="G164" s="140" t="s">
        <v>140</v>
      </c>
      <c r="H164" s="141">
        <v>5</v>
      </c>
      <c r="I164" s="142">
        <v>61.38</v>
      </c>
      <c r="J164" s="142">
        <f>ROUND(I164*H164,2)</f>
        <v>306.89999999999998</v>
      </c>
      <c r="K164" s="143"/>
      <c r="L164" s="29"/>
      <c r="M164" s="144" t="s">
        <v>1</v>
      </c>
      <c r="N164" s="115" t="s">
        <v>39</v>
      </c>
      <c r="O164" s="145">
        <v>0</v>
      </c>
      <c r="P164" s="145">
        <f>O164*H164</f>
        <v>0</v>
      </c>
      <c r="Q164" s="145">
        <v>2.0840000000000001</v>
      </c>
      <c r="R164" s="145">
        <f>Q164*H164</f>
        <v>10.42</v>
      </c>
      <c r="S164" s="145">
        <v>0</v>
      </c>
      <c r="T164" s="146">
        <f>S164*H164</f>
        <v>0</v>
      </c>
      <c r="AR164" s="147" t="s">
        <v>127</v>
      </c>
      <c r="AT164" s="147" t="s">
        <v>123</v>
      </c>
      <c r="AU164" s="147" t="s">
        <v>128</v>
      </c>
      <c r="AY164" s="15" t="s">
        <v>121</v>
      </c>
      <c r="BE164" s="148">
        <f>IF(N164="základná",J164,0)</f>
        <v>0</v>
      </c>
      <c r="BF164" s="148">
        <f>IF(N164="znížená",J164,0)</f>
        <v>306.89999999999998</v>
      </c>
      <c r="BG164" s="148">
        <f>IF(N164="zákl. prenesená",J164,0)</f>
        <v>0</v>
      </c>
      <c r="BH164" s="148">
        <f>IF(N164="zníž. prenesená",J164,0)</f>
        <v>0</v>
      </c>
      <c r="BI164" s="148">
        <f>IF(N164="nulová",J164,0)</f>
        <v>0</v>
      </c>
      <c r="BJ164" s="15" t="s">
        <v>128</v>
      </c>
      <c r="BK164" s="148">
        <f>ROUND(I164*H164,2)</f>
        <v>306.89999999999998</v>
      </c>
      <c r="BL164" s="15" t="s">
        <v>127</v>
      </c>
      <c r="BM164" s="147" t="s">
        <v>182</v>
      </c>
    </row>
    <row r="165" spans="2:65" s="12" customFormat="1" ht="10.199999999999999">
      <c r="B165" s="149"/>
      <c r="D165" s="150" t="s">
        <v>129</v>
      </c>
      <c r="E165" s="151" t="s">
        <v>1</v>
      </c>
      <c r="F165" s="152" t="s">
        <v>183</v>
      </c>
      <c r="H165" s="153">
        <v>5</v>
      </c>
      <c r="L165" s="149"/>
      <c r="M165" s="154"/>
      <c r="T165" s="155"/>
      <c r="AT165" s="151" t="s">
        <v>129</v>
      </c>
      <c r="AU165" s="151" t="s">
        <v>128</v>
      </c>
      <c r="AV165" s="12" t="s">
        <v>128</v>
      </c>
      <c r="AW165" s="12" t="s">
        <v>27</v>
      </c>
      <c r="AX165" s="12" t="s">
        <v>73</v>
      </c>
      <c r="AY165" s="151" t="s">
        <v>121</v>
      </c>
    </row>
    <row r="166" spans="2:65" s="13" customFormat="1" ht="10.199999999999999">
      <c r="B166" s="156"/>
      <c r="D166" s="150" t="s">
        <v>129</v>
      </c>
      <c r="E166" s="157" t="s">
        <v>1</v>
      </c>
      <c r="F166" s="158" t="s">
        <v>131</v>
      </c>
      <c r="H166" s="159">
        <v>5</v>
      </c>
      <c r="L166" s="156"/>
      <c r="M166" s="160"/>
      <c r="T166" s="161"/>
      <c r="AT166" s="157" t="s">
        <v>129</v>
      </c>
      <c r="AU166" s="157" t="s">
        <v>128</v>
      </c>
      <c r="AV166" s="13" t="s">
        <v>127</v>
      </c>
      <c r="AW166" s="13" t="s">
        <v>27</v>
      </c>
      <c r="AX166" s="13" t="s">
        <v>81</v>
      </c>
      <c r="AY166" s="157" t="s">
        <v>121</v>
      </c>
    </row>
    <row r="167" spans="2:65" s="1" customFormat="1" ht="33" customHeight="1">
      <c r="B167" s="136"/>
      <c r="C167" s="137" t="s">
        <v>154</v>
      </c>
      <c r="D167" s="137" t="s">
        <v>123</v>
      </c>
      <c r="E167" s="138" t="s">
        <v>184</v>
      </c>
      <c r="F167" s="139" t="s">
        <v>185</v>
      </c>
      <c r="G167" s="140" t="s">
        <v>126</v>
      </c>
      <c r="H167" s="141">
        <v>856.97</v>
      </c>
      <c r="I167" s="142">
        <v>24.15</v>
      </c>
      <c r="J167" s="142">
        <f>ROUND(I167*H167,2)</f>
        <v>20695.830000000002</v>
      </c>
      <c r="K167" s="143"/>
      <c r="L167" s="29"/>
      <c r="M167" s="144" t="s">
        <v>1</v>
      </c>
      <c r="N167" s="115" t="s">
        <v>39</v>
      </c>
      <c r="O167" s="145">
        <v>0</v>
      </c>
      <c r="P167" s="145">
        <f>O167*H167</f>
        <v>0</v>
      </c>
      <c r="Q167" s="145">
        <v>0.6472</v>
      </c>
      <c r="R167" s="145">
        <f>Q167*H167</f>
        <v>554.63098400000001</v>
      </c>
      <c r="S167" s="145">
        <v>0</v>
      </c>
      <c r="T167" s="146">
        <f>S167*H167</f>
        <v>0</v>
      </c>
      <c r="AR167" s="147" t="s">
        <v>127</v>
      </c>
      <c r="AT167" s="147" t="s">
        <v>123</v>
      </c>
      <c r="AU167" s="147" t="s">
        <v>128</v>
      </c>
      <c r="AY167" s="15" t="s">
        <v>121</v>
      </c>
      <c r="BE167" s="148">
        <f>IF(N167="základná",J167,0)</f>
        <v>0</v>
      </c>
      <c r="BF167" s="148">
        <f>IF(N167="znížená",J167,0)</f>
        <v>20695.830000000002</v>
      </c>
      <c r="BG167" s="148">
        <f>IF(N167="zákl. prenesená",J167,0)</f>
        <v>0</v>
      </c>
      <c r="BH167" s="148">
        <f>IF(N167="zníž. prenesená",J167,0)</f>
        <v>0</v>
      </c>
      <c r="BI167" s="148">
        <f>IF(N167="nulová",J167,0)</f>
        <v>0</v>
      </c>
      <c r="BJ167" s="15" t="s">
        <v>128</v>
      </c>
      <c r="BK167" s="148">
        <f>ROUND(I167*H167,2)</f>
        <v>20695.830000000002</v>
      </c>
      <c r="BL167" s="15" t="s">
        <v>127</v>
      </c>
      <c r="BM167" s="147" t="s">
        <v>186</v>
      </c>
    </row>
    <row r="168" spans="2:65" s="11" customFormat="1" ht="22.8" customHeight="1">
      <c r="B168" s="125"/>
      <c r="D168" s="126" t="s">
        <v>72</v>
      </c>
      <c r="E168" s="134" t="s">
        <v>141</v>
      </c>
      <c r="F168" s="134" t="s">
        <v>187</v>
      </c>
      <c r="J168" s="135">
        <f>BK168</f>
        <v>27256.350000000002</v>
      </c>
      <c r="L168" s="125"/>
      <c r="M168" s="129"/>
      <c r="P168" s="130">
        <f>SUM(P169:P196)</f>
        <v>0</v>
      </c>
      <c r="R168" s="130">
        <f>SUM(R169:R196)</f>
        <v>1145.3932463999997</v>
      </c>
      <c r="T168" s="131">
        <f>SUM(T169:T196)</f>
        <v>0</v>
      </c>
      <c r="AR168" s="126" t="s">
        <v>81</v>
      </c>
      <c r="AT168" s="132" t="s">
        <v>72</v>
      </c>
      <c r="AU168" s="132" t="s">
        <v>81</v>
      </c>
      <c r="AY168" s="126" t="s">
        <v>121</v>
      </c>
      <c r="BK168" s="133">
        <f>SUM(BK169:BK196)</f>
        <v>27256.350000000002</v>
      </c>
    </row>
    <row r="169" spans="2:65" s="1" customFormat="1" ht="24.15" customHeight="1">
      <c r="B169" s="136"/>
      <c r="C169" s="137" t="s">
        <v>188</v>
      </c>
      <c r="D169" s="137" t="s">
        <v>123</v>
      </c>
      <c r="E169" s="138" t="s">
        <v>189</v>
      </c>
      <c r="F169" s="139" t="s">
        <v>190</v>
      </c>
      <c r="G169" s="140" t="s">
        <v>191</v>
      </c>
      <c r="H169" s="141">
        <v>44</v>
      </c>
      <c r="I169" s="142">
        <v>18.03</v>
      </c>
      <c r="J169" s="142">
        <f>ROUND(I169*H169,2)</f>
        <v>793.32</v>
      </c>
      <c r="K169" s="143"/>
      <c r="L169" s="29"/>
      <c r="M169" s="144" t="s">
        <v>1</v>
      </c>
      <c r="N169" s="115" t="s">
        <v>39</v>
      </c>
      <c r="O169" s="145">
        <v>0</v>
      </c>
      <c r="P169" s="145">
        <f>O169*H169</f>
        <v>0</v>
      </c>
      <c r="Q169" s="145">
        <v>3.4000000000000002E-4</v>
      </c>
      <c r="R169" s="145">
        <f>Q169*H169</f>
        <v>1.4960000000000001E-2</v>
      </c>
      <c r="S169" s="145">
        <v>0</v>
      </c>
      <c r="T169" s="146">
        <f>S169*H169</f>
        <v>0</v>
      </c>
      <c r="AR169" s="147" t="s">
        <v>127</v>
      </c>
      <c r="AT169" s="147" t="s">
        <v>123</v>
      </c>
      <c r="AU169" s="147" t="s">
        <v>128</v>
      </c>
      <c r="AY169" s="15" t="s">
        <v>121</v>
      </c>
      <c r="BE169" s="148">
        <f>IF(N169="základná",J169,0)</f>
        <v>0</v>
      </c>
      <c r="BF169" s="148">
        <f>IF(N169="znížená",J169,0)</f>
        <v>793.32</v>
      </c>
      <c r="BG169" s="148">
        <f>IF(N169="zákl. prenesená",J169,0)</f>
        <v>0</v>
      </c>
      <c r="BH169" s="148">
        <f>IF(N169="zníž. prenesená",J169,0)</f>
        <v>0</v>
      </c>
      <c r="BI169" s="148">
        <f>IF(N169="nulová",J169,0)</f>
        <v>0</v>
      </c>
      <c r="BJ169" s="15" t="s">
        <v>128</v>
      </c>
      <c r="BK169" s="148">
        <f>ROUND(I169*H169,2)</f>
        <v>793.32</v>
      </c>
      <c r="BL169" s="15" t="s">
        <v>127</v>
      </c>
      <c r="BM169" s="147" t="s">
        <v>192</v>
      </c>
    </row>
    <row r="170" spans="2:65" s="12" customFormat="1" ht="10.199999999999999">
      <c r="B170" s="149"/>
      <c r="D170" s="150" t="s">
        <v>129</v>
      </c>
      <c r="E170" s="151" t="s">
        <v>1</v>
      </c>
      <c r="F170" s="152" t="s">
        <v>193</v>
      </c>
      <c r="H170" s="153">
        <v>44</v>
      </c>
      <c r="L170" s="149"/>
      <c r="M170" s="154"/>
      <c r="T170" s="155"/>
      <c r="AT170" s="151" t="s">
        <v>129</v>
      </c>
      <c r="AU170" s="151" t="s">
        <v>128</v>
      </c>
      <c r="AV170" s="12" t="s">
        <v>128</v>
      </c>
      <c r="AW170" s="12" t="s">
        <v>27</v>
      </c>
      <c r="AX170" s="12" t="s">
        <v>73</v>
      </c>
      <c r="AY170" s="151" t="s">
        <v>121</v>
      </c>
    </row>
    <row r="171" spans="2:65" s="13" customFormat="1" ht="10.199999999999999">
      <c r="B171" s="156"/>
      <c r="D171" s="150" t="s">
        <v>129</v>
      </c>
      <c r="E171" s="157" t="s">
        <v>1</v>
      </c>
      <c r="F171" s="158" t="s">
        <v>131</v>
      </c>
      <c r="H171" s="159">
        <v>44</v>
      </c>
      <c r="L171" s="156"/>
      <c r="M171" s="160"/>
      <c r="T171" s="161"/>
      <c r="AT171" s="157" t="s">
        <v>129</v>
      </c>
      <c r="AU171" s="157" t="s">
        <v>128</v>
      </c>
      <c r="AV171" s="13" t="s">
        <v>127</v>
      </c>
      <c r="AW171" s="13" t="s">
        <v>27</v>
      </c>
      <c r="AX171" s="13" t="s">
        <v>81</v>
      </c>
      <c r="AY171" s="157" t="s">
        <v>121</v>
      </c>
    </row>
    <row r="172" spans="2:65" s="1" customFormat="1" ht="24.15" customHeight="1">
      <c r="B172" s="136"/>
      <c r="C172" s="137" t="s">
        <v>159</v>
      </c>
      <c r="D172" s="137" t="s">
        <v>123</v>
      </c>
      <c r="E172" s="138" t="s">
        <v>194</v>
      </c>
      <c r="F172" s="139" t="s">
        <v>195</v>
      </c>
      <c r="G172" s="140" t="s">
        <v>126</v>
      </c>
      <c r="H172" s="141">
        <v>33.44</v>
      </c>
      <c r="I172" s="142">
        <v>2.58</v>
      </c>
      <c r="J172" s="142">
        <f>ROUND(I172*H172,2)</f>
        <v>86.28</v>
      </c>
      <c r="K172" s="143"/>
      <c r="L172" s="29"/>
      <c r="M172" s="144" t="s">
        <v>1</v>
      </c>
      <c r="N172" s="115" t="s">
        <v>39</v>
      </c>
      <c r="O172" s="145">
        <v>0</v>
      </c>
      <c r="P172" s="145">
        <f>O172*H172</f>
        <v>0</v>
      </c>
      <c r="Q172" s="145">
        <v>6.4000000000000003E-3</v>
      </c>
      <c r="R172" s="145">
        <f>Q172*H172</f>
        <v>0.21401599999999998</v>
      </c>
      <c r="S172" s="145">
        <v>0</v>
      </c>
      <c r="T172" s="146">
        <f>S172*H172</f>
        <v>0</v>
      </c>
      <c r="AR172" s="147" t="s">
        <v>127</v>
      </c>
      <c r="AT172" s="147" t="s">
        <v>123</v>
      </c>
      <c r="AU172" s="147" t="s">
        <v>128</v>
      </c>
      <c r="AY172" s="15" t="s">
        <v>121</v>
      </c>
      <c r="BE172" s="148">
        <f>IF(N172="základná",J172,0)</f>
        <v>0</v>
      </c>
      <c r="BF172" s="148">
        <f>IF(N172="znížená",J172,0)</f>
        <v>86.28</v>
      </c>
      <c r="BG172" s="148">
        <f>IF(N172="zákl. prenesená",J172,0)</f>
        <v>0</v>
      </c>
      <c r="BH172" s="148">
        <f>IF(N172="zníž. prenesená",J172,0)</f>
        <v>0</v>
      </c>
      <c r="BI172" s="148">
        <f>IF(N172="nulová",J172,0)</f>
        <v>0</v>
      </c>
      <c r="BJ172" s="15" t="s">
        <v>128</v>
      </c>
      <c r="BK172" s="148">
        <f>ROUND(I172*H172,2)</f>
        <v>86.28</v>
      </c>
      <c r="BL172" s="15" t="s">
        <v>127</v>
      </c>
      <c r="BM172" s="147" t="s">
        <v>196</v>
      </c>
    </row>
    <row r="173" spans="2:65" s="12" customFormat="1" ht="10.199999999999999">
      <c r="B173" s="149"/>
      <c r="D173" s="150" t="s">
        <v>129</v>
      </c>
      <c r="E173" s="151" t="s">
        <v>1</v>
      </c>
      <c r="F173" s="152" t="s">
        <v>197</v>
      </c>
      <c r="H173" s="153">
        <v>33.44</v>
      </c>
      <c r="L173" s="149"/>
      <c r="M173" s="154"/>
      <c r="T173" s="155"/>
      <c r="AT173" s="151" t="s">
        <v>129</v>
      </c>
      <c r="AU173" s="151" t="s">
        <v>128</v>
      </c>
      <c r="AV173" s="12" t="s">
        <v>128</v>
      </c>
      <c r="AW173" s="12" t="s">
        <v>27</v>
      </c>
      <c r="AX173" s="12" t="s">
        <v>73</v>
      </c>
      <c r="AY173" s="151" t="s">
        <v>121</v>
      </c>
    </row>
    <row r="174" spans="2:65" s="13" customFormat="1" ht="10.199999999999999">
      <c r="B174" s="156"/>
      <c r="D174" s="150" t="s">
        <v>129</v>
      </c>
      <c r="E174" s="157" t="s">
        <v>1</v>
      </c>
      <c r="F174" s="158" t="s">
        <v>131</v>
      </c>
      <c r="H174" s="159">
        <v>33.44</v>
      </c>
      <c r="L174" s="156"/>
      <c r="M174" s="160"/>
      <c r="T174" s="161"/>
      <c r="AT174" s="157" t="s">
        <v>129</v>
      </c>
      <c r="AU174" s="157" t="s">
        <v>128</v>
      </c>
      <c r="AV174" s="13" t="s">
        <v>127</v>
      </c>
      <c r="AW174" s="13" t="s">
        <v>27</v>
      </c>
      <c r="AX174" s="13" t="s">
        <v>81</v>
      </c>
      <c r="AY174" s="157" t="s">
        <v>121</v>
      </c>
    </row>
    <row r="175" spans="2:65" s="1" customFormat="1" ht="24.15" customHeight="1">
      <c r="B175" s="136"/>
      <c r="C175" s="137" t="s">
        <v>198</v>
      </c>
      <c r="D175" s="137" t="s">
        <v>123</v>
      </c>
      <c r="E175" s="138" t="s">
        <v>199</v>
      </c>
      <c r="F175" s="139" t="s">
        <v>200</v>
      </c>
      <c r="G175" s="140" t="s">
        <v>140</v>
      </c>
      <c r="H175" s="141">
        <v>69.608000000000004</v>
      </c>
      <c r="I175" s="142">
        <v>165.2</v>
      </c>
      <c r="J175" s="142">
        <f>ROUND(I175*H175,2)</f>
        <v>11499.24</v>
      </c>
      <c r="K175" s="143"/>
      <c r="L175" s="29"/>
      <c r="M175" s="144" t="s">
        <v>1</v>
      </c>
      <c r="N175" s="115" t="s">
        <v>39</v>
      </c>
      <c r="O175" s="145">
        <v>0</v>
      </c>
      <c r="P175" s="145">
        <f>O175*H175</f>
        <v>0</v>
      </c>
      <c r="Q175" s="145">
        <v>2.28485</v>
      </c>
      <c r="R175" s="145">
        <f>Q175*H175</f>
        <v>159.0438388</v>
      </c>
      <c r="S175" s="145">
        <v>0</v>
      </c>
      <c r="T175" s="146">
        <f>S175*H175</f>
        <v>0</v>
      </c>
      <c r="AR175" s="147" t="s">
        <v>127</v>
      </c>
      <c r="AT175" s="147" t="s">
        <v>123</v>
      </c>
      <c r="AU175" s="147" t="s">
        <v>128</v>
      </c>
      <c r="AY175" s="15" t="s">
        <v>121</v>
      </c>
      <c r="BE175" s="148">
        <f>IF(N175="základná",J175,0)</f>
        <v>0</v>
      </c>
      <c r="BF175" s="148">
        <f>IF(N175="znížená",J175,0)</f>
        <v>11499.24</v>
      </c>
      <c r="BG175" s="148">
        <f>IF(N175="zákl. prenesená",J175,0)</f>
        <v>0</v>
      </c>
      <c r="BH175" s="148">
        <f>IF(N175="zníž. prenesená",J175,0)</f>
        <v>0</v>
      </c>
      <c r="BI175" s="148">
        <f>IF(N175="nulová",J175,0)</f>
        <v>0</v>
      </c>
      <c r="BJ175" s="15" t="s">
        <v>128</v>
      </c>
      <c r="BK175" s="148">
        <f>ROUND(I175*H175,2)</f>
        <v>11499.24</v>
      </c>
      <c r="BL175" s="15" t="s">
        <v>127</v>
      </c>
      <c r="BM175" s="147" t="s">
        <v>201</v>
      </c>
    </row>
    <row r="176" spans="2:65" s="12" customFormat="1" ht="10.199999999999999">
      <c r="B176" s="149"/>
      <c r="D176" s="150" t="s">
        <v>129</v>
      </c>
      <c r="E176" s="151" t="s">
        <v>1</v>
      </c>
      <c r="F176" s="152" t="s">
        <v>202</v>
      </c>
      <c r="H176" s="153">
        <v>69.608000000000004</v>
      </c>
      <c r="L176" s="149"/>
      <c r="M176" s="154"/>
      <c r="T176" s="155"/>
      <c r="AT176" s="151" t="s">
        <v>129</v>
      </c>
      <c r="AU176" s="151" t="s">
        <v>128</v>
      </c>
      <c r="AV176" s="12" t="s">
        <v>128</v>
      </c>
      <c r="AW176" s="12" t="s">
        <v>27</v>
      </c>
      <c r="AX176" s="12" t="s">
        <v>73</v>
      </c>
      <c r="AY176" s="151" t="s">
        <v>121</v>
      </c>
    </row>
    <row r="177" spans="2:65" s="13" customFormat="1" ht="10.199999999999999">
      <c r="B177" s="156"/>
      <c r="D177" s="150" t="s">
        <v>129</v>
      </c>
      <c r="E177" s="157" t="s">
        <v>1</v>
      </c>
      <c r="F177" s="158" t="s">
        <v>131</v>
      </c>
      <c r="H177" s="159">
        <v>69.608000000000004</v>
      </c>
      <c r="L177" s="156"/>
      <c r="M177" s="160"/>
      <c r="T177" s="161"/>
      <c r="AT177" s="157" t="s">
        <v>129</v>
      </c>
      <c r="AU177" s="157" t="s">
        <v>128</v>
      </c>
      <c r="AV177" s="13" t="s">
        <v>127</v>
      </c>
      <c r="AW177" s="13" t="s">
        <v>27</v>
      </c>
      <c r="AX177" s="13" t="s">
        <v>81</v>
      </c>
      <c r="AY177" s="157" t="s">
        <v>121</v>
      </c>
    </row>
    <row r="178" spans="2:65" s="1" customFormat="1" ht="21.75" customHeight="1">
      <c r="B178" s="136"/>
      <c r="C178" s="137" t="s">
        <v>165</v>
      </c>
      <c r="D178" s="137" t="s">
        <v>123</v>
      </c>
      <c r="E178" s="138" t="s">
        <v>203</v>
      </c>
      <c r="F178" s="139" t="s">
        <v>204</v>
      </c>
      <c r="G178" s="140" t="s">
        <v>126</v>
      </c>
      <c r="H178" s="141">
        <v>13.093999999999999</v>
      </c>
      <c r="I178" s="142">
        <v>17.23</v>
      </c>
      <c r="J178" s="142">
        <f>ROUND(I178*H178,2)</f>
        <v>225.61</v>
      </c>
      <c r="K178" s="143"/>
      <c r="L178" s="29"/>
      <c r="M178" s="144" t="s">
        <v>1</v>
      </c>
      <c r="N178" s="115" t="s">
        <v>39</v>
      </c>
      <c r="O178" s="145">
        <v>0</v>
      </c>
      <c r="P178" s="145">
        <f>O178*H178</f>
        <v>0</v>
      </c>
      <c r="Q178" s="145">
        <v>1.38E-2</v>
      </c>
      <c r="R178" s="145">
        <f>Q178*H178</f>
        <v>0.1806972</v>
      </c>
      <c r="S178" s="145">
        <v>0</v>
      </c>
      <c r="T178" s="146">
        <f>S178*H178</f>
        <v>0</v>
      </c>
      <c r="AR178" s="147" t="s">
        <v>127</v>
      </c>
      <c r="AT178" s="147" t="s">
        <v>123</v>
      </c>
      <c r="AU178" s="147" t="s">
        <v>128</v>
      </c>
      <c r="AY178" s="15" t="s">
        <v>121</v>
      </c>
      <c r="BE178" s="148">
        <f>IF(N178="základná",J178,0)</f>
        <v>0</v>
      </c>
      <c r="BF178" s="148">
        <f>IF(N178="znížená",J178,0)</f>
        <v>225.61</v>
      </c>
      <c r="BG178" s="148">
        <f>IF(N178="zákl. prenesená",J178,0)</f>
        <v>0</v>
      </c>
      <c r="BH178" s="148">
        <f>IF(N178="zníž. prenesená",J178,0)</f>
        <v>0</v>
      </c>
      <c r="BI178" s="148">
        <f>IF(N178="nulová",J178,0)</f>
        <v>0</v>
      </c>
      <c r="BJ178" s="15" t="s">
        <v>128</v>
      </c>
      <c r="BK178" s="148">
        <f>ROUND(I178*H178,2)</f>
        <v>225.61</v>
      </c>
      <c r="BL178" s="15" t="s">
        <v>127</v>
      </c>
      <c r="BM178" s="147" t="s">
        <v>205</v>
      </c>
    </row>
    <row r="179" spans="2:65" s="12" customFormat="1" ht="10.199999999999999">
      <c r="B179" s="149"/>
      <c r="D179" s="150" t="s">
        <v>129</v>
      </c>
      <c r="E179" s="151" t="s">
        <v>1</v>
      </c>
      <c r="F179" s="152" t="s">
        <v>206</v>
      </c>
      <c r="H179" s="153">
        <v>13.093999999999999</v>
      </c>
      <c r="L179" s="149"/>
      <c r="M179" s="154"/>
      <c r="T179" s="155"/>
      <c r="AT179" s="151" t="s">
        <v>129</v>
      </c>
      <c r="AU179" s="151" t="s">
        <v>128</v>
      </c>
      <c r="AV179" s="12" t="s">
        <v>128</v>
      </c>
      <c r="AW179" s="12" t="s">
        <v>27</v>
      </c>
      <c r="AX179" s="12" t="s">
        <v>73</v>
      </c>
      <c r="AY179" s="151" t="s">
        <v>121</v>
      </c>
    </row>
    <row r="180" spans="2:65" s="13" customFormat="1" ht="10.199999999999999">
      <c r="B180" s="156"/>
      <c r="D180" s="150" t="s">
        <v>129</v>
      </c>
      <c r="E180" s="157" t="s">
        <v>1</v>
      </c>
      <c r="F180" s="158" t="s">
        <v>131</v>
      </c>
      <c r="H180" s="159">
        <v>13.093999999999999</v>
      </c>
      <c r="L180" s="156"/>
      <c r="M180" s="160"/>
      <c r="T180" s="161"/>
      <c r="AT180" s="157" t="s">
        <v>129</v>
      </c>
      <c r="AU180" s="157" t="s">
        <v>128</v>
      </c>
      <c r="AV180" s="13" t="s">
        <v>127</v>
      </c>
      <c r="AW180" s="13" t="s">
        <v>27</v>
      </c>
      <c r="AX180" s="13" t="s">
        <v>81</v>
      </c>
      <c r="AY180" s="157" t="s">
        <v>121</v>
      </c>
    </row>
    <row r="181" spans="2:65" s="1" customFormat="1" ht="21.75" customHeight="1">
      <c r="B181" s="136"/>
      <c r="C181" s="137" t="s">
        <v>207</v>
      </c>
      <c r="D181" s="137" t="s">
        <v>123</v>
      </c>
      <c r="E181" s="138" t="s">
        <v>208</v>
      </c>
      <c r="F181" s="139" t="s">
        <v>209</v>
      </c>
      <c r="G181" s="140" t="s">
        <v>126</v>
      </c>
      <c r="H181" s="141">
        <v>13.093999999999999</v>
      </c>
      <c r="I181" s="142">
        <v>5.96</v>
      </c>
      <c r="J181" s="142">
        <f>ROUND(I181*H181,2)</f>
        <v>78.040000000000006</v>
      </c>
      <c r="K181" s="143"/>
      <c r="L181" s="29"/>
      <c r="M181" s="144" t="s">
        <v>1</v>
      </c>
      <c r="N181" s="115" t="s">
        <v>39</v>
      </c>
      <c r="O181" s="145">
        <v>0</v>
      </c>
      <c r="P181" s="145">
        <f>O181*H181</f>
        <v>0</v>
      </c>
      <c r="Q181" s="145">
        <v>0</v>
      </c>
      <c r="R181" s="145">
        <f>Q181*H181</f>
        <v>0</v>
      </c>
      <c r="S181" s="145">
        <v>0</v>
      </c>
      <c r="T181" s="146">
        <f>S181*H181</f>
        <v>0</v>
      </c>
      <c r="AR181" s="147" t="s">
        <v>127</v>
      </c>
      <c r="AT181" s="147" t="s">
        <v>123</v>
      </c>
      <c r="AU181" s="147" t="s">
        <v>128</v>
      </c>
      <c r="AY181" s="15" t="s">
        <v>121</v>
      </c>
      <c r="BE181" s="148">
        <f>IF(N181="základná",J181,0)</f>
        <v>0</v>
      </c>
      <c r="BF181" s="148">
        <f>IF(N181="znížená",J181,0)</f>
        <v>78.040000000000006</v>
      </c>
      <c r="BG181" s="148">
        <f>IF(N181="zákl. prenesená",J181,0)</f>
        <v>0</v>
      </c>
      <c r="BH181" s="148">
        <f>IF(N181="zníž. prenesená",J181,0)</f>
        <v>0</v>
      </c>
      <c r="BI181" s="148">
        <f>IF(N181="nulová",J181,0)</f>
        <v>0</v>
      </c>
      <c r="BJ181" s="15" t="s">
        <v>128</v>
      </c>
      <c r="BK181" s="148">
        <f>ROUND(I181*H181,2)</f>
        <v>78.040000000000006</v>
      </c>
      <c r="BL181" s="15" t="s">
        <v>127</v>
      </c>
      <c r="BM181" s="147" t="s">
        <v>210</v>
      </c>
    </row>
    <row r="182" spans="2:65" s="1" customFormat="1" ht="37.799999999999997" customHeight="1">
      <c r="B182" s="136"/>
      <c r="C182" s="137" t="s">
        <v>171</v>
      </c>
      <c r="D182" s="137" t="s">
        <v>123</v>
      </c>
      <c r="E182" s="138" t="s">
        <v>211</v>
      </c>
      <c r="F182" s="139" t="s">
        <v>212</v>
      </c>
      <c r="G182" s="140" t="s">
        <v>126</v>
      </c>
      <c r="H182" s="141">
        <v>902.57</v>
      </c>
      <c r="I182" s="142">
        <v>4.91</v>
      </c>
      <c r="J182" s="142">
        <f>ROUND(I182*H182,2)</f>
        <v>4431.62</v>
      </c>
      <c r="K182" s="143"/>
      <c r="L182" s="29"/>
      <c r="M182" s="144" t="s">
        <v>1</v>
      </c>
      <c r="N182" s="115" t="s">
        <v>39</v>
      </c>
      <c r="O182" s="145">
        <v>0</v>
      </c>
      <c r="P182" s="145">
        <f>O182*H182</f>
        <v>0</v>
      </c>
      <c r="Q182" s="145">
        <v>3.5200000000000001E-3</v>
      </c>
      <c r="R182" s="145">
        <f>Q182*H182</f>
        <v>3.1770464000000005</v>
      </c>
      <c r="S182" s="145">
        <v>0</v>
      </c>
      <c r="T182" s="146">
        <f>S182*H182</f>
        <v>0</v>
      </c>
      <c r="AR182" s="147" t="s">
        <v>127</v>
      </c>
      <c r="AT182" s="147" t="s">
        <v>123</v>
      </c>
      <c r="AU182" s="147" t="s">
        <v>128</v>
      </c>
      <c r="AY182" s="15" t="s">
        <v>121</v>
      </c>
      <c r="BE182" s="148">
        <f>IF(N182="základná",J182,0)</f>
        <v>0</v>
      </c>
      <c r="BF182" s="148">
        <f>IF(N182="znížená",J182,0)</f>
        <v>4431.62</v>
      </c>
      <c r="BG182" s="148">
        <f>IF(N182="zákl. prenesená",J182,0)</f>
        <v>0</v>
      </c>
      <c r="BH182" s="148">
        <f>IF(N182="zníž. prenesená",J182,0)</f>
        <v>0</v>
      </c>
      <c r="BI182" s="148">
        <f>IF(N182="nulová",J182,0)</f>
        <v>0</v>
      </c>
      <c r="BJ182" s="15" t="s">
        <v>128</v>
      </c>
      <c r="BK182" s="148">
        <f>ROUND(I182*H182,2)</f>
        <v>4431.62</v>
      </c>
      <c r="BL182" s="15" t="s">
        <v>127</v>
      </c>
      <c r="BM182" s="147" t="s">
        <v>213</v>
      </c>
    </row>
    <row r="183" spans="2:65" s="12" customFormat="1" ht="10.199999999999999">
      <c r="B183" s="149"/>
      <c r="D183" s="150" t="s">
        <v>129</v>
      </c>
      <c r="E183" s="151" t="s">
        <v>1</v>
      </c>
      <c r="F183" s="152" t="s">
        <v>214</v>
      </c>
      <c r="H183" s="153">
        <v>902.57</v>
      </c>
      <c r="L183" s="149"/>
      <c r="M183" s="154"/>
      <c r="T183" s="155"/>
      <c r="AT183" s="151" t="s">
        <v>129</v>
      </c>
      <c r="AU183" s="151" t="s">
        <v>128</v>
      </c>
      <c r="AV183" s="12" t="s">
        <v>128</v>
      </c>
      <c r="AW183" s="12" t="s">
        <v>27</v>
      </c>
      <c r="AX183" s="12" t="s">
        <v>73</v>
      </c>
      <c r="AY183" s="151" t="s">
        <v>121</v>
      </c>
    </row>
    <row r="184" spans="2:65" s="13" customFormat="1" ht="10.199999999999999">
      <c r="B184" s="156"/>
      <c r="D184" s="150" t="s">
        <v>129</v>
      </c>
      <c r="E184" s="157" t="s">
        <v>1</v>
      </c>
      <c r="F184" s="158" t="s">
        <v>131</v>
      </c>
      <c r="H184" s="159">
        <v>902.57</v>
      </c>
      <c r="L184" s="156"/>
      <c r="M184" s="160"/>
      <c r="T184" s="161"/>
      <c r="AT184" s="157" t="s">
        <v>129</v>
      </c>
      <c r="AU184" s="157" t="s">
        <v>128</v>
      </c>
      <c r="AV184" s="13" t="s">
        <v>127</v>
      </c>
      <c r="AW184" s="13" t="s">
        <v>27</v>
      </c>
      <c r="AX184" s="13" t="s">
        <v>81</v>
      </c>
      <c r="AY184" s="157" t="s">
        <v>121</v>
      </c>
    </row>
    <row r="185" spans="2:65" s="1" customFormat="1" ht="24.15" customHeight="1">
      <c r="B185" s="136"/>
      <c r="C185" s="137" t="s">
        <v>215</v>
      </c>
      <c r="D185" s="137" t="s">
        <v>123</v>
      </c>
      <c r="E185" s="138" t="s">
        <v>216</v>
      </c>
      <c r="F185" s="139" t="s">
        <v>217</v>
      </c>
      <c r="G185" s="140" t="s">
        <v>126</v>
      </c>
      <c r="H185" s="141">
        <v>54.72</v>
      </c>
      <c r="I185" s="142">
        <v>1.2</v>
      </c>
      <c r="J185" s="142">
        <f>ROUND(I185*H185,2)</f>
        <v>65.66</v>
      </c>
      <c r="K185" s="143"/>
      <c r="L185" s="29"/>
      <c r="M185" s="144" t="s">
        <v>1</v>
      </c>
      <c r="N185" s="115" t="s">
        <v>39</v>
      </c>
      <c r="O185" s="145">
        <v>0</v>
      </c>
      <c r="P185" s="145">
        <f>O185*H185</f>
        <v>0</v>
      </c>
      <c r="Q185" s="145">
        <v>0</v>
      </c>
      <c r="R185" s="145">
        <f>Q185*H185</f>
        <v>0</v>
      </c>
      <c r="S185" s="145">
        <v>0</v>
      </c>
      <c r="T185" s="146">
        <f>S185*H185</f>
        <v>0</v>
      </c>
      <c r="AR185" s="147" t="s">
        <v>127</v>
      </c>
      <c r="AT185" s="147" t="s">
        <v>123</v>
      </c>
      <c r="AU185" s="147" t="s">
        <v>128</v>
      </c>
      <c r="AY185" s="15" t="s">
        <v>121</v>
      </c>
      <c r="BE185" s="148">
        <f>IF(N185="základná",J185,0)</f>
        <v>0</v>
      </c>
      <c r="BF185" s="148">
        <f>IF(N185="znížená",J185,0)</f>
        <v>65.66</v>
      </c>
      <c r="BG185" s="148">
        <f>IF(N185="zákl. prenesená",J185,0)</f>
        <v>0</v>
      </c>
      <c r="BH185" s="148">
        <f>IF(N185="zníž. prenesená",J185,0)</f>
        <v>0</v>
      </c>
      <c r="BI185" s="148">
        <f>IF(N185="nulová",J185,0)</f>
        <v>0</v>
      </c>
      <c r="BJ185" s="15" t="s">
        <v>128</v>
      </c>
      <c r="BK185" s="148">
        <f>ROUND(I185*H185,2)</f>
        <v>65.66</v>
      </c>
      <c r="BL185" s="15" t="s">
        <v>127</v>
      </c>
      <c r="BM185" s="147" t="s">
        <v>218</v>
      </c>
    </row>
    <row r="186" spans="2:65" s="12" customFormat="1" ht="10.199999999999999">
      <c r="B186" s="149"/>
      <c r="D186" s="150" t="s">
        <v>129</v>
      </c>
      <c r="E186" s="151" t="s">
        <v>1</v>
      </c>
      <c r="F186" s="152" t="s">
        <v>219</v>
      </c>
      <c r="H186" s="153">
        <v>54.72</v>
      </c>
      <c r="L186" s="149"/>
      <c r="M186" s="154"/>
      <c r="T186" s="155"/>
      <c r="AT186" s="151" t="s">
        <v>129</v>
      </c>
      <c r="AU186" s="151" t="s">
        <v>128</v>
      </c>
      <c r="AV186" s="12" t="s">
        <v>128</v>
      </c>
      <c r="AW186" s="12" t="s">
        <v>27</v>
      </c>
      <c r="AX186" s="12" t="s">
        <v>73</v>
      </c>
      <c r="AY186" s="151" t="s">
        <v>121</v>
      </c>
    </row>
    <row r="187" spans="2:65" s="13" customFormat="1" ht="10.199999999999999">
      <c r="B187" s="156"/>
      <c r="D187" s="150" t="s">
        <v>129</v>
      </c>
      <c r="E187" s="157" t="s">
        <v>1</v>
      </c>
      <c r="F187" s="158" t="s">
        <v>131</v>
      </c>
      <c r="H187" s="159">
        <v>54.72</v>
      </c>
      <c r="L187" s="156"/>
      <c r="M187" s="160"/>
      <c r="T187" s="161"/>
      <c r="AT187" s="157" t="s">
        <v>129</v>
      </c>
      <c r="AU187" s="157" t="s">
        <v>128</v>
      </c>
      <c r="AV187" s="13" t="s">
        <v>127</v>
      </c>
      <c r="AW187" s="13" t="s">
        <v>27</v>
      </c>
      <c r="AX187" s="13" t="s">
        <v>81</v>
      </c>
      <c r="AY187" s="157" t="s">
        <v>121</v>
      </c>
    </row>
    <row r="188" spans="2:65" s="1" customFormat="1" ht="24.15" customHeight="1">
      <c r="B188" s="136"/>
      <c r="C188" s="162" t="s">
        <v>177</v>
      </c>
      <c r="D188" s="162" t="s">
        <v>161</v>
      </c>
      <c r="E188" s="163" t="s">
        <v>220</v>
      </c>
      <c r="F188" s="164" t="s">
        <v>221</v>
      </c>
      <c r="G188" s="165" t="s">
        <v>222</v>
      </c>
      <c r="H188" s="166">
        <v>13.68</v>
      </c>
      <c r="I188" s="167">
        <v>5.22</v>
      </c>
      <c r="J188" s="167">
        <f>ROUND(I188*H188,2)</f>
        <v>71.41</v>
      </c>
      <c r="K188" s="168"/>
      <c r="L188" s="169"/>
      <c r="M188" s="170" t="s">
        <v>1</v>
      </c>
      <c r="N188" s="171" t="s">
        <v>39</v>
      </c>
      <c r="O188" s="145">
        <v>0</v>
      </c>
      <c r="P188" s="145">
        <f>O188*H188</f>
        <v>0</v>
      </c>
      <c r="Q188" s="145">
        <v>1E-3</v>
      </c>
      <c r="R188" s="145">
        <f>Q188*H188</f>
        <v>1.3679999999999999E-2</v>
      </c>
      <c r="S188" s="145">
        <v>0</v>
      </c>
      <c r="T188" s="146">
        <f>S188*H188</f>
        <v>0</v>
      </c>
      <c r="AR188" s="147" t="s">
        <v>145</v>
      </c>
      <c r="AT188" s="147" t="s">
        <v>161</v>
      </c>
      <c r="AU188" s="147" t="s">
        <v>128</v>
      </c>
      <c r="AY188" s="15" t="s">
        <v>121</v>
      </c>
      <c r="BE188" s="148">
        <f>IF(N188="základná",J188,0)</f>
        <v>0</v>
      </c>
      <c r="BF188" s="148">
        <f>IF(N188="znížená",J188,0)</f>
        <v>71.41</v>
      </c>
      <c r="BG188" s="148">
        <f>IF(N188="zákl. prenesená",J188,0)</f>
        <v>0</v>
      </c>
      <c r="BH188" s="148">
        <f>IF(N188="zníž. prenesená",J188,0)</f>
        <v>0</v>
      </c>
      <c r="BI188" s="148">
        <f>IF(N188="nulová",J188,0)</f>
        <v>0</v>
      </c>
      <c r="BJ188" s="15" t="s">
        <v>128</v>
      </c>
      <c r="BK188" s="148">
        <f>ROUND(I188*H188,2)</f>
        <v>71.41</v>
      </c>
      <c r="BL188" s="15" t="s">
        <v>127</v>
      </c>
      <c r="BM188" s="147" t="s">
        <v>223</v>
      </c>
    </row>
    <row r="189" spans="2:65" s="12" customFormat="1" ht="10.199999999999999">
      <c r="B189" s="149"/>
      <c r="D189" s="150" t="s">
        <v>129</v>
      </c>
      <c r="E189" s="151" t="s">
        <v>1</v>
      </c>
      <c r="F189" s="152" t="s">
        <v>224</v>
      </c>
      <c r="H189" s="153">
        <v>13.68</v>
      </c>
      <c r="L189" s="149"/>
      <c r="M189" s="154"/>
      <c r="T189" s="155"/>
      <c r="AT189" s="151" t="s">
        <v>129</v>
      </c>
      <c r="AU189" s="151" t="s">
        <v>128</v>
      </c>
      <c r="AV189" s="12" t="s">
        <v>128</v>
      </c>
      <c r="AW189" s="12" t="s">
        <v>27</v>
      </c>
      <c r="AX189" s="12" t="s">
        <v>73</v>
      </c>
      <c r="AY189" s="151" t="s">
        <v>121</v>
      </c>
    </row>
    <row r="190" spans="2:65" s="13" customFormat="1" ht="10.199999999999999">
      <c r="B190" s="156"/>
      <c r="D190" s="150" t="s">
        <v>129</v>
      </c>
      <c r="E190" s="157" t="s">
        <v>1</v>
      </c>
      <c r="F190" s="158" t="s">
        <v>131</v>
      </c>
      <c r="H190" s="159">
        <v>13.68</v>
      </c>
      <c r="L190" s="156"/>
      <c r="M190" s="160"/>
      <c r="T190" s="161"/>
      <c r="AT190" s="157" t="s">
        <v>129</v>
      </c>
      <c r="AU190" s="157" t="s">
        <v>128</v>
      </c>
      <c r="AV190" s="13" t="s">
        <v>127</v>
      </c>
      <c r="AW190" s="13" t="s">
        <v>27</v>
      </c>
      <c r="AX190" s="13" t="s">
        <v>81</v>
      </c>
      <c r="AY190" s="157" t="s">
        <v>121</v>
      </c>
    </row>
    <row r="191" spans="2:65" s="1" customFormat="1" ht="24.15" customHeight="1">
      <c r="B191" s="136"/>
      <c r="C191" s="137" t="s">
        <v>225</v>
      </c>
      <c r="D191" s="137" t="s">
        <v>123</v>
      </c>
      <c r="E191" s="138" t="s">
        <v>226</v>
      </c>
      <c r="F191" s="139" t="s">
        <v>227</v>
      </c>
      <c r="G191" s="140" t="s">
        <v>126</v>
      </c>
      <c r="H191" s="141">
        <v>429.4</v>
      </c>
      <c r="I191" s="142">
        <v>22.3</v>
      </c>
      <c r="J191" s="142">
        <f>ROUND(I191*H191,2)</f>
        <v>9575.6200000000008</v>
      </c>
      <c r="K191" s="143"/>
      <c r="L191" s="29"/>
      <c r="M191" s="144" t="s">
        <v>1</v>
      </c>
      <c r="N191" s="115" t="s">
        <v>39</v>
      </c>
      <c r="O191" s="145">
        <v>0</v>
      </c>
      <c r="P191" s="145">
        <f>O191*H191</f>
        <v>0</v>
      </c>
      <c r="Q191" s="145">
        <v>2.2879999999999998</v>
      </c>
      <c r="R191" s="145">
        <f>Q191*H191</f>
        <v>982.46719999999982</v>
      </c>
      <c r="S191" s="145">
        <v>0</v>
      </c>
      <c r="T191" s="146">
        <f>S191*H191</f>
        <v>0</v>
      </c>
      <c r="AR191" s="147" t="s">
        <v>127</v>
      </c>
      <c r="AT191" s="147" t="s">
        <v>123</v>
      </c>
      <c r="AU191" s="147" t="s">
        <v>128</v>
      </c>
      <c r="AY191" s="15" t="s">
        <v>121</v>
      </c>
      <c r="BE191" s="148">
        <f>IF(N191="základná",J191,0)</f>
        <v>0</v>
      </c>
      <c r="BF191" s="148">
        <f>IF(N191="znížená",J191,0)</f>
        <v>9575.6200000000008</v>
      </c>
      <c r="BG191" s="148">
        <f>IF(N191="zákl. prenesená",J191,0)</f>
        <v>0</v>
      </c>
      <c r="BH191" s="148">
        <f>IF(N191="zníž. prenesená",J191,0)</f>
        <v>0</v>
      </c>
      <c r="BI191" s="148">
        <f>IF(N191="nulová",J191,0)</f>
        <v>0</v>
      </c>
      <c r="BJ191" s="15" t="s">
        <v>128</v>
      </c>
      <c r="BK191" s="148">
        <f>ROUND(I191*H191,2)</f>
        <v>9575.6200000000008</v>
      </c>
      <c r="BL191" s="15" t="s">
        <v>127</v>
      </c>
      <c r="BM191" s="147" t="s">
        <v>228</v>
      </c>
    </row>
    <row r="192" spans="2:65" s="12" customFormat="1" ht="10.199999999999999">
      <c r="B192" s="149"/>
      <c r="D192" s="150" t="s">
        <v>129</v>
      </c>
      <c r="E192" s="151" t="s">
        <v>1</v>
      </c>
      <c r="F192" s="152" t="s">
        <v>229</v>
      </c>
      <c r="H192" s="153">
        <v>429.4</v>
      </c>
      <c r="L192" s="149"/>
      <c r="M192" s="154"/>
      <c r="T192" s="155"/>
      <c r="AT192" s="151" t="s">
        <v>129</v>
      </c>
      <c r="AU192" s="151" t="s">
        <v>128</v>
      </c>
      <c r="AV192" s="12" t="s">
        <v>128</v>
      </c>
      <c r="AW192" s="12" t="s">
        <v>27</v>
      </c>
      <c r="AX192" s="12" t="s">
        <v>73</v>
      </c>
      <c r="AY192" s="151" t="s">
        <v>121</v>
      </c>
    </row>
    <row r="193" spans="2:65" s="13" customFormat="1" ht="10.199999999999999">
      <c r="B193" s="156"/>
      <c r="D193" s="150" t="s">
        <v>129</v>
      </c>
      <c r="E193" s="157" t="s">
        <v>1</v>
      </c>
      <c r="F193" s="158" t="s">
        <v>131</v>
      </c>
      <c r="H193" s="159">
        <v>429.4</v>
      </c>
      <c r="L193" s="156"/>
      <c r="M193" s="160"/>
      <c r="T193" s="161"/>
      <c r="AT193" s="157" t="s">
        <v>129</v>
      </c>
      <c r="AU193" s="157" t="s">
        <v>128</v>
      </c>
      <c r="AV193" s="13" t="s">
        <v>127</v>
      </c>
      <c r="AW193" s="13" t="s">
        <v>27</v>
      </c>
      <c r="AX193" s="13" t="s">
        <v>81</v>
      </c>
      <c r="AY193" s="157" t="s">
        <v>121</v>
      </c>
    </row>
    <row r="194" spans="2:65" s="1" customFormat="1" ht="33" customHeight="1">
      <c r="B194" s="136"/>
      <c r="C194" s="137" t="s">
        <v>182</v>
      </c>
      <c r="D194" s="137" t="s">
        <v>123</v>
      </c>
      <c r="E194" s="138" t="s">
        <v>230</v>
      </c>
      <c r="F194" s="139" t="s">
        <v>231</v>
      </c>
      <c r="G194" s="140" t="s">
        <v>126</v>
      </c>
      <c r="H194" s="141">
        <v>9.1199999999999992</v>
      </c>
      <c r="I194" s="142">
        <v>47.1</v>
      </c>
      <c r="J194" s="142">
        <f>ROUND(I194*H194,2)</f>
        <v>429.55</v>
      </c>
      <c r="K194" s="143"/>
      <c r="L194" s="29"/>
      <c r="M194" s="144" t="s">
        <v>1</v>
      </c>
      <c r="N194" s="115" t="s">
        <v>39</v>
      </c>
      <c r="O194" s="145">
        <v>0</v>
      </c>
      <c r="P194" s="145">
        <f>O194*H194</f>
        <v>0</v>
      </c>
      <c r="Q194" s="145">
        <v>3.09E-2</v>
      </c>
      <c r="R194" s="145">
        <f>Q194*H194</f>
        <v>0.281808</v>
      </c>
      <c r="S194" s="145">
        <v>0</v>
      </c>
      <c r="T194" s="146">
        <f>S194*H194</f>
        <v>0</v>
      </c>
      <c r="AR194" s="147" t="s">
        <v>127</v>
      </c>
      <c r="AT194" s="147" t="s">
        <v>123</v>
      </c>
      <c r="AU194" s="147" t="s">
        <v>128</v>
      </c>
      <c r="AY194" s="15" t="s">
        <v>121</v>
      </c>
      <c r="BE194" s="148">
        <f>IF(N194="základná",J194,0)</f>
        <v>0</v>
      </c>
      <c r="BF194" s="148">
        <f>IF(N194="znížená",J194,0)</f>
        <v>429.55</v>
      </c>
      <c r="BG194" s="148">
        <f>IF(N194="zákl. prenesená",J194,0)</f>
        <v>0</v>
      </c>
      <c r="BH194" s="148">
        <f>IF(N194="zníž. prenesená",J194,0)</f>
        <v>0</v>
      </c>
      <c r="BI194" s="148">
        <f>IF(N194="nulová",J194,0)</f>
        <v>0</v>
      </c>
      <c r="BJ194" s="15" t="s">
        <v>128</v>
      </c>
      <c r="BK194" s="148">
        <f>ROUND(I194*H194,2)</f>
        <v>429.55</v>
      </c>
      <c r="BL194" s="15" t="s">
        <v>127</v>
      </c>
      <c r="BM194" s="147" t="s">
        <v>232</v>
      </c>
    </row>
    <row r="195" spans="2:65" s="12" customFormat="1" ht="10.199999999999999">
      <c r="B195" s="149"/>
      <c r="D195" s="150" t="s">
        <v>129</v>
      </c>
      <c r="E195" s="151" t="s">
        <v>1</v>
      </c>
      <c r="F195" s="152" t="s">
        <v>233</v>
      </c>
      <c r="H195" s="153">
        <v>9.1199999999999992</v>
      </c>
      <c r="L195" s="149"/>
      <c r="M195" s="154"/>
      <c r="T195" s="155"/>
      <c r="AT195" s="151" t="s">
        <v>129</v>
      </c>
      <c r="AU195" s="151" t="s">
        <v>128</v>
      </c>
      <c r="AV195" s="12" t="s">
        <v>128</v>
      </c>
      <c r="AW195" s="12" t="s">
        <v>27</v>
      </c>
      <c r="AX195" s="12" t="s">
        <v>73</v>
      </c>
      <c r="AY195" s="151" t="s">
        <v>121</v>
      </c>
    </row>
    <row r="196" spans="2:65" s="13" customFormat="1" ht="10.199999999999999">
      <c r="B196" s="156"/>
      <c r="D196" s="150" t="s">
        <v>129</v>
      </c>
      <c r="E196" s="157" t="s">
        <v>1</v>
      </c>
      <c r="F196" s="158" t="s">
        <v>131</v>
      </c>
      <c r="H196" s="159">
        <v>9.1199999999999992</v>
      </c>
      <c r="L196" s="156"/>
      <c r="M196" s="160"/>
      <c r="T196" s="161"/>
      <c r="AT196" s="157" t="s">
        <v>129</v>
      </c>
      <c r="AU196" s="157" t="s">
        <v>128</v>
      </c>
      <c r="AV196" s="13" t="s">
        <v>127</v>
      </c>
      <c r="AW196" s="13" t="s">
        <v>27</v>
      </c>
      <c r="AX196" s="13" t="s">
        <v>81</v>
      </c>
      <c r="AY196" s="157" t="s">
        <v>121</v>
      </c>
    </row>
    <row r="197" spans="2:65" s="11" customFormat="1" ht="22.8" customHeight="1">
      <c r="B197" s="125"/>
      <c r="D197" s="126" t="s">
        <v>72</v>
      </c>
      <c r="E197" s="134" t="s">
        <v>145</v>
      </c>
      <c r="F197" s="134" t="s">
        <v>234</v>
      </c>
      <c r="J197" s="135">
        <f>BK197</f>
        <v>6591.7</v>
      </c>
      <c r="L197" s="125"/>
      <c r="M197" s="129"/>
      <c r="P197" s="130">
        <f>SUM(P198:P200)</f>
        <v>0</v>
      </c>
      <c r="R197" s="130">
        <f>SUM(R198:R200)</f>
        <v>0.83900399999999986</v>
      </c>
      <c r="T197" s="131">
        <f>SUM(T198:T200)</f>
        <v>0</v>
      </c>
      <c r="AR197" s="126" t="s">
        <v>81</v>
      </c>
      <c r="AT197" s="132" t="s">
        <v>72</v>
      </c>
      <c r="AU197" s="132" t="s">
        <v>81</v>
      </c>
      <c r="AY197" s="126" t="s">
        <v>121</v>
      </c>
      <c r="BK197" s="133">
        <f>SUM(BK198:BK200)</f>
        <v>6591.7</v>
      </c>
    </row>
    <row r="198" spans="2:65" s="1" customFormat="1" ht="16.5" customHeight="1">
      <c r="B198" s="136"/>
      <c r="C198" s="137" t="s">
        <v>7</v>
      </c>
      <c r="D198" s="137" t="s">
        <v>123</v>
      </c>
      <c r="E198" s="138" t="s">
        <v>235</v>
      </c>
      <c r="F198" s="139" t="s">
        <v>236</v>
      </c>
      <c r="G198" s="140" t="s">
        <v>191</v>
      </c>
      <c r="H198" s="141">
        <v>50</v>
      </c>
      <c r="I198" s="142">
        <v>4.0999999999999996</v>
      </c>
      <c r="J198" s="142">
        <f>ROUND(I198*H198,2)</f>
        <v>205</v>
      </c>
      <c r="K198" s="143"/>
      <c r="L198" s="29"/>
      <c r="M198" s="144" t="s">
        <v>1</v>
      </c>
      <c r="N198" s="115" t="s">
        <v>39</v>
      </c>
      <c r="O198" s="145">
        <v>0</v>
      </c>
      <c r="P198" s="145">
        <f>O198*H198</f>
        <v>0</v>
      </c>
      <c r="Q198" s="145">
        <v>3.0000000000000001E-5</v>
      </c>
      <c r="R198" s="145">
        <f>Q198*H198</f>
        <v>1.5E-3</v>
      </c>
      <c r="S198" s="145">
        <v>0</v>
      </c>
      <c r="T198" s="146">
        <f>S198*H198</f>
        <v>0</v>
      </c>
      <c r="AR198" s="147" t="s">
        <v>127</v>
      </c>
      <c r="AT198" s="147" t="s">
        <v>123</v>
      </c>
      <c r="AU198" s="147" t="s">
        <v>128</v>
      </c>
      <c r="AY198" s="15" t="s">
        <v>121</v>
      </c>
      <c r="BE198" s="148">
        <f>IF(N198="základná",J198,0)</f>
        <v>0</v>
      </c>
      <c r="BF198" s="148">
        <f>IF(N198="znížená",J198,0)</f>
        <v>205</v>
      </c>
      <c r="BG198" s="148">
        <f>IF(N198="zákl. prenesená",J198,0)</f>
        <v>0</v>
      </c>
      <c r="BH198" s="148">
        <f>IF(N198="zníž. prenesená",J198,0)</f>
        <v>0</v>
      </c>
      <c r="BI198" s="148">
        <f>IF(N198="nulová",J198,0)</f>
        <v>0</v>
      </c>
      <c r="BJ198" s="15" t="s">
        <v>128</v>
      </c>
      <c r="BK198" s="148">
        <f>ROUND(I198*H198,2)</f>
        <v>205</v>
      </c>
      <c r="BL198" s="15" t="s">
        <v>127</v>
      </c>
      <c r="BM198" s="147" t="s">
        <v>237</v>
      </c>
    </row>
    <row r="199" spans="2:65" s="1" customFormat="1" ht="33" customHeight="1">
      <c r="B199" s="136"/>
      <c r="C199" s="162" t="s">
        <v>186</v>
      </c>
      <c r="D199" s="162" t="s">
        <v>161</v>
      </c>
      <c r="E199" s="163" t="s">
        <v>238</v>
      </c>
      <c r="F199" s="164" t="s">
        <v>239</v>
      </c>
      <c r="G199" s="165" t="s">
        <v>176</v>
      </c>
      <c r="H199" s="166">
        <v>10</v>
      </c>
      <c r="I199" s="167">
        <v>604.98</v>
      </c>
      <c r="J199" s="167">
        <f>ROUND(I199*H199,2)</f>
        <v>6049.8</v>
      </c>
      <c r="K199" s="168"/>
      <c r="L199" s="169"/>
      <c r="M199" s="170" t="s">
        <v>1</v>
      </c>
      <c r="N199" s="171" t="s">
        <v>39</v>
      </c>
      <c r="O199" s="145">
        <v>0</v>
      </c>
      <c r="P199" s="145">
        <f>O199*H199</f>
        <v>0</v>
      </c>
      <c r="Q199" s="145">
        <v>8.3699999999999997E-2</v>
      </c>
      <c r="R199" s="145">
        <f>Q199*H199</f>
        <v>0.83699999999999997</v>
      </c>
      <c r="S199" s="145">
        <v>0</v>
      </c>
      <c r="T199" s="146">
        <f>S199*H199</f>
        <v>0</v>
      </c>
      <c r="AR199" s="147" t="s">
        <v>145</v>
      </c>
      <c r="AT199" s="147" t="s">
        <v>161</v>
      </c>
      <c r="AU199" s="147" t="s">
        <v>128</v>
      </c>
      <c r="AY199" s="15" t="s">
        <v>121</v>
      </c>
      <c r="BE199" s="148">
        <f>IF(N199="základná",J199,0)</f>
        <v>0</v>
      </c>
      <c r="BF199" s="148">
        <f>IF(N199="znížená",J199,0)</f>
        <v>6049.8</v>
      </c>
      <c r="BG199" s="148">
        <f>IF(N199="zákl. prenesená",J199,0)</f>
        <v>0</v>
      </c>
      <c r="BH199" s="148">
        <f>IF(N199="zníž. prenesená",J199,0)</f>
        <v>0</v>
      </c>
      <c r="BI199" s="148">
        <f>IF(N199="nulová",J199,0)</f>
        <v>0</v>
      </c>
      <c r="BJ199" s="15" t="s">
        <v>128</v>
      </c>
      <c r="BK199" s="148">
        <f>ROUND(I199*H199,2)</f>
        <v>6049.8</v>
      </c>
      <c r="BL199" s="15" t="s">
        <v>127</v>
      </c>
      <c r="BM199" s="147" t="s">
        <v>240</v>
      </c>
    </row>
    <row r="200" spans="2:65" s="1" customFormat="1" ht="24.15" customHeight="1">
      <c r="B200" s="136"/>
      <c r="C200" s="137" t="s">
        <v>241</v>
      </c>
      <c r="D200" s="137" t="s">
        <v>123</v>
      </c>
      <c r="E200" s="138" t="s">
        <v>242</v>
      </c>
      <c r="F200" s="139" t="s">
        <v>243</v>
      </c>
      <c r="G200" s="140" t="s">
        <v>176</v>
      </c>
      <c r="H200" s="141">
        <v>3</v>
      </c>
      <c r="I200" s="142">
        <v>112.3</v>
      </c>
      <c r="J200" s="142">
        <f>ROUND(I200*H200,2)</f>
        <v>336.9</v>
      </c>
      <c r="K200" s="143"/>
      <c r="L200" s="29"/>
      <c r="M200" s="144" t="s">
        <v>1</v>
      </c>
      <c r="N200" s="115" t="s">
        <v>39</v>
      </c>
      <c r="O200" s="145">
        <v>0</v>
      </c>
      <c r="P200" s="145">
        <f>O200*H200</f>
        <v>0</v>
      </c>
      <c r="Q200" s="145">
        <v>1.6799999999999999E-4</v>
      </c>
      <c r="R200" s="145">
        <f>Q200*H200</f>
        <v>5.04E-4</v>
      </c>
      <c r="S200" s="145">
        <v>0</v>
      </c>
      <c r="T200" s="146">
        <f>S200*H200</f>
        <v>0</v>
      </c>
      <c r="AR200" s="147" t="s">
        <v>127</v>
      </c>
      <c r="AT200" s="147" t="s">
        <v>123</v>
      </c>
      <c r="AU200" s="147" t="s">
        <v>128</v>
      </c>
      <c r="AY200" s="15" t="s">
        <v>121</v>
      </c>
      <c r="BE200" s="148">
        <f>IF(N200="základná",J200,0)</f>
        <v>0</v>
      </c>
      <c r="BF200" s="148">
        <f>IF(N200="znížená",J200,0)</f>
        <v>336.9</v>
      </c>
      <c r="BG200" s="148">
        <f>IF(N200="zákl. prenesená",J200,0)</f>
        <v>0</v>
      </c>
      <c r="BH200" s="148">
        <f>IF(N200="zníž. prenesená",J200,0)</f>
        <v>0</v>
      </c>
      <c r="BI200" s="148">
        <f>IF(N200="nulová",J200,0)</f>
        <v>0</v>
      </c>
      <c r="BJ200" s="15" t="s">
        <v>128</v>
      </c>
      <c r="BK200" s="148">
        <f>ROUND(I200*H200,2)</f>
        <v>336.9</v>
      </c>
      <c r="BL200" s="15" t="s">
        <v>127</v>
      </c>
      <c r="BM200" s="147" t="s">
        <v>244</v>
      </c>
    </row>
    <row r="201" spans="2:65" s="11" customFormat="1" ht="22.8" customHeight="1">
      <c r="B201" s="125"/>
      <c r="D201" s="126" t="s">
        <v>72</v>
      </c>
      <c r="E201" s="134" t="s">
        <v>168</v>
      </c>
      <c r="F201" s="134" t="s">
        <v>245</v>
      </c>
      <c r="J201" s="135">
        <f>BK201</f>
        <v>2656.6099999999997</v>
      </c>
      <c r="L201" s="125"/>
      <c r="M201" s="129"/>
      <c r="P201" s="130">
        <f>SUM(P202:P215)</f>
        <v>0</v>
      </c>
      <c r="R201" s="130">
        <f>SUM(R202:R215)</f>
        <v>9.2570000000000013E-3</v>
      </c>
      <c r="T201" s="131">
        <f>SUM(T202:T215)</f>
        <v>1.276</v>
      </c>
      <c r="AR201" s="126" t="s">
        <v>81</v>
      </c>
      <c r="AT201" s="132" t="s">
        <v>72</v>
      </c>
      <c r="AU201" s="132" t="s">
        <v>81</v>
      </c>
      <c r="AY201" s="126" t="s">
        <v>121</v>
      </c>
      <c r="BK201" s="133">
        <f>SUM(BK202:BK215)</f>
        <v>2656.6099999999997</v>
      </c>
    </row>
    <row r="202" spans="2:65" s="1" customFormat="1" ht="21.75" customHeight="1">
      <c r="B202" s="136"/>
      <c r="C202" s="137" t="s">
        <v>246</v>
      </c>
      <c r="D202" s="137" t="s">
        <v>123</v>
      </c>
      <c r="E202" s="138" t="s">
        <v>247</v>
      </c>
      <c r="F202" s="139" t="s">
        <v>248</v>
      </c>
      <c r="G202" s="140" t="s">
        <v>191</v>
      </c>
      <c r="H202" s="141">
        <v>72.7</v>
      </c>
      <c r="I202" s="142">
        <v>14.37</v>
      </c>
      <c r="J202" s="142">
        <f>ROUND(I202*H202,2)</f>
        <v>1044.7</v>
      </c>
      <c r="K202" s="143"/>
      <c r="L202" s="29"/>
      <c r="M202" s="144" t="s">
        <v>1</v>
      </c>
      <c r="N202" s="115" t="s">
        <v>39</v>
      </c>
      <c r="O202" s="145">
        <v>0</v>
      </c>
      <c r="P202" s="145">
        <f>O202*H202</f>
        <v>0</v>
      </c>
      <c r="Q202" s="145">
        <v>1.1E-4</v>
      </c>
      <c r="R202" s="145">
        <f>Q202*H202</f>
        <v>7.9970000000000006E-3</v>
      </c>
      <c r="S202" s="145">
        <v>0</v>
      </c>
      <c r="T202" s="146">
        <f>S202*H202</f>
        <v>0</v>
      </c>
      <c r="AR202" s="147" t="s">
        <v>127</v>
      </c>
      <c r="AT202" s="147" t="s">
        <v>123</v>
      </c>
      <c r="AU202" s="147" t="s">
        <v>128</v>
      </c>
      <c r="AY202" s="15" t="s">
        <v>121</v>
      </c>
      <c r="BE202" s="148">
        <f>IF(N202="základná",J202,0)</f>
        <v>0</v>
      </c>
      <c r="BF202" s="148">
        <f>IF(N202="znížená",J202,0)</f>
        <v>1044.7</v>
      </c>
      <c r="BG202" s="148">
        <f>IF(N202="zákl. prenesená",J202,0)</f>
        <v>0</v>
      </c>
      <c r="BH202" s="148">
        <f>IF(N202="zníž. prenesená",J202,0)</f>
        <v>0</v>
      </c>
      <c r="BI202" s="148">
        <f>IF(N202="nulová",J202,0)</f>
        <v>0</v>
      </c>
      <c r="BJ202" s="15" t="s">
        <v>128</v>
      </c>
      <c r="BK202" s="148">
        <f>ROUND(I202*H202,2)</f>
        <v>1044.7</v>
      </c>
      <c r="BL202" s="15" t="s">
        <v>127</v>
      </c>
      <c r="BM202" s="147" t="s">
        <v>249</v>
      </c>
    </row>
    <row r="203" spans="2:65" s="12" customFormat="1" ht="10.199999999999999">
      <c r="B203" s="149"/>
      <c r="D203" s="150" t="s">
        <v>129</v>
      </c>
      <c r="E203" s="151" t="s">
        <v>1</v>
      </c>
      <c r="F203" s="152" t="s">
        <v>250</v>
      </c>
      <c r="H203" s="153">
        <v>72.7</v>
      </c>
      <c r="L203" s="149"/>
      <c r="M203" s="154"/>
      <c r="T203" s="155"/>
      <c r="AT203" s="151" t="s">
        <v>129</v>
      </c>
      <c r="AU203" s="151" t="s">
        <v>128</v>
      </c>
      <c r="AV203" s="12" t="s">
        <v>128</v>
      </c>
      <c r="AW203" s="12" t="s">
        <v>27</v>
      </c>
      <c r="AX203" s="12" t="s">
        <v>73</v>
      </c>
      <c r="AY203" s="151" t="s">
        <v>121</v>
      </c>
    </row>
    <row r="204" spans="2:65" s="13" customFormat="1" ht="10.199999999999999">
      <c r="B204" s="156"/>
      <c r="D204" s="150" t="s">
        <v>129</v>
      </c>
      <c r="E204" s="157" t="s">
        <v>1</v>
      </c>
      <c r="F204" s="158" t="s">
        <v>131</v>
      </c>
      <c r="H204" s="159">
        <v>72.7</v>
      </c>
      <c r="L204" s="156"/>
      <c r="M204" s="160"/>
      <c r="T204" s="161"/>
      <c r="AT204" s="157" t="s">
        <v>129</v>
      </c>
      <c r="AU204" s="157" t="s">
        <v>128</v>
      </c>
      <c r="AV204" s="13" t="s">
        <v>127</v>
      </c>
      <c r="AW204" s="13" t="s">
        <v>27</v>
      </c>
      <c r="AX204" s="13" t="s">
        <v>81</v>
      </c>
      <c r="AY204" s="157" t="s">
        <v>121</v>
      </c>
    </row>
    <row r="205" spans="2:65" s="1" customFormat="1" ht="24.15" customHeight="1">
      <c r="B205" s="136"/>
      <c r="C205" s="137" t="s">
        <v>251</v>
      </c>
      <c r="D205" s="137" t="s">
        <v>123</v>
      </c>
      <c r="E205" s="138" t="s">
        <v>252</v>
      </c>
      <c r="F205" s="139" t="s">
        <v>253</v>
      </c>
      <c r="G205" s="140" t="s">
        <v>191</v>
      </c>
      <c r="H205" s="141">
        <v>18</v>
      </c>
      <c r="I205" s="142">
        <v>7.59</v>
      </c>
      <c r="J205" s="142">
        <f>ROUND(I205*H205,2)</f>
        <v>136.62</v>
      </c>
      <c r="K205" s="143"/>
      <c r="L205" s="29"/>
      <c r="M205" s="144" t="s">
        <v>1</v>
      </c>
      <c r="N205" s="115" t="s">
        <v>39</v>
      </c>
      <c r="O205" s="145">
        <v>0</v>
      </c>
      <c r="P205" s="145">
        <f>O205*H205</f>
        <v>0</v>
      </c>
      <c r="Q205" s="145">
        <v>6.9999999999999994E-5</v>
      </c>
      <c r="R205" s="145">
        <f>Q205*H205</f>
        <v>1.2599999999999998E-3</v>
      </c>
      <c r="S205" s="145">
        <v>0</v>
      </c>
      <c r="T205" s="146">
        <f>S205*H205</f>
        <v>0</v>
      </c>
      <c r="AR205" s="147" t="s">
        <v>127</v>
      </c>
      <c r="AT205" s="147" t="s">
        <v>123</v>
      </c>
      <c r="AU205" s="147" t="s">
        <v>128</v>
      </c>
      <c r="AY205" s="15" t="s">
        <v>121</v>
      </c>
      <c r="BE205" s="148">
        <f>IF(N205="základná",J205,0)</f>
        <v>0</v>
      </c>
      <c r="BF205" s="148">
        <f>IF(N205="znížená",J205,0)</f>
        <v>136.62</v>
      </c>
      <c r="BG205" s="148">
        <f>IF(N205="zákl. prenesená",J205,0)</f>
        <v>0</v>
      </c>
      <c r="BH205" s="148">
        <f>IF(N205="zníž. prenesená",J205,0)</f>
        <v>0</v>
      </c>
      <c r="BI205" s="148">
        <f>IF(N205="nulová",J205,0)</f>
        <v>0</v>
      </c>
      <c r="BJ205" s="15" t="s">
        <v>128</v>
      </c>
      <c r="BK205" s="148">
        <f>ROUND(I205*H205,2)</f>
        <v>136.62</v>
      </c>
      <c r="BL205" s="15" t="s">
        <v>127</v>
      </c>
      <c r="BM205" s="147" t="s">
        <v>254</v>
      </c>
    </row>
    <row r="206" spans="2:65" s="12" customFormat="1" ht="10.199999999999999">
      <c r="B206" s="149"/>
      <c r="D206" s="150" t="s">
        <v>129</v>
      </c>
      <c r="E206" s="151" t="s">
        <v>1</v>
      </c>
      <c r="F206" s="152" t="s">
        <v>255</v>
      </c>
      <c r="H206" s="153">
        <v>18</v>
      </c>
      <c r="L206" s="149"/>
      <c r="M206" s="154"/>
      <c r="T206" s="155"/>
      <c r="AT206" s="151" t="s">
        <v>129</v>
      </c>
      <c r="AU206" s="151" t="s">
        <v>128</v>
      </c>
      <c r="AV206" s="12" t="s">
        <v>128</v>
      </c>
      <c r="AW206" s="12" t="s">
        <v>27</v>
      </c>
      <c r="AX206" s="12" t="s">
        <v>73</v>
      </c>
      <c r="AY206" s="151" t="s">
        <v>121</v>
      </c>
    </row>
    <row r="207" spans="2:65" s="13" customFormat="1" ht="10.199999999999999">
      <c r="B207" s="156"/>
      <c r="D207" s="150" t="s">
        <v>129</v>
      </c>
      <c r="E207" s="157" t="s">
        <v>1</v>
      </c>
      <c r="F207" s="158" t="s">
        <v>131</v>
      </c>
      <c r="H207" s="159">
        <v>18</v>
      </c>
      <c r="L207" s="156"/>
      <c r="M207" s="160"/>
      <c r="T207" s="161"/>
      <c r="AT207" s="157" t="s">
        <v>129</v>
      </c>
      <c r="AU207" s="157" t="s">
        <v>128</v>
      </c>
      <c r="AV207" s="13" t="s">
        <v>127</v>
      </c>
      <c r="AW207" s="13" t="s">
        <v>27</v>
      </c>
      <c r="AX207" s="13" t="s">
        <v>81</v>
      </c>
      <c r="AY207" s="157" t="s">
        <v>121</v>
      </c>
    </row>
    <row r="208" spans="2:65" s="1" customFormat="1" ht="24.15" customHeight="1">
      <c r="B208" s="136"/>
      <c r="C208" s="137" t="s">
        <v>192</v>
      </c>
      <c r="D208" s="137" t="s">
        <v>123</v>
      </c>
      <c r="E208" s="138" t="s">
        <v>256</v>
      </c>
      <c r="F208" s="139" t="s">
        <v>257</v>
      </c>
      <c r="G208" s="140" t="s">
        <v>191</v>
      </c>
      <c r="H208" s="141">
        <v>8.8000000000000007</v>
      </c>
      <c r="I208" s="142">
        <v>19.760000000000002</v>
      </c>
      <c r="J208" s="142">
        <f>ROUND(I208*H208,2)</f>
        <v>173.89</v>
      </c>
      <c r="K208" s="143"/>
      <c r="L208" s="29"/>
      <c r="M208" s="144" t="s">
        <v>1</v>
      </c>
      <c r="N208" s="115" t="s">
        <v>39</v>
      </c>
      <c r="O208" s="145">
        <v>0</v>
      </c>
      <c r="P208" s="145">
        <f>O208*H208</f>
        <v>0</v>
      </c>
      <c r="Q208" s="145">
        <v>0</v>
      </c>
      <c r="R208" s="145">
        <f>Q208*H208</f>
        <v>0</v>
      </c>
      <c r="S208" s="145">
        <v>0.14499999999999999</v>
      </c>
      <c r="T208" s="146">
        <f>S208*H208</f>
        <v>1.276</v>
      </c>
      <c r="AR208" s="147" t="s">
        <v>127</v>
      </c>
      <c r="AT208" s="147" t="s">
        <v>123</v>
      </c>
      <c r="AU208" s="147" t="s">
        <v>128</v>
      </c>
      <c r="AY208" s="15" t="s">
        <v>121</v>
      </c>
      <c r="BE208" s="148">
        <f>IF(N208="základná",J208,0)</f>
        <v>0</v>
      </c>
      <c r="BF208" s="148">
        <f>IF(N208="znížená",J208,0)</f>
        <v>173.89</v>
      </c>
      <c r="BG208" s="148">
        <f>IF(N208="zákl. prenesená",J208,0)</f>
        <v>0</v>
      </c>
      <c r="BH208" s="148">
        <f>IF(N208="zníž. prenesená",J208,0)</f>
        <v>0</v>
      </c>
      <c r="BI208" s="148">
        <f>IF(N208="nulová",J208,0)</f>
        <v>0</v>
      </c>
      <c r="BJ208" s="15" t="s">
        <v>128</v>
      </c>
      <c r="BK208" s="148">
        <f>ROUND(I208*H208,2)</f>
        <v>173.89</v>
      </c>
      <c r="BL208" s="15" t="s">
        <v>127</v>
      </c>
      <c r="BM208" s="147" t="s">
        <v>258</v>
      </c>
    </row>
    <row r="209" spans="2:65" s="12" customFormat="1" ht="10.199999999999999">
      <c r="B209" s="149"/>
      <c r="D209" s="150" t="s">
        <v>129</v>
      </c>
      <c r="E209" s="151" t="s">
        <v>1</v>
      </c>
      <c r="F209" s="152" t="s">
        <v>259</v>
      </c>
      <c r="H209" s="153">
        <v>8.8000000000000007</v>
      </c>
      <c r="L209" s="149"/>
      <c r="M209" s="154"/>
      <c r="T209" s="155"/>
      <c r="AT209" s="151" t="s">
        <v>129</v>
      </c>
      <c r="AU209" s="151" t="s">
        <v>128</v>
      </c>
      <c r="AV209" s="12" t="s">
        <v>128</v>
      </c>
      <c r="AW209" s="12" t="s">
        <v>27</v>
      </c>
      <c r="AX209" s="12" t="s">
        <v>73</v>
      </c>
      <c r="AY209" s="151" t="s">
        <v>121</v>
      </c>
    </row>
    <row r="210" spans="2:65" s="13" customFormat="1" ht="10.199999999999999">
      <c r="B210" s="156"/>
      <c r="D210" s="150" t="s">
        <v>129</v>
      </c>
      <c r="E210" s="157" t="s">
        <v>1</v>
      </c>
      <c r="F210" s="158" t="s">
        <v>131</v>
      </c>
      <c r="H210" s="159">
        <v>8.8000000000000007</v>
      </c>
      <c r="L210" s="156"/>
      <c r="M210" s="160"/>
      <c r="T210" s="161"/>
      <c r="AT210" s="157" t="s">
        <v>129</v>
      </c>
      <c r="AU210" s="157" t="s">
        <v>128</v>
      </c>
      <c r="AV210" s="13" t="s">
        <v>127</v>
      </c>
      <c r="AW210" s="13" t="s">
        <v>27</v>
      </c>
      <c r="AX210" s="13" t="s">
        <v>81</v>
      </c>
      <c r="AY210" s="157" t="s">
        <v>121</v>
      </c>
    </row>
    <row r="211" spans="2:65" s="1" customFormat="1" ht="24.15" customHeight="1">
      <c r="B211" s="136"/>
      <c r="C211" s="137" t="s">
        <v>260</v>
      </c>
      <c r="D211" s="137" t="s">
        <v>123</v>
      </c>
      <c r="E211" s="138" t="s">
        <v>261</v>
      </c>
      <c r="F211" s="139" t="s">
        <v>262</v>
      </c>
      <c r="G211" s="140" t="s">
        <v>164</v>
      </c>
      <c r="H211" s="141">
        <v>1.276</v>
      </c>
      <c r="I211" s="142">
        <v>15.9</v>
      </c>
      <c r="J211" s="142">
        <f>ROUND(I211*H211,2)</f>
        <v>20.29</v>
      </c>
      <c r="K211" s="143"/>
      <c r="L211" s="29"/>
      <c r="M211" s="144" t="s">
        <v>1</v>
      </c>
      <c r="N211" s="115" t="s">
        <v>39</v>
      </c>
      <c r="O211" s="145">
        <v>0</v>
      </c>
      <c r="P211" s="145">
        <f>O211*H211</f>
        <v>0</v>
      </c>
      <c r="Q211" s="145">
        <v>0</v>
      </c>
      <c r="R211" s="145">
        <f>Q211*H211</f>
        <v>0</v>
      </c>
      <c r="S211" s="145">
        <v>0</v>
      </c>
      <c r="T211" s="146">
        <f>S211*H211</f>
        <v>0</v>
      </c>
      <c r="AR211" s="147" t="s">
        <v>127</v>
      </c>
      <c r="AT211" s="147" t="s">
        <v>123</v>
      </c>
      <c r="AU211" s="147" t="s">
        <v>128</v>
      </c>
      <c r="AY211" s="15" t="s">
        <v>121</v>
      </c>
      <c r="BE211" s="148">
        <f>IF(N211="základná",J211,0)</f>
        <v>0</v>
      </c>
      <c r="BF211" s="148">
        <f>IF(N211="znížená",J211,0)</f>
        <v>20.29</v>
      </c>
      <c r="BG211" s="148">
        <f>IF(N211="zákl. prenesená",J211,0)</f>
        <v>0</v>
      </c>
      <c r="BH211" s="148">
        <f>IF(N211="zníž. prenesená",J211,0)</f>
        <v>0</v>
      </c>
      <c r="BI211" s="148">
        <f>IF(N211="nulová",J211,0)</f>
        <v>0</v>
      </c>
      <c r="BJ211" s="15" t="s">
        <v>128</v>
      </c>
      <c r="BK211" s="148">
        <f>ROUND(I211*H211,2)</f>
        <v>20.29</v>
      </c>
      <c r="BL211" s="15" t="s">
        <v>127</v>
      </c>
      <c r="BM211" s="147" t="s">
        <v>263</v>
      </c>
    </row>
    <row r="212" spans="2:65" s="1" customFormat="1" ht="24.15" customHeight="1">
      <c r="B212" s="136"/>
      <c r="C212" s="137" t="s">
        <v>196</v>
      </c>
      <c r="D212" s="137" t="s">
        <v>123</v>
      </c>
      <c r="E212" s="138" t="s">
        <v>264</v>
      </c>
      <c r="F212" s="139" t="s">
        <v>265</v>
      </c>
      <c r="G212" s="140" t="s">
        <v>164</v>
      </c>
      <c r="H212" s="141">
        <v>7.6559999999999997</v>
      </c>
      <c r="I212" s="142">
        <v>1.71</v>
      </c>
      <c r="J212" s="142">
        <f>ROUND(I212*H212,2)</f>
        <v>13.09</v>
      </c>
      <c r="K212" s="143"/>
      <c r="L212" s="29"/>
      <c r="M212" s="144" t="s">
        <v>1</v>
      </c>
      <c r="N212" s="115" t="s">
        <v>39</v>
      </c>
      <c r="O212" s="145">
        <v>0</v>
      </c>
      <c r="P212" s="145">
        <f>O212*H212</f>
        <v>0</v>
      </c>
      <c r="Q212" s="145">
        <v>0</v>
      </c>
      <c r="R212" s="145">
        <f>Q212*H212</f>
        <v>0</v>
      </c>
      <c r="S212" s="145">
        <v>0</v>
      </c>
      <c r="T212" s="146">
        <f>S212*H212</f>
        <v>0</v>
      </c>
      <c r="AR212" s="147" t="s">
        <v>127</v>
      </c>
      <c r="AT212" s="147" t="s">
        <v>123</v>
      </c>
      <c r="AU212" s="147" t="s">
        <v>128</v>
      </c>
      <c r="AY212" s="15" t="s">
        <v>121</v>
      </c>
      <c r="BE212" s="148">
        <f>IF(N212="základná",J212,0)</f>
        <v>0</v>
      </c>
      <c r="BF212" s="148">
        <f>IF(N212="znížená",J212,0)</f>
        <v>13.09</v>
      </c>
      <c r="BG212" s="148">
        <f>IF(N212="zákl. prenesená",J212,0)</f>
        <v>0</v>
      </c>
      <c r="BH212" s="148">
        <f>IF(N212="zníž. prenesená",J212,0)</f>
        <v>0</v>
      </c>
      <c r="BI212" s="148">
        <f>IF(N212="nulová",J212,0)</f>
        <v>0</v>
      </c>
      <c r="BJ212" s="15" t="s">
        <v>128</v>
      </c>
      <c r="BK212" s="148">
        <f>ROUND(I212*H212,2)</f>
        <v>13.09</v>
      </c>
      <c r="BL212" s="15" t="s">
        <v>127</v>
      </c>
      <c r="BM212" s="147" t="s">
        <v>266</v>
      </c>
    </row>
    <row r="213" spans="2:65" s="12" customFormat="1" ht="10.199999999999999">
      <c r="B213" s="149"/>
      <c r="D213" s="150" t="s">
        <v>129</v>
      </c>
      <c r="E213" s="151" t="s">
        <v>1</v>
      </c>
      <c r="F213" s="152" t="s">
        <v>267</v>
      </c>
      <c r="H213" s="153">
        <v>7.6559999999999997</v>
      </c>
      <c r="L213" s="149"/>
      <c r="M213" s="154"/>
      <c r="T213" s="155"/>
      <c r="AT213" s="151" t="s">
        <v>129</v>
      </c>
      <c r="AU213" s="151" t="s">
        <v>128</v>
      </c>
      <c r="AV213" s="12" t="s">
        <v>128</v>
      </c>
      <c r="AW213" s="12" t="s">
        <v>27</v>
      </c>
      <c r="AX213" s="12" t="s">
        <v>73</v>
      </c>
      <c r="AY213" s="151" t="s">
        <v>121</v>
      </c>
    </row>
    <row r="214" spans="2:65" s="13" customFormat="1" ht="10.199999999999999">
      <c r="B214" s="156"/>
      <c r="D214" s="150" t="s">
        <v>129</v>
      </c>
      <c r="E214" s="157" t="s">
        <v>1</v>
      </c>
      <c r="F214" s="158" t="s">
        <v>131</v>
      </c>
      <c r="H214" s="159">
        <v>7.6559999999999997</v>
      </c>
      <c r="L214" s="156"/>
      <c r="M214" s="160"/>
      <c r="T214" s="161"/>
      <c r="AT214" s="157" t="s">
        <v>129</v>
      </c>
      <c r="AU214" s="157" t="s">
        <v>128</v>
      </c>
      <c r="AV214" s="13" t="s">
        <v>127</v>
      </c>
      <c r="AW214" s="13" t="s">
        <v>27</v>
      </c>
      <c r="AX214" s="13" t="s">
        <v>81</v>
      </c>
      <c r="AY214" s="157" t="s">
        <v>121</v>
      </c>
    </row>
    <row r="215" spans="2:65" s="1" customFormat="1" ht="33" customHeight="1">
      <c r="B215" s="136"/>
      <c r="C215" s="137" t="s">
        <v>268</v>
      </c>
      <c r="D215" s="137" t="s">
        <v>123</v>
      </c>
      <c r="E215" s="138" t="s">
        <v>269</v>
      </c>
      <c r="F215" s="139" t="s">
        <v>270</v>
      </c>
      <c r="G215" s="140" t="s">
        <v>164</v>
      </c>
      <c r="H215" s="141">
        <v>627.73400000000004</v>
      </c>
      <c r="I215" s="142">
        <v>2.02</v>
      </c>
      <c r="J215" s="142">
        <f>ROUND(I215*H215,2)</f>
        <v>1268.02</v>
      </c>
      <c r="K215" s="143"/>
      <c r="L215" s="29"/>
      <c r="M215" s="144" t="s">
        <v>1</v>
      </c>
      <c r="N215" s="115" t="s">
        <v>39</v>
      </c>
      <c r="O215" s="145">
        <v>0</v>
      </c>
      <c r="P215" s="145">
        <f>O215*H215</f>
        <v>0</v>
      </c>
      <c r="Q215" s="145">
        <v>0</v>
      </c>
      <c r="R215" s="145">
        <f>Q215*H215</f>
        <v>0</v>
      </c>
      <c r="S215" s="145">
        <v>0</v>
      </c>
      <c r="T215" s="146">
        <f>S215*H215</f>
        <v>0</v>
      </c>
      <c r="AR215" s="147" t="s">
        <v>127</v>
      </c>
      <c r="AT215" s="147" t="s">
        <v>123</v>
      </c>
      <c r="AU215" s="147" t="s">
        <v>128</v>
      </c>
      <c r="AY215" s="15" t="s">
        <v>121</v>
      </c>
      <c r="BE215" s="148">
        <f>IF(N215="základná",J215,0)</f>
        <v>0</v>
      </c>
      <c r="BF215" s="148">
        <f>IF(N215="znížená",J215,0)</f>
        <v>1268.02</v>
      </c>
      <c r="BG215" s="148">
        <f>IF(N215="zákl. prenesená",J215,0)</f>
        <v>0</v>
      </c>
      <c r="BH215" s="148">
        <f>IF(N215="zníž. prenesená",J215,0)</f>
        <v>0</v>
      </c>
      <c r="BI215" s="148">
        <f>IF(N215="nulová",J215,0)</f>
        <v>0</v>
      </c>
      <c r="BJ215" s="15" t="s">
        <v>128</v>
      </c>
      <c r="BK215" s="148">
        <f>ROUND(I215*H215,2)</f>
        <v>1268.02</v>
      </c>
      <c r="BL215" s="15" t="s">
        <v>127</v>
      </c>
      <c r="BM215" s="147" t="s">
        <v>271</v>
      </c>
    </row>
    <row r="216" spans="2:65" s="11" customFormat="1" ht="22.8" customHeight="1">
      <c r="B216" s="125"/>
      <c r="D216" s="126" t="s">
        <v>72</v>
      </c>
      <c r="E216" s="134" t="s">
        <v>272</v>
      </c>
      <c r="F216" s="134" t="s">
        <v>273</v>
      </c>
      <c r="J216" s="135">
        <f>BK216</f>
        <v>10277.77</v>
      </c>
      <c r="L216" s="125"/>
      <c r="M216" s="129"/>
      <c r="P216" s="130">
        <f>P217</f>
        <v>0</v>
      </c>
      <c r="R216" s="130">
        <f>R217</f>
        <v>0</v>
      </c>
      <c r="T216" s="131">
        <f>T217</f>
        <v>0</v>
      </c>
      <c r="AR216" s="126" t="s">
        <v>81</v>
      </c>
      <c r="AT216" s="132" t="s">
        <v>72</v>
      </c>
      <c r="AU216" s="132" t="s">
        <v>81</v>
      </c>
      <c r="AY216" s="126" t="s">
        <v>121</v>
      </c>
      <c r="BK216" s="133">
        <f>BK217</f>
        <v>10277.77</v>
      </c>
    </row>
    <row r="217" spans="2:65" s="1" customFormat="1" ht="24.15" customHeight="1">
      <c r="B217" s="136"/>
      <c r="C217" s="137" t="s">
        <v>201</v>
      </c>
      <c r="D217" s="137" t="s">
        <v>123</v>
      </c>
      <c r="E217" s="138" t="s">
        <v>274</v>
      </c>
      <c r="F217" s="139" t="s">
        <v>275</v>
      </c>
      <c r="G217" s="140" t="s">
        <v>164</v>
      </c>
      <c r="H217" s="141">
        <v>1787.4390000000001</v>
      </c>
      <c r="I217" s="142">
        <v>5.75</v>
      </c>
      <c r="J217" s="142">
        <f>ROUND(I217*H217,2)</f>
        <v>10277.77</v>
      </c>
      <c r="K217" s="143"/>
      <c r="L217" s="29"/>
      <c r="M217" s="172" t="s">
        <v>1</v>
      </c>
      <c r="N217" s="173" t="s">
        <v>39</v>
      </c>
      <c r="O217" s="174">
        <v>0</v>
      </c>
      <c r="P217" s="174">
        <f>O217*H217</f>
        <v>0</v>
      </c>
      <c r="Q217" s="174">
        <v>0</v>
      </c>
      <c r="R217" s="174">
        <f>Q217*H217</f>
        <v>0</v>
      </c>
      <c r="S217" s="174">
        <v>0</v>
      </c>
      <c r="T217" s="175">
        <f>S217*H217</f>
        <v>0</v>
      </c>
      <c r="AR217" s="147" t="s">
        <v>127</v>
      </c>
      <c r="AT217" s="147" t="s">
        <v>123</v>
      </c>
      <c r="AU217" s="147" t="s">
        <v>128</v>
      </c>
      <c r="AY217" s="15" t="s">
        <v>121</v>
      </c>
      <c r="BE217" s="148">
        <f>IF(N217="základná",J217,0)</f>
        <v>0</v>
      </c>
      <c r="BF217" s="148">
        <f>IF(N217="znížená",J217,0)</f>
        <v>10277.77</v>
      </c>
      <c r="BG217" s="148">
        <f>IF(N217="zákl. prenesená",J217,0)</f>
        <v>0</v>
      </c>
      <c r="BH217" s="148">
        <f>IF(N217="zníž. prenesená",J217,0)</f>
        <v>0</v>
      </c>
      <c r="BI217" s="148">
        <f>IF(N217="nulová",J217,0)</f>
        <v>0</v>
      </c>
      <c r="BJ217" s="15" t="s">
        <v>128</v>
      </c>
      <c r="BK217" s="148">
        <f>ROUND(I217*H217,2)</f>
        <v>10277.77</v>
      </c>
      <c r="BL217" s="15" t="s">
        <v>127</v>
      </c>
      <c r="BM217" s="147" t="s">
        <v>276</v>
      </c>
    </row>
    <row r="218" spans="2:65" s="1" customFormat="1" ht="6.9" customHeight="1">
      <c r="B218" s="44"/>
      <c r="C218" s="45"/>
      <c r="D218" s="45"/>
      <c r="E218" s="45"/>
      <c r="F218" s="45"/>
      <c r="G218" s="45"/>
      <c r="H218" s="45"/>
      <c r="I218" s="45"/>
      <c r="J218" s="45"/>
      <c r="K218" s="45"/>
      <c r="L218" s="29"/>
    </row>
  </sheetData>
  <autoFilter ref="C128:K217" xr:uid="{00000000-0009-0000-0000-000001000000}"/>
  <mergeCells count="9">
    <mergeCell ref="E87:H87"/>
    <mergeCell ref="E119:H119"/>
    <mergeCell ref="E121:H12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01o - Stavebné úpravy sil...</vt:lpstr>
      <vt:lpstr>'01o - Stavebné úpravy sil...'!Názvy_tlače</vt:lpstr>
      <vt:lpstr>'Rekapitulácia stavby'!Názvy_tlače</vt:lpstr>
      <vt:lpstr>'01o - Stavebné úpravy sil...'!Oblasť_tlače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Pocitac-1</dc:creator>
  <cp:lastModifiedBy>Uzivatel</cp:lastModifiedBy>
  <dcterms:created xsi:type="dcterms:W3CDTF">2026-10-26T15:54:09Z</dcterms:created>
  <dcterms:modified xsi:type="dcterms:W3CDTF">2026-10-27T10:23:13Z</dcterms:modified>
</cp:coreProperties>
</file>