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Rozpracované\Rozpracované 2020\čakám doručenky\557-2020 Kaštieľ a DSS\predpokl. hodnota\"/>
    </mc:Choice>
  </mc:AlternateContent>
  <bookViews>
    <workbookView xWindow="0" yWindow="0" windowWidth="25200" windowHeight="11385" firstSheet="1" activeTab="1"/>
  </bookViews>
  <sheets>
    <sheet name="Rekapitulácia stavby" sheetId="1" state="veryHidden" r:id="rId1"/>
    <sheet name="MILO-07-2020 - Zariadenie..." sheetId="2" r:id="rId2"/>
  </sheets>
  <definedNames>
    <definedName name="_xlnm._FilterDatabase" localSheetId="1" hidden="1">'MILO-07-2020 - Zariadenie...'!$C$116:$K$147</definedName>
    <definedName name="_xlnm.Print_Titles" localSheetId="1">'MILO-07-2020 - Zariadenie...'!$116:$116</definedName>
    <definedName name="_xlnm.Print_Titles" localSheetId="0">'Rekapitulácia stavby'!$92:$92</definedName>
    <definedName name="_xlnm.Print_Area" localSheetId="1">'MILO-07-2020 - Zariadenie...'!$C$4:$J$76,'MILO-07-2020 - Zariadenie...'!$C$82:$J$100,'MILO-07-2020 - Zariadenie...'!$C$106:$J$147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T142" i="2"/>
  <c r="R143" i="2"/>
  <c r="R142" i="2"/>
  <c r="P143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0" i="2"/>
  <c r="BH120" i="2"/>
  <c r="BG120" i="2"/>
  <c r="BE120" i="2"/>
  <c r="T120" i="2"/>
  <c r="T119" i="2"/>
  <c r="R120" i="2"/>
  <c r="R119" i="2"/>
  <c r="P120" i="2"/>
  <c r="P119" i="2"/>
  <c r="F113" i="2"/>
  <c r="F111" i="2"/>
  <c r="E109" i="2"/>
  <c r="F89" i="2"/>
  <c r="F87" i="2"/>
  <c r="E85" i="2"/>
  <c r="J19" i="2"/>
  <c r="J18" i="2"/>
  <c r="J16" i="2"/>
  <c r="E16" i="2"/>
  <c r="F114" i="2" s="1"/>
  <c r="J15" i="2"/>
  <c r="J111" i="2"/>
  <c r="L90" i="1"/>
  <c r="AM90" i="1"/>
  <c r="AM89" i="1"/>
  <c r="L89" i="1"/>
  <c r="AM87" i="1"/>
  <c r="L87" i="1"/>
  <c r="L85" i="1"/>
  <c r="L84" i="1"/>
  <c r="J146" i="2"/>
  <c r="J145" i="2"/>
  <c r="BK143" i="2"/>
  <c r="BK141" i="2"/>
  <c r="J140" i="2"/>
  <c r="J138" i="2"/>
  <c r="BK135" i="2"/>
  <c r="BK134" i="2"/>
  <c r="BK132" i="2"/>
  <c r="BK131" i="2"/>
  <c r="J128" i="2"/>
  <c r="J127" i="2"/>
  <c r="BK124" i="2"/>
  <c r="BK123" i="2"/>
  <c r="J122" i="2"/>
  <c r="J147" i="2"/>
  <c r="BK145" i="2"/>
  <c r="J143" i="2"/>
  <c r="BK139" i="2"/>
  <c r="BK138" i="2"/>
  <c r="BK137" i="2"/>
  <c r="J135" i="2"/>
  <c r="BK133" i="2"/>
  <c r="J132" i="2"/>
  <c r="J131" i="2"/>
  <c r="J130" i="2"/>
  <c r="BK127" i="2"/>
  <c r="BK126" i="2"/>
  <c r="BK125" i="2"/>
  <c r="J120" i="2"/>
  <c r="BK147" i="2"/>
  <c r="BK146" i="2"/>
  <c r="J141" i="2"/>
  <c r="BK140" i="2"/>
  <c r="J139" i="2"/>
  <c r="J137" i="2"/>
  <c r="J136" i="2"/>
  <c r="J134" i="2"/>
  <c r="J133" i="2"/>
  <c r="BK130" i="2"/>
  <c r="J129" i="2"/>
  <c r="BK128" i="2"/>
  <c r="J123" i="2"/>
  <c r="BK122" i="2"/>
  <c r="BK129" i="2"/>
  <c r="J126" i="2"/>
  <c r="J125" i="2"/>
  <c r="J124" i="2"/>
  <c r="BK120" i="2"/>
  <c r="AS94" i="1"/>
  <c r="BK136" i="2"/>
  <c r="BK121" i="2" l="1"/>
  <c r="J121" i="2"/>
  <c r="J97" i="2"/>
  <c r="T121" i="2"/>
  <c r="T118" i="2" s="1"/>
  <c r="T117" i="2" s="1"/>
  <c r="R144" i="2"/>
  <c r="P121" i="2"/>
  <c r="P118" i="2" s="1"/>
  <c r="P117" i="2" s="1"/>
  <c r="AU95" i="1" s="1"/>
  <c r="AU94" i="1" s="1"/>
  <c r="P144" i="2"/>
  <c r="R121" i="2"/>
  <c r="R118" i="2" s="1"/>
  <c r="R117" i="2" s="1"/>
  <c r="BK144" i="2"/>
  <c r="J144" i="2" s="1"/>
  <c r="J99" i="2" s="1"/>
  <c r="T144" i="2"/>
  <c r="BF122" i="2"/>
  <c r="J87" i="2"/>
  <c r="F90" i="2"/>
  <c r="BF120" i="2"/>
  <c r="BF124" i="2"/>
  <c r="BF125" i="2"/>
  <c r="BF128" i="2"/>
  <c r="BF129" i="2"/>
  <c r="BF131" i="2"/>
  <c r="BF134" i="2"/>
  <c r="BF140" i="2"/>
  <c r="BK119" i="2"/>
  <c r="BK142" i="2"/>
  <c r="J142" i="2" s="1"/>
  <c r="J98" i="2" s="1"/>
  <c r="BF123" i="2"/>
  <c r="BF133" i="2"/>
  <c r="BF137" i="2"/>
  <c r="BF138" i="2"/>
  <c r="BF141" i="2"/>
  <c r="BF143" i="2"/>
  <c r="BF145" i="2"/>
  <c r="BF126" i="2"/>
  <c r="BF127" i="2"/>
  <c r="BF130" i="2"/>
  <c r="BF132" i="2"/>
  <c r="BF135" i="2"/>
  <c r="BF136" i="2"/>
  <c r="BF139" i="2"/>
  <c r="BF146" i="2"/>
  <c r="BF147" i="2"/>
  <c r="F31" i="2"/>
  <c r="AZ95" i="1" s="1"/>
  <c r="AZ94" i="1" s="1"/>
  <c r="W29" i="1" s="1"/>
  <c r="J31" i="2"/>
  <c r="AV95" i="1" s="1"/>
  <c r="F33" i="2"/>
  <c r="BB95" i="1"/>
  <c r="BB94" i="1" s="1"/>
  <c r="W31" i="1" s="1"/>
  <c r="F34" i="2"/>
  <c r="BC95" i="1" s="1"/>
  <c r="BC94" i="1" s="1"/>
  <c r="AY94" i="1" s="1"/>
  <c r="F35" i="2"/>
  <c r="BD95" i="1"/>
  <c r="BD94" i="1" s="1"/>
  <c r="W33" i="1" s="1"/>
  <c r="BK118" i="2" l="1"/>
  <c r="J118" i="2"/>
  <c r="J95" i="2"/>
  <c r="J119" i="2"/>
  <c r="J96" i="2" s="1"/>
  <c r="AX94" i="1"/>
  <c r="W32" i="1"/>
  <c r="AV94" i="1"/>
  <c r="AK29" i="1" s="1"/>
  <c r="J32" i="2"/>
  <c r="AW95" i="1" s="1"/>
  <c r="AT95" i="1" s="1"/>
  <c r="F32" i="2"/>
  <c r="BA95" i="1" s="1"/>
  <c r="BA94" i="1" s="1"/>
  <c r="AW94" i="1" s="1"/>
  <c r="AK30" i="1" s="1"/>
  <c r="BK117" i="2" l="1"/>
  <c r="J117" i="2"/>
  <c r="J94" i="2" s="1"/>
  <c r="AT94" i="1"/>
  <c r="W30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<sst xmlns="http://schemas.openxmlformats.org/spreadsheetml/2006/main" count="633" uniqueCount="227">
  <si>
    <t>Export Komplet</t>
  </si>
  <si>
    <t/>
  </si>
  <si>
    <t>2.0</t>
  </si>
  <si>
    <t>False</t>
  </si>
  <si>
    <t>{d8ac3723-8f78-4d42-965e-0d4be64222ab}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</si>
  <si>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</si>
  <si>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</si>
  <si>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</si>
  <si>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</si>
  <si>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</si>
  <si>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</si>
  <si>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</si>
  <si>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MILO/07/2020</t>
  </si>
  <si>
    <t>Stavba:</t>
  </si>
  <si>
    <t>Zariadenie pre seniorov - elektro inštalácia VO</t>
  </si>
  <si>
    <t>JKSO:</t>
  </si>
  <si>
    <t>KS:</t>
  </si>
  <si>
    <t>Miesto:</t>
  </si>
  <si>
    <t>Žiar nad Hronom</t>
  </si>
  <si>
    <t>Dátum:</t>
  </si>
  <si>
    <t>23. 7. 2020</t>
  </si>
  <si>
    <t>Objednávateľ:</t>
  </si>
  <si>
    <t>IČO:</t>
  </si>
  <si>
    <t>Mesto Žiar nad Hronom</t>
  </si>
  <si>
    <t>IČ DPH:</t>
  </si>
  <si>
    <t>Zhotoviteľ:</t>
  </si>
  <si>
    <t xml:space="preserve"> </t>
  </si>
  <si>
    <t>Projektant:</t>
  </si>
  <si>
    <t>True</t>
  </si>
  <si>
    <t>Spracovateľ:</t>
  </si>
  <si>
    <t>ELMONT- Žiar nad Hronom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</si>
  <si>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</si>
  <si>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</si>
  <si>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</si>
  <si>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</si>
  <si>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</si>
  <si>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</si>
  <si>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</si>
  <si>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</si>
  <si>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</si>
  <si>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</si>
  <si>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</si>
  <si>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</si>
  <si>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</si>
  <si>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</si>
  <si>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</si>
  <si>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</si>
  <si>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</si>
  <si>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</si>
  <si>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</si>
  <si>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</si>
  <si>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</si>
  <si>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</si>
  <si>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</si>
  <si>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</si>
  <si>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</si>
  <si>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</si>
  <si>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</si>
  <si>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</si>
  <si>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</si>
  <si>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</si>
  <si>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</si>
  <si>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</si>
  <si>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</si>
  <si>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</si>
  <si>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</si>
  <si>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</si>
  <si>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</si>
  <si>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</si>
  <si>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</si>
  <si>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</si>
  <si>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</si>
  <si>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</si>
  <si>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</si>
  <si>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</si>
  <si>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</si>
  <si>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</si>
  <si>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</si>
  <si>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</si>
  <si>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</si>
  <si>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</si>
  <si>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</si>
  <si>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</si>
  <si>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</si>
  <si>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</si>
  <si>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</si>
  <si>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21-M - Elektromontáže</t>
  </si>
  <si>
    <t xml:space="preserve">    46-M - Zemné práce vykonávané pri externých montážnych prácach</t>
  </si>
  <si>
    <t xml:space="preserve">    95-M - Revízie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</si>
  <si>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</si>
  <si>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</si>
  <si>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</si>
  <si>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</si>
  <si>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</si>
  <si>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</si>
  <si>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</si>
  <si>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</si>
  <si>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</si>
  <si>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</si>
  <si>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</si>
  <si>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</si>
  <si>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</si>
  <si>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</si>
  <si>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</si>
  <si>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</si>
  <si>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</si>
  <si>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21-M</t>
  </si>
  <si>
    <t>Elektromontáže</t>
  </si>
  <si>
    <t>22</t>
  </si>
  <si>
    <t>K</t>
  </si>
  <si>
    <t>210201922.S</t>
  </si>
  <si>
    <t>Montážne práce elektro - M21</t>
  </si>
  <si>
    <t>euro</t>
  </si>
  <si>
    <t>64</t>
  </si>
  <si>
    <t>2</t>
  </si>
  <si>
    <t>1494450402</t>
  </si>
  <si>
    <t>46-M</t>
  </si>
  <si>
    <t>Zemné práce vykonávané pri externých montážnych prácach</t>
  </si>
  <si>
    <t>460050005.S</t>
  </si>
  <si>
    <t>Jama pre jednoduchý stožiar nepätkovaný dĺžky 6-8 m, v rovine,zásyp a zhutnenie,zemina tr.5</t>
  </si>
  <si>
    <t>ks</t>
  </si>
  <si>
    <t>-1722636347</t>
  </si>
  <si>
    <t>460200114.S</t>
  </si>
  <si>
    <t>Hĺbenie káblovej ryhy ručne 35 cm širokej a 30 cm hlbokej, v zemine triedy 4</t>
  </si>
  <si>
    <t>m</t>
  </si>
  <si>
    <t>-1052225204</t>
  </si>
  <si>
    <t>23</t>
  </si>
  <si>
    <t>460300001.S</t>
  </si>
  <si>
    <t>Zahrnutie rýh strojom vrátane urovnania vrstvy, ale bez zhutnenia, v meste</t>
  </si>
  <si>
    <t>m3</t>
  </si>
  <si>
    <t>-447094383</t>
  </si>
  <si>
    <t>460420041.S</t>
  </si>
  <si>
    <t>Zriadenie káblového lôžka z piesku a cementu bez zakrytia, v ryhe šírky do 100 cm, hr. vrstvy 12 cm</t>
  </si>
  <si>
    <t>1480320624</t>
  </si>
  <si>
    <t>4</t>
  </si>
  <si>
    <t>583310000100.S</t>
  </si>
  <si>
    <t>Kamenivo ťažené drobné frakcia 0-1 mm</t>
  </si>
  <si>
    <t>t</t>
  </si>
  <si>
    <t>128</t>
  </si>
  <si>
    <t>307372406</t>
  </si>
  <si>
    <t>5</t>
  </si>
  <si>
    <t>345290002300.S</t>
  </si>
  <si>
    <t>ROSA TB1</t>
  </si>
  <si>
    <t>-1113633706</t>
  </si>
  <si>
    <t>6</t>
  </si>
  <si>
    <t>345290016600.S</t>
  </si>
  <si>
    <t>Poistka E14</t>
  </si>
  <si>
    <t>-1565447576</t>
  </si>
  <si>
    <t>7</t>
  </si>
  <si>
    <t>341110001700.S</t>
  </si>
  <si>
    <t>Kábel medený CYKY 4x10 mm2</t>
  </si>
  <si>
    <t>-670302625</t>
  </si>
  <si>
    <t>8</t>
  </si>
  <si>
    <t>341110000700.S</t>
  </si>
  <si>
    <t>Kábel medený CYKY 3x1,5 mm2</t>
  </si>
  <si>
    <t>171685206</t>
  </si>
  <si>
    <t>9</t>
  </si>
  <si>
    <t>354410058800.S</t>
  </si>
  <si>
    <t>Pásovina uzemňovacia FeZn 30 x 4 mm</t>
  </si>
  <si>
    <t>kg</t>
  </si>
  <si>
    <t>1461634052</t>
  </si>
  <si>
    <t>10</t>
  </si>
  <si>
    <t>354410054800.S</t>
  </si>
  <si>
    <t>Drôt bleskozvodový FeZn, d 10 mm</t>
  </si>
  <si>
    <t>329909343</t>
  </si>
  <si>
    <t>11</t>
  </si>
  <si>
    <t>354410000600.S</t>
  </si>
  <si>
    <t>Svorka FeZn odbočovacia spojovacia označenie SR 02 (M8)</t>
  </si>
  <si>
    <t>1979100535</t>
  </si>
  <si>
    <t>12</t>
  </si>
  <si>
    <t>354410000900.S</t>
  </si>
  <si>
    <t>Svorka FeZn uzemňovacia označenie SR 03 A</t>
  </si>
  <si>
    <t>570564846</t>
  </si>
  <si>
    <t>13</t>
  </si>
  <si>
    <t>354410018600.S</t>
  </si>
  <si>
    <t>Stĺp oceľový pozinkovaný ST 150/60 P</t>
  </si>
  <si>
    <t>1352677788</t>
  </si>
  <si>
    <t>14</t>
  </si>
  <si>
    <t>348420001000</t>
  </si>
  <si>
    <t>Svietidlo Gama park 230V 28W</t>
  </si>
  <si>
    <t>-656346168</t>
  </si>
  <si>
    <t>15</t>
  </si>
  <si>
    <t>345710005500</t>
  </si>
  <si>
    <t>Rúrka ohybná dvojplášťová HDPE, KOPOFLEX BA KF 09040 BA, D 40, KOPOS</t>
  </si>
  <si>
    <t>1610056585</t>
  </si>
  <si>
    <t>16</t>
  </si>
  <si>
    <t>357110014710.S</t>
  </si>
  <si>
    <t>Skriňa prípojková plastová SPP 2 na stĺp s EZ, 2x vývodky PG29 zdola, 1x 3PSH 00, 100 A, držiaky pre upínací pás</t>
  </si>
  <si>
    <t>1637616951</t>
  </si>
  <si>
    <t>17</t>
  </si>
  <si>
    <t>345220000100.S</t>
  </si>
  <si>
    <t>Poistka VN 10/25 kV 16A ETI 442 mm</t>
  </si>
  <si>
    <t>-1942594442</t>
  </si>
  <si>
    <t>24</t>
  </si>
  <si>
    <t>460560004.S</t>
  </si>
  <si>
    <t>Ručný zásyp nezap. káblovej ryhy bez zhutn. zeminy, 20 cm širokej, 50 cm hlbokej v zemine tr. 4</t>
  </si>
  <si>
    <t>-450594648</t>
  </si>
  <si>
    <t>25</t>
  </si>
  <si>
    <t>283230008000.S</t>
  </si>
  <si>
    <t>Výstražná fóla PE, š. 300, farba červená</t>
  </si>
  <si>
    <t>1710265644</t>
  </si>
  <si>
    <t>95-M</t>
  </si>
  <si>
    <t>Revízie</t>
  </si>
  <si>
    <t>18</t>
  </si>
  <si>
    <t>950103003.S</t>
  </si>
  <si>
    <t>El. inšt. kontrola stavu el. okruhu vrátane inštal., ovládacích a istiacich prvkov, ale bez pripoj. spotrebičov v priestore bezp. nad 10 vývodov</t>
  </si>
  <si>
    <t>obv.</t>
  </si>
  <si>
    <t>1790586056</t>
  </si>
  <si>
    <t>VRN</t>
  </si>
  <si>
    <t>Vedľajšie rozpočtové náklady</t>
  </si>
  <si>
    <t>19</t>
  </si>
  <si>
    <t>000300016.S</t>
  </si>
  <si>
    <t>Geodetické práce - vykonávané pred výstavbou určenie vytyčovacej siete, vytýčenie staveniska, staveb. objektu</t>
  </si>
  <si>
    <t>eur</t>
  </si>
  <si>
    <t>1024</t>
  </si>
  <si>
    <t>1467001444</t>
  </si>
  <si>
    <t>21</t>
  </si>
  <si>
    <t>000700011.S</t>
  </si>
  <si>
    <t>Dopravné náklady - práce s plošinou</t>
  </si>
  <si>
    <t>h</t>
  </si>
  <si>
    <t>-156998560</t>
  </si>
  <si>
    <t>001400011.S</t>
  </si>
  <si>
    <t>Drobný inštalačný materiál</t>
  </si>
  <si>
    <t>-1948273</t>
  </si>
  <si>
    <t>Mesto Žiar nad Hronom, Š: Moysesa 46, 965 19 Žiar nad Hronom</t>
  </si>
  <si>
    <t xml:space="preserve">ELMONT-ZH, spol. s r.o., Róbert Páleník, Priemyselná 12,                                                  965 63 Žiar nad Hronom, palenik@elmontzh.sk
</t>
  </si>
  <si>
    <t>Výkaz výmer - verejné osvetlenie parkoviska pre Zariadenie pre seniorov                                  "Domov pri kaštieli"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</si>
</sst>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0" fillId="0" borderId="0" xfId="0"/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2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0" t="s">
        <v>12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1" t="s">
        <v>14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26</v>
      </c>
      <c r="AK17" s="23" t="s">
        <v>24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30</v>
      </c>
      <c r="AK20" s="23" t="s">
        <v>24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ROUND(AG94,2)</f>
        <v>0</v>
      </c>
      <c r="AL26" s="194"/>
      <c r="AM26" s="194"/>
      <c r="AN26" s="194"/>
      <c r="AO26" s="19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5" t="s">
        <v>33</v>
      </c>
      <c r="M28" s="195"/>
      <c r="N28" s="195"/>
      <c r="O28" s="195"/>
      <c r="P28" s="195"/>
      <c r="Q28" s="26"/>
      <c r="R28" s="26"/>
      <c r="S28" s="26"/>
      <c r="T28" s="26"/>
      <c r="U28" s="26"/>
      <c r="V28" s="26"/>
      <c r="W28" s="195" t="s">
        <v>34</v>
      </c>
      <c r="X28" s="195"/>
      <c r="Y28" s="195"/>
      <c r="Z28" s="195"/>
      <c r="AA28" s="195"/>
      <c r="AB28" s="195"/>
      <c r="AC28" s="195"/>
      <c r="AD28" s="195"/>
      <c r="AE28" s="195"/>
      <c r="AF28" s="26"/>
      <c r="AG28" s="26"/>
      <c r="AH28" s="26"/>
      <c r="AI28" s="26"/>
      <c r="AJ28" s="26"/>
      <c r="AK28" s="195" t="s">
        <v>35</v>
      </c>
      <c r="AL28" s="195"/>
      <c r="AM28" s="195"/>
      <c r="AN28" s="195"/>
      <c r="AO28" s="195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85">
        <v>0.2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1"/>
    </row>
    <row r="30" spans="1:71" s="3" customFormat="1" ht="14.45" customHeight="1">
      <c r="B30" s="31"/>
      <c r="F30" s="23" t="s">
        <v>38</v>
      </c>
      <c r="L30" s="185">
        <v>0.2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1"/>
    </row>
    <row r="31" spans="1:71" s="3" customFormat="1" ht="14.45" hidden="1" customHeight="1">
      <c r="B31" s="31"/>
      <c r="F31" s="23" t="s">
        <v>39</v>
      </c>
      <c r="L31" s="185">
        <v>0.2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1:71" s="3" customFormat="1" ht="14.45" hidden="1" customHeight="1">
      <c r="B32" s="31"/>
      <c r="F32" s="23" t="s">
        <v>40</v>
      </c>
      <c r="L32" s="185">
        <v>0.2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1:57" s="3" customFormat="1" ht="14.45" hidden="1" customHeight="1">
      <c r="B33" s="31"/>
      <c r="F33" s="23" t="s">
        <v>41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86" t="s">
        <v>44</v>
      </c>
      <c r="Y35" s="187"/>
      <c r="Z35" s="187"/>
      <c r="AA35" s="187"/>
      <c r="AB35" s="187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7"/>
      <c r="AM35" s="187"/>
      <c r="AN35" s="187"/>
      <c r="AO35" s="189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MILO/07/2020</v>
      </c>
      <c r="AR84" s="45"/>
    </row>
    <row r="85" spans="1:90" s="5" customFormat="1" ht="36.950000000000003" customHeight="1">
      <c r="B85" s="46"/>
      <c r="C85" s="47" t="s">
        <v>13</v>
      </c>
      <c r="L85" s="174" t="str">
        <f>K6</f>
        <v>Zariadenie pre seniorov - elektro inštalácia VO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6" t="str">
        <f>IF(AN8= "","",AN8)</f>
        <v>23. 7. 2020</v>
      </c>
      <c r="AN87" s="176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77" t="str">
        <f>IF(E17="","",E17)</f>
        <v xml:space="preserve"> </v>
      </c>
      <c r="AN89" s="178"/>
      <c r="AO89" s="178"/>
      <c r="AP89" s="178"/>
      <c r="AQ89" s="26"/>
      <c r="AR89" s="27"/>
      <c r="AS89" s="179" t="s">
        <v>52</v>
      </c>
      <c r="AT89" s="18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77" t="str">
        <f>IF(E20="","",E20)</f>
        <v>ELMONT- Žiar nad Hronom</v>
      </c>
      <c r="AN90" s="178"/>
      <c r="AO90" s="178"/>
      <c r="AP90" s="178"/>
      <c r="AQ90" s="26"/>
      <c r="AR90" s="27"/>
      <c r="AS90" s="181"/>
      <c r="AT90" s="18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1"/>
      <c r="AT91" s="18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4" t="s">
        <v>53</v>
      </c>
      <c r="D92" s="165"/>
      <c r="E92" s="165"/>
      <c r="F92" s="165"/>
      <c r="G92" s="165"/>
      <c r="H92" s="54"/>
      <c r="I92" s="166" t="s">
        <v>54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7" t="s">
        <v>55</v>
      </c>
      <c r="AH92" s="165"/>
      <c r="AI92" s="165"/>
      <c r="AJ92" s="165"/>
      <c r="AK92" s="165"/>
      <c r="AL92" s="165"/>
      <c r="AM92" s="165"/>
      <c r="AN92" s="166" t="s">
        <v>56</v>
      </c>
      <c r="AO92" s="165"/>
      <c r="AP92" s="168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248.62388000000001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24.75" customHeight="1">
      <c r="A95" s="72" t="s">
        <v>75</v>
      </c>
      <c r="B95" s="73"/>
      <c r="C95" s="74"/>
      <c r="D95" s="171" t="s">
        <v>12</v>
      </c>
      <c r="E95" s="171"/>
      <c r="F95" s="171"/>
      <c r="G95" s="171"/>
      <c r="H95" s="171"/>
      <c r="I95" s="75"/>
      <c r="J95" s="171" t="s">
        <v>14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'MILO-07-2020 - Zariadenie...'!J28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6" t="s">
        <v>76</v>
      </c>
      <c r="AR95" s="73"/>
      <c r="AS95" s="77">
        <v>0</v>
      </c>
      <c r="AT95" s="78">
        <f>ROUND(SUM(AV95:AW95),2)</f>
        <v>0</v>
      </c>
      <c r="AU95" s="79">
        <f>'MILO-07-2020 - Zariadenie...'!P117</f>
        <v>248.62387999999996</v>
      </c>
      <c r="AV95" s="78">
        <f>'MILO-07-2020 - Zariadenie...'!J31</f>
        <v>0</v>
      </c>
      <c r="AW95" s="78">
        <f>'MILO-07-2020 - Zariadenie...'!J32</f>
        <v>0</v>
      </c>
      <c r="AX95" s="78">
        <f>'MILO-07-2020 - Zariadenie...'!J33</f>
        <v>0</v>
      </c>
      <c r="AY95" s="78">
        <f>'MILO-07-2020 - Zariadenie...'!J34</f>
        <v>0</v>
      </c>
      <c r="AZ95" s="78">
        <f>'MILO-07-2020 - Zariadenie...'!F31</f>
        <v>0</v>
      </c>
      <c r="BA95" s="78">
        <f>'MILO-07-2020 - Zariadenie...'!F32</f>
        <v>0</v>
      </c>
      <c r="BB95" s="78">
        <f>'MILO-07-2020 - Zariadenie...'!F33</f>
        <v>0</v>
      </c>
      <c r="BC95" s="78">
        <f>'MILO-07-2020 - Zariadenie...'!F34</f>
        <v>0</v>
      </c>
      <c r="BD95" s="80">
        <f>'MILO-07-2020 - Zariadenie...'!F35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MILO-07-2020 - Zariadeni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8"/>
  <sheetViews>
    <sheetView showGridLines="0" tabSelected="1" workbookViewId="0">
      <selection activeCell="V109" sqref="V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79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30" customHeight="1">
      <c r="A7" s="26"/>
      <c r="B7" s="27"/>
      <c r="C7" s="26"/>
      <c r="D7" s="26"/>
      <c r="E7" s="196" t="s">
        <v>226</v>
      </c>
      <c r="F7" s="196"/>
      <c r="G7" s="196"/>
      <c r="H7" s="196"/>
      <c r="I7" s="19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44039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23</v>
      </c>
      <c r="F13" s="26"/>
      <c r="G13" s="26"/>
      <c r="H13" s="26"/>
      <c r="I13" s="23" t="s">
        <v>24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90" t="str">
        <f>'Rekapitulácia stavby'!E14</f>
        <v xml:space="preserve"> </v>
      </c>
      <c r="F16" s="190"/>
      <c r="G16" s="190"/>
      <c r="H16" s="190"/>
      <c r="I16" s="23" t="s">
        <v>24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24</v>
      </c>
      <c r="J19" s="21" t="str">
        <f>IF('Rekapitulácia stavby'!AN17="","",'Rekapitulácia stavby'!AN17)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29</v>
      </c>
      <c r="E21" s="26"/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F22" s="26"/>
      <c r="G22" s="26"/>
      <c r="H22" s="26"/>
      <c r="I22" s="23" t="s">
        <v>24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92" t="s">
        <v>1</v>
      </c>
      <c r="F25" s="192"/>
      <c r="G25" s="192"/>
      <c r="H25" s="192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ROUND(J117,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ROUND((SUM(BE117:BE147)),  2)</f>
        <v>0</v>
      </c>
      <c r="G31" s="26"/>
      <c r="H31" s="26"/>
      <c r="I31" s="90">
        <v>0.2</v>
      </c>
      <c r="J31" s="89">
        <f>ROUND(((SUM(BE117:BE147))*I31),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ROUND((SUM(BF117:BF147)),  2)</f>
        <v>0</v>
      </c>
      <c r="G32" s="26"/>
      <c r="H32" s="26"/>
      <c r="I32" s="90">
        <v>0.2</v>
      </c>
      <c r="J32" s="89">
        <f>ROUND(((SUM(BF117:BF147))*I32),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ROUND((SUM(BG117:BG147)),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ROUND((SUM(BH117:BH147)),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ROUND((SUM(BI117:BI147)),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 ht="101.25" customHeight="1">
      <c r="B52" s="17"/>
      <c r="E52" s="197" t="s">
        <v>225</v>
      </c>
      <c r="F52" s="19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D67" s="161" t="s">
        <v>224</v>
      </c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2.25" customHeight="1">
      <c r="A85" s="26"/>
      <c r="B85" s="27"/>
      <c r="C85" s="26"/>
      <c r="D85" s="26"/>
      <c r="E85" s="196" t="str">
        <f>E7</f>
        <v>Výkaz výmer - verejné osvetlenie parkoviska pre Zariadenie pre seniorov                                  "Domov pri kaštieli"</v>
      </c>
      <c r="F85" s="196"/>
      <c r="G85" s="196"/>
      <c r="H85" s="196"/>
      <c r="I85" s="19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>
        <f>IF(J10="","",J10)</f>
        <v>44039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25.5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27</v>
      </c>
      <c r="J89" s="24" t="s">
        <v>30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25.7" customHeight="1">
      <c r="A90" s="26"/>
      <c r="B90" s="27"/>
      <c r="C90" s="23" t="s">
        <v>25</v>
      </c>
      <c r="D90" s="26"/>
      <c r="E90" s="26"/>
      <c r="F90" s="21" t="str">
        <f>IF(E16="","",E16)</f>
        <v xml:space="preserve"> </v>
      </c>
      <c r="G90" s="26"/>
      <c r="H90" s="26"/>
      <c r="I90" s="23" t="s">
        <v>29</v>
      </c>
      <c r="J90" s="24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81</v>
      </c>
      <c r="D92" s="91"/>
      <c r="E92" s="91"/>
      <c r="F92" s="91"/>
      <c r="G92" s="91"/>
      <c r="H92" s="91"/>
      <c r="I92" s="91"/>
      <c r="J92" s="100" t="s">
        <v>82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83</v>
      </c>
      <c r="D94" s="26"/>
      <c r="E94" s="26"/>
      <c r="F94" s="26"/>
      <c r="G94" s="26"/>
      <c r="H94" s="26"/>
      <c r="I94" s="26"/>
      <c r="J94" s="65">
        <f>J117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84</v>
      </c>
    </row>
    <row r="95" spans="1:47" s="9" customFormat="1" ht="24.95" customHeight="1">
      <c r="B95" s="102"/>
      <c r="D95" s="103" t="s">
        <v>85</v>
      </c>
      <c r="E95" s="104"/>
      <c r="F95" s="104"/>
      <c r="G95" s="104"/>
      <c r="H95" s="104"/>
      <c r="I95" s="104"/>
      <c r="J95" s="105">
        <f>J118</f>
        <v>0</v>
      </c>
      <c r="L95" s="102"/>
    </row>
    <row r="96" spans="1:47" s="10" customFormat="1" ht="19.899999999999999" customHeight="1">
      <c r="B96" s="106"/>
      <c r="D96" s="107" t="s">
        <v>86</v>
      </c>
      <c r="E96" s="108"/>
      <c r="F96" s="108"/>
      <c r="G96" s="108"/>
      <c r="H96" s="108"/>
      <c r="I96" s="108"/>
      <c r="J96" s="109">
        <f>J119</f>
        <v>0</v>
      </c>
      <c r="L96" s="106"/>
    </row>
    <row r="97" spans="1:31" s="10" customFormat="1" ht="19.899999999999999" customHeight="1">
      <c r="B97" s="106"/>
      <c r="D97" s="107" t="s">
        <v>87</v>
      </c>
      <c r="E97" s="108"/>
      <c r="F97" s="108"/>
      <c r="G97" s="108"/>
      <c r="H97" s="108"/>
      <c r="I97" s="108"/>
      <c r="J97" s="109">
        <f>J121</f>
        <v>0</v>
      </c>
      <c r="L97" s="106"/>
    </row>
    <row r="98" spans="1:31" s="10" customFormat="1" ht="19.899999999999999" customHeight="1">
      <c r="B98" s="106"/>
      <c r="D98" s="107" t="s">
        <v>88</v>
      </c>
      <c r="E98" s="108"/>
      <c r="F98" s="108"/>
      <c r="G98" s="108"/>
      <c r="H98" s="108"/>
      <c r="I98" s="108"/>
      <c r="J98" s="109">
        <f>J142</f>
        <v>0</v>
      </c>
      <c r="L98" s="106"/>
    </row>
    <row r="99" spans="1:31" s="9" customFormat="1" ht="24.95" customHeight="1">
      <c r="B99" s="102"/>
      <c r="D99" s="103" t="s">
        <v>89</v>
      </c>
      <c r="E99" s="104"/>
      <c r="F99" s="104"/>
      <c r="G99" s="104"/>
      <c r="H99" s="104"/>
      <c r="I99" s="104"/>
      <c r="J99" s="105">
        <f>J144</f>
        <v>0</v>
      </c>
      <c r="L99" s="102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90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34.5" customHeight="1">
      <c r="A109" s="26"/>
      <c r="B109" s="27"/>
      <c r="C109" s="26"/>
      <c r="D109" s="26"/>
      <c r="E109" s="196" t="str">
        <f>E7</f>
        <v>Výkaz výmer - verejné osvetlenie parkoviska pre Zariadenie pre seniorov                                  "Domov pri kaštieli"</v>
      </c>
      <c r="F109" s="196"/>
      <c r="G109" s="196"/>
      <c r="H109" s="196"/>
      <c r="I109" s="19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17</v>
      </c>
      <c r="D111" s="26"/>
      <c r="E111" s="26"/>
      <c r="F111" s="21" t="str">
        <f>F10</f>
        <v>Žiar nad Hronom</v>
      </c>
      <c r="G111" s="26"/>
      <c r="H111" s="26"/>
      <c r="I111" s="23" t="s">
        <v>19</v>
      </c>
      <c r="J111" s="49">
        <f>IF(J10="","",J10)</f>
        <v>44039</v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7" customHeight="1">
      <c r="A113" s="26"/>
      <c r="B113" s="27"/>
      <c r="C113" s="23" t="s">
        <v>21</v>
      </c>
      <c r="D113" s="26"/>
      <c r="E113" s="26"/>
      <c r="F113" s="21" t="str">
        <f>E13</f>
        <v>Mesto Žiar nad Hronom</v>
      </c>
      <c r="G113" s="26"/>
      <c r="H113" s="26"/>
      <c r="I113" s="23" t="s">
        <v>27</v>
      </c>
      <c r="J113" s="24" t="s">
        <v>30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5.7" customHeight="1">
      <c r="A114" s="26"/>
      <c r="B114" s="27"/>
      <c r="C114" s="23" t="s">
        <v>25</v>
      </c>
      <c r="D114" s="26"/>
      <c r="E114" s="26"/>
      <c r="F114" s="21" t="str">
        <f>IF(E16="","",E16)</f>
        <v xml:space="preserve"> </v>
      </c>
      <c r="G114" s="26"/>
      <c r="H114" s="26"/>
      <c r="I114" s="23" t="s">
        <v>29</v>
      </c>
      <c r="J114" s="24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3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1" customFormat="1" ht="29.25" customHeight="1">
      <c r="A116" s="110"/>
      <c r="B116" s="111"/>
      <c r="C116" s="112" t="s">
        <v>91</v>
      </c>
      <c r="D116" s="113" t="s">
        <v>57</v>
      </c>
      <c r="E116" s="113" t="s">
        <v>53</v>
      </c>
      <c r="F116" s="113" t="s">
        <v>54</v>
      </c>
      <c r="G116" s="113" t="s">
        <v>92</v>
      </c>
      <c r="H116" s="113" t="s">
        <v>93</v>
      </c>
      <c r="I116" s="113" t="s">
        <v>94</v>
      </c>
      <c r="J116" s="114" t="s">
        <v>82</v>
      </c>
      <c r="K116" s="115" t="s">
        <v>95</v>
      </c>
      <c r="L116" s="116"/>
      <c r="M116" s="56" t="s">
        <v>1</v>
      </c>
      <c r="N116" s="57" t="s">
        <v>36</v>
      </c>
      <c r="O116" s="57" t="s">
        <v>96</v>
      </c>
      <c r="P116" s="57" t="s">
        <v>97</v>
      </c>
      <c r="Q116" s="57" t="s">
        <v>98</v>
      </c>
      <c r="R116" s="57" t="s">
        <v>99</v>
      </c>
      <c r="S116" s="57" t="s">
        <v>100</v>
      </c>
      <c r="T116" s="58" t="s">
        <v>101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</row>
    <row r="117" spans="1:65" s="2" customFormat="1" ht="22.9" customHeight="1">
      <c r="A117" s="26"/>
      <c r="B117" s="27"/>
      <c r="C117" s="63" t="s">
        <v>83</v>
      </c>
      <c r="D117" s="26"/>
      <c r="E117" s="26"/>
      <c r="F117" s="26"/>
      <c r="G117" s="26"/>
      <c r="H117" s="26"/>
      <c r="I117" s="26"/>
      <c r="J117" s="117">
        <f>BK117</f>
        <v>0</v>
      </c>
      <c r="K117" s="26"/>
      <c r="L117" s="27"/>
      <c r="M117" s="59"/>
      <c r="N117" s="50"/>
      <c r="O117" s="60"/>
      <c r="P117" s="118">
        <f>P118+P144</f>
        <v>248.62387999999996</v>
      </c>
      <c r="Q117" s="60"/>
      <c r="R117" s="118">
        <f>R118+R144</f>
        <v>50.660700000000006</v>
      </c>
      <c r="S117" s="60"/>
      <c r="T117" s="119">
        <f>T118+T144</f>
        <v>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71</v>
      </c>
      <c r="AU117" s="14" t="s">
        <v>84</v>
      </c>
      <c r="BK117" s="120">
        <f>BK118+BK144</f>
        <v>0</v>
      </c>
    </row>
    <row r="118" spans="1:65" s="12" customFormat="1" ht="25.9" customHeight="1">
      <c r="B118" s="121"/>
      <c r="D118" s="122" t="s">
        <v>71</v>
      </c>
      <c r="E118" s="123" t="s">
        <v>102</v>
      </c>
      <c r="F118" s="123" t="s">
        <v>103</v>
      </c>
      <c r="J118" s="124">
        <f>BK118</f>
        <v>0</v>
      </c>
      <c r="L118" s="121"/>
      <c r="M118" s="125"/>
      <c r="N118" s="126"/>
      <c r="O118" s="126"/>
      <c r="P118" s="127">
        <f>P119+P121+P142</f>
        <v>248.62387999999996</v>
      </c>
      <c r="Q118" s="126"/>
      <c r="R118" s="127">
        <f>R119+R121+R142</f>
        <v>50.660700000000006</v>
      </c>
      <c r="S118" s="126"/>
      <c r="T118" s="128">
        <f>T119+T121+T142</f>
        <v>0</v>
      </c>
      <c r="AR118" s="122" t="s">
        <v>104</v>
      </c>
      <c r="AT118" s="129" t="s">
        <v>71</v>
      </c>
      <c r="AU118" s="129" t="s">
        <v>72</v>
      </c>
      <c r="AY118" s="122" t="s">
        <v>105</v>
      </c>
      <c r="BK118" s="130">
        <f>BK119+BK121+BK142</f>
        <v>0</v>
      </c>
    </row>
    <row r="119" spans="1:65" s="12" customFormat="1" ht="22.9" customHeight="1">
      <c r="B119" s="121"/>
      <c r="D119" s="122" t="s">
        <v>71</v>
      </c>
      <c r="E119" s="131" t="s">
        <v>106</v>
      </c>
      <c r="F119" s="131" t="s">
        <v>107</v>
      </c>
      <c r="J119" s="132">
        <f>BK119</f>
        <v>0</v>
      </c>
      <c r="L119" s="121"/>
      <c r="M119" s="125"/>
      <c r="N119" s="126"/>
      <c r="O119" s="126"/>
      <c r="P119" s="127">
        <f>P120</f>
        <v>0.55000000000000004</v>
      </c>
      <c r="Q119" s="126"/>
      <c r="R119" s="127">
        <f>R120</f>
        <v>0</v>
      </c>
      <c r="S119" s="126"/>
      <c r="T119" s="128">
        <f>T120</f>
        <v>0</v>
      </c>
      <c r="AR119" s="122" t="s">
        <v>104</v>
      </c>
      <c r="AT119" s="129" t="s">
        <v>71</v>
      </c>
      <c r="AU119" s="129" t="s">
        <v>77</v>
      </c>
      <c r="AY119" s="122" t="s">
        <v>105</v>
      </c>
      <c r="BK119" s="130">
        <f>BK120</f>
        <v>0</v>
      </c>
    </row>
    <row r="120" spans="1:65" s="2" customFormat="1" ht="14.45" customHeight="1">
      <c r="A120" s="26"/>
      <c r="B120" s="133"/>
      <c r="C120" s="134" t="s">
        <v>108</v>
      </c>
      <c r="D120" s="134" t="s">
        <v>109</v>
      </c>
      <c r="E120" s="135" t="s">
        <v>110</v>
      </c>
      <c r="F120" s="136" t="s">
        <v>111</v>
      </c>
      <c r="G120" s="137" t="s">
        <v>112</v>
      </c>
      <c r="H120" s="138">
        <v>1</v>
      </c>
      <c r="I120" s="139"/>
      <c r="J120" s="139">
        <f>ROUND(I120*H120,2)</f>
        <v>0</v>
      </c>
      <c r="K120" s="140"/>
      <c r="L120" s="27"/>
      <c r="M120" s="141" t="s">
        <v>1</v>
      </c>
      <c r="N120" s="142" t="s">
        <v>38</v>
      </c>
      <c r="O120" s="143">
        <v>0.55000000000000004</v>
      </c>
      <c r="P120" s="143">
        <f>O120*H120</f>
        <v>0.55000000000000004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45" t="s">
        <v>113</v>
      </c>
      <c r="AT120" s="145" t="s">
        <v>109</v>
      </c>
      <c r="AU120" s="145" t="s">
        <v>114</v>
      </c>
      <c r="AY120" s="14" t="s">
        <v>105</v>
      </c>
      <c r="BE120" s="146">
        <f>IF(N120="základná",J120,0)</f>
        <v>0</v>
      </c>
      <c r="BF120" s="146">
        <f>IF(N120="znížená",J120,0)</f>
        <v>0</v>
      </c>
      <c r="BG120" s="146">
        <f>IF(N120="zákl. prenesená",J120,0)</f>
        <v>0</v>
      </c>
      <c r="BH120" s="146">
        <f>IF(N120="zníž. prenesená",J120,0)</f>
        <v>0</v>
      </c>
      <c r="BI120" s="146">
        <f>IF(N120="nulová",J120,0)</f>
        <v>0</v>
      </c>
      <c r="BJ120" s="14" t="s">
        <v>114</v>
      </c>
      <c r="BK120" s="146">
        <f>ROUND(I120*H120,2)</f>
        <v>0</v>
      </c>
      <c r="BL120" s="14" t="s">
        <v>113</v>
      </c>
      <c r="BM120" s="145" t="s">
        <v>115</v>
      </c>
    </row>
    <row r="121" spans="1:65" s="12" customFormat="1" ht="22.9" customHeight="1">
      <c r="B121" s="121"/>
      <c r="D121" s="122" t="s">
        <v>71</v>
      </c>
      <c r="E121" s="131" t="s">
        <v>116</v>
      </c>
      <c r="F121" s="131" t="s">
        <v>117</v>
      </c>
      <c r="J121" s="132">
        <f>BK121</f>
        <v>0</v>
      </c>
      <c r="L121" s="121"/>
      <c r="M121" s="125"/>
      <c r="N121" s="126"/>
      <c r="O121" s="126"/>
      <c r="P121" s="127">
        <f>SUM(P122:P141)</f>
        <v>247.53287999999995</v>
      </c>
      <c r="Q121" s="126"/>
      <c r="R121" s="127">
        <f>SUM(R122:R141)</f>
        <v>50.660700000000006</v>
      </c>
      <c r="S121" s="126"/>
      <c r="T121" s="128">
        <f>SUM(T122:T141)</f>
        <v>0</v>
      </c>
      <c r="AR121" s="122" t="s">
        <v>104</v>
      </c>
      <c r="AT121" s="129" t="s">
        <v>71</v>
      </c>
      <c r="AU121" s="129" t="s">
        <v>77</v>
      </c>
      <c r="AY121" s="122" t="s">
        <v>105</v>
      </c>
      <c r="BK121" s="130">
        <f>SUM(BK122:BK141)</f>
        <v>0</v>
      </c>
    </row>
    <row r="122" spans="1:65" s="2" customFormat="1" ht="24.2" customHeight="1">
      <c r="A122" s="26"/>
      <c r="B122" s="133"/>
      <c r="C122" s="134" t="s">
        <v>77</v>
      </c>
      <c r="D122" s="134" t="s">
        <v>109</v>
      </c>
      <c r="E122" s="135" t="s">
        <v>118</v>
      </c>
      <c r="F122" s="136" t="s">
        <v>119</v>
      </c>
      <c r="G122" s="137" t="s">
        <v>120</v>
      </c>
      <c r="H122" s="138">
        <v>11</v>
      </c>
      <c r="I122" s="139"/>
      <c r="J122" s="139">
        <f t="shared" ref="J122:J141" si="0">ROUND(I122*H122,2)</f>
        <v>0</v>
      </c>
      <c r="K122" s="140"/>
      <c r="L122" s="27"/>
      <c r="M122" s="141" t="s">
        <v>1</v>
      </c>
      <c r="N122" s="142" t="s">
        <v>38</v>
      </c>
      <c r="O122" s="143">
        <v>5.0439999999999996</v>
      </c>
      <c r="P122" s="143">
        <f t="shared" ref="P122:P141" si="1">O122*H122</f>
        <v>55.483999999999995</v>
      </c>
      <c r="Q122" s="143">
        <v>0</v>
      </c>
      <c r="R122" s="143">
        <f t="shared" ref="R122:R141" si="2">Q122*H122</f>
        <v>0</v>
      </c>
      <c r="S122" s="143">
        <v>0</v>
      </c>
      <c r="T122" s="144">
        <f t="shared" ref="T122:T141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5" t="s">
        <v>113</v>
      </c>
      <c r="AT122" s="145" t="s">
        <v>109</v>
      </c>
      <c r="AU122" s="145" t="s">
        <v>114</v>
      </c>
      <c r="AY122" s="14" t="s">
        <v>105</v>
      </c>
      <c r="BE122" s="146">
        <f t="shared" ref="BE122:BE141" si="4">IF(N122="základná",J122,0)</f>
        <v>0</v>
      </c>
      <c r="BF122" s="146">
        <f t="shared" ref="BF122:BF141" si="5">IF(N122="znížená",J122,0)</f>
        <v>0</v>
      </c>
      <c r="BG122" s="146">
        <f t="shared" ref="BG122:BG141" si="6">IF(N122="zákl. prenesená",J122,0)</f>
        <v>0</v>
      </c>
      <c r="BH122" s="146">
        <f t="shared" ref="BH122:BH141" si="7">IF(N122="zníž. prenesená",J122,0)</f>
        <v>0</v>
      </c>
      <c r="BI122" s="146">
        <f t="shared" ref="BI122:BI141" si="8">IF(N122="nulová",J122,0)</f>
        <v>0</v>
      </c>
      <c r="BJ122" s="14" t="s">
        <v>114</v>
      </c>
      <c r="BK122" s="146">
        <f t="shared" ref="BK122:BK141" si="9">ROUND(I122*H122,2)</f>
        <v>0</v>
      </c>
      <c r="BL122" s="14" t="s">
        <v>113</v>
      </c>
      <c r="BM122" s="145" t="s">
        <v>121</v>
      </c>
    </row>
    <row r="123" spans="1:65" s="2" customFormat="1" ht="24.2" customHeight="1">
      <c r="A123" s="26"/>
      <c r="B123" s="133"/>
      <c r="C123" s="134" t="s">
        <v>114</v>
      </c>
      <c r="D123" s="134" t="s">
        <v>109</v>
      </c>
      <c r="E123" s="135" t="s">
        <v>122</v>
      </c>
      <c r="F123" s="136" t="s">
        <v>123</v>
      </c>
      <c r="G123" s="137" t="s">
        <v>124</v>
      </c>
      <c r="H123" s="138">
        <v>250</v>
      </c>
      <c r="I123" s="139"/>
      <c r="J123" s="139">
        <f t="shared" si="0"/>
        <v>0</v>
      </c>
      <c r="K123" s="140"/>
      <c r="L123" s="27"/>
      <c r="M123" s="141" t="s">
        <v>1</v>
      </c>
      <c r="N123" s="142" t="s">
        <v>38</v>
      </c>
      <c r="O123" s="143">
        <v>0.35099999999999998</v>
      </c>
      <c r="P123" s="143">
        <f t="shared" si="1"/>
        <v>87.75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5" t="s">
        <v>113</v>
      </c>
      <c r="AT123" s="145" t="s">
        <v>109</v>
      </c>
      <c r="AU123" s="145" t="s">
        <v>114</v>
      </c>
      <c r="AY123" s="14" t="s">
        <v>105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4" t="s">
        <v>114</v>
      </c>
      <c r="BK123" s="146">
        <f t="shared" si="9"/>
        <v>0</v>
      </c>
      <c r="BL123" s="14" t="s">
        <v>113</v>
      </c>
      <c r="BM123" s="145" t="s">
        <v>125</v>
      </c>
    </row>
    <row r="124" spans="1:65" s="2" customFormat="1" ht="24.2" customHeight="1">
      <c r="A124" s="26"/>
      <c r="B124" s="133"/>
      <c r="C124" s="134" t="s">
        <v>126</v>
      </c>
      <c r="D124" s="134" t="s">
        <v>109</v>
      </c>
      <c r="E124" s="135" t="s">
        <v>127</v>
      </c>
      <c r="F124" s="136" t="s">
        <v>128</v>
      </c>
      <c r="G124" s="137" t="s">
        <v>129</v>
      </c>
      <c r="H124" s="138">
        <v>29.4</v>
      </c>
      <c r="I124" s="139"/>
      <c r="J124" s="139">
        <f t="shared" si="0"/>
        <v>0</v>
      </c>
      <c r="K124" s="140"/>
      <c r="L124" s="27"/>
      <c r="M124" s="141" t="s">
        <v>1</v>
      </c>
      <c r="N124" s="142" t="s">
        <v>38</v>
      </c>
      <c r="O124" s="143">
        <v>0.1188</v>
      </c>
      <c r="P124" s="143">
        <f t="shared" si="1"/>
        <v>3.4927199999999998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113</v>
      </c>
      <c r="AT124" s="145" t="s">
        <v>109</v>
      </c>
      <c r="AU124" s="145" t="s">
        <v>114</v>
      </c>
      <c r="AY124" s="14" t="s">
        <v>105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4" t="s">
        <v>114</v>
      </c>
      <c r="BK124" s="146">
        <f t="shared" si="9"/>
        <v>0</v>
      </c>
      <c r="BL124" s="14" t="s">
        <v>113</v>
      </c>
      <c r="BM124" s="145" t="s">
        <v>130</v>
      </c>
    </row>
    <row r="125" spans="1:65" s="2" customFormat="1" ht="24.2" customHeight="1">
      <c r="A125" s="26"/>
      <c r="B125" s="133"/>
      <c r="C125" s="134" t="s">
        <v>104</v>
      </c>
      <c r="D125" s="134" t="s">
        <v>109</v>
      </c>
      <c r="E125" s="135" t="s">
        <v>131</v>
      </c>
      <c r="F125" s="136" t="s">
        <v>132</v>
      </c>
      <c r="G125" s="137" t="s">
        <v>124</v>
      </c>
      <c r="H125" s="138">
        <v>250</v>
      </c>
      <c r="I125" s="139"/>
      <c r="J125" s="139">
        <f t="shared" si="0"/>
        <v>0</v>
      </c>
      <c r="K125" s="140"/>
      <c r="L125" s="27"/>
      <c r="M125" s="141" t="s">
        <v>1</v>
      </c>
      <c r="N125" s="142" t="s">
        <v>38</v>
      </c>
      <c r="O125" s="143">
        <v>0.39129999999999998</v>
      </c>
      <c r="P125" s="143">
        <f t="shared" si="1"/>
        <v>97.824999999999989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113</v>
      </c>
      <c r="AT125" s="145" t="s">
        <v>109</v>
      </c>
      <c r="AU125" s="145" t="s">
        <v>114</v>
      </c>
      <c r="AY125" s="14" t="s">
        <v>105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4" t="s">
        <v>114</v>
      </c>
      <c r="BK125" s="146">
        <f t="shared" si="9"/>
        <v>0</v>
      </c>
      <c r="BL125" s="14" t="s">
        <v>113</v>
      </c>
      <c r="BM125" s="145" t="s">
        <v>133</v>
      </c>
    </row>
    <row r="126" spans="1:65" s="2" customFormat="1" ht="14.45" customHeight="1">
      <c r="A126" s="26"/>
      <c r="B126" s="133"/>
      <c r="C126" s="147" t="s">
        <v>134</v>
      </c>
      <c r="D126" s="147" t="s">
        <v>102</v>
      </c>
      <c r="E126" s="148" t="s">
        <v>135</v>
      </c>
      <c r="F126" s="149" t="s">
        <v>136</v>
      </c>
      <c r="G126" s="150" t="s">
        <v>137</v>
      </c>
      <c r="H126" s="151">
        <v>50</v>
      </c>
      <c r="I126" s="152"/>
      <c r="J126" s="152">
        <f t="shared" si="0"/>
        <v>0</v>
      </c>
      <c r="K126" s="153"/>
      <c r="L126" s="154"/>
      <c r="M126" s="155" t="s">
        <v>1</v>
      </c>
      <c r="N126" s="156" t="s">
        <v>38</v>
      </c>
      <c r="O126" s="143">
        <v>0</v>
      </c>
      <c r="P126" s="143">
        <f t="shared" si="1"/>
        <v>0</v>
      </c>
      <c r="Q126" s="143">
        <v>1</v>
      </c>
      <c r="R126" s="143">
        <f t="shared" si="2"/>
        <v>50</v>
      </c>
      <c r="S126" s="143">
        <v>0</v>
      </c>
      <c r="T126" s="14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138</v>
      </c>
      <c r="AT126" s="145" t="s">
        <v>102</v>
      </c>
      <c r="AU126" s="145" t="s">
        <v>114</v>
      </c>
      <c r="AY126" s="14" t="s">
        <v>105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4" t="s">
        <v>114</v>
      </c>
      <c r="BK126" s="146">
        <f t="shared" si="9"/>
        <v>0</v>
      </c>
      <c r="BL126" s="14" t="s">
        <v>138</v>
      </c>
      <c r="BM126" s="145" t="s">
        <v>139</v>
      </c>
    </row>
    <row r="127" spans="1:65" s="2" customFormat="1" ht="14.45" customHeight="1">
      <c r="A127" s="26"/>
      <c r="B127" s="133"/>
      <c r="C127" s="147" t="s">
        <v>140</v>
      </c>
      <c r="D127" s="147" t="s">
        <v>102</v>
      </c>
      <c r="E127" s="148" t="s">
        <v>141</v>
      </c>
      <c r="F127" s="149" t="s">
        <v>142</v>
      </c>
      <c r="G127" s="150" t="s">
        <v>120</v>
      </c>
      <c r="H127" s="151">
        <v>11</v>
      </c>
      <c r="I127" s="152"/>
      <c r="J127" s="152">
        <f t="shared" si="0"/>
        <v>0</v>
      </c>
      <c r="K127" s="153"/>
      <c r="L127" s="154"/>
      <c r="M127" s="155" t="s">
        <v>1</v>
      </c>
      <c r="N127" s="156" t="s">
        <v>38</v>
      </c>
      <c r="O127" s="143">
        <v>0</v>
      </c>
      <c r="P127" s="143">
        <f t="shared" si="1"/>
        <v>0</v>
      </c>
      <c r="Q127" s="143">
        <v>1E-4</v>
      </c>
      <c r="R127" s="143">
        <f t="shared" si="2"/>
        <v>1.1000000000000001E-3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138</v>
      </c>
      <c r="AT127" s="145" t="s">
        <v>102</v>
      </c>
      <c r="AU127" s="145" t="s">
        <v>114</v>
      </c>
      <c r="AY127" s="14" t="s">
        <v>105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4" t="s">
        <v>114</v>
      </c>
      <c r="BK127" s="146">
        <f t="shared" si="9"/>
        <v>0</v>
      </c>
      <c r="BL127" s="14" t="s">
        <v>138</v>
      </c>
      <c r="BM127" s="145" t="s">
        <v>143</v>
      </c>
    </row>
    <row r="128" spans="1:65" s="2" customFormat="1" ht="14.45" customHeight="1">
      <c r="A128" s="26"/>
      <c r="B128" s="133"/>
      <c r="C128" s="147" t="s">
        <v>144</v>
      </c>
      <c r="D128" s="147" t="s">
        <v>102</v>
      </c>
      <c r="E128" s="148" t="s">
        <v>145</v>
      </c>
      <c r="F128" s="149" t="s">
        <v>146</v>
      </c>
      <c r="G128" s="150" t="s">
        <v>120</v>
      </c>
      <c r="H128" s="151">
        <v>11</v>
      </c>
      <c r="I128" s="152"/>
      <c r="J128" s="152">
        <f t="shared" si="0"/>
        <v>0</v>
      </c>
      <c r="K128" s="153"/>
      <c r="L128" s="154"/>
      <c r="M128" s="155" t="s">
        <v>1</v>
      </c>
      <c r="N128" s="156" t="s">
        <v>38</v>
      </c>
      <c r="O128" s="143">
        <v>0</v>
      </c>
      <c r="P128" s="143">
        <f t="shared" si="1"/>
        <v>0</v>
      </c>
      <c r="Q128" s="143">
        <v>1.6999999999999999E-3</v>
      </c>
      <c r="R128" s="143">
        <f t="shared" si="2"/>
        <v>1.8699999999999998E-2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138</v>
      </c>
      <c r="AT128" s="145" t="s">
        <v>102</v>
      </c>
      <c r="AU128" s="145" t="s">
        <v>114</v>
      </c>
      <c r="AY128" s="14" t="s">
        <v>105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114</v>
      </c>
      <c r="BK128" s="146">
        <f t="shared" si="9"/>
        <v>0</v>
      </c>
      <c r="BL128" s="14" t="s">
        <v>138</v>
      </c>
      <c r="BM128" s="145" t="s">
        <v>147</v>
      </c>
    </row>
    <row r="129" spans="1:65" s="2" customFormat="1" ht="14.45" customHeight="1">
      <c r="A129" s="26"/>
      <c r="B129" s="133"/>
      <c r="C129" s="147" t="s">
        <v>148</v>
      </c>
      <c r="D129" s="147" t="s">
        <v>102</v>
      </c>
      <c r="E129" s="148" t="s">
        <v>149</v>
      </c>
      <c r="F129" s="149" t="s">
        <v>150</v>
      </c>
      <c r="G129" s="150" t="s">
        <v>124</v>
      </c>
      <c r="H129" s="151">
        <v>280</v>
      </c>
      <c r="I129" s="152"/>
      <c r="J129" s="152">
        <f t="shared" si="0"/>
        <v>0</v>
      </c>
      <c r="K129" s="153"/>
      <c r="L129" s="154"/>
      <c r="M129" s="155" t="s">
        <v>1</v>
      </c>
      <c r="N129" s="156" t="s">
        <v>38</v>
      </c>
      <c r="O129" s="143">
        <v>0</v>
      </c>
      <c r="P129" s="143">
        <f t="shared" si="1"/>
        <v>0</v>
      </c>
      <c r="Q129" s="143">
        <v>6.2E-4</v>
      </c>
      <c r="R129" s="143">
        <f t="shared" si="2"/>
        <v>0.1736</v>
      </c>
      <c r="S129" s="143">
        <v>0</v>
      </c>
      <c r="T129" s="14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138</v>
      </c>
      <c r="AT129" s="145" t="s">
        <v>102</v>
      </c>
      <c r="AU129" s="145" t="s">
        <v>114</v>
      </c>
      <c r="AY129" s="14" t="s">
        <v>105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4" t="s">
        <v>114</v>
      </c>
      <c r="BK129" s="146">
        <f t="shared" si="9"/>
        <v>0</v>
      </c>
      <c r="BL129" s="14" t="s">
        <v>138</v>
      </c>
      <c r="BM129" s="145" t="s">
        <v>151</v>
      </c>
    </row>
    <row r="130" spans="1:65" s="2" customFormat="1" ht="14.45" customHeight="1">
      <c r="A130" s="26"/>
      <c r="B130" s="133"/>
      <c r="C130" s="147" t="s">
        <v>152</v>
      </c>
      <c r="D130" s="147" t="s">
        <v>102</v>
      </c>
      <c r="E130" s="148" t="s">
        <v>153</v>
      </c>
      <c r="F130" s="149" t="s">
        <v>154</v>
      </c>
      <c r="G130" s="150" t="s">
        <v>124</v>
      </c>
      <c r="H130" s="151">
        <v>100</v>
      </c>
      <c r="I130" s="152"/>
      <c r="J130" s="152">
        <f t="shared" si="0"/>
        <v>0</v>
      </c>
      <c r="K130" s="153"/>
      <c r="L130" s="154"/>
      <c r="M130" s="155" t="s">
        <v>1</v>
      </c>
      <c r="N130" s="156" t="s">
        <v>38</v>
      </c>
      <c r="O130" s="143">
        <v>0</v>
      </c>
      <c r="P130" s="143">
        <f t="shared" si="1"/>
        <v>0</v>
      </c>
      <c r="Q130" s="143">
        <v>1.3999999999999999E-4</v>
      </c>
      <c r="R130" s="143">
        <f t="shared" si="2"/>
        <v>1.3999999999999999E-2</v>
      </c>
      <c r="S130" s="143">
        <v>0</v>
      </c>
      <c r="T130" s="14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138</v>
      </c>
      <c r="AT130" s="145" t="s">
        <v>102</v>
      </c>
      <c r="AU130" s="145" t="s">
        <v>114</v>
      </c>
      <c r="AY130" s="14" t="s">
        <v>105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4" t="s">
        <v>114</v>
      </c>
      <c r="BK130" s="146">
        <f t="shared" si="9"/>
        <v>0</v>
      </c>
      <c r="BL130" s="14" t="s">
        <v>138</v>
      </c>
      <c r="BM130" s="145" t="s">
        <v>155</v>
      </c>
    </row>
    <row r="131" spans="1:65" s="2" customFormat="1" ht="14.45" customHeight="1">
      <c r="A131" s="26"/>
      <c r="B131" s="133"/>
      <c r="C131" s="147" t="s">
        <v>156</v>
      </c>
      <c r="D131" s="147" t="s">
        <v>102</v>
      </c>
      <c r="E131" s="148" t="s">
        <v>157</v>
      </c>
      <c r="F131" s="149" t="s">
        <v>158</v>
      </c>
      <c r="G131" s="150" t="s">
        <v>159</v>
      </c>
      <c r="H131" s="151">
        <v>250</v>
      </c>
      <c r="I131" s="152"/>
      <c r="J131" s="152">
        <f t="shared" si="0"/>
        <v>0</v>
      </c>
      <c r="K131" s="153"/>
      <c r="L131" s="154"/>
      <c r="M131" s="155" t="s">
        <v>1</v>
      </c>
      <c r="N131" s="156" t="s">
        <v>38</v>
      </c>
      <c r="O131" s="143">
        <v>0</v>
      </c>
      <c r="P131" s="143">
        <f t="shared" si="1"/>
        <v>0</v>
      </c>
      <c r="Q131" s="143">
        <v>1E-3</v>
      </c>
      <c r="R131" s="143">
        <f t="shared" si="2"/>
        <v>0.25</v>
      </c>
      <c r="S131" s="143">
        <v>0</v>
      </c>
      <c r="T131" s="14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138</v>
      </c>
      <c r="AT131" s="145" t="s">
        <v>102</v>
      </c>
      <c r="AU131" s="145" t="s">
        <v>114</v>
      </c>
      <c r="AY131" s="14" t="s">
        <v>105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4" t="s">
        <v>114</v>
      </c>
      <c r="BK131" s="146">
        <f t="shared" si="9"/>
        <v>0</v>
      </c>
      <c r="BL131" s="14" t="s">
        <v>138</v>
      </c>
      <c r="BM131" s="145" t="s">
        <v>160</v>
      </c>
    </row>
    <row r="132" spans="1:65" s="2" customFormat="1" ht="14.45" customHeight="1">
      <c r="A132" s="26"/>
      <c r="B132" s="133"/>
      <c r="C132" s="147" t="s">
        <v>161</v>
      </c>
      <c r="D132" s="147" t="s">
        <v>102</v>
      </c>
      <c r="E132" s="148" t="s">
        <v>162</v>
      </c>
      <c r="F132" s="149" t="s">
        <v>163</v>
      </c>
      <c r="G132" s="150" t="s">
        <v>159</v>
      </c>
      <c r="H132" s="151">
        <v>35</v>
      </c>
      <c r="I132" s="152"/>
      <c r="J132" s="152">
        <f t="shared" si="0"/>
        <v>0</v>
      </c>
      <c r="K132" s="153"/>
      <c r="L132" s="154"/>
      <c r="M132" s="155" t="s">
        <v>1</v>
      </c>
      <c r="N132" s="156" t="s">
        <v>38</v>
      </c>
      <c r="O132" s="143">
        <v>0</v>
      </c>
      <c r="P132" s="143">
        <f t="shared" si="1"/>
        <v>0</v>
      </c>
      <c r="Q132" s="143">
        <v>1E-3</v>
      </c>
      <c r="R132" s="143">
        <f t="shared" si="2"/>
        <v>3.5000000000000003E-2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138</v>
      </c>
      <c r="AT132" s="145" t="s">
        <v>102</v>
      </c>
      <c r="AU132" s="145" t="s">
        <v>114</v>
      </c>
      <c r="AY132" s="14" t="s">
        <v>105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114</v>
      </c>
      <c r="BK132" s="146">
        <f t="shared" si="9"/>
        <v>0</v>
      </c>
      <c r="BL132" s="14" t="s">
        <v>138</v>
      </c>
      <c r="BM132" s="145" t="s">
        <v>164</v>
      </c>
    </row>
    <row r="133" spans="1:65" s="2" customFormat="1" ht="24.2" customHeight="1">
      <c r="A133" s="26"/>
      <c r="B133" s="133"/>
      <c r="C133" s="147" t="s">
        <v>165</v>
      </c>
      <c r="D133" s="147" t="s">
        <v>102</v>
      </c>
      <c r="E133" s="148" t="s">
        <v>166</v>
      </c>
      <c r="F133" s="149" t="s">
        <v>167</v>
      </c>
      <c r="G133" s="150" t="s">
        <v>120</v>
      </c>
      <c r="H133" s="151">
        <v>26</v>
      </c>
      <c r="I133" s="152"/>
      <c r="J133" s="152">
        <f t="shared" si="0"/>
        <v>0</v>
      </c>
      <c r="K133" s="153"/>
      <c r="L133" s="154"/>
      <c r="M133" s="155" t="s">
        <v>1</v>
      </c>
      <c r="N133" s="156" t="s">
        <v>38</v>
      </c>
      <c r="O133" s="143">
        <v>0</v>
      </c>
      <c r="P133" s="143">
        <f t="shared" si="1"/>
        <v>0</v>
      </c>
      <c r="Q133" s="143">
        <v>2.2000000000000001E-4</v>
      </c>
      <c r="R133" s="143">
        <f t="shared" si="2"/>
        <v>5.7200000000000003E-3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138</v>
      </c>
      <c r="AT133" s="145" t="s">
        <v>102</v>
      </c>
      <c r="AU133" s="145" t="s">
        <v>114</v>
      </c>
      <c r="AY133" s="14" t="s">
        <v>105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114</v>
      </c>
      <c r="BK133" s="146">
        <f t="shared" si="9"/>
        <v>0</v>
      </c>
      <c r="BL133" s="14" t="s">
        <v>138</v>
      </c>
      <c r="BM133" s="145" t="s">
        <v>168</v>
      </c>
    </row>
    <row r="134" spans="1:65" s="2" customFormat="1" ht="14.45" customHeight="1">
      <c r="A134" s="26"/>
      <c r="B134" s="133"/>
      <c r="C134" s="147" t="s">
        <v>169</v>
      </c>
      <c r="D134" s="147" t="s">
        <v>102</v>
      </c>
      <c r="E134" s="148" t="s">
        <v>170</v>
      </c>
      <c r="F134" s="149" t="s">
        <v>171</v>
      </c>
      <c r="G134" s="150" t="s">
        <v>120</v>
      </c>
      <c r="H134" s="151">
        <v>24</v>
      </c>
      <c r="I134" s="152"/>
      <c r="J134" s="152">
        <f t="shared" si="0"/>
        <v>0</v>
      </c>
      <c r="K134" s="153"/>
      <c r="L134" s="154"/>
      <c r="M134" s="155" t="s">
        <v>1</v>
      </c>
      <c r="N134" s="156" t="s">
        <v>38</v>
      </c>
      <c r="O134" s="143">
        <v>0</v>
      </c>
      <c r="P134" s="143">
        <f t="shared" si="1"/>
        <v>0</v>
      </c>
      <c r="Q134" s="143">
        <v>2.1000000000000001E-4</v>
      </c>
      <c r="R134" s="143">
        <f t="shared" si="2"/>
        <v>5.0400000000000002E-3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138</v>
      </c>
      <c r="AT134" s="145" t="s">
        <v>102</v>
      </c>
      <c r="AU134" s="145" t="s">
        <v>114</v>
      </c>
      <c r="AY134" s="14" t="s">
        <v>105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114</v>
      </c>
      <c r="BK134" s="146">
        <f t="shared" si="9"/>
        <v>0</v>
      </c>
      <c r="BL134" s="14" t="s">
        <v>138</v>
      </c>
      <c r="BM134" s="145" t="s">
        <v>172</v>
      </c>
    </row>
    <row r="135" spans="1:65" s="2" customFormat="1" ht="14.45" customHeight="1">
      <c r="A135" s="26"/>
      <c r="B135" s="133"/>
      <c r="C135" s="147" t="s">
        <v>173</v>
      </c>
      <c r="D135" s="147" t="s">
        <v>102</v>
      </c>
      <c r="E135" s="148" t="s">
        <v>174</v>
      </c>
      <c r="F135" s="149" t="s">
        <v>175</v>
      </c>
      <c r="G135" s="150" t="s">
        <v>120</v>
      </c>
      <c r="H135" s="151">
        <v>11</v>
      </c>
      <c r="I135" s="152"/>
      <c r="J135" s="152">
        <f t="shared" si="0"/>
        <v>0</v>
      </c>
      <c r="K135" s="153"/>
      <c r="L135" s="154"/>
      <c r="M135" s="155" t="s">
        <v>1</v>
      </c>
      <c r="N135" s="156" t="s">
        <v>38</v>
      </c>
      <c r="O135" s="143">
        <v>0</v>
      </c>
      <c r="P135" s="143">
        <f t="shared" si="1"/>
        <v>0</v>
      </c>
      <c r="Q135" s="143">
        <v>1.3999999999999999E-4</v>
      </c>
      <c r="R135" s="143">
        <f t="shared" si="2"/>
        <v>1.5399999999999999E-3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138</v>
      </c>
      <c r="AT135" s="145" t="s">
        <v>102</v>
      </c>
      <c r="AU135" s="145" t="s">
        <v>114</v>
      </c>
      <c r="AY135" s="14" t="s">
        <v>105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4" t="s">
        <v>114</v>
      </c>
      <c r="BK135" s="146">
        <f t="shared" si="9"/>
        <v>0</v>
      </c>
      <c r="BL135" s="14" t="s">
        <v>138</v>
      </c>
      <c r="BM135" s="145" t="s">
        <v>176</v>
      </c>
    </row>
    <row r="136" spans="1:65" s="2" customFormat="1" ht="14.45" customHeight="1">
      <c r="A136" s="26"/>
      <c r="B136" s="133"/>
      <c r="C136" s="147" t="s">
        <v>177</v>
      </c>
      <c r="D136" s="147" t="s">
        <v>102</v>
      </c>
      <c r="E136" s="148" t="s">
        <v>178</v>
      </c>
      <c r="F136" s="149" t="s">
        <v>179</v>
      </c>
      <c r="G136" s="150" t="s">
        <v>120</v>
      </c>
      <c r="H136" s="151">
        <v>11</v>
      </c>
      <c r="I136" s="152"/>
      <c r="J136" s="152">
        <f t="shared" si="0"/>
        <v>0</v>
      </c>
      <c r="K136" s="153"/>
      <c r="L136" s="154"/>
      <c r="M136" s="155" t="s">
        <v>1</v>
      </c>
      <c r="N136" s="156" t="s">
        <v>38</v>
      </c>
      <c r="O136" s="143">
        <v>0</v>
      </c>
      <c r="P136" s="143">
        <f t="shared" si="1"/>
        <v>0</v>
      </c>
      <c r="Q136" s="143">
        <v>5.1999999999999998E-3</v>
      </c>
      <c r="R136" s="143">
        <f t="shared" si="2"/>
        <v>5.7200000000000001E-2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138</v>
      </c>
      <c r="AT136" s="145" t="s">
        <v>102</v>
      </c>
      <c r="AU136" s="145" t="s">
        <v>114</v>
      </c>
      <c r="AY136" s="14" t="s">
        <v>105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4" t="s">
        <v>114</v>
      </c>
      <c r="BK136" s="146">
        <f t="shared" si="9"/>
        <v>0</v>
      </c>
      <c r="BL136" s="14" t="s">
        <v>138</v>
      </c>
      <c r="BM136" s="145" t="s">
        <v>180</v>
      </c>
    </row>
    <row r="137" spans="1:65" s="2" customFormat="1" ht="24.2" customHeight="1">
      <c r="A137" s="26"/>
      <c r="B137" s="133"/>
      <c r="C137" s="147" t="s">
        <v>181</v>
      </c>
      <c r="D137" s="147" t="s">
        <v>102</v>
      </c>
      <c r="E137" s="148" t="s">
        <v>182</v>
      </c>
      <c r="F137" s="149" t="s">
        <v>183</v>
      </c>
      <c r="G137" s="150" t="s">
        <v>124</v>
      </c>
      <c r="H137" s="151">
        <v>250</v>
      </c>
      <c r="I137" s="152"/>
      <c r="J137" s="152">
        <f t="shared" si="0"/>
        <v>0</v>
      </c>
      <c r="K137" s="153"/>
      <c r="L137" s="154"/>
      <c r="M137" s="155" t="s">
        <v>1</v>
      </c>
      <c r="N137" s="156" t="s">
        <v>38</v>
      </c>
      <c r="O137" s="143">
        <v>0</v>
      </c>
      <c r="P137" s="143">
        <f t="shared" si="1"/>
        <v>0</v>
      </c>
      <c r="Q137" s="143">
        <v>1.1E-4</v>
      </c>
      <c r="R137" s="143">
        <f t="shared" si="2"/>
        <v>2.75E-2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138</v>
      </c>
      <c r="AT137" s="145" t="s">
        <v>102</v>
      </c>
      <c r="AU137" s="145" t="s">
        <v>114</v>
      </c>
      <c r="AY137" s="14" t="s">
        <v>105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4" t="s">
        <v>114</v>
      </c>
      <c r="BK137" s="146">
        <f t="shared" si="9"/>
        <v>0</v>
      </c>
      <c r="BL137" s="14" t="s">
        <v>138</v>
      </c>
      <c r="BM137" s="145" t="s">
        <v>184</v>
      </c>
    </row>
    <row r="138" spans="1:65" s="2" customFormat="1" ht="37.9" customHeight="1">
      <c r="A138" s="26"/>
      <c r="B138" s="133"/>
      <c r="C138" s="147" t="s">
        <v>185</v>
      </c>
      <c r="D138" s="147" t="s">
        <v>102</v>
      </c>
      <c r="E138" s="148" t="s">
        <v>186</v>
      </c>
      <c r="F138" s="149" t="s">
        <v>187</v>
      </c>
      <c r="G138" s="150" t="s">
        <v>120</v>
      </c>
      <c r="H138" s="151">
        <v>1</v>
      </c>
      <c r="I138" s="152"/>
      <c r="J138" s="152">
        <f t="shared" si="0"/>
        <v>0</v>
      </c>
      <c r="K138" s="153"/>
      <c r="L138" s="154"/>
      <c r="M138" s="155" t="s">
        <v>1</v>
      </c>
      <c r="N138" s="156" t="s">
        <v>38</v>
      </c>
      <c r="O138" s="143">
        <v>0</v>
      </c>
      <c r="P138" s="143">
        <f t="shared" si="1"/>
        <v>0</v>
      </c>
      <c r="Q138" s="143">
        <v>5.0000000000000001E-3</v>
      </c>
      <c r="R138" s="143">
        <f t="shared" si="2"/>
        <v>5.0000000000000001E-3</v>
      </c>
      <c r="S138" s="143">
        <v>0</v>
      </c>
      <c r="T138" s="14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138</v>
      </c>
      <c r="AT138" s="145" t="s">
        <v>102</v>
      </c>
      <c r="AU138" s="145" t="s">
        <v>114</v>
      </c>
      <c r="AY138" s="14" t="s">
        <v>105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4" t="s">
        <v>114</v>
      </c>
      <c r="BK138" s="146">
        <f t="shared" si="9"/>
        <v>0</v>
      </c>
      <c r="BL138" s="14" t="s">
        <v>138</v>
      </c>
      <c r="BM138" s="145" t="s">
        <v>188</v>
      </c>
    </row>
    <row r="139" spans="1:65" s="2" customFormat="1" ht="14.45" customHeight="1">
      <c r="A139" s="26"/>
      <c r="B139" s="133"/>
      <c r="C139" s="147" t="s">
        <v>189</v>
      </c>
      <c r="D139" s="147" t="s">
        <v>102</v>
      </c>
      <c r="E139" s="148" t="s">
        <v>190</v>
      </c>
      <c r="F139" s="149" t="s">
        <v>191</v>
      </c>
      <c r="G139" s="150" t="s">
        <v>120</v>
      </c>
      <c r="H139" s="151">
        <v>3</v>
      </c>
      <c r="I139" s="152"/>
      <c r="J139" s="152">
        <f t="shared" si="0"/>
        <v>0</v>
      </c>
      <c r="K139" s="153"/>
      <c r="L139" s="154"/>
      <c r="M139" s="155" t="s">
        <v>1</v>
      </c>
      <c r="N139" s="156" t="s">
        <v>38</v>
      </c>
      <c r="O139" s="143">
        <v>0</v>
      </c>
      <c r="P139" s="143">
        <f t="shared" si="1"/>
        <v>0</v>
      </c>
      <c r="Q139" s="143">
        <v>2.5000000000000001E-3</v>
      </c>
      <c r="R139" s="143">
        <f t="shared" si="2"/>
        <v>7.4999999999999997E-3</v>
      </c>
      <c r="S139" s="143">
        <v>0</v>
      </c>
      <c r="T139" s="14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138</v>
      </c>
      <c r="AT139" s="145" t="s">
        <v>102</v>
      </c>
      <c r="AU139" s="145" t="s">
        <v>114</v>
      </c>
      <c r="AY139" s="14" t="s">
        <v>105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4" t="s">
        <v>114</v>
      </c>
      <c r="BK139" s="146">
        <f t="shared" si="9"/>
        <v>0</v>
      </c>
      <c r="BL139" s="14" t="s">
        <v>138</v>
      </c>
      <c r="BM139" s="145" t="s">
        <v>192</v>
      </c>
    </row>
    <row r="140" spans="1:65" s="2" customFormat="1" ht="24.2" customHeight="1">
      <c r="A140" s="26"/>
      <c r="B140" s="133"/>
      <c r="C140" s="134" t="s">
        <v>193</v>
      </c>
      <c r="D140" s="134" t="s">
        <v>109</v>
      </c>
      <c r="E140" s="135" t="s">
        <v>194</v>
      </c>
      <c r="F140" s="136" t="s">
        <v>195</v>
      </c>
      <c r="G140" s="137" t="s">
        <v>124</v>
      </c>
      <c r="H140" s="138">
        <v>29.4</v>
      </c>
      <c r="I140" s="139"/>
      <c r="J140" s="139">
        <f t="shared" si="0"/>
        <v>0</v>
      </c>
      <c r="K140" s="140"/>
      <c r="L140" s="27"/>
      <c r="M140" s="141" t="s">
        <v>1</v>
      </c>
      <c r="N140" s="142" t="s">
        <v>38</v>
      </c>
      <c r="O140" s="143">
        <v>0.1014</v>
      </c>
      <c r="P140" s="143">
        <f t="shared" si="1"/>
        <v>2.98116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113</v>
      </c>
      <c r="AT140" s="145" t="s">
        <v>109</v>
      </c>
      <c r="AU140" s="145" t="s">
        <v>114</v>
      </c>
      <c r="AY140" s="14" t="s">
        <v>105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4" t="s">
        <v>114</v>
      </c>
      <c r="BK140" s="146">
        <f t="shared" si="9"/>
        <v>0</v>
      </c>
      <c r="BL140" s="14" t="s">
        <v>113</v>
      </c>
      <c r="BM140" s="145" t="s">
        <v>196</v>
      </c>
    </row>
    <row r="141" spans="1:65" s="2" customFormat="1" ht="14.45" customHeight="1">
      <c r="A141" s="26"/>
      <c r="B141" s="133"/>
      <c r="C141" s="147" t="s">
        <v>197</v>
      </c>
      <c r="D141" s="147" t="s">
        <v>102</v>
      </c>
      <c r="E141" s="148" t="s">
        <v>198</v>
      </c>
      <c r="F141" s="149" t="s">
        <v>199</v>
      </c>
      <c r="G141" s="150" t="s">
        <v>124</v>
      </c>
      <c r="H141" s="151">
        <v>280</v>
      </c>
      <c r="I141" s="152"/>
      <c r="J141" s="152">
        <f t="shared" si="0"/>
        <v>0</v>
      </c>
      <c r="K141" s="153"/>
      <c r="L141" s="154"/>
      <c r="M141" s="155" t="s">
        <v>1</v>
      </c>
      <c r="N141" s="156" t="s">
        <v>38</v>
      </c>
      <c r="O141" s="143">
        <v>0</v>
      </c>
      <c r="P141" s="143">
        <f t="shared" si="1"/>
        <v>0</v>
      </c>
      <c r="Q141" s="143">
        <v>2.1000000000000001E-4</v>
      </c>
      <c r="R141" s="143">
        <f t="shared" si="2"/>
        <v>5.8800000000000005E-2</v>
      </c>
      <c r="S141" s="143">
        <v>0</v>
      </c>
      <c r="T141" s="14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138</v>
      </c>
      <c r="AT141" s="145" t="s">
        <v>102</v>
      </c>
      <c r="AU141" s="145" t="s">
        <v>114</v>
      </c>
      <c r="AY141" s="14" t="s">
        <v>105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4" t="s">
        <v>114</v>
      </c>
      <c r="BK141" s="146">
        <f t="shared" si="9"/>
        <v>0</v>
      </c>
      <c r="BL141" s="14" t="s">
        <v>138</v>
      </c>
      <c r="BM141" s="145" t="s">
        <v>200</v>
      </c>
    </row>
    <row r="142" spans="1:65" s="12" customFormat="1" ht="22.9" customHeight="1">
      <c r="B142" s="121"/>
      <c r="D142" s="122" t="s">
        <v>71</v>
      </c>
      <c r="E142" s="131" t="s">
        <v>201</v>
      </c>
      <c r="F142" s="131" t="s">
        <v>202</v>
      </c>
      <c r="J142" s="132">
        <f>BK142</f>
        <v>0</v>
      </c>
      <c r="L142" s="121"/>
      <c r="M142" s="125"/>
      <c r="N142" s="126"/>
      <c r="O142" s="126"/>
      <c r="P142" s="127">
        <f>P143</f>
        <v>0.54100000000000004</v>
      </c>
      <c r="Q142" s="126"/>
      <c r="R142" s="127">
        <f>R143</f>
        <v>0</v>
      </c>
      <c r="S142" s="126"/>
      <c r="T142" s="128">
        <f>T143</f>
        <v>0</v>
      </c>
      <c r="AR142" s="122" t="s">
        <v>104</v>
      </c>
      <c r="AT142" s="129" t="s">
        <v>71</v>
      </c>
      <c r="AU142" s="129" t="s">
        <v>77</v>
      </c>
      <c r="AY142" s="122" t="s">
        <v>105</v>
      </c>
      <c r="BK142" s="130">
        <f>BK143</f>
        <v>0</v>
      </c>
    </row>
    <row r="143" spans="1:65" s="2" customFormat="1" ht="37.9" customHeight="1">
      <c r="A143" s="26"/>
      <c r="B143" s="133"/>
      <c r="C143" s="134" t="s">
        <v>203</v>
      </c>
      <c r="D143" s="134" t="s">
        <v>109</v>
      </c>
      <c r="E143" s="135" t="s">
        <v>204</v>
      </c>
      <c r="F143" s="136" t="s">
        <v>205</v>
      </c>
      <c r="G143" s="137" t="s">
        <v>206</v>
      </c>
      <c r="H143" s="138">
        <v>1</v>
      </c>
      <c r="I143" s="139"/>
      <c r="J143" s="139">
        <f>ROUND(I143*H143,2)</f>
        <v>0</v>
      </c>
      <c r="K143" s="140"/>
      <c r="L143" s="27"/>
      <c r="M143" s="141" t="s">
        <v>1</v>
      </c>
      <c r="N143" s="142" t="s">
        <v>38</v>
      </c>
      <c r="O143" s="143">
        <v>0.54100000000000004</v>
      </c>
      <c r="P143" s="143">
        <f>O143*H143</f>
        <v>0.54100000000000004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113</v>
      </c>
      <c r="AT143" s="145" t="s">
        <v>109</v>
      </c>
      <c r="AU143" s="145" t="s">
        <v>114</v>
      </c>
      <c r="AY143" s="14" t="s">
        <v>105</v>
      </c>
      <c r="BE143" s="146">
        <f>IF(N143="základná",J143,0)</f>
        <v>0</v>
      </c>
      <c r="BF143" s="146">
        <f>IF(N143="znížená",J143,0)</f>
        <v>0</v>
      </c>
      <c r="BG143" s="146">
        <f>IF(N143="zákl. prenesená",J143,0)</f>
        <v>0</v>
      </c>
      <c r="BH143" s="146">
        <f>IF(N143="zníž. prenesená",J143,0)</f>
        <v>0</v>
      </c>
      <c r="BI143" s="146">
        <f>IF(N143="nulová",J143,0)</f>
        <v>0</v>
      </c>
      <c r="BJ143" s="14" t="s">
        <v>114</v>
      </c>
      <c r="BK143" s="146">
        <f>ROUND(I143*H143,2)</f>
        <v>0</v>
      </c>
      <c r="BL143" s="14" t="s">
        <v>113</v>
      </c>
      <c r="BM143" s="145" t="s">
        <v>207</v>
      </c>
    </row>
    <row r="144" spans="1:65" s="12" customFormat="1" ht="25.9" customHeight="1">
      <c r="B144" s="121"/>
      <c r="D144" s="122" t="s">
        <v>71</v>
      </c>
      <c r="E144" s="123" t="s">
        <v>208</v>
      </c>
      <c r="F144" s="123" t="s">
        <v>209</v>
      </c>
      <c r="J144" s="124">
        <f>BK144</f>
        <v>0</v>
      </c>
      <c r="L144" s="121"/>
      <c r="M144" s="125"/>
      <c r="N144" s="126"/>
      <c r="O144" s="126"/>
      <c r="P144" s="127">
        <f>SUM(P145:P147)</f>
        <v>0</v>
      </c>
      <c r="Q144" s="126"/>
      <c r="R144" s="127">
        <f>SUM(R145:R147)</f>
        <v>0</v>
      </c>
      <c r="S144" s="126"/>
      <c r="T144" s="128">
        <f>SUM(T145:T147)</f>
        <v>0</v>
      </c>
      <c r="AR144" s="122" t="s">
        <v>140</v>
      </c>
      <c r="AT144" s="129" t="s">
        <v>71</v>
      </c>
      <c r="AU144" s="129" t="s">
        <v>72</v>
      </c>
      <c r="AY144" s="122" t="s">
        <v>105</v>
      </c>
      <c r="BK144" s="130">
        <f>SUM(BK145:BK147)</f>
        <v>0</v>
      </c>
    </row>
    <row r="145" spans="1:65" s="2" customFormat="1" ht="24.2" customHeight="1">
      <c r="A145" s="26"/>
      <c r="B145" s="133"/>
      <c r="C145" s="134" t="s">
        <v>210</v>
      </c>
      <c r="D145" s="134" t="s">
        <v>109</v>
      </c>
      <c r="E145" s="135" t="s">
        <v>211</v>
      </c>
      <c r="F145" s="136" t="s">
        <v>212</v>
      </c>
      <c r="G145" s="137" t="s">
        <v>213</v>
      </c>
      <c r="H145" s="138">
        <v>1</v>
      </c>
      <c r="I145" s="139"/>
      <c r="J145" s="139">
        <f>ROUND(I145*H145,2)</f>
        <v>0</v>
      </c>
      <c r="K145" s="140"/>
      <c r="L145" s="27"/>
      <c r="M145" s="141" t="s">
        <v>1</v>
      </c>
      <c r="N145" s="142" t="s">
        <v>38</v>
      </c>
      <c r="O145" s="143">
        <v>0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214</v>
      </c>
      <c r="AT145" s="145" t="s">
        <v>109</v>
      </c>
      <c r="AU145" s="145" t="s">
        <v>77</v>
      </c>
      <c r="AY145" s="14" t="s">
        <v>105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4" t="s">
        <v>114</v>
      </c>
      <c r="BK145" s="146">
        <f>ROUND(I145*H145,2)</f>
        <v>0</v>
      </c>
      <c r="BL145" s="14" t="s">
        <v>214</v>
      </c>
      <c r="BM145" s="145" t="s">
        <v>215</v>
      </c>
    </row>
    <row r="146" spans="1:65" s="2" customFormat="1" ht="14.45" customHeight="1">
      <c r="A146" s="26"/>
      <c r="B146" s="133"/>
      <c r="C146" s="134" t="s">
        <v>216</v>
      </c>
      <c r="D146" s="134" t="s">
        <v>109</v>
      </c>
      <c r="E146" s="135" t="s">
        <v>217</v>
      </c>
      <c r="F146" s="136" t="s">
        <v>218</v>
      </c>
      <c r="G146" s="137" t="s">
        <v>219</v>
      </c>
      <c r="H146" s="138">
        <v>16</v>
      </c>
      <c r="I146" s="139"/>
      <c r="J146" s="139">
        <f>ROUND(I146*H146,2)</f>
        <v>0</v>
      </c>
      <c r="K146" s="140"/>
      <c r="L146" s="27"/>
      <c r="M146" s="141" t="s">
        <v>1</v>
      </c>
      <c r="N146" s="142" t="s">
        <v>38</v>
      </c>
      <c r="O146" s="143">
        <v>0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214</v>
      </c>
      <c r="AT146" s="145" t="s">
        <v>109</v>
      </c>
      <c r="AU146" s="145" t="s">
        <v>77</v>
      </c>
      <c r="AY146" s="14" t="s">
        <v>105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4" t="s">
        <v>114</v>
      </c>
      <c r="BK146" s="146">
        <f>ROUND(I146*H146,2)</f>
        <v>0</v>
      </c>
      <c r="BL146" s="14" t="s">
        <v>214</v>
      </c>
      <c r="BM146" s="145" t="s">
        <v>220</v>
      </c>
    </row>
    <row r="147" spans="1:65" s="2" customFormat="1" ht="14.45" customHeight="1">
      <c r="A147" s="26"/>
      <c r="B147" s="133"/>
      <c r="C147" s="134" t="s">
        <v>7</v>
      </c>
      <c r="D147" s="134" t="s">
        <v>109</v>
      </c>
      <c r="E147" s="135" t="s">
        <v>221</v>
      </c>
      <c r="F147" s="136" t="s">
        <v>222</v>
      </c>
      <c r="G147" s="137" t="s">
        <v>120</v>
      </c>
      <c r="H147" s="138">
        <v>6</v>
      </c>
      <c r="I147" s="139"/>
      <c r="J147" s="139">
        <f>ROUND(I147*H147,2)</f>
        <v>0</v>
      </c>
      <c r="K147" s="140"/>
      <c r="L147" s="27"/>
      <c r="M147" s="157" t="s">
        <v>1</v>
      </c>
      <c r="N147" s="158" t="s">
        <v>38</v>
      </c>
      <c r="O147" s="159">
        <v>0</v>
      </c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214</v>
      </c>
      <c r="AT147" s="145" t="s">
        <v>109</v>
      </c>
      <c r="AU147" s="145" t="s">
        <v>77</v>
      </c>
      <c r="AY147" s="14" t="s">
        <v>105</v>
      </c>
      <c r="BE147" s="146">
        <f>IF(N147="základná",J147,0)</f>
        <v>0</v>
      </c>
      <c r="BF147" s="146">
        <f>IF(N147="znížená",J147,0)</f>
        <v>0</v>
      </c>
      <c r="BG147" s="146">
        <f>IF(N147="zákl. prenesená",J147,0)</f>
        <v>0</v>
      </c>
      <c r="BH147" s="146">
        <f>IF(N147="zníž. prenesená",J147,0)</f>
        <v>0</v>
      </c>
      <c r="BI147" s="146">
        <f>IF(N147="nulová",J147,0)</f>
        <v>0</v>
      </c>
      <c r="BJ147" s="14" t="s">
        <v>114</v>
      </c>
      <c r="BK147" s="146">
        <f>ROUND(I147*H147,2)</f>
        <v>0</v>
      </c>
      <c r="BL147" s="14" t="s">
        <v>214</v>
      </c>
      <c r="BM147" s="145" t="s">
        <v>223</v>
      </c>
    </row>
    <row r="148" spans="1:65" s="2" customFormat="1" ht="6.95" customHeight="1">
      <c r="A148" s="26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27"/>
      <c r="M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</row>
  </sheetData>
  <autoFilter ref="C116:K147"/>
  <mergeCells count="7">
    <mergeCell ref="E7:I7"/>
    <mergeCell ref="E52:F52"/>
    <mergeCell ref="E85:I85"/>
    <mergeCell ref="E109:I109"/>
    <mergeCell ref="L2:V2"/>
    <mergeCell ref="E16:H16"/>
    <mergeCell ref="E25:H2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Zariadenie...</vt:lpstr>
      <vt:lpstr>'MILO-07-2020 - Zariadenie...'!Názvy_tlače</vt:lpstr>
      <vt:lpstr>'Rekapitulácia stavby'!Názvy_tlače</vt:lpstr>
      <vt:lpstr>'MILO-07-2020 - Zariadenie...'!Oblasť_tlače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cp:lastPrinted>2020-07-23T08:51:26Z</cp:lastPrinted>
  <dcterms:created xsi:type="dcterms:W3CDTF">2020-07-23T08:35:45Z</dcterms:created>
  <dcterms:modified xsi:type="dcterms:W3CDTF">2020-07-24T06:52:16Z</dcterms:modified>
</cp:coreProperties>
</file>