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0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'Položky'!$A$1:$G$139</definedName>
    <definedName name="_xlnm.Print_Titles" localSheetId="2">'Položky'!$1:$6</definedName>
    <definedName name="_xlnm.Print_Area" localSheetId="1">'Rekapitulace'!$A$1:$I$27</definedName>
    <definedName name="_xlnm.Print_Titles" localSheetId="1">'Rekapitulace'!$1:$6</definedName>
    <definedName name="Excel_BuiltIn_Print_Area" localSheetId="2">'Položky'!$A$1:$G$55</definedName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<sst xmlns="http://schemas.openxmlformats.org/spreadsheetml/2006/main" count="412" uniqueCount="283">
  <si>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</si>
  <si>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</si>
  <si>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</si>
  <si>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</si>
  <si>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</si>
  <si>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</si>
  <si>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SO 01</t>
  </si>
  <si>
    <t xml:space="preserve">SADOVÉ ÚPRAVY </t>
  </si>
  <si>
    <t>Stavba</t>
  </si>
  <si>
    <t>Název stavby</t>
  </si>
  <si>
    <t>Počet jednotek</t>
  </si>
  <si>
    <t>9/2019</t>
  </si>
  <si>
    <t>Odpočinková alej v ul. U stadionu, Bruntál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</si>
  <si>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</si>
  <si>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</si>
  <si>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</si>
  <si>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</si>
  <si>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</si>
  <si>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</si>
  <si>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</si>
  <si>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</si>
  <si>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</si>
  <si>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</si>
  <si>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</si>
  <si>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</si>
  <si>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</si>
  <si>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</si>
  <si>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</si>
  <si>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</si>
  <si>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</si>
  <si>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</si>
  <si>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</si>
  <si>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</si>
  <si>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</si>
  <si>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</si>
  <si>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</si>
  <si>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</si>
  <si>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</si>
  <si>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</si>
  <si>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</si>
  <si>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</si>
  <si>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 Ing. Pavla Miklová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</si>
  <si>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</si>
  <si>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</si>
  <si>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</si>
  <si>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</si>
  <si>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</si>
  <si>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</si>
  <si>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</si>
  <si>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</si>
  <si>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</si>
  <si>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</si>
  <si>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</si>
  <si>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</si>
  <si>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</si>
  <si>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</si>
  <si>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</si>
  <si>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</si>
  <si>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</si>
  <si>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</si>
  <si>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</si>
  <si>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</si>
  <si>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111_1</t>
  </si>
  <si>
    <t>111_2</t>
  </si>
  <si>
    <t>111_3</t>
  </si>
  <si>
    <t>111_4</t>
  </si>
  <si>
    <t>111_5</t>
  </si>
  <si>
    <t>111_6</t>
  </si>
  <si>
    <t>111_7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</si>
  <si>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</si>
  <si>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</si>
  <si>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</si>
  <si>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</si>
  <si>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</si>
  <si>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</si>
  <si>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</si>
  <si>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</si>
  <si>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</si>
  <si>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</si>
  <si>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</si>
  <si>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</si>
  <si>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</si>
  <si>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</si>
  <si>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</si>
  <si>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Položkový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</si>
  <si>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</si>
  <si>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</si>
  <si>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</si>
  <si>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</si>
  <si>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</si>
  <si>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</si>
  <si>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</si>
  <si>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</si>
  <si>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</si>
  <si>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Asanace – příprava území:</t>
  </si>
  <si>
    <t>Odstranění křovin a stromů do průměru kmene 10cm s odstraněním kořenů do 1000m2</t>
  </si>
  <si>
    <r>
      <t>m</t>
    </r>
    <r>
      <rPr>
        <vertAlign val="superscript"/>
        <sz val="12"/>
        <rFont val="Times New Roman"/>
        <family val="1"/>
      </rPr>
      <t>2</t>
    </r>
  </si>
  <si>
    <t>vrby jívy a topol</t>
  </si>
  <si>
    <t>Odkopávky a prokopávky s naložením na dopr. Prostředek nad 1000 do 5000m3</t>
  </si>
  <si>
    <r>
      <t>m</t>
    </r>
    <r>
      <rPr>
        <vertAlign val="superscript"/>
        <sz val="12"/>
        <rFont val="Times New Roman"/>
        <family val="1"/>
      </rPr>
      <t>3</t>
    </r>
  </si>
  <si>
    <t>odtěžení nekvalitního svrchního profilu plochy 535m2 mimo příkop 220m2 s ohledem na kořenový systém stávajících dřevin</t>
  </si>
  <si>
    <t>Vodorovné přemístění výkopku do 2 500m</t>
  </si>
  <si>
    <t xml:space="preserve">Rozprostření ornice do 500m2 ve vrstvě do 20cm </t>
  </si>
  <si>
    <t xml:space="preserve">v ploše budoucího trvalkového záhonu 2x:                        20cm vrstva ornice a 15 cm trvalkového substrátu </t>
  </si>
  <si>
    <t xml:space="preserve">Rozprostření ornice do 500m2 ve vrstvě do 40cm </t>
  </si>
  <si>
    <t xml:space="preserve">v ploše budoucího záhonu keřů a travnaté plochy </t>
  </si>
  <si>
    <t>Pokácení stromu ve ztížených podmínkách o pr.km.do 20cm</t>
  </si>
  <si>
    <t>ks</t>
  </si>
  <si>
    <t>Pokácení stromu ve ztížených podmínkách o pr.km.do 30cm</t>
  </si>
  <si>
    <t>Pokácení stromu ve ztížených podmínkách o pr.km.do 40cm</t>
  </si>
  <si>
    <t>Odstranění pařezu o průměru do 200 mm</t>
  </si>
  <si>
    <t>Odstranění pařezu o průměru do 400 mm</t>
  </si>
  <si>
    <t>Vodorovné přemístění větví list.stromů o pr.km.do 30cm- 1km</t>
  </si>
  <si>
    <t>Vodorovné přemístění větví list.stromů o pr.km.do 50cm- 1km</t>
  </si>
  <si>
    <t>Vodorovné přemístění kmenů list. stromů o pr.km. do 30cm- 1km</t>
  </si>
  <si>
    <t>Vodorovné přemístění kmenů list. stromů o pr.km. do 50cm- 1km</t>
  </si>
  <si>
    <t>Vodorovné přemístění pařezů do pr.km. do 30cm- 1km</t>
  </si>
  <si>
    <t>Vodorovné přemístění pařezů do pr.km. do 50cm- 1km</t>
  </si>
  <si>
    <t>Vodorovné přemístění smýcených křovin do 5km</t>
  </si>
  <si>
    <t>R-položka</t>
  </si>
  <si>
    <t>Uložení dřevního odpadu na skládce</t>
  </si>
  <si>
    <t>Uložení vytěžené sypaniny na skládce</t>
  </si>
  <si>
    <t>Drcení ořezaných větví strojně</t>
  </si>
  <si>
    <r>
      <t>Chemické odplevelení půdy před založením kultury přes 20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 rovině</t>
    </r>
  </si>
  <si>
    <t>plocha pro zeleň mimo příkop</t>
  </si>
  <si>
    <t>Pokosení trávníku parkového na svahu 2x</t>
  </si>
  <si>
    <t>plocha trávníku na svazích příkopu</t>
  </si>
  <si>
    <t>Celkem za</t>
  </si>
  <si>
    <t>Plochy trávníku</t>
  </si>
  <si>
    <t>Plošná úprava terénu při nerovnostech do 20cm</t>
  </si>
  <si>
    <t>plocha pro trávník mimo příkop</t>
  </si>
  <si>
    <t>183403114</t>
  </si>
  <si>
    <t>Obdělání půdy kultivátorováním 2x</t>
  </si>
  <si>
    <t>183403153</t>
  </si>
  <si>
    <t>Obdělání půdy hrabáním 2x</t>
  </si>
  <si>
    <t>183401211</t>
  </si>
  <si>
    <t xml:space="preserve">Obdělání půdy válením </t>
  </si>
  <si>
    <t>180401111</t>
  </si>
  <si>
    <t>Založení trávníku výsevem</t>
  </si>
  <si>
    <t>185802113</t>
  </si>
  <si>
    <t>Hnojení umělým hnojivem na široko</t>
  </si>
  <si>
    <t>t</t>
  </si>
  <si>
    <t>Výsadba rostlin:</t>
  </si>
  <si>
    <t>Nakládání výkopku do 100m3</t>
  </si>
  <si>
    <t>Vodorovné přemístění výkopku do 10km</t>
  </si>
  <si>
    <t>Založení záhonů pro výsadbu rostlin v rovině v hornině 3</t>
  </si>
  <si>
    <t>Hloubení jamek pro vysazování rostlin s výměnou na 100% v rovině do 0,4 m3</t>
  </si>
  <si>
    <t>kus</t>
  </si>
  <si>
    <t>Hloubení jamek pro vysazování rostlin s výměnou na 100% v rovině do 1 m3</t>
  </si>
  <si>
    <r>
      <t>Hloubení jamek pro vysazování rostlin bez výměny půdy v rovině do 0,02 m</t>
    </r>
    <r>
      <rPr>
        <vertAlign val="superscript"/>
        <sz val="12"/>
        <rFont val="Times New Roman"/>
        <family val="1"/>
      </rPr>
      <t>3</t>
    </r>
  </si>
  <si>
    <t>Výsadba dřeviny s balem do 800 mm v rovině</t>
  </si>
  <si>
    <t>Výsadba dřeviny s balem do 200 mm v rovině</t>
  </si>
  <si>
    <t>Výsadba dřeviny s balem do 400 mm v rovině</t>
  </si>
  <si>
    <t>Výsadba trvalek s balem</t>
  </si>
  <si>
    <t>Ukotvení dřeviny třemi a více kůly o délce do 3 m</t>
  </si>
  <si>
    <t>Osázení kůlů délky do 2m</t>
  </si>
  <si>
    <t>Mulčování vysázených rostlin při tl.mulče do 150 mm v rovině</t>
  </si>
  <si>
    <t>Hnojení umělým hnojivem k rostlinám v rovině</t>
  </si>
  <si>
    <t>Strom/0,1kg, sol.keř/0,04kg, st.keř/0,02kg, trvalka/0,01kg</t>
  </si>
  <si>
    <t>Zhotovení obalu kmene z rákosové rohože</t>
  </si>
  <si>
    <t>0,5m2 na kmen</t>
  </si>
  <si>
    <t>Specifikace materiálu:</t>
  </si>
  <si>
    <t>R00000001</t>
  </si>
  <si>
    <t>Strom listnatý/ Acer pseudoplatanus Spaethii,4xv.,D.B.</t>
  </si>
  <si>
    <t>ok 14-16cm, výška kmene 220cm</t>
  </si>
  <si>
    <t>R00000002</t>
  </si>
  <si>
    <t>Soliterní keř listnatý/Cornus controversa Variegata,3xv, K.</t>
  </si>
  <si>
    <t>velikost 150-175cm</t>
  </si>
  <si>
    <t>R00000003</t>
  </si>
  <si>
    <t>Standartní keř listnatý/ Buddleja davidii Blue Dwarf,2xv.,K.</t>
  </si>
  <si>
    <t>velikost 80-100cm</t>
  </si>
  <si>
    <t>R00000004</t>
  </si>
  <si>
    <t>Standartní keř listnatý/ Spiraea japonica Golden Princess,2xv, K.</t>
  </si>
  <si>
    <t>R00000005</t>
  </si>
  <si>
    <t>Trvalka/ Perovskia Blue Spire</t>
  </si>
  <si>
    <t>R00000006</t>
  </si>
  <si>
    <t>Trvalka/ Miscanthus sinensis Red Schief</t>
  </si>
  <si>
    <t>R00000007</t>
  </si>
  <si>
    <t>Trvalka/ Coreopsis verticilata Grandiflora</t>
  </si>
  <si>
    <t>R00000008</t>
  </si>
  <si>
    <t>Trvalka/ Sedum spectabile Carmen</t>
  </si>
  <si>
    <t>R00000009</t>
  </si>
  <si>
    <t>Trvalka/ Iris ensata Loyalty</t>
  </si>
  <si>
    <t>R00000010</t>
  </si>
  <si>
    <t>Trvalka/ Miscanthus sinensis Cascade</t>
  </si>
  <si>
    <t>R00000011</t>
  </si>
  <si>
    <t>Trvalka/ Echinacea cheyenne Spirit</t>
  </si>
  <si>
    <t>R00000012</t>
  </si>
  <si>
    <t>Trvalka/ Hemerocallis Stella d´Oro</t>
  </si>
  <si>
    <t>R00000013</t>
  </si>
  <si>
    <t>Trvalka/ Veronica austriaca Knallblau</t>
  </si>
  <si>
    <t>R00000014</t>
  </si>
  <si>
    <t>Trvalka/ Brunnera macrophylla</t>
  </si>
  <si>
    <t>R00000015</t>
  </si>
  <si>
    <t>Trvalka/ Coreopsis verticilata Moonbeam</t>
  </si>
  <si>
    <t>D00000001</t>
  </si>
  <si>
    <t>Zemina na výměnu svrchní vrstvy profilu</t>
  </si>
  <si>
    <t>D00000002</t>
  </si>
  <si>
    <t>Chemický postřik Roundup aktiv</t>
  </si>
  <si>
    <t>l</t>
  </si>
  <si>
    <t>D00000003</t>
  </si>
  <si>
    <t>Osivo trávní směsi zakládací parkové</t>
  </si>
  <si>
    <t>kg</t>
  </si>
  <si>
    <t>D00000004</t>
  </si>
  <si>
    <t>NPK hnojivo</t>
  </si>
  <si>
    <t>D00000005</t>
  </si>
  <si>
    <t>Pěstební substrát</t>
  </si>
  <si>
    <t>D00000006</t>
  </si>
  <si>
    <t>Trvalkový susbstrát</t>
  </si>
  <si>
    <t>D00000007</t>
  </si>
  <si>
    <t>Mulčovací vrstva- drcený a fermentovaný mulč</t>
  </si>
  <si>
    <t>D00000008</t>
  </si>
  <si>
    <t>Hnojivo Silvamix</t>
  </si>
  <si>
    <t>D00000009</t>
  </si>
  <si>
    <t>Kůly ke stromům, délka 3 m</t>
  </si>
  <si>
    <t>D00000010</t>
  </si>
  <si>
    <t>Kůly ke keřům 2 m délka</t>
  </si>
  <si>
    <t>D00000011</t>
  </si>
  <si>
    <t>Úvazek bavlněný ke stromům</t>
  </si>
  <si>
    <t>m</t>
  </si>
  <si>
    <t>D00000012</t>
  </si>
  <si>
    <t>Půlená příčka ke zpevnění kůlů a úvazků</t>
  </si>
  <si>
    <t>D00000013</t>
  </si>
  <si>
    <t>Rákosová rohož k obalení kmenů stromů, šíře 30 cm</t>
  </si>
  <si>
    <t>Zpevněné plochy - mobiliář:</t>
  </si>
  <si>
    <t>X</t>
  </si>
  <si>
    <t>Zpevněná plocha – mlat:</t>
  </si>
  <si>
    <t>132201201</t>
  </si>
  <si>
    <t>Hloubení rýh šířky přes 600 do 2000mm s urovnáním do předepsaného profilu a spádu</t>
  </si>
  <si>
    <t>vyrovnání profilu do roviny – povrch mlatu bude ve stejné rovině jako obruba u vstupu z vozovky</t>
  </si>
  <si>
    <t>ST0000001</t>
  </si>
  <si>
    <t>Štěrkodrť 16/32,vrstva 15cm, dodávka a uložení se zhutněním</t>
  </si>
  <si>
    <t>ST0000002</t>
  </si>
  <si>
    <t>Štěrkodrť 8/16, vrstva 10cm, dodávka a uložení se zhutněním</t>
  </si>
  <si>
    <t>ST0000003</t>
  </si>
  <si>
    <t>Štěrkopísek 0/8, vrstva 2-3cm včetně dodávky a uložení se zhutněním</t>
  </si>
  <si>
    <t>D00000014</t>
  </si>
  <si>
    <t>Geotextílie, dodávka a uložení</t>
  </si>
  <si>
    <t>000000000</t>
  </si>
  <si>
    <t>Vyměření a doplňkové práce</t>
  </si>
  <si>
    <t>132201101</t>
  </si>
  <si>
    <t>Hloubení rýh šířky do 600 s urovnáním do předepsaného profilu a spádu</t>
  </si>
  <si>
    <t>115*0,3*0,25</t>
  </si>
  <si>
    <t>174101101</t>
  </si>
  <si>
    <t>Zásyp jam, šachet, rýh nebo kolem objektů sypaninou se zhutněním</t>
  </si>
  <si>
    <t>115*0,3*0,25-115*0,05*0,25-115*0,2*0,15</t>
  </si>
  <si>
    <t>916331112</t>
  </si>
  <si>
    <t xml:space="preserve">Osazení zahradního obrubníku betonového do lože z betonu s boční opěrou </t>
  </si>
  <si>
    <t>ST0000004</t>
  </si>
  <si>
    <t>Zahradní obrubník 100 x 5 x 25cm s dodávkou</t>
  </si>
  <si>
    <t>Mobiliář:</t>
  </si>
  <si>
    <t>M00000001</t>
  </si>
  <si>
    <t xml:space="preserve">Parková lavička masivní s dřevěným sedákem a opěradlem. Ocelová kontrukce jekl 60x60mm, žárově zinkovaná. Povrchová úprava v odstínu teak. Rozměr prken v mm ( VxŠxH) 40 x 1500 x 120. Celková šířka lavičky 1630mm, výška sedací plochy 440mm. Lavička bude ukotvena do betonového základu. </t>
  </si>
  <si>
    <t>instalace lavičky bude provedená dle pokynů od výrobce</t>
  </si>
  <si>
    <t>M00000002</t>
  </si>
  <si>
    <t>Betonový odpadkový koš z vymývyného betonu s pozinkovanou vložkou pro odpad a s odtokovým otvorem ve dně koše i vložky. Rozměr 48 x 80cm. Kovový vrchní kryt koše bude s popelníkem.</t>
  </si>
  <si>
    <t>instalace odpadkového koše bude provedená dle pokynů od výrobce</t>
  </si>
  <si>
    <t>Ochrana stromů během stavby:</t>
  </si>
  <si>
    <t>184818231</t>
  </si>
  <si>
    <t>Ochrana stromu bedněním-zřízení do pr. km. 30cm</t>
  </si>
  <si>
    <t>184818232</t>
  </si>
  <si>
    <t>Ochrana stromu bedněním-zřízení do pr. km.50cm</t>
  </si>
  <si>
    <t>do výšky 200cm</t>
  </si>
  <si>
    <t>Následná péče po dobu 5ti let:</t>
  </si>
  <si>
    <t>184801121</t>
  </si>
  <si>
    <t>Ošetření vysázených rostlin soliterních 5x</t>
  </si>
  <si>
    <t>stromy</t>
  </si>
  <si>
    <t>Řez poškozených větví a větví vrůstajících do koruny, 6/rok odplevelení s nakypřením, ošetření proti chorobám, 1/rok kontrola a oprava nebo odstranění kotvících a ochranných prvků, případné hnojení</t>
  </si>
  <si>
    <t>soliterní keře</t>
  </si>
  <si>
    <t>řez suchých a poškozených větví, 6/rok odplevelení s nakypřením, 1/ro kontrola a ošetření proti chorobám,případné hnojení</t>
  </si>
  <si>
    <t>184801131</t>
  </si>
  <si>
    <t>Ošetření rosltin ve skupinách 5x</t>
  </si>
  <si>
    <t>m2</t>
  </si>
  <si>
    <t>řez poškozených a odkvetlých větví a výhonů, 6/rok odplevelení, ošetření proti chorobám, 1/rok doplnění mulče, případné  hnojení</t>
  </si>
  <si>
    <t>185804311</t>
  </si>
  <si>
    <t>Zalití rostlin vodou plochy do 20 m2 20x</t>
  </si>
  <si>
    <t>m3</t>
  </si>
  <si>
    <t>100litrů/strom a 60litrů/soliterní keř -1.rok 8x, 2.-5.rok 3x</t>
  </si>
  <si>
    <t>185804312</t>
  </si>
  <si>
    <t>Zalití rostlin vodou plochy nad 20m2 20x</t>
  </si>
  <si>
    <t>20litrů/m2, - 1. rok 8x, 2.-5. rok 3x</t>
  </si>
  <si>
    <t>184503114</t>
  </si>
  <si>
    <t>Odstranění obalu kmene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</si>
</sst>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  <numFmt numFmtId="171" formatCode="#,##0.000"/>
    <numFmt numFmtId="172" formatCode="#,##0.0000"/>
  </numFmts>
  <fonts count="1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vertAlign val="superscript"/>
      <sz val="12"/>
      <name val="Times New Roman"/>
      <family val="1"/>
    </font>
    <font>
      <sz val="8"/>
      <color indexed="48"/>
      <name val="Arial CE"/>
      <family val="2"/>
    </font>
    <font>
      <sz val="12"/>
      <name val="Times New Roman"/>
      <family val="1"/>
    </font>
    <font>
      <b/>
      <i/>
      <sz val="10"/>
      <name val="Arial CE"/>
      <family val="2"/>
    </font>
    <font>
      <sz val="10"/>
      <color indexed="53"/>
      <name val="Arial CE"/>
      <family val="2"/>
    </font>
    <font>
      <sz val="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05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0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64" fontId="3" fillId="2" borderId="11" xfId="0" applyFont="1" applyFill="1" applyBorder="1" applyAlignment="1">
      <alignment shrinkToFit="1"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0" fillId="2" borderId="13" xfId="0" applyNumberFormat="1" applyFont="1" applyFill="1" applyBorder="1" applyAlignment="1">
      <alignment/>
    </xf>
    <xf numFmtId="164" fontId="3" fillId="2" borderId="0" xfId="0" applyFont="1" applyFill="1" applyBorder="1" applyAlignment="1">
      <alignment wrapText="1"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0" fillId="2" borderId="20" xfId="0" applyFill="1" applyBorder="1" applyAlignment="1">
      <alignment horizontal="left"/>
    </xf>
    <xf numFmtId="164" fontId="0" fillId="2" borderId="21" xfId="0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Fon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2" xfId="0" applyBorder="1" applyAlignment="1">
      <alignment/>
    </xf>
    <xf numFmtId="166" fontId="0" fillId="0" borderId="4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7" xfId="0" applyBorder="1" applyAlignment="1">
      <alignment/>
    </xf>
    <xf numFmtId="166" fontId="0" fillId="0" borderId="9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24" xfId="0" applyFont="1" applyBorder="1" applyAlignment="1">
      <alignment/>
    </xf>
    <xf numFmtId="164" fontId="0" fillId="0" borderId="23" xfId="0" applyFont="1" applyBorder="1" applyAlignment="1">
      <alignment shrinkToFit="1"/>
    </xf>
    <xf numFmtId="164" fontId="0" fillId="0" borderId="25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26" xfId="0" applyFont="1" applyBorder="1" applyAlignment="1">
      <alignment horizontal="center" shrinkToFit="1"/>
    </xf>
    <xf numFmtId="166" fontId="0" fillId="0" borderId="27" xfId="0" applyNumberFormat="1" applyBorder="1" applyAlignment="1">
      <alignment/>
    </xf>
    <xf numFmtId="164" fontId="0" fillId="0" borderId="28" xfId="0" applyFont="1" applyBorder="1" applyAlignment="1">
      <alignment/>
    </xf>
    <xf numFmtId="166" fontId="0" fillId="0" borderId="29" xfId="0" applyNumberFormat="1" applyBorder="1" applyAlignment="1">
      <alignment/>
    </xf>
    <xf numFmtId="164" fontId="0" fillId="0" borderId="30" xfId="0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0" fillId="0" borderId="13" xfId="0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Font="1" applyBorder="1" applyAlignment="1">
      <alignment/>
    </xf>
    <xf numFmtId="164" fontId="0" fillId="0" borderId="38" xfId="0" applyBorder="1" applyAlignment="1">
      <alignment/>
    </xf>
    <xf numFmtId="168" fontId="0" fillId="0" borderId="39" xfId="0" applyNumberFormat="1" applyBorder="1" applyAlignment="1">
      <alignment horizontal="right"/>
    </xf>
    <xf numFmtId="164" fontId="0" fillId="0" borderId="39" xfId="0" applyBorder="1" applyAlignment="1">
      <alignment/>
    </xf>
    <xf numFmtId="169" fontId="0" fillId="0" borderId="11" xfId="0" applyNumberFormat="1" applyBorder="1" applyAlignment="1">
      <alignment horizontal="right" indent="2"/>
    </xf>
    <xf numFmtId="164" fontId="0" fillId="0" borderId="9" xfId="0" applyBorder="1" applyAlignment="1">
      <alignment/>
    </xf>
    <xf numFmtId="168" fontId="0" fillId="0" borderId="8" xfId="0" applyNumberForma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0" fillId="0" borderId="40" xfId="20" applyFont="1" applyBorder="1" applyAlignment="1">
      <alignment horizontal="center"/>
      <protection/>
    </xf>
    <xf numFmtId="164" fontId="3" fillId="0" borderId="41" xfId="20" applyFont="1" applyBorder="1" applyAlignment="1">
      <alignment wrapText="1"/>
      <protection/>
    </xf>
    <xf numFmtId="164" fontId="0" fillId="0" borderId="42" xfId="20" applyFont="1" applyBorder="1">
      <alignment/>
      <protection/>
    </xf>
    <xf numFmtId="164" fontId="0" fillId="0" borderId="41" xfId="0" applyNumberFormat="1" applyBorder="1" applyAlignment="1">
      <alignment horizontal="left"/>
    </xf>
    <xf numFmtId="164" fontId="0" fillId="0" borderId="43" xfId="0" applyNumberFormat="1" applyBorder="1" applyAlignment="1">
      <alignment/>
    </xf>
    <xf numFmtId="164" fontId="0" fillId="0" borderId="44" xfId="20" applyFont="1" applyBorder="1" applyAlignment="1">
      <alignment horizontal="center"/>
      <protection/>
    </xf>
    <xf numFmtId="164" fontId="3" fillId="0" borderId="45" xfId="20" applyFont="1" applyBorder="1" applyAlignment="1">
      <alignment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6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49" xfId="0" applyNumberFormat="1" applyFont="1" applyBorder="1" applyAlignment="1">
      <alignment/>
    </xf>
    <xf numFmtId="166" fontId="0" fillId="0" borderId="50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6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2" borderId="32" xfId="0" applyFill="1" applyBorder="1" applyAlignment="1">
      <alignment/>
    </xf>
    <xf numFmtId="164" fontId="3" fillId="2" borderId="51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0" fillId="0" borderId="17" xfId="0" applyFont="1" applyBorder="1" applyAlignment="1">
      <alignment/>
    </xf>
    <xf numFmtId="166" fontId="0" fillId="0" borderId="24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6" fontId="0" fillId="0" borderId="35" xfId="0" applyNumberFormat="1" applyFont="1" applyBorder="1" applyAlignment="1">
      <alignment horizontal="right"/>
    </xf>
    <xf numFmtId="170" fontId="0" fillId="0" borderId="23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4" fontId="0" fillId="2" borderId="28" xfId="0" applyFill="1" applyBorder="1" applyAlignment="1">
      <alignment/>
    </xf>
    <xf numFmtId="164" fontId="3" fillId="2" borderId="29" xfId="0" applyFont="1" applyFill="1" applyBorder="1" applyAlignment="1">
      <alignment/>
    </xf>
    <xf numFmtId="164" fontId="0" fillId="2" borderId="29" xfId="0" applyFill="1" applyBorder="1" applyAlignment="1">
      <alignment/>
    </xf>
    <xf numFmtId="170" fontId="0" fillId="2" borderId="52" xfId="0" applyNumberFormat="1" applyFill="1" applyBorder="1" applyAlignment="1">
      <alignment/>
    </xf>
    <xf numFmtId="170" fontId="0" fillId="2" borderId="28" xfId="0" applyNumberFormat="1" applyFill="1" applyBorder="1" applyAlignment="1">
      <alignment/>
    </xf>
    <xf numFmtId="170" fontId="0" fillId="2" borderId="29" xfId="0" applyNumberFormat="1" applyFill="1" applyBorder="1" applyAlignment="1">
      <alignment/>
    </xf>
    <xf numFmtId="166" fontId="3" fillId="2" borderId="52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165" fontId="4" fillId="0" borderId="0" xfId="0" applyNumberFormat="1" applyFont="1" applyBorder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8" fillId="0" borderId="0" xfId="20" applyFont="1" applyBorder="1" applyAlignment="1">
      <alignment horizontal="center"/>
      <protection/>
    </xf>
    <xf numFmtId="164" fontId="0" fillId="0" borderId="41" xfId="20" applyBorder="1">
      <alignment/>
      <protection/>
    </xf>
    <xf numFmtId="164" fontId="4" fillId="0" borderId="42" xfId="20" applyFont="1" applyBorder="1" applyAlignment="1">
      <alignment horizontal="right"/>
      <protection/>
    </xf>
    <xf numFmtId="164" fontId="0" fillId="0" borderId="41" xfId="20" applyBorder="1" applyAlignment="1">
      <alignment horizontal="left"/>
      <protection/>
    </xf>
    <xf numFmtId="164" fontId="0" fillId="0" borderId="43" xfId="20" applyBorder="1">
      <alignment/>
      <protection/>
    </xf>
    <xf numFmtId="165" fontId="0" fillId="0" borderId="44" xfId="20" applyNumberFormat="1" applyFont="1" applyBorder="1" applyAlignment="1">
      <alignment horizontal="center"/>
      <protection/>
    </xf>
    <xf numFmtId="164" fontId="3" fillId="0" borderId="45" xfId="20" applyFont="1" applyBorder="1" applyAlignment="1">
      <alignment shrinkToFit="1"/>
      <protection/>
    </xf>
    <xf numFmtId="164" fontId="4" fillId="0" borderId="0" xfId="20" applyFont="1">
      <alignment/>
      <protection/>
    </xf>
    <xf numFmtId="164" fontId="0" fillId="0" borderId="0" xfId="20" applyFont="1">
      <alignment/>
      <protection/>
    </xf>
    <xf numFmtId="164" fontId="0" fillId="0" borderId="0" xfId="20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49" xfId="20" applyFont="1" applyBorder="1" applyAlignment="1">
      <alignment horizontal="center"/>
      <protection/>
    </xf>
    <xf numFmtId="165" fontId="3" fillId="0" borderId="53" xfId="20" applyNumberFormat="1" applyFont="1" applyBorder="1" applyAlignment="1">
      <alignment horizontal="left"/>
      <protection/>
    </xf>
    <xf numFmtId="164" fontId="3" fillId="0" borderId="54" xfId="20" applyFont="1" applyBorder="1">
      <alignment/>
      <protection/>
    </xf>
    <xf numFmtId="164" fontId="0" fillId="0" borderId="49" xfId="20" applyBorder="1" applyAlignment="1">
      <alignment horizontal="center"/>
      <protection/>
    </xf>
    <xf numFmtId="164" fontId="0" fillId="0" borderId="49" xfId="20" applyNumberFormat="1" applyBorder="1" applyAlignment="1">
      <alignment horizontal="right"/>
      <protection/>
    </xf>
    <xf numFmtId="164" fontId="0" fillId="0" borderId="49" xfId="20" applyNumberFormat="1" applyBorder="1">
      <alignment/>
      <protection/>
    </xf>
    <xf numFmtId="164" fontId="0" fillId="0" borderId="0" xfId="20" applyNumberFormat="1">
      <alignment/>
      <protection/>
    </xf>
    <xf numFmtId="164" fontId="9" fillId="0" borderId="0" xfId="20" applyFont="1">
      <alignment/>
      <protection/>
    </xf>
    <xf numFmtId="164" fontId="0" fillId="0" borderId="49" xfId="20" applyFont="1" applyBorder="1" applyAlignment="1">
      <alignment horizontal="center" vertical="top"/>
      <protection/>
    </xf>
    <xf numFmtId="164" fontId="10" fillId="0" borderId="53" xfId="21" applyFont="1" applyBorder="1" applyAlignment="1">
      <alignment horizontal="center" vertical="top" wrapText="1"/>
      <protection/>
    </xf>
    <xf numFmtId="164" fontId="10" fillId="0" borderId="54" xfId="21" applyFont="1" applyBorder="1" applyAlignment="1">
      <alignment vertical="top" wrapText="1"/>
      <protection/>
    </xf>
    <xf numFmtId="164" fontId="10" fillId="0" borderId="54" xfId="21" applyFont="1" applyBorder="1" applyAlignment="1">
      <alignment horizontal="center" vertical="top" wrapText="1"/>
      <protection/>
    </xf>
    <xf numFmtId="170" fontId="10" fillId="0" borderId="54" xfId="21" applyNumberFormat="1" applyFont="1" applyBorder="1" applyAlignment="1">
      <alignment horizontal="right" vertical="top" wrapText="1"/>
      <protection/>
    </xf>
    <xf numFmtId="170" fontId="7" fillId="0" borderId="49" xfId="20" applyNumberFormat="1" applyFont="1" applyBorder="1" applyAlignment="1">
      <alignment horizontal="right"/>
      <protection/>
    </xf>
    <xf numFmtId="170" fontId="7" fillId="0" borderId="49" xfId="20" applyNumberFormat="1" applyFont="1" applyBorder="1">
      <alignment/>
      <protection/>
    </xf>
    <xf numFmtId="164" fontId="12" fillId="0" borderId="49" xfId="20" applyFont="1" applyBorder="1" applyAlignment="1">
      <alignment wrapText="1"/>
      <protection/>
    </xf>
    <xf numFmtId="164" fontId="7" fillId="0" borderId="49" xfId="20" applyFont="1" applyBorder="1" applyAlignment="1">
      <alignment wrapText="1"/>
      <protection/>
    </xf>
    <xf numFmtId="164" fontId="0" fillId="2" borderId="5" xfId="20" applyFill="1" applyBorder="1" applyAlignment="1">
      <alignment horizontal="center"/>
      <protection/>
    </xf>
    <xf numFmtId="165" fontId="14" fillId="2" borderId="5" xfId="20" applyNumberFormat="1" applyFont="1" applyFill="1" applyBorder="1" applyAlignment="1">
      <alignment horizontal="left"/>
      <protection/>
    </xf>
    <xf numFmtId="164" fontId="14" fillId="2" borderId="5" xfId="20" applyFont="1" applyFill="1" applyBorder="1">
      <alignment/>
      <protection/>
    </xf>
    <xf numFmtId="170" fontId="0" fillId="2" borderId="5" xfId="20" applyNumberFormat="1" applyFill="1" applyBorder="1" applyAlignment="1">
      <alignment horizontal="right"/>
      <protection/>
    </xf>
    <xf numFmtId="170" fontId="3" fillId="2" borderId="5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5" fontId="3" fillId="0" borderId="49" xfId="20" applyNumberFormat="1" applyFont="1" applyBorder="1" applyAlignment="1">
      <alignment horizontal="left"/>
      <protection/>
    </xf>
    <xf numFmtId="164" fontId="3" fillId="0" borderId="49" xfId="20" applyFont="1" applyBorder="1">
      <alignment/>
      <protection/>
    </xf>
    <xf numFmtId="165" fontId="10" fillId="0" borderId="53" xfId="20" applyNumberFormat="1" applyFont="1" applyBorder="1" applyAlignment="1">
      <alignment horizontal="center" vertical="top"/>
      <protection/>
    </xf>
    <xf numFmtId="164" fontId="10" fillId="0" borderId="54" xfId="20" applyFont="1" applyBorder="1" applyAlignment="1">
      <alignment wrapText="1"/>
      <protection/>
    </xf>
    <xf numFmtId="164" fontId="15" fillId="0" borderId="0" xfId="20" applyFont="1">
      <alignment/>
      <protection/>
    </xf>
    <xf numFmtId="171" fontId="10" fillId="0" borderId="54" xfId="21" applyNumberFormat="1" applyFont="1" applyBorder="1" applyAlignment="1">
      <alignment horizontal="right" vertical="top" wrapText="1"/>
      <protection/>
    </xf>
    <xf numFmtId="165" fontId="7" fillId="0" borderId="49" xfId="20" applyNumberFormat="1" applyFont="1" applyBorder="1" applyAlignment="1">
      <alignment horizontal="center" shrinkToFit="1"/>
      <protection/>
    </xf>
    <xf numFmtId="164" fontId="0" fillId="0" borderId="49" xfId="20" applyFont="1" applyBorder="1" applyAlignment="1">
      <alignment horizontal="center"/>
      <protection/>
    </xf>
    <xf numFmtId="164" fontId="7" fillId="0" borderId="13" xfId="20" applyFont="1" applyBorder="1" applyAlignment="1">
      <alignment horizontal="center"/>
      <protection/>
    </xf>
    <xf numFmtId="172" fontId="10" fillId="0" borderId="54" xfId="21" applyNumberFormat="1" applyFont="1" applyBorder="1" applyAlignment="1">
      <alignment horizontal="right" vertical="top" wrapText="1"/>
      <protection/>
    </xf>
    <xf numFmtId="164" fontId="0" fillId="0" borderId="54" xfId="20" applyFill="1" applyBorder="1" applyAlignment="1">
      <alignment horizontal="center"/>
      <protection/>
    </xf>
    <xf numFmtId="165" fontId="10" fillId="0" borderId="53" xfId="21" applyNumberFormat="1" applyFont="1" applyBorder="1" applyAlignment="1">
      <alignment horizontal="center" vertical="top" wrapText="1"/>
      <protection/>
    </xf>
    <xf numFmtId="164" fontId="10" fillId="0" borderId="54" xfId="0" applyFont="1" applyBorder="1" applyAlignment="1">
      <alignment wrapText="1"/>
    </xf>
    <xf numFmtId="170" fontId="7" fillId="0" borderId="0" xfId="20" applyNumberFormat="1" applyFont="1" applyFill="1" applyBorder="1" applyAlignment="1">
      <alignment horizontal="right"/>
      <protection/>
    </xf>
    <xf numFmtId="165" fontId="14" fillId="0" borderId="0" xfId="20" applyNumberFormat="1" applyFont="1" applyFill="1" applyBorder="1" applyAlignment="1">
      <alignment horizontal="left"/>
      <protection/>
    </xf>
    <xf numFmtId="165" fontId="10" fillId="0" borderId="0" xfId="20" applyNumberFormat="1" applyFont="1" applyFill="1" applyBorder="1" applyAlignment="1">
      <alignment horizontal="center"/>
      <protection/>
    </xf>
    <xf numFmtId="165" fontId="7" fillId="0" borderId="49" xfId="20" applyNumberFormat="1" applyFont="1" applyBorder="1" applyAlignment="1">
      <alignment horizontal="left" vertical="top"/>
      <protection/>
    </xf>
    <xf numFmtId="165" fontId="7" fillId="0" borderId="49" xfId="20" applyNumberFormat="1" applyFont="1" applyBorder="1" applyAlignment="1">
      <alignment horizontal="center" vertical="top"/>
      <protection/>
    </xf>
    <xf numFmtId="171" fontId="7" fillId="0" borderId="49" xfId="20" applyNumberFormat="1" applyFont="1" applyBorder="1" applyAlignment="1">
      <alignment horizontal="right"/>
      <protection/>
    </xf>
    <xf numFmtId="164" fontId="12" fillId="0" borderId="49" xfId="20" applyFont="1" applyFill="1" applyBorder="1" applyAlignment="1">
      <alignment wrapText="1"/>
      <protection/>
    </xf>
    <xf numFmtId="164" fontId="16" fillId="0" borderId="54" xfId="20" applyFont="1" applyBorder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  <cellStyle name="normální_Zadávací podklad pro profes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showGridLines="0" showZeros="0" tabSelected="1" workbookViewId="0" topLeftCell="A10">
      <selection activeCell="E15" sqref="E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3"/>
      <c r="C2" s="4">
        <f>Rekapitulace!H1</f>
        <v>1</v>
      </c>
      <c r="D2" s="4">
        <f>Rekapitulace!G2</f>
        <v>0</v>
      </c>
      <c r="E2" s="3"/>
      <c r="F2" s="5" t="s">
        <v>2</v>
      </c>
      <c r="G2" s="6"/>
    </row>
    <row r="3" spans="1:7" ht="12.75">
      <c r="A3" s="7"/>
      <c r="B3" s="8"/>
      <c r="C3" s="9"/>
      <c r="D3" s="9"/>
      <c r="E3" s="8"/>
      <c r="F3" s="10"/>
      <c r="G3" s="11"/>
    </row>
    <row r="4" spans="1:7" ht="12.75">
      <c r="A4" s="12" t="s">
        <v>3</v>
      </c>
      <c r="B4" s="8"/>
      <c r="C4" s="9" t="s">
        <v>4</v>
      </c>
      <c r="D4" s="9"/>
      <c r="E4" s="8"/>
      <c r="F4" s="10" t="s">
        <v>5</v>
      </c>
      <c r="G4" s="13"/>
    </row>
    <row r="5" spans="1:7" ht="12.75">
      <c r="A5" s="14" t="s">
        <v>6</v>
      </c>
      <c r="B5" s="15"/>
      <c r="C5" s="16" t="s">
        <v>7</v>
      </c>
      <c r="D5" s="16"/>
      <c r="E5" s="16"/>
      <c r="F5" s="16"/>
      <c r="G5" s="16"/>
    </row>
    <row r="6" spans="1:15" ht="12.75">
      <c r="A6" s="12" t="s">
        <v>8</v>
      </c>
      <c r="B6" s="8"/>
      <c r="C6" s="9" t="s">
        <v>9</v>
      </c>
      <c r="D6" s="9"/>
      <c r="E6" s="8"/>
      <c r="F6" s="17" t="s">
        <v>10</v>
      </c>
      <c r="G6" s="18">
        <v>0</v>
      </c>
      <c r="O6" s="19"/>
    </row>
    <row r="7" spans="1:7" ht="12.75" customHeight="1">
      <c r="A7" s="20" t="s">
        <v>11</v>
      </c>
      <c r="B7" s="21"/>
      <c r="C7" s="22" t="s">
        <v>12</v>
      </c>
      <c r="D7" s="22"/>
      <c r="E7" s="22"/>
      <c r="F7" s="23" t="s">
        <v>13</v>
      </c>
      <c r="G7" s="18">
        <f>IF(PocetMJ=0,0,ROUND((F30+F32)/PocetMJ,1))</f>
        <v>0</v>
      </c>
    </row>
    <row r="8" spans="1:9" ht="12.75">
      <c r="A8" s="24" t="s">
        <v>14</v>
      </c>
      <c r="B8" s="10"/>
      <c r="C8" s="25"/>
      <c r="D8" s="25"/>
      <c r="E8" s="25"/>
      <c r="F8" s="26" t="s">
        <v>15</v>
      </c>
      <c r="G8" s="27"/>
      <c r="H8" s="28"/>
      <c r="I8" s="29"/>
    </row>
    <row r="9" spans="1:8" ht="12.75">
      <c r="A9" s="24" t="s">
        <v>16</v>
      </c>
      <c r="B9" s="10"/>
      <c r="C9" s="25">
        <f>Projektant</f>
        <v>0</v>
      </c>
      <c r="D9" s="25"/>
      <c r="E9" s="25"/>
      <c r="F9" s="10"/>
      <c r="G9" s="30"/>
      <c r="H9" s="31"/>
    </row>
    <row r="10" spans="1:8" ht="12.75">
      <c r="A10" s="24" t="s">
        <v>17</v>
      </c>
      <c r="B10" s="10"/>
      <c r="C10" s="32"/>
      <c r="D10" s="32"/>
      <c r="E10" s="32"/>
      <c r="F10" s="33"/>
      <c r="G10" s="34"/>
      <c r="H10" s="35"/>
    </row>
    <row r="11" spans="1:57" ht="12.75">
      <c r="A11" s="24" t="s">
        <v>18</v>
      </c>
      <c r="B11" s="10"/>
      <c r="C11" s="32"/>
      <c r="D11" s="32"/>
      <c r="E11" s="32"/>
      <c r="F11" s="36" t="s">
        <v>19</v>
      </c>
      <c r="G11" s="37"/>
      <c r="H11" s="31"/>
      <c r="BA11" s="38"/>
      <c r="BB11" s="38"/>
      <c r="BC11" s="38"/>
      <c r="BD11" s="38"/>
      <c r="BE11" s="38"/>
    </row>
    <row r="12" spans="1:8" ht="12.75">
      <c r="A12" s="39" t="s">
        <v>20</v>
      </c>
      <c r="B12" s="8"/>
      <c r="C12" s="40"/>
      <c r="D12" s="40"/>
      <c r="E12" s="40"/>
      <c r="F12" s="41" t="s">
        <v>21</v>
      </c>
      <c r="G12" s="42"/>
      <c r="H12" s="31"/>
    </row>
    <row r="13" spans="1:8" ht="28.5" customHeight="1">
      <c r="A13" s="43" t="s">
        <v>22</v>
      </c>
      <c r="B13" s="43"/>
      <c r="C13" s="43"/>
      <c r="D13" s="43"/>
      <c r="E13" s="43"/>
      <c r="F13" s="43"/>
      <c r="G13" s="43"/>
      <c r="H13" s="31"/>
    </row>
    <row r="14" spans="1:7" ht="17.25" customHeight="1">
      <c r="A14" s="44" t="s">
        <v>23</v>
      </c>
      <c r="B14" s="45"/>
      <c r="C14" s="46"/>
      <c r="D14" s="47" t="s">
        <v>24</v>
      </c>
      <c r="E14" s="47"/>
      <c r="F14" s="47"/>
      <c r="G14" s="47"/>
    </row>
    <row r="15" spans="1:7" ht="15.75" customHeight="1">
      <c r="A15" s="48"/>
      <c r="B15" s="49" t="s">
        <v>25</v>
      </c>
      <c r="C15" s="50">
        <f>HSV</f>
        <v>0</v>
      </c>
      <c r="D15" s="51" t="str">
        <f>Rekapitulace!A19</f>
        <v>Ztížené výrobní podmínky</v>
      </c>
      <c r="E15" s="52"/>
      <c r="F15" s="53"/>
      <c r="G15" s="50">
        <f>Rekapitulace!I19</f>
        <v>0</v>
      </c>
    </row>
    <row r="16" spans="1:7" ht="15.75" customHeight="1">
      <c r="A16" s="48" t="s">
        <v>26</v>
      </c>
      <c r="B16" s="49" t="s">
        <v>27</v>
      </c>
      <c r="C16" s="50">
        <f>PSV</f>
        <v>0</v>
      </c>
      <c r="D16" s="54" t="str">
        <f>Rekapitulace!A20</f>
        <v>Oborová přirážka</v>
      </c>
      <c r="E16" s="55"/>
      <c r="F16" s="56"/>
      <c r="G16" s="50">
        <f>Rekapitulace!I20</f>
        <v>0</v>
      </c>
    </row>
    <row r="17" spans="1:7" ht="15.75" customHeight="1">
      <c r="A17" s="48" t="s">
        <v>28</v>
      </c>
      <c r="B17" s="49" t="s">
        <v>29</v>
      </c>
      <c r="C17" s="50">
        <f>Mont</f>
        <v>0</v>
      </c>
      <c r="D17" s="54" t="str">
        <f>Rekapitulace!A21</f>
        <v>Přesun stavebních kapacit</v>
      </c>
      <c r="E17" s="55"/>
      <c r="F17" s="56"/>
      <c r="G17" s="50">
        <f>Rekapitulace!I21</f>
        <v>0</v>
      </c>
    </row>
    <row r="18" spans="1:7" ht="15.75" customHeight="1">
      <c r="A18" s="57" t="s">
        <v>30</v>
      </c>
      <c r="B18" s="58" t="s">
        <v>31</v>
      </c>
      <c r="C18" s="50">
        <f>Dodavka</f>
        <v>0</v>
      </c>
      <c r="D18" s="54" t="str">
        <f>Rekapitulace!A22</f>
        <v>Mimostaveništní doprava</v>
      </c>
      <c r="E18" s="55"/>
      <c r="F18" s="56"/>
      <c r="G18" s="50">
        <f>Rekapitulace!I22</f>
        <v>0</v>
      </c>
    </row>
    <row r="19" spans="1:7" ht="15.75" customHeight="1">
      <c r="A19" s="59" t="s">
        <v>32</v>
      </c>
      <c r="B19" s="49"/>
      <c r="C19" s="50">
        <f>SUM(C15:C18)</f>
        <v>0</v>
      </c>
      <c r="D19" s="7" t="str">
        <f>Rekapitulace!A23</f>
        <v>Zařízení staveniště</v>
      </c>
      <c r="E19" s="55"/>
      <c r="F19" s="56"/>
      <c r="G19" s="50">
        <f>Rekapitulace!I23</f>
        <v>0</v>
      </c>
    </row>
    <row r="20" spans="1:7" ht="15.75" customHeight="1">
      <c r="A20" s="59"/>
      <c r="B20" s="49"/>
      <c r="C20" s="50"/>
      <c r="D20" s="54" t="str">
        <f>Rekapitulace!A24</f>
        <v>Provoz investora</v>
      </c>
      <c r="E20" s="55"/>
      <c r="F20" s="56"/>
      <c r="G20" s="50">
        <f>Rekapitulace!I24</f>
        <v>0</v>
      </c>
    </row>
    <row r="21" spans="1:7" ht="15.75" customHeight="1">
      <c r="A21" s="59" t="s">
        <v>33</v>
      </c>
      <c r="B21" s="49"/>
      <c r="C21" s="50">
        <f>HZS</f>
        <v>0</v>
      </c>
      <c r="D21" s="54" t="str">
        <f>Rekapitulace!A25</f>
        <v>Kompletační činnost (IČD)</v>
      </c>
      <c r="E21" s="55"/>
      <c r="F21" s="56"/>
      <c r="G21" s="50">
        <f>Rekapitulace!I25</f>
        <v>0</v>
      </c>
    </row>
    <row r="22" spans="1:7" ht="15.75" customHeight="1">
      <c r="A22" s="60" t="s">
        <v>34</v>
      </c>
      <c r="B22" s="31"/>
      <c r="C22" s="50">
        <f>C19+C21</f>
        <v>0</v>
      </c>
      <c r="D22" s="54" t="s">
        <v>35</v>
      </c>
      <c r="E22" s="55"/>
      <c r="F22" s="56"/>
      <c r="G22" s="50">
        <f>G23-SUM(G15:G21)</f>
        <v>0</v>
      </c>
    </row>
    <row r="23" spans="1:7" ht="15.75" customHeight="1">
      <c r="A23" s="61" t="s">
        <v>36</v>
      </c>
      <c r="B23" s="61"/>
      <c r="C23" s="62">
        <f>C22+G23</f>
        <v>0</v>
      </c>
      <c r="D23" s="63" t="s">
        <v>37</v>
      </c>
      <c r="E23" s="64"/>
      <c r="F23" s="65"/>
      <c r="G23" s="50">
        <f>VRN</f>
        <v>0</v>
      </c>
    </row>
    <row r="24" spans="1:7" ht="12.75">
      <c r="A24" s="66" t="s">
        <v>38</v>
      </c>
      <c r="B24" s="67"/>
      <c r="C24" s="68"/>
      <c r="D24" s="67" t="s">
        <v>39</v>
      </c>
      <c r="E24" s="67"/>
      <c r="F24" s="69" t="s">
        <v>40</v>
      </c>
      <c r="G24" s="70"/>
    </row>
    <row r="25" spans="1:7" ht="12.75">
      <c r="A25" s="60" t="s">
        <v>41</v>
      </c>
      <c r="B25" s="31"/>
      <c r="C25" s="71"/>
      <c r="D25" s="31" t="s">
        <v>41</v>
      </c>
      <c r="F25" s="72" t="s">
        <v>42</v>
      </c>
      <c r="G25" s="73"/>
    </row>
    <row r="26" spans="1:7" ht="37.5" customHeight="1">
      <c r="A26" s="60" t="s">
        <v>43</v>
      </c>
      <c r="B26" s="74"/>
      <c r="C26" s="71"/>
      <c r="D26" s="31" t="s">
        <v>43</v>
      </c>
      <c r="F26" s="72" t="s">
        <v>43</v>
      </c>
      <c r="G26" s="73"/>
    </row>
    <row r="27" spans="1:7" ht="12.75">
      <c r="A27" s="60"/>
      <c r="B27" s="75"/>
      <c r="C27" s="71"/>
      <c r="D27" s="31"/>
      <c r="F27" s="72"/>
      <c r="G27" s="73"/>
    </row>
    <row r="28" spans="1:7" ht="12.75">
      <c r="A28" s="60" t="s">
        <v>44</v>
      </c>
      <c r="B28" s="31"/>
      <c r="C28" s="71"/>
      <c r="D28" s="72" t="s">
        <v>45</v>
      </c>
      <c r="E28" s="71"/>
      <c r="F28" s="76" t="s">
        <v>45</v>
      </c>
      <c r="G28" s="73"/>
    </row>
    <row r="29" spans="1:7" ht="69" customHeight="1">
      <c r="A29" s="60"/>
      <c r="B29" s="31"/>
      <c r="C29" s="77"/>
      <c r="D29" s="78"/>
      <c r="E29" s="77"/>
      <c r="F29" s="31"/>
      <c r="G29" s="73"/>
    </row>
    <row r="30" spans="1:7" ht="12.75">
      <c r="A30" s="79" t="s">
        <v>46</v>
      </c>
      <c r="B30" s="80"/>
      <c r="C30" s="81">
        <v>21</v>
      </c>
      <c r="D30" s="80" t="s">
        <v>47</v>
      </c>
      <c r="E30" s="82"/>
      <c r="F30" s="83">
        <f>ROUND(C23-F32,0)</f>
        <v>0</v>
      </c>
      <c r="G30" s="83"/>
    </row>
    <row r="31" spans="1:7" ht="12.75">
      <c r="A31" s="79" t="s">
        <v>48</v>
      </c>
      <c r="B31" s="80"/>
      <c r="C31" s="81">
        <f>SazbaDPH1</f>
        <v>21</v>
      </c>
      <c r="D31" s="80" t="s">
        <v>49</v>
      </c>
      <c r="E31" s="82"/>
      <c r="F31" s="83">
        <f>ROUND(PRODUCT(F30,C31/100),1)</f>
        <v>0</v>
      </c>
      <c r="G31" s="83"/>
    </row>
    <row r="32" spans="1:7" ht="12.75">
      <c r="A32" s="79" t="s">
        <v>46</v>
      </c>
      <c r="B32" s="80"/>
      <c r="C32" s="81">
        <v>0</v>
      </c>
      <c r="D32" s="80" t="s">
        <v>49</v>
      </c>
      <c r="E32" s="82"/>
      <c r="F32" s="83">
        <v>0</v>
      </c>
      <c r="G32" s="83"/>
    </row>
    <row r="33" spans="1:7" ht="12.75">
      <c r="A33" s="79" t="s">
        <v>48</v>
      </c>
      <c r="B33" s="84"/>
      <c r="C33" s="85">
        <f>SazbaDPH2</f>
        <v>0</v>
      </c>
      <c r="D33" s="80" t="s">
        <v>49</v>
      </c>
      <c r="E33" s="56"/>
      <c r="F33" s="83">
        <f>ROUND(PRODUCT(F32,C33/100),1)</f>
        <v>0</v>
      </c>
      <c r="G33" s="83"/>
    </row>
    <row r="34" spans="1:7" s="90" customFormat="1" ht="19.5" customHeight="1">
      <c r="A34" s="86" t="s">
        <v>50</v>
      </c>
      <c r="B34" s="87"/>
      <c r="C34" s="87"/>
      <c r="D34" s="87"/>
      <c r="E34" s="88"/>
      <c r="F34" s="89">
        <f>CEILING(SUM(F30:F33),1)</f>
        <v>0</v>
      </c>
      <c r="G34" s="89"/>
    </row>
    <row r="36" spans="1:8" ht="12.75">
      <c r="A36" s="91" t="s">
        <v>51</v>
      </c>
      <c r="B36" s="91"/>
      <c r="C36" s="91"/>
      <c r="D36" s="91"/>
      <c r="E36" s="91"/>
      <c r="F36" s="91"/>
      <c r="G36" s="91"/>
      <c r="H36" t="s">
        <v>52</v>
      </c>
    </row>
    <row r="37" spans="1:8" ht="14.25" customHeight="1">
      <c r="A37" s="91"/>
      <c r="B37" s="92"/>
      <c r="C37" s="92"/>
      <c r="D37" s="92"/>
      <c r="E37" s="92"/>
      <c r="F37" s="92"/>
      <c r="G37" s="92"/>
      <c r="H37" t="s">
        <v>52</v>
      </c>
    </row>
    <row r="38" spans="1:8" ht="12.75" customHeight="1">
      <c r="A38" s="93"/>
      <c r="B38" s="92"/>
      <c r="C38" s="92"/>
      <c r="D38" s="92"/>
      <c r="E38" s="92"/>
      <c r="F38" s="92"/>
      <c r="G38" s="92"/>
      <c r="H38" t="s">
        <v>52</v>
      </c>
    </row>
    <row r="39" spans="1:8" ht="12.75">
      <c r="A39" s="93"/>
      <c r="B39" s="92"/>
      <c r="C39" s="92"/>
      <c r="D39" s="92"/>
      <c r="E39" s="92"/>
      <c r="F39" s="92"/>
      <c r="G39" s="92"/>
      <c r="H39" t="s">
        <v>52</v>
      </c>
    </row>
    <row r="40" spans="1:8" ht="12.75">
      <c r="A40" s="93"/>
      <c r="B40" s="92"/>
      <c r="C40" s="92"/>
      <c r="D40" s="92"/>
      <c r="E40" s="92"/>
      <c r="F40" s="92"/>
      <c r="G40" s="92"/>
      <c r="H40" t="s">
        <v>52</v>
      </c>
    </row>
    <row r="41" spans="1:8" ht="12.75">
      <c r="A41" s="93"/>
      <c r="B41" s="92"/>
      <c r="C41" s="92"/>
      <c r="D41" s="92"/>
      <c r="E41" s="92"/>
      <c r="F41" s="92"/>
      <c r="G41" s="92"/>
      <c r="H41" t="s">
        <v>52</v>
      </c>
    </row>
    <row r="42" spans="1:8" ht="12.75">
      <c r="A42" s="93"/>
      <c r="B42" s="92"/>
      <c r="C42" s="92"/>
      <c r="D42" s="92"/>
      <c r="E42" s="92"/>
      <c r="F42" s="92"/>
      <c r="G42" s="92"/>
      <c r="H42" t="s">
        <v>52</v>
      </c>
    </row>
    <row r="43" spans="1:8" ht="12.75">
      <c r="A43" s="93"/>
      <c r="B43" s="92"/>
      <c r="C43" s="92"/>
      <c r="D43" s="92"/>
      <c r="E43" s="92"/>
      <c r="F43" s="92"/>
      <c r="G43" s="92"/>
      <c r="H43" t="s">
        <v>52</v>
      </c>
    </row>
    <row r="44" spans="1:8" ht="12.75">
      <c r="A44" s="93"/>
      <c r="B44" s="92"/>
      <c r="C44" s="92"/>
      <c r="D44" s="92"/>
      <c r="E44" s="92"/>
      <c r="F44" s="92"/>
      <c r="G44" s="92"/>
      <c r="H44" t="s">
        <v>52</v>
      </c>
    </row>
    <row r="45" spans="1:8" ht="0.75" customHeight="1">
      <c r="A45" s="93"/>
      <c r="B45" s="92"/>
      <c r="C45" s="92"/>
      <c r="D45" s="92"/>
      <c r="E45" s="92"/>
      <c r="F45" s="92"/>
      <c r="G45" s="92"/>
      <c r="H45" t="s">
        <v>52</v>
      </c>
    </row>
    <row r="46" spans="2:7" ht="12.75" customHeight="1">
      <c r="B46" s="94"/>
      <c r="C46" s="94"/>
      <c r="D46" s="94"/>
      <c r="E46" s="94"/>
      <c r="F46" s="94"/>
      <c r="G46" s="94"/>
    </row>
    <row r="47" spans="2:7" ht="12.75" customHeight="1">
      <c r="B47" s="94"/>
      <c r="C47" s="94"/>
      <c r="D47" s="94"/>
      <c r="E47" s="94"/>
      <c r="F47" s="94"/>
      <c r="G47" s="94"/>
    </row>
    <row r="48" spans="2:7" ht="12.75" customHeight="1">
      <c r="B48" s="94"/>
      <c r="C48" s="94"/>
      <c r="D48" s="94"/>
      <c r="E48" s="94"/>
      <c r="F48" s="94"/>
      <c r="G48" s="94"/>
    </row>
    <row r="49" spans="2:7" ht="12.75" customHeight="1">
      <c r="B49" s="94"/>
      <c r="C49" s="94"/>
      <c r="D49" s="94"/>
      <c r="E49" s="94"/>
      <c r="F49" s="94"/>
      <c r="G49" s="94"/>
    </row>
    <row r="50" spans="2:7" ht="12.75" customHeight="1">
      <c r="B50" s="94"/>
      <c r="C50" s="94"/>
      <c r="D50" s="94"/>
      <c r="E50" s="94"/>
      <c r="F50" s="94"/>
      <c r="G50" s="94"/>
    </row>
    <row r="51" spans="2:7" ht="12.75" customHeight="1">
      <c r="B51" s="94"/>
      <c r="C51" s="94"/>
      <c r="D51" s="94"/>
      <c r="E51" s="94"/>
      <c r="F51" s="94"/>
      <c r="G51" s="94"/>
    </row>
    <row r="52" spans="2:7" ht="12.75" customHeight="1">
      <c r="B52" s="94"/>
      <c r="C52" s="94"/>
      <c r="D52" s="94"/>
      <c r="E52" s="94"/>
      <c r="F52" s="94"/>
      <c r="G52" s="94"/>
    </row>
    <row r="53" spans="2:7" ht="12.75" customHeight="1">
      <c r="B53" s="94"/>
      <c r="C53" s="94"/>
      <c r="D53" s="94"/>
      <c r="E53" s="94"/>
      <c r="F53" s="94"/>
      <c r="G53" s="94"/>
    </row>
    <row r="54" spans="2:7" ht="12.75" customHeight="1">
      <c r="B54" s="94"/>
      <c r="C54" s="94"/>
      <c r="D54" s="94"/>
      <c r="E54" s="94"/>
      <c r="F54" s="94"/>
      <c r="G54" s="94"/>
    </row>
    <row r="55" spans="2:7" ht="12.75" customHeight="1">
      <c r="B55" s="94"/>
      <c r="C55" s="94"/>
      <c r="D55" s="94"/>
      <c r="E55" s="94"/>
      <c r="F55" s="94"/>
      <c r="G55" s="94"/>
    </row>
  </sheetData>
  <sheetProtection selectLockedCells="1" selectUnlockedCells="1"/>
  <mergeCells count="27">
    <mergeCell ref="A1:G1"/>
    <mergeCell ref="C5:G5"/>
    <mergeCell ref="C7:E7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showGridLines="0" showZeros="0" workbookViewId="0" topLeftCell="A1">
      <selection activeCell="E15" sqref="E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95" t="s">
        <v>53</v>
      </c>
      <c r="B1" s="95"/>
      <c r="C1" s="96" t="str">
        <f>CONCATENATE(cislostavby," ",nazevstavby)</f>
        <v>9/2019 Odpočinková alej v ul. U stadionu, Bruntál</v>
      </c>
      <c r="D1" s="96"/>
      <c r="E1" s="96"/>
      <c r="F1" s="96"/>
      <c r="G1" s="97" t="s">
        <v>54</v>
      </c>
      <c r="H1" s="98">
        <v>1</v>
      </c>
      <c r="I1" s="99"/>
    </row>
    <row r="2" spans="1:9" ht="12.75">
      <c r="A2" s="100" t="s">
        <v>55</v>
      </c>
      <c r="B2" s="100"/>
      <c r="C2" s="101" t="str">
        <f>CONCATENATE(cisloobjektu," ",nazevobjektu)</f>
        <v>SO 01 SADOVÉ ÚPRAVY </v>
      </c>
      <c r="D2" s="101"/>
      <c r="E2" s="101"/>
      <c r="F2" s="101"/>
      <c r="G2" s="101"/>
      <c r="H2" s="101"/>
      <c r="I2" s="101"/>
    </row>
    <row r="3" ht="12.75">
      <c r="F3" s="31"/>
    </row>
    <row r="4" spans="1:9" ht="19.5" customHeight="1">
      <c r="A4" s="102" t="s">
        <v>56</v>
      </c>
      <c r="B4" s="102"/>
      <c r="C4" s="102"/>
      <c r="D4" s="102"/>
      <c r="E4" s="102"/>
      <c r="F4" s="102"/>
      <c r="G4" s="102"/>
      <c r="H4" s="102"/>
      <c r="I4" s="102"/>
    </row>
    <row r="6" spans="1:9" s="31" customFormat="1" ht="12.75">
      <c r="A6" s="103"/>
      <c r="B6" s="104" t="s">
        <v>57</v>
      </c>
      <c r="C6" s="104"/>
      <c r="D6" s="47"/>
      <c r="E6" s="105" t="s">
        <v>58</v>
      </c>
      <c r="F6" s="106" t="s">
        <v>59</v>
      </c>
      <c r="G6" s="106" t="s">
        <v>60</v>
      </c>
      <c r="H6" s="106" t="s">
        <v>61</v>
      </c>
      <c r="I6" s="107" t="s">
        <v>33</v>
      </c>
    </row>
    <row r="7" spans="1:9" s="31" customFormat="1" ht="12.75">
      <c r="A7" s="108" t="s">
        <v>62</v>
      </c>
      <c r="B7" s="109" t="str">
        <f>Položky!C7</f>
        <v>Asanace – příprava území:</v>
      </c>
      <c r="D7" s="110"/>
      <c r="E7" s="111">
        <f>Položky!G36</f>
        <v>0</v>
      </c>
      <c r="F7" s="112">
        <f>Položky!BB21</f>
        <v>0</v>
      </c>
      <c r="G7" s="112">
        <f>Položky!BC21</f>
        <v>0</v>
      </c>
      <c r="H7" s="112">
        <f>Položky!BD21</f>
        <v>0</v>
      </c>
      <c r="I7" s="113">
        <f>Položky!BE21</f>
        <v>0</v>
      </c>
    </row>
    <row r="8" spans="1:9" s="31" customFormat="1" ht="12.75">
      <c r="A8" s="108" t="s">
        <v>63</v>
      </c>
      <c r="B8" s="109" t="str">
        <f>Položky!C37</f>
        <v>Plochy trávníku</v>
      </c>
      <c r="D8" s="110"/>
      <c r="E8" s="111">
        <f>Položky!G45</f>
        <v>0</v>
      </c>
      <c r="F8" s="112">
        <f>Položky!BB22</f>
        <v>0</v>
      </c>
      <c r="G8" s="112">
        <f>Položky!BC22</f>
        <v>0</v>
      </c>
      <c r="H8" s="112">
        <f>Položky!BD22</f>
        <v>0</v>
      </c>
      <c r="I8" s="113">
        <f>Položky!BE22</f>
        <v>0</v>
      </c>
    </row>
    <row r="9" spans="1:9" s="31" customFormat="1" ht="12.75">
      <c r="A9" s="108" t="s">
        <v>64</v>
      </c>
      <c r="B9" s="109" t="str">
        <f>Položky!C46</f>
        <v>Výsadba rostlin:</v>
      </c>
      <c r="D9" s="110"/>
      <c r="E9" s="111">
        <f>Položky!G64</f>
        <v>0</v>
      </c>
      <c r="F9" s="112">
        <f>Položky!BB23</f>
        <v>0</v>
      </c>
      <c r="G9" s="112">
        <f>Položky!BC23</f>
        <v>0</v>
      </c>
      <c r="H9" s="112">
        <f>Položky!BD23</f>
        <v>0</v>
      </c>
      <c r="I9" s="113">
        <f>Položky!BE23</f>
        <v>0</v>
      </c>
    </row>
    <row r="10" spans="1:9" s="31" customFormat="1" ht="12.75">
      <c r="A10" s="108" t="s">
        <v>65</v>
      </c>
      <c r="B10" s="109" t="str">
        <f>Položky!C65</f>
        <v>Specifikace materiálu:</v>
      </c>
      <c r="D10" s="110"/>
      <c r="E10" s="111">
        <f>Položky!G97</f>
        <v>0</v>
      </c>
      <c r="F10" s="112">
        <f>Položky!BB24</f>
        <v>0</v>
      </c>
      <c r="G10" s="112">
        <f>Položky!BC24</f>
        <v>0</v>
      </c>
      <c r="H10" s="112">
        <f>Položky!BD24</f>
        <v>0</v>
      </c>
      <c r="I10" s="113">
        <f>Položky!BE24</f>
        <v>0</v>
      </c>
    </row>
    <row r="11" spans="1:9" s="31" customFormat="1" ht="12.75">
      <c r="A11" s="108" t="s">
        <v>66</v>
      </c>
      <c r="B11" s="109" t="str">
        <f>Položky!C98</f>
        <v>Zpevněné plochy - mobiliář:</v>
      </c>
      <c r="D11" s="110"/>
      <c r="E11" s="111">
        <f>Položky!G119</f>
        <v>0</v>
      </c>
      <c r="F11" s="112"/>
      <c r="G11" s="112"/>
      <c r="H11" s="112"/>
      <c r="I11" s="113"/>
    </row>
    <row r="12" spans="1:9" s="31" customFormat="1" ht="12.75">
      <c r="A12" s="108" t="s">
        <v>67</v>
      </c>
      <c r="B12" s="109" t="str">
        <f>Položky!C120</f>
        <v>Ochrana stromů během stavby:</v>
      </c>
      <c r="D12" s="110"/>
      <c r="E12" s="111">
        <f>Položky!G124</f>
        <v>0</v>
      </c>
      <c r="F12" s="112"/>
      <c r="G12" s="112"/>
      <c r="H12" s="112"/>
      <c r="I12" s="113"/>
    </row>
    <row r="13" spans="1:9" s="31" customFormat="1" ht="12.75">
      <c r="A13" s="108" t="s">
        <v>68</v>
      </c>
      <c r="B13" s="109" t="str">
        <f>Položky!C125</f>
        <v>Následná péče po dobu 5ti let:</v>
      </c>
      <c r="D13" s="110"/>
      <c r="E13" s="111">
        <f>Položky!G139</f>
        <v>0</v>
      </c>
      <c r="F13" s="112"/>
      <c r="G13" s="112"/>
      <c r="H13" s="112"/>
      <c r="I13" s="113"/>
    </row>
    <row r="14" spans="1:9" s="120" customFormat="1" ht="12.75">
      <c r="A14" s="114"/>
      <c r="B14" s="115" t="s">
        <v>69</v>
      </c>
      <c r="C14" s="115"/>
      <c r="D14" s="116"/>
      <c r="E14" s="117">
        <f>SUM(E7:E13)</f>
        <v>0</v>
      </c>
      <c r="F14" s="118">
        <f>SUM(F7:F7)</f>
        <v>0</v>
      </c>
      <c r="G14" s="118">
        <f>SUM(G7:G7)</f>
        <v>0</v>
      </c>
      <c r="H14" s="118">
        <f>SUM(H7:H7)</f>
        <v>0</v>
      </c>
      <c r="I14" s="119">
        <f>SUM(I7:I7)</f>
        <v>0</v>
      </c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57" ht="19.5" customHeight="1">
      <c r="A16" s="121" t="s">
        <v>70</v>
      </c>
      <c r="B16" s="121"/>
      <c r="C16" s="121"/>
      <c r="D16" s="121"/>
      <c r="E16" s="121"/>
      <c r="F16" s="121"/>
      <c r="G16" s="121"/>
      <c r="H16" s="121"/>
      <c r="I16" s="121"/>
      <c r="BA16" s="38"/>
      <c r="BB16" s="38"/>
      <c r="BC16" s="38"/>
      <c r="BD16" s="38"/>
      <c r="BE16" s="38"/>
    </row>
    <row r="18" spans="1:9" ht="12.75">
      <c r="A18" s="66" t="s">
        <v>71</v>
      </c>
      <c r="B18" s="67"/>
      <c r="C18" s="67"/>
      <c r="D18" s="122"/>
      <c r="E18" s="123" t="s">
        <v>72</v>
      </c>
      <c r="F18" s="124" t="s">
        <v>73</v>
      </c>
      <c r="G18" s="125" t="s">
        <v>74</v>
      </c>
      <c r="H18" s="126"/>
      <c r="I18" s="127" t="s">
        <v>72</v>
      </c>
    </row>
    <row r="19" spans="1:53" ht="12.75">
      <c r="A19" s="59" t="s">
        <v>75</v>
      </c>
      <c r="B19" s="49"/>
      <c r="C19" s="49"/>
      <c r="D19" s="128"/>
      <c r="E19" s="129">
        <v>0</v>
      </c>
      <c r="F19" s="130">
        <v>0</v>
      </c>
      <c r="G19" s="131">
        <f>CHOOSE(BA19+1,HSV+PSV,HSV+PSV+Mont,HSV+PSV+Dodavka+Mont,HSV,PSV,Mont,Dodavka,Mont+Dodavka,0)</f>
        <v>0</v>
      </c>
      <c r="H19" s="132"/>
      <c r="I19" s="133">
        <f>E19+F19*G19/100</f>
        <v>0</v>
      </c>
      <c r="BA19">
        <v>0</v>
      </c>
    </row>
    <row r="20" spans="1:53" ht="12.75">
      <c r="A20" s="59" t="s">
        <v>76</v>
      </c>
      <c r="B20" s="49"/>
      <c r="C20" s="49"/>
      <c r="D20" s="128"/>
      <c r="E20" s="129">
        <v>0</v>
      </c>
      <c r="F20" s="130">
        <v>0</v>
      </c>
      <c r="G20" s="131">
        <f>CHOOSE(BA20+1,HSV+PSV,HSV+PSV+Mont,HSV+PSV+Dodavka+Mont,HSV,PSV,Mont,Dodavka,Mont+Dodavka,0)</f>
        <v>0</v>
      </c>
      <c r="H20" s="132"/>
      <c r="I20" s="133">
        <f>E20+F20*G20/100</f>
        <v>0</v>
      </c>
      <c r="BA20">
        <v>0</v>
      </c>
    </row>
    <row r="21" spans="1:53" ht="12.75">
      <c r="A21" s="59" t="s">
        <v>77</v>
      </c>
      <c r="B21" s="49"/>
      <c r="C21" s="49"/>
      <c r="D21" s="128"/>
      <c r="E21" s="129">
        <v>0</v>
      </c>
      <c r="F21" s="130">
        <v>0</v>
      </c>
      <c r="G21" s="131">
        <f>CHOOSE(BA21+1,HSV+PSV,HSV+PSV+Mont,HSV+PSV+Dodavka+Mont,HSV,PSV,Mont,Dodavka,Mont+Dodavka,0)</f>
        <v>0</v>
      </c>
      <c r="H21" s="132"/>
      <c r="I21" s="133">
        <f>E21+F21*G21/100</f>
        <v>0</v>
      </c>
      <c r="BA21">
        <v>0</v>
      </c>
    </row>
    <row r="22" spans="1:53" ht="12.75">
      <c r="A22" s="59" t="s">
        <v>78</v>
      </c>
      <c r="B22" s="49"/>
      <c r="C22" s="49"/>
      <c r="D22" s="128"/>
      <c r="E22" s="129">
        <v>0</v>
      </c>
      <c r="F22" s="130"/>
      <c r="G22" s="131">
        <f>CHOOSE(BA22+1,HSV+PSV,HSV+PSV+Mont,HSV+PSV+Dodavka+Mont,HSV,PSV,Mont,Dodavka,Mont+Dodavka,0)</f>
        <v>0</v>
      </c>
      <c r="H22" s="132"/>
      <c r="I22" s="133">
        <f>E22+F22*G22/100</f>
        <v>0</v>
      </c>
      <c r="BA22">
        <v>0</v>
      </c>
    </row>
    <row r="23" spans="1:53" ht="12.75">
      <c r="A23" s="59" t="s">
        <v>79</v>
      </c>
      <c r="B23" s="49"/>
      <c r="C23" s="49"/>
      <c r="D23" s="128"/>
      <c r="E23" s="129">
        <v>0</v>
      </c>
      <c r="F23" s="130">
        <v>1</v>
      </c>
      <c r="G23" s="131">
        <f>CHOOSE(BA23+1,HSV+PSV,HSV+PSV+Mont,HSV+PSV+Dodavka+Mont,HSV,PSV,Mont,Dodavka,Mont+Dodavka,0)</f>
        <v>0</v>
      </c>
      <c r="H23" s="132"/>
      <c r="I23" s="133">
        <f>E23+F23*G23/100</f>
        <v>0</v>
      </c>
      <c r="BA23">
        <v>1</v>
      </c>
    </row>
    <row r="24" spans="1:53" ht="12.75">
      <c r="A24" s="59" t="s">
        <v>80</v>
      </c>
      <c r="B24" s="49"/>
      <c r="C24" s="49"/>
      <c r="D24" s="128"/>
      <c r="E24" s="129">
        <v>0</v>
      </c>
      <c r="F24" s="130">
        <v>0</v>
      </c>
      <c r="G24" s="131">
        <f>CHOOSE(BA24+1,HSV+PSV,HSV+PSV+Mont,HSV+PSV+Dodavka+Mont,HSV,PSV,Mont,Dodavka,Mont+Dodavka,0)</f>
        <v>0</v>
      </c>
      <c r="H24" s="132"/>
      <c r="I24" s="133">
        <f>E24+F24*G24/100</f>
        <v>0</v>
      </c>
      <c r="BA24">
        <v>1</v>
      </c>
    </row>
    <row r="25" spans="1:53" ht="12.75">
      <c r="A25" s="59" t="s">
        <v>81</v>
      </c>
      <c r="B25" s="49"/>
      <c r="C25" s="49"/>
      <c r="D25" s="128"/>
      <c r="E25" s="129">
        <v>0</v>
      </c>
      <c r="F25" s="130">
        <v>0</v>
      </c>
      <c r="G25" s="131">
        <f>CHOOSE(BA25+1,HSV+PSV,HSV+PSV+Mont,HSV+PSV+Dodavka+Mont,HSV,PSV,Mont,Dodavka,Mont+Dodavka,0)</f>
        <v>0</v>
      </c>
      <c r="H25" s="132"/>
      <c r="I25" s="133">
        <f>E25+F25*G25/100</f>
        <v>0</v>
      </c>
      <c r="BA25">
        <v>2</v>
      </c>
    </row>
    <row r="26" spans="1:53" ht="12.75">
      <c r="A26" s="59" t="s">
        <v>82</v>
      </c>
      <c r="B26" s="49"/>
      <c r="C26" s="49"/>
      <c r="D26" s="128"/>
      <c r="E26" s="129">
        <v>0</v>
      </c>
      <c r="F26" s="130">
        <v>0</v>
      </c>
      <c r="G26" s="131">
        <f>CHOOSE(BA26+1,HSV+PSV,HSV+PSV+Mont,HSV+PSV+Dodavka+Mont,HSV,PSV,Mont,Dodavka,Mont+Dodavka,0)</f>
        <v>0</v>
      </c>
      <c r="H26" s="132"/>
      <c r="I26" s="133">
        <f>E26+F26*G26/100</f>
        <v>0</v>
      </c>
      <c r="BA26">
        <v>2</v>
      </c>
    </row>
    <row r="27" spans="1:9" ht="12.75">
      <c r="A27" s="134"/>
      <c r="B27" s="135" t="s">
        <v>83</v>
      </c>
      <c r="C27" s="136"/>
      <c r="D27" s="137"/>
      <c r="E27" s="138"/>
      <c r="F27" s="139"/>
      <c r="G27" s="139"/>
      <c r="H27" s="140">
        <f>SUM(I19:I26)</f>
        <v>0</v>
      </c>
      <c r="I27" s="140"/>
    </row>
    <row r="29" spans="2:9" ht="12.75">
      <c r="B29" s="120"/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3:9" ht="12.75">
      <c r="C32" s="144"/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</sheetData>
  <sheetProtection selectLockedCells="1" selectUnlockedCells="1"/>
  <mergeCells count="7">
    <mergeCell ref="A1:B1"/>
    <mergeCell ref="C1:F1"/>
    <mergeCell ref="A2:B2"/>
    <mergeCell ref="C2:I2"/>
    <mergeCell ref="A4:I4"/>
    <mergeCell ref="A16:I16"/>
    <mergeCell ref="H27:I27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9"/>
  <sheetViews>
    <sheetView showGridLines="0" showZeros="0" workbookViewId="0" topLeftCell="A1">
      <selection activeCell="I103" sqref="I103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46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2.75">
      <c r="A1" s="147" t="s">
        <v>84</v>
      </c>
      <c r="B1" s="147"/>
      <c r="C1" s="147"/>
      <c r="D1" s="147"/>
      <c r="E1" s="147"/>
      <c r="F1" s="147"/>
      <c r="G1" s="147"/>
    </row>
    <row r="2" spans="1:7" ht="12.75">
      <c r="A2" s="95" t="s">
        <v>53</v>
      </c>
      <c r="B2" s="95"/>
      <c r="C2" s="96" t="str">
        <f>CONCATENATE(cislostavby," ",nazevstavby)</f>
        <v>9/2019 Odpočinková alej v ul. U stadionu, Bruntál</v>
      </c>
      <c r="D2" s="148"/>
      <c r="E2" s="149" t="s">
        <v>85</v>
      </c>
      <c r="F2" s="150">
        <f>Rekapitulace!H1</f>
        <v>1</v>
      </c>
      <c r="G2" s="151"/>
    </row>
    <row r="3" spans="1:7" ht="12.75">
      <c r="A3" s="152" t="s">
        <v>55</v>
      </c>
      <c r="B3" s="152"/>
      <c r="C3" s="153" t="str">
        <f>CONCATENATE(cisloobjektu," ",nazevobjektu)</f>
        <v>SO 01 SADOVÉ ÚPRAVY </v>
      </c>
      <c r="D3" s="153"/>
      <c r="E3" s="153"/>
      <c r="F3" s="153"/>
      <c r="G3" s="153"/>
    </row>
    <row r="4" spans="1:7" ht="12.75">
      <c r="A4" s="154"/>
      <c r="B4" s="155"/>
      <c r="C4" s="155"/>
      <c r="G4" s="156"/>
    </row>
    <row r="5" spans="1:7" ht="12.75">
      <c r="A5" s="154"/>
      <c r="B5" s="155"/>
      <c r="C5" s="155"/>
      <c r="G5" s="156"/>
    </row>
    <row r="6" spans="1:7" ht="12.75">
      <c r="A6" s="157" t="s">
        <v>86</v>
      </c>
      <c r="B6" s="158" t="s">
        <v>87</v>
      </c>
      <c r="C6" s="158" t="s">
        <v>88</v>
      </c>
      <c r="D6" s="158" t="s">
        <v>89</v>
      </c>
      <c r="E6" s="159" t="s">
        <v>90</v>
      </c>
      <c r="F6" s="158" t="s">
        <v>91</v>
      </c>
      <c r="G6" s="160" t="s">
        <v>92</v>
      </c>
    </row>
    <row r="7" spans="1:15" ht="12.75">
      <c r="A7" s="161" t="s">
        <v>93</v>
      </c>
      <c r="B7" s="162" t="s">
        <v>62</v>
      </c>
      <c r="C7" s="163" t="s">
        <v>94</v>
      </c>
      <c r="D7" s="164"/>
      <c r="E7" s="165"/>
      <c r="F7" s="165"/>
      <c r="G7" s="166"/>
      <c r="H7" s="167"/>
      <c r="I7" s="167"/>
      <c r="O7" s="168">
        <v>1</v>
      </c>
    </row>
    <row r="8" spans="1:104" ht="12.75">
      <c r="A8" s="169">
        <v>1</v>
      </c>
      <c r="B8" s="170">
        <v>111201101</v>
      </c>
      <c r="C8" s="171" t="s">
        <v>95</v>
      </c>
      <c r="D8" s="172" t="s">
        <v>96</v>
      </c>
      <c r="E8" s="173">
        <v>100</v>
      </c>
      <c r="F8" s="174"/>
      <c r="G8" s="175">
        <f>E8*F8</f>
        <v>0</v>
      </c>
      <c r="O8" s="168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Z8" s="145">
        <v>0</v>
      </c>
    </row>
    <row r="9" spans="1:15" ht="12.75">
      <c r="A9" s="169"/>
      <c r="B9" s="170"/>
      <c r="C9" s="176" t="s">
        <v>97</v>
      </c>
      <c r="D9" s="172"/>
      <c r="E9" s="173"/>
      <c r="F9" s="174"/>
      <c r="G9" s="175"/>
      <c r="O9" s="168"/>
    </row>
    <row r="10" spans="1:15" ht="25.5" customHeight="1">
      <c r="A10" s="169">
        <v>2</v>
      </c>
      <c r="B10" s="170">
        <v>122201103</v>
      </c>
      <c r="C10" s="171" t="s">
        <v>98</v>
      </c>
      <c r="D10" s="172" t="s">
        <v>99</v>
      </c>
      <c r="E10" s="173">
        <v>185</v>
      </c>
      <c r="F10" s="174"/>
      <c r="G10" s="175">
        <f>E10*F10</f>
        <v>0</v>
      </c>
      <c r="O10" s="168"/>
    </row>
    <row r="11" spans="1:15" ht="12.75">
      <c r="A11" s="169"/>
      <c r="B11" s="170"/>
      <c r="C11" s="176" t="s">
        <v>100</v>
      </c>
      <c r="D11" s="172"/>
      <c r="E11" s="173"/>
      <c r="F11" s="174"/>
      <c r="G11" s="175"/>
      <c r="O11" s="168"/>
    </row>
    <row r="12" spans="1:15" ht="12.75" customHeight="1">
      <c r="A12" s="169">
        <v>3</v>
      </c>
      <c r="B12" s="170">
        <v>162501101</v>
      </c>
      <c r="C12" s="171" t="s">
        <v>101</v>
      </c>
      <c r="D12" s="172" t="s">
        <v>99</v>
      </c>
      <c r="E12" s="173">
        <v>185</v>
      </c>
      <c r="F12" s="174"/>
      <c r="G12" s="175">
        <f>E12*F12</f>
        <v>0</v>
      </c>
      <c r="O12" s="168"/>
    </row>
    <row r="13" spans="1:15" ht="12.75" customHeight="1">
      <c r="A13" s="169">
        <v>4</v>
      </c>
      <c r="B13" s="170">
        <v>181301103</v>
      </c>
      <c r="C13" s="171" t="s">
        <v>102</v>
      </c>
      <c r="D13" s="172" t="s">
        <v>96</v>
      </c>
      <c r="E13" s="173">
        <v>300</v>
      </c>
      <c r="F13" s="174"/>
      <c r="G13" s="175">
        <f>E13*F13</f>
        <v>0</v>
      </c>
      <c r="O13" s="168"/>
    </row>
    <row r="14" spans="1:15" ht="12.75">
      <c r="A14" s="169"/>
      <c r="B14" s="170"/>
      <c r="C14" s="176" t="s">
        <v>103</v>
      </c>
      <c r="D14" s="172"/>
      <c r="E14" s="173"/>
      <c r="F14" s="174"/>
      <c r="G14" s="175"/>
      <c r="O14" s="168"/>
    </row>
    <row r="15" spans="1:15" ht="12.75" customHeight="1">
      <c r="A15" s="169">
        <v>5</v>
      </c>
      <c r="B15" s="170">
        <v>181301106</v>
      </c>
      <c r="C15" s="171" t="s">
        <v>104</v>
      </c>
      <c r="D15" s="172" t="s">
        <v>96</v>
      </c>
      <c r="E15" s="173">
        <v>265</v>
      </c>
      <c r="F15" s="174"/>
      <c r="G15" s="175">
        <f>E15*F15</f>
        <v>0</v>
      </c>
      <c r="O15" s="168"/>
    </row>
    <row r="16" spans="1:15" ht="12.75">
      <c r="A16" s="169"/>
      <c r="B16" s="170"/>
      <c r="C16" s="176" t="s">
        <v>105</v>
      </c>
      <c r="D16" s="172"/>
      <c r="E16" s="173"/>
      <c r="F16" s="174"/>
      <c r="G16" s="175"/>
      <c r="O16" s="168"/>
    </row>
    <row r="17" spans="1:104" ht="12.75">
      <c r="A17" s="169">
        <v>6</v>
      </c>
      <c r="B17" s="170">
        <v>112103121</v>
      </c>
      <c r="C17" s="171" t="s">
        <v>106</v>
      </c>
      <c r="D17" s="172" t="s">
        <v>107</v>
      </c>
      <c r="E17" s="173">
        <v>4</v>
      </c>
      <c r="F17" s="174"/>
      <c r="G17" s="175">
        <f>E17*F17</f>
        <v>0</v>
      </c>
      <c r="O17" s="168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Z17" s="145">
        <v>0</v>
      </c>
    </row>
    <row r="18" spans="1:15" ht="12.75">
      <c r="A18" s="169">
        <v>7</v>
      </c>
      <c r="B18" s="170">
        <v>112103122</v>
      </c>
      <c r="C18" s="171" t="s">
        <v>108</v>
      </c>
      <c r="D18" s="172" t="s">
        <v>107</v>
      </c>
      <c r="E18" s="173">
        <v>1</v>
      </c>
      <c r="F18" s="174"/>
      <c r="G18" s="175">
        <f>E18*F18</f>
        <v>0</v>
      </c>
      <c r="O18" s="168"/>
    </row>
    <row r="19" spans="1:104" ht="12.75">
      <c r="A19" s="169">
        <v>8</v>
      </c>
      <c r="B19" s="170">
        <v>112103123</v>
      </c>
      <c r="C19" s="171" t="s">
        <v>109</v>
      </c>
      <c r="D19" s="172" t="s">
        <v>107</v>
      </c>
      <c r="E19" s="173">
        <v>1</v>
      </c>
      <c r="F19" s="174"/>
      <c r="G19" s="175">
        <f>E19*F19</f>
        <v>0</v>
      </c>
      <c r="O19" s="168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Z19" s="145">
        <v>0</v>
      </c>
    </row>
    <row r="20" spans="1:104" ht="12.75" customHeight="1">
      <c r="A20" s="169">
        <v>9</v>
      </c>
      <c r="B20" s="170">
        <v>112201111</v>
      </c>
      <c r="C20" s="171" t="s">
        <v>110</v>
      </c>
      <c r="D20" s="172" t="s">
        <v>107</v>
      </c>
      <c r="E20" s="173">
        <v>4</v>
      </c>
      <c r="F20" s="174"/>
      <c r="G20" s="175">
        <f>E20*F20</f>
        <v>0</v>
      </c>
      <c r="O20" s="168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Z20" s="145">
        <v>0</v>
      </c>
    </row>
    <row r="21" spans="1:15" ht="12.75" customHeight="1">
      <c r="A21" s="169">
        <v>10</v>
      </c>
      <c r="B21" s="170">
        <v>112201113</v>
      </c>
      <c r="C21" s="171" t="s">
        <v>111</v>
      </c>
      <c r="D21" s="172" t="s">
        <v>107</v>
      </c>
      <c r="E21" s="173">
        <v>2</v>
      </c>
      <c r="F21" s="174"/>
      <c r="G21" s="175">
        <f>E21*F21</f>
        <v>0</v>
      </c>
      <c r="O21" s="168"/>
    </row>
    <row r="22" spans="1:104" ht="12.75">
      <c r="A22" s="169">
        <v>11</v>
      </c>
      <c r="B22" s="170">
        <v>162201401</v>
      </c>
      <c r="C22" s="171" t="s">
        <v>112</v>
      </c>
      <c r="D22" s="172" t="s">
        <v>107</v>
      </c>
      <c r="E22" s="173">
        <v>5</v>
      </c>
      <c r="F22" s="174"/>
      <c r="G22" s="175">
        <f>E22*F22</f>
        <v>0</v>
      </c>
      <c r="O22" s="168">
        <v>2</v>
      </c>
      <c r="AA22" s="145">
        <v>3</v>
      </c>
      <c r="AB22" s="145">
        <v>1</v>
      </c>
      <c r="AC22" s="145">
        <v>100002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Z22" s="145">
        <v>0.001</v>
      </c>
    </row>
    <row r="23" spans="1:15" ht="12.75">
      <c r="A23" s="169">
        <v>12</v>
      </c>
      <c r="B23" s="170">
        <v>162201402</v>
      </c>
      <c r="C23" s="171" t="s">
        <v>113</v>
      </c>
      <c r="D23" s="172" t="s">
        <v>107</v>
      </c>
      <c r="E23" s="173">
        <v>1</v>
      </c>
      <c r="F23" s="174"/>
      <c r="G23" s="175">
        <f>E23*F23</f>
        <v>0</v>
      </c>
      <c r="O23" s="168"/>
    </row>
    <row r="24" spans="1:104" ht="12.75">
      <c r="A24" s="169">
        <v>13</v>
      </c>
      <c r="B24" s="170">
        <v>162201411</v>
      </c>
      <c r="C24" s="171" t="s">
        <v>114</v>
      </c>
      <c r="D24" s="172" t="s">
        <v>107</v>
      </c>
      <c r="E24" s="173">
        <v>5</v>
      </c>
      <c r="F24" s="174"/>
      <c r="G24" s="175">
        <f>E24*F24</f>
        <v>0</v>
      </c>
      <c r="O24" s="168">
        <v>2</v>
      </c>
      <c r="AA24" s="145">
        <v>3</v>
      </c>
      <c r="AB24" s="145">
        <v>1</v>
      </c>
      <c r="AC24" s="145">
        <v>100053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Z24" s="145">
        <v>0.001</v>
      </c>
    </row>
    <row r="25" spans="1:15" ht="12.75">
      <c r="A25" s="169">
        <v>14</v>
      </c>
      <c r="B25" s="170">
        <v>162201412</v>
      </c>
      <c r="C25" s="171" t="s">
        <v>115</v>
      </c>
      <c r="D25" s="172" t="s">
        <v>107</v>
      </c>
      <c r="E25" s="173">
        <v>1</v>
      </c>
      <c r="F25" s="174"/>
      <c r="G25" s="175">
        <f>E25*F25</f>
        <v>0</v>
      </c>
      <c r="O25" s="168"/>
    </row>
    <row r="26" spans="1:15" ht="12.75" customHeight="1">
      <c r="A26" s="169">
        <v>15</v>
      </c>
      <c r="B26" s="170">
        <v>162201421</v>
      </c>
      <c r="C26" s="171" t="s">
        <v>116</v>
      </c>
      <c r="D26" s="172" t="s">
        <v>107</v>
      </c>
      <c r="E26" s="173">
        <v>5</v>
      </c>
      <c r="F26" s="174"/>
      <c r="G26" s="175">
        <f>E26*F26</f>
        <v>0</v>
      </c>
      <c r="O26" s="168"/>
    </row>
    <row r="27" spans="1:15" ht="12.75" customHeight="1">
      <c r="A27" s="169">
        <v>16</v>
      </c>
      <c r="B27" s="170">
        <v>162201422</v>
      </c>
      <c r="C27" s="171" t="s">
        <v>117</v>
      </c>
      <c r="D27" s="172" t="s">
        <v>107</v>
      </c>
      <c r="E27" s="173">
        <v>1</v>
      </c>
      <c r="F27" s="174"/>
      <c r="G27" s="175">
        <f>E27*F27</f>
        <v>0</v>
      </c>
      <c r="O27" s="168"/>
    </row>
    <row r="28" spans="1:15" ht="12.75" customHeight="1">
      <c r="A28" s="169">
        <v>17</v>
      </c>
      <c r="B28" s="170">
        <v>162301501</v>
      </c>
      <c r="C28" s="171" t="s">
        <v>118</v>
      </c>
      <c r="D28" s="172" t="s">
        <v>96</v>
      </c>
      <c r="E28" s="173">
        <v>93</v>
      </c>
      <c r="F28" s="174"/>
      <c r="G28" s="175">
        <f>E28*F28</f>
        <v>0</v>
      </c>
      <c r="O28" s="168"/>
    </row>
    <row r="29" spans="1:15" ht="12.75" customHeight="1">
      <c r="A29" s="169">
        <v>18</v>
      </c>
      <c r="B29" s="170" t="s">
        <v>119</v>
      </c>
      <c r="C29" s="171" t="s">
        <v>120</v>
      </c>
      <c r="D29" s="172" t="s">
        <v>99</v>
      </c>
      <c r="E29" s="173">
        <v>8</v>
      </c>
      <c r="F29" s="174"/>
      <c r="G29" s="175">
        <f>E29*F29</f>
        <v>0</v>
      </c>
      <c r="O29" s="168"/>
    </row>
    <row r="30" spans="1:15" ht="12.75" customHeight="1">
      <c r="A30" s="169">
        <v>19</v>
      </c>
      <c r="B30" s="170" t="s">
        <v>119</v>
      </c>
      <c r="C30" s="171" t="s">
        <v>121</v>
      </c>
      <c r="D30" s="172" t="s">
        <v>99</v>
      </c>
      <c r="E30" s="173">
        <v>100</v>
      </c>
      <c r="F30" s="174"/>
      <c r="G30" s="175">
        <f>E30*F30</f>
        <v>0</v>
      </c>
      <c r="O30" s="168"/>
    </row>
    <row r="31" spans="1:15" ht="12.75" customHeight="1">
      <c r="A31" s="169">
        <v>20</v>
      </c>
      <c r="B31" s="170">
        <v>11125111</v>
      </c>
      <c r="C31" s="171" t="s">
        <v>122</v>
      </c>
      <c r="D31" s="172" t="s">
        <v>99</v>
      </c>
      <c r="E31" s="173">
        <v>4</v>
      </c>
      <c r="F31" s="174"/>
      <c r="G31" s="175">
        <f>E31*F31</f>
        <v>0</v>
      </c>
      <c r="O31" s="168"/>
    </row>
    <row r="32" spans="1:15" ht="12.75">
      <c r="A32" s="169">
        <v>21</v>
      </c>
      <c r="B32" s="170">
        <v>184802111</v>
      </c>
      <c r="C32" s="171" t="s">
        <v>123</v>
      </c>
      <c r="D32" s="172" t="s">
        <v>96</v>
      </c>
      <c r="E32" s="173">
        <v>415</v>
      </c>
      <c r="F32" s="174"/>
      <c r="G32" s="175">
        <f>E32*F32</f>
        <v>0</v>
      </c>
      <c r="O32" s="168"/>
    </row>
    <row r="33" spans="1:15" ht="12.75">
      <c r="A33" s="169"/>
      <c r="B33" s="170"/>
      <c r="C33" s="176" t="s">
        <v>124</v>
      </c>
      <c r="D33" s="172"/>
      <c r="E33" s="173"/>
      <c r="F33" s="174"/>
      <c r="G33" s="175"/>
      <c r="O33" s="168"/>
    </row>
    <row r="34" spans="1:15" ht="12.75">
      <c r="A34" s="169">
        <v>22</v>
      </c>
      <c r="B34" s="170">
        <v>111151123</v>
      </c>
      <c r="C34" s="177" t="s">
        <v>125</v>
      </c>
      <c r="D34" s="172" t="s">
        <v>96</v>
      </c>
      <c r="E34" s="173">
        <v>440</v>
      </c>
      <c r="F34" s="174"/>
      <c r="G34" s="175">
        <f>E34*F34</f>
        <v>0</v>
      </c>
      <c r="O34" s="168"/>
    </row>
    <row r="35" spans="1:15" ht="12.75">
      <c r="A35" s="169"/>
      <c r="B35" s="170"/>
      <c r="C35" s="176" t="s">
        <v>126</v>
      </c>
      <c r="D35" s="172"/>
      <c r="E35" s="173"/>
      <c r="F35" s="174"/>
      <c r="G35" s="175"/>
      <c r="O35" s="168"/>
    </row>
    <row r="36" spans="1:57" ht="12.75">
      <c r="A36" s="178"/>
      <c r="B36" s="179" t="s">
        <v>127</v>
      </c>
      <c r="C36" s="180" t="str">
        <f>CONCATENATE(B7," ",C7)</f>
        <v>111_1 Asanace – příprava území:</v>
      </c>
      <c r="D36" s="178"/>
      <c r="E36" s="181"/>
      <c r="F36" s="181"/>
      <c r="G36" s="182">
        <f>SUM(G8:G35)</f>
        <v>0</v>
      </c>
      <c r="O36" s="168">
        <v>4</v>
      </c>
      <c r="BA36" s="183">
        <f>SUM(BA7:BA24)</f>
        <v>0</v>
      </c>
      <c r="BB36" s="183">
        <f>SUM(BB7:BB24)</f>
        <v>0</v>
      </c>
      <c r="BC36" s="183">
        <f>SUM(BC7:BC24)</f>
        <v>0</v>
      </c>
      <c r="BD36" s="183">
        <f>SUM(BD7:BD24)</f>
        <v>0</v>
      </c>
      <c r="BE36" s="183">
        <f>SUM(BE7:BE24)</f>
        <v>0</v>
      </c>
    </row>
    <row r="37" spans="1:15" ht="12.75">
      <c r="A37" s="161" t="s">
        <v>93</v>
      </c>
      <c r="B37" s="184" t="s">
        <v>63</v>
      </c>
      <c r="C37" s="185" t="s">
        <v>128</v>
      </c>
      <c r="D37" s="164"/>
      <c r="E37" s="165"/>
      <c r="F37" s="165"/>
      <c r="G37" s="166"/>
      <c r="H37" s="167"/>
      <c r="I37" s="167"/>
      <c r="O37" s="168">
        <v>1</v>
      </c>
    </row>
    <row r="38" spans="1:15" ht="12.75">
      <c r="A38" s="169">
        <v>23</v>
      </c>
      <c r="B38" s="170">
        <v>182001131</v>
      </c>
      <c r="C38" s="171" t="s">
        <v>129</v>
      </c>
      <c r="D38" s="172" t="s">
        <v>96</v>
      </c>
      <c r="E38" s="173">
        <v>240</v>
      </c>
      <c r="F38" s="174"/>
      <c r="G38" s="175">
        <f>E38*F38</f>
        <v>0</v>
      </c>
      <c r="O38" s="168"/>
    </row>
    <row r="39" spans="1:15" ht="12.75">
      <c r="A39" s="169"/>
      <c r="B39" s="170"/>
      <c r="C39" s="176" t="s">
        <v>130</v>
      </c>
      <c r="D39" s="172"/>
      <c r="E39" s="173"/>
      <c r="F39" s="174"/>
      <c r="G39" s="175"/>
      <c r="O39" s="168"/>
    </row>
    <row r="40" spans="1:15" ht="12.75" customHeight="1">
      <c r="A40" s="169">
        <v>24</v>
      </c>
      <c r="B40" s="186" t="s">
        <v>131</v>
      </c>
      <c r="C40" s="187" t="s">
        <v>132</v>
      </c>
      <c r="D40" s="172" t="s">
        <v>96</v>
      </c>
      <c r="E40" s="173">
        <v>480</v>
      </c>
      <c r="F40" s="174"/>
      <c r="G40" s="175">
        <f>E40*F40</f>
        <v>0</v>
      </c>
      <c r="H40" s="188"/>
      <c r="I40" s="188"/>
      <c r="O40" s="168"/>
    </row>
    <row r="41" spans="1:104" ht="12.75" customHeight="1">
      <c r="A41" s="169">
        <v>25</v>
      </c>
      <c r="B41" s="186" t="s">
        <v>133</v>
      </c>
      <c r="C41" s="187" t="s">
        <v>134</v>
      </c>
      <c r="D41" s="172" t="s">
        <v>96</v>
      </c>
      <c r="E41" s="173">
        <v>480</v>
      </c>
      <c r="F41" s="174"/>
      <c r="G41" s="175">
        <f>E41*F41</f>
        <v>0</v>
      </c>
      <c r="H41" s="188"/>
      <c r="I41" s="188"/>
      <c r="O41" s="168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Z41" s="145">
        <v>0</v>
      </c>
    </row>
    <row r="42" spans="1:104" ht="12.75" customHeight="1">
      <c r="A42" s="169">
        <v>26</v>
      </c>
      <c r="B42" s="186" t="s">
        <v>135</v>
      </c>
      <c r="C42" s="187" t="s">
        <v>136</v>
      </c>
      <c r="D42" s="172" t="s">
        <v>96</v>
      </c>
      <c r="E42" s="173">
        <v>240</v>
      </c>
      <c r="F42" s="174"/>
      <c r="G42" s="175">
        <f>E42*F42</f>
        <v>0</v>
      </c>
      <c r="H42" s="155"/>
      <c r="I42" s="188"/>
      <c r="O42" s="168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Z42" s="145">
        <v>0</v>
      </c>
    </row>
    <row r="43" spans="1:15" ht="12.75" customHeight="1">
      <c r="A43" s="169">
        <v>27</v>
      </c>
      <c r="B43" s="186" t="s">
        <v>137</v>
      </c>
      <c r="C43" s="187" t="s">
        <v>138</v>
      </c>
      <c r="D43" s="172" t="s">
        <v>96</v>
      </c>
      <c r="E43" s="173">
        <v>240</v>
      </c>
      <c r="F43" s="174"/>
      <c r="G43" s="175">
        <f>E43*F43</f>
        <v>0</v>
      </c>
      <c r="H43" s="188"/>
      <c r="I43" s="188"/>
      <c r="O43" s="168"/>
    </row>
    <row r="44" spans="1:15" ht="12.75" customHeight="1">
      <c r="A44" s="169">
        <v>28</v>
      </c>
      <c r="B44" s="186" t="s">
        <v>139</v>
      </c>
      <c r="C44" s="187" t="s">
        <v>140</v>
      </c>
      <c r="D44" s="172" t="s">
        <v>141</v>
      </c>
      <c r="E44" s="189">
        <v>0.007200000000000001</v>
      </c>
      <c r="F44" s="174"/>
      <c r="G44" s="175">
        <f>E44*F44</f>
        <v>0</v>
      </c>
      <c r="H44" s="188"/>
      <c r="I44" s="188"/>
      <c r="O44" s="168"/>
    </row>
    <row r="45" spans="1:57" ht="12.75">
      <c r="A45" s="178"/>
      <c r="B45" s="179" t="s">
        <v>127</v>
      </c>
      <c r="C45" s="180" t="str">
        <f>CONCATENATE(B37," ",C37)</f>
        <v>111_2 Plochy trávníku</v>
      </c>
      <c r="D45" s="178"/>
      <c r="E45" s="181"/>
      <c r="F45" s="181"/>
      <c r="G45" s="182">
        <f>SUM(G38:G44)</f>
        <v>0</v>
      </c>
      <c r="O45" s="168">
        <v>4</v>
      </c>
      <c r="BA45" s="183">
        <f>SUM(BA29:BA33)</f>
        <v>0</v>
      </c>
      <c r="BB45" s="183">
        <f>SUM(BB29:BB33)</f>
        <v>0</v>
      </c>
      <c r="BC45" s="183">
        <f>SUM(BC29:BC33)</f>
        <v>0</v>
      </c>
      <c r="BD45" s="183">
        <f>SUM(BD29:BD33)</f>
        <v>0</v>
      </c>
      <c r="BE45" s="183">
        <f>SUM(BE29:BE33)</f>
        <v>0</v>
      </c>
    </row>
    <row r="46" spans="1:15" ht="12.75">
      <c r="A46" s="161" t="s">
        <v>93</v>
      </c>
      <c r="B46" s="184" t="s">
        <v>64</v>
      </c>
      <c r="C46" s="185" t="s">
        <v>142</v>
      </c>
      <c r="D46" s="164"/>
      <c r="E46" s="165"/>
      <c r="F46" s="165"/>
      <c r="G46" s="166"/>
      <c r="H46" s="167"/>
      <c r="I46" s="167"/>
      <c r="O46" s="168">
        <v>1</v>
      </c>
    </row>
    <row r="47" spans="1:104" ht="12.75">
      <c r="A47" s="169">
        <v>29</v>
      </c>
      <c r="B47" s="170">
        <v>167101101</v>
      </c>
      <c r="C47" s="171" t="s">
        <v>143</v>
      </c>
      <c r="D47" s="172" t="s">
        <v>99</v>
      </c>
      <c r="E47" s="173">
        <v>30</v>
      </c>
      <c r="F47" s="174"/>
      <c r="G47" s="175">
        <f>E47*F47</f>
        <v>0</v>
      </c>
      <c r="H47" s="188"/>
      <c r="I47" s="188"/>
      <c r="O47" s="168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Z47" s="145">
        <v>0</v>
      </c>
    </row>
    <row r="48" spans="1:15" ht="12.75">
      <c r="A48" s="169">
        <v>30</v>
      </c>
      <c r="B48" s="170">
        <v>162701105</v>
      </c>
      <c r="C48" s="171" t="s">
        <v>144</v>
      </c>
      <c r="D48" s="172" t="s">
        <v>99</v>
      </c>
      <c r="E48" s="173">
        <v>30</v>
      </c>
      <c r="F48" s="174"/>
      <c r="G48" s="175">
        <f>E48*F48</f>
        <v>0</v>
      </c>
      <c r="H48" s="188"/>
      <c r="I48" s="188"/>
      <c r="O48" s="168"/>
    </row>
    <row r="49" spans="1:15" ht="12.75">
      <c r="A49" s="169">
        <v>31</v>
      </c>
      <c r="B49" s="170">
        <v>183205112</v>
      </c>
      <c r="C49" s="171" t="s">
        <v>145</v>
      </c>
      <c r="D49" s="172" t="s">
        <v>96</v>
      </c>
      <c r="E49" s="173">
        <v>175</v>
      </c>
      <c r="F49" s="174"/>
      <c r="G49" s="175">
        <f>E49*F49</f>
        <v>0</v>
      </c>
      <c r="H49" s="188"/>
      <c r="I49" s="188"/>
      <c r="O49" s="168"/>
    </row>
    <row r="50" spans="1:104" ht="12.75">
      <c r="A50" s="169">
        <v>32</v>
      </c>
      <c r="B50" s="170">
        <v>183101315</v>
      </c>
      <c r="C50" s="171" t="s">
        <v>146</v>
      </c>
      <c r="D50" s="190" t="s">
        <v>147</v>
      </c>
      <c r="E50" s="173">
        <v>1</v>
      </c>
      <c r="F50" s="174"/>
      <c r="G50" s="175">
        <f>E50*F50</f>
        <v>0</v>
      </c>
      <c r="H50" s="155"/>
      <c r="I50" s="188"/>
      <c r="O50" s="168">
        <v>2</v>
      </c>
      <c r="AA50" s="145">
        <v>3</v>
      </c>
      <c r="AB50" s="145">
        <v>1</v>
      </c>
      <c r="AC50" s="145">
        <v>100002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Z50" s="145">
        <v>0.001</v>
      </c>
    </row>
    <row r="51" spans="1:15" ht="12.75">
      <c r="A51" s="169">
        <v>33</v>
      </c>
      <c r="B51" s="170">
        <v>183101321</v>
      </c>
      <c r="C51" s="171" t="s">
        <v>148</v>
      </c>
      <c r="D51" s="190" t="s">
        <v>147</v>
      </c>
      <c r="E51" s="173">
        <v>9</v>
      </c>
      <c r="F51" s="174"/>
      <c r="G51" s="175">
        <f>E51*F51</f>
        <v>0</v>
      </c>
      <c r="H51" s="188"/>
      <c r="I51" s="188"/>
      <c r="O51" s="168"/>
    </row>
    <row r="52" spans="1:15" ht="12.75">
      <c r="A52" s="169">
        <v>34</v>
      </c>
      <c r="B52" s="170">
        <v>183101112</v>
      </c>
      <c r="C52" s="171" t="s">
        <v>149</v>
      </c>
      <c r="D52" s="190" t="s">
        <v>147</v>
      </c>
      <c r="E52" s="173">
        <v>134</v>
      </c>
      <c r="F52" s="174"/>
      <c r="G52" s="175">
        <f>E52*F52</f>
        <v>0</v>
      </c>
      <c r="H52" s="188"/>
      <c r="I52" s="188"/>
      <c r="O52" s="168"/>
    </row>
    <row r="53" spans="1:15" ht="12.75">
      <c r="A53" s="169">
        <v>35</v>
      </c>
      <c r="B53" s="170">
        <v>184102116</v>
      </c>
      <c r="C53" s="171" t="s">
        <v>150</v>
      </c>
      <c r="D53" s="190" t="s">
        <v>147</v>
      </c>
      <c r="E53" s="173">
        <v>9</v>
      </c>
      <c r="F53" s="174"/>
      <c r="G53" s="175">
        <f>E53*F53</f>
        <v>0</v>
      </c>
      <c r="H53" s="155"/>
      <c r="I53" s="188"/>
      <c r="O53" s="168"/>
    </row>
    <row r="54" spans="1:104" ht="12.75">
      <c r="A54" s="169">
        <v>36</v>
      </c>
      <c r="B54" s="170">
        <v>184102111</v>
      </c>
      <c r="C54" s="171" t="s">
        <v>151</v>
      </c>
      <c r="D54" s="190" t="s">
        <v>147</v>
      </c>
      <c r="E54" s="173">
        <v>134</v>
      </c>
      <c r="F54" s="174"/>
      <c r="G54" s="175">
        <f>E54*F54</f>
        <v>0</v>
      </c>
      <c r="H54" s="188"/>
      <c r="I54" s="188"/>
      <c r="O54" s="168">
        <v>2</v>
      </c>
      <c r="AA54" s="145">
        <v>3</v>
      </c>
      <c r="AB54" s="145">
        <v>1</v>
      </c>
      <c r="AC54" s="145">
        <v>100083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Z54" s="145">
        <v>0.001</v>
      </c>
    </row>
    <row r="55" spans="1:104" ht="12.75">
      <c r="A55" s="169">
        <v>37</v>
      </c>
      <c r="B55" s="170">
        <v>184102123</v>
      </c>
      <c r="C55" s="171" t="s">
        <v>152</v>
      </c>
      <c r="D55" s="190" t="s">
        <v>147</v>
      </c>
      <c r="E55" s="173">
        <v>1</v>
      </c>
      <c r="F55" s="174"/>
      <c r="G55" s="175">
        <f>E55*F55</f>
        <v>0</v>
      </c>
      <c r="H55" s="188"/>
      <c r="I55" s="188"/>
      <c r="O55" s="168">
        <v>2</v>
      </c>
      <c r="AA55" s="145">
        <v>3</v>
      </c>
      <c r="AB55" s="145">
        <v>1</v>
      </c>
      <c r="AC55" s="145">
        <v>100084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Z55" s="145">
        <v>0.001</v>
      </c>
    </row>
    <row r="56" spans="1:15" ht="12.75">
      <c r="A56" s="191">
        <v>38</v>
      </c>
      <c r="B56" s="170">
        <v>183204114</v>
      </c>
      <c r="C56" s="171" t="s">
        <v>153</v>
      </c>
      <c r="D56" s="192" t="s">
        <v>147</v>
      </c>
      <c r="E56" s="173">
        <v>727</v>
      </c>
      <c r="F56" s="174"/>
      <c r="G56" s="175">
        <f>E56*F56</f>
        <v>0</v>
      </c>
      <c r="H56" s="167"/>
      <c r="I56" s="167"/>
      <c r="O56" s="168">
        <v>1</v>
      </c>
    </row>
    <row r="57" spans="1:15" ht="12.75">
      <c r="A57" s="169">
        <v>39</v>
      </c>
      <c r="B57" s="170">
        <v>184202112</v>
      </c>
      <c r="C57" s="171" t="s">
        <v>154</v>
      </c>
      <c r="D57" s="192" t="s">
        <v>147</v>
      </c>
      <c r="E57" s="173">
        <v>9</v>
      </c>
      <c r="F57" s="174"/>
      <c r="G57" s="175">
        <f>E57*F57</f>
        <v>0</v>
      </c>
      <c r="O57" s="168"/>
    </row>
    <row r="58" spans="1:15" ht="12.75">
      <c r="A58" s="169">
        <v>40</v>
      </c>
      <c r="B58" s="170">
        <v>184901111</v>
      </c>
      <c r="C58" s="171" t="s">
        <v>155</v>
      </c>
      <c r="D58" s="192" t="s">
        <v>147</v>
      </c>
      <c r="E58" s="173">
        <v>1</v>
      </c>
      <c r="F58" s="174"/>
      <c r="G58" s="175">
        <f>E58*F58</f>
        <v>0</v>
      </c>
      <c r="O58" s="168"/>
    </row>
    <row r="59" spans="1:15" ht="12.75">
      <c r="A59" s="169">
        <v>41</v>
      </c>
      <c r="B59" s="170">
        <v>184921096</v>
      </c>
      <c r="C59" s="171" t="s">
        <v>156</v>
      </c>
      <c r="D59" s="172" t="s">
        <v>96</v>
      </c>
      <c r="E59" s="173">
        <v>175</v>
      </c>
      <c r="F59" s="174"/>
      <c r="G59" s="175">
        <f>E59*F59</f>
        <v>0</v>
      </c>
      <c r="O59" s="168"/>
    </row>
    <row r="60" spans="1:15" ht="12.75">
      <c r="A60" s="169">
        <v>42</v>
      </c>
      <c r="B60" s="170">
        <v>185802114</v>
      </c>
      <c r="C60" s="171" t="s">
        <v>157</v>
      </c>
      <c r="D60" s="192" t="s">
        <v>141</v>
      </c>
      <c r="E60" s="193">
        <v>0.01076</v>
      </c>
      <c r="F60" s="174"/>
      <c r="G60" s="175">
        <f>E60*F60</f>
        <v>0</v>
      </c>
      <c r="O60" s="168"/>
    </row>
    <row r="61" spans="1:15" ht="12.75">
      <c r="A61" s="169"/>
      <c r="B61" s="170"/>
      <c r="C61" s="176" t="s">
        <v>158</v>
      </c>
      <c r="D61" s="192"/>
      <c r="E61" s="193"/>
      <c r="F61" s="174"/>
      <c r="G61" s="175"/>
      <c r="O61" s="168"/>
    </row>
    <row r="62" spans="1:15" ht="12.75">
      <c r="A62" s="169">
        <v>43</v>
      </c>
      <c r="B62" s="170">
        <v>184501114</v>
      </c>
      <c r="C62" s="171" t="s">
        <v>159</v>
      </c>
      <c r="D62" s="172" t="s">
        <v>96</v>
      </c>
      <c r="E62" s="173">
        <v>4.5</v>
      </c>
      <c r="F62" s="174"/>
      <c r="G62" s="175">
        <f>E62*F62</f>
        <v>0</v>
      </c>
      <c r="O62" s="168"/>
    </row>
    <row r="63" spans="1:15" ht="12.75">
      <c r="A63" s="169"/>
      <c r="B63" s="170"/>
      <c r="C63" s="176" t="s">
        <v>160</v>
      </c>
      <c r="D63" s="172"/>
      <c r="E63" s="173"/>
      <c r="F63" s="174"/>
      <c r="G63" s="175"/>
      <c r="O63" s="168"/>
    </row>
    <row r="64" spans="1:57" ht="12.75">
      <c r="A64" s="178"/>
      <c r="B64" s="179" t="s">
        <v>127</v>
      </c>
      <c r="C64" s="180" t="str">
        <f>CONCATENATE(B46," ",C46)</f>
        <v>111_3 Výsadba rostlin:</v>
      </c>
      <c r="D64" s="178"/>
      <c r="E64" s="181"/>
      <c r="F64" s="181"/>
      <c r="G64" s="182">
        <f>SUM(G46:G62)</f>
        <v>0</v>
      </c>
      <c r="O64" s="168">
        <v>4</v>
      </c>
      <c r="BA64" s="183">
        <f>SUM(BA56:BA57)</f>
        <v>0</v>
      </c>
      <c r="BB64" s="183">
        <f>SUM(BB56:BB57)</f>
        <v>0</v>
      </c>
      <c r="BC64" s="183">
        <f>SUM(BC56:BC57)</f>
        <v>0</v>
      </c>
      <c r="BD64" s="183">
        <f>SUM(BD56:BD57)</f>
        <v>0</v>
      </c>
      <c r="BE64" s="183">
        <f>SUM(BE56:BE57)</f>
        <v>0</v>
      </c>
    </row>
    <row r="65" spans="1:15" ht="12.75">
      <c r="A65" s="161" t="s">
        <v>93</v>
      </c>
      <c r="B65" s="184" t="s">
        <v>65</v>
      </c>
      <c r="C65" s="185" t="s">
        <v>161</v>
      </c>
      <c r="D65" s="164"/>
      <c r="E65" s="165"/>
      <c r="F65" s="165"/>
      <c r="G65" s="166"/>
      <c r="H65" s="167"/>
      <c r="I65" s="167"/>
      <c r="O65" s="168">
        <v>1</v>
      </c>
    </row>
    <row r="66" spans="1:57" ht="12.75">
      <c r="A66" s="194">
        <v>44</v>
      </c>
      <c r="B66" s="195" t="s">
        <v>162</v>
      </c>
      <c r="C66" s="196" t="s">
        <v>163</v>
      </c>
      <c r="D66" s="172" t="s">
        <v>107</v>
      </c>
      <c r="E66" s="173">
        <v>9</v>
      </c>
      <c r="F66" s="197"/>
      <c r="G66" s="175">
        <f>E66*F66</f>
        <v>0</v>
      </c>
      <c r="O66" s="168"/>
      <c r="BA66" s="183"/>
      <c r="BB66" s="183"/>
      <c r="BC66" s="183"/>
      <c r="BD66" s="183"/>
      <c r="BE66" s="183"/>
    </row>
    <row r="67" spans="1:57" ht="12.75">
      <c r="A67" s="194"/>
      <c r="B67" s="198"/>
      <c r="C67" s="176" t="s">
        <v>164</v>
      </c>
      <c r="D67" s="172"/>
      <c r="E67" s="173"/>
      <c r="F67" s="197"/>
      <c r="G67" s="175"/>
      <c r="O67" s="168"/>
      <c r="BA67" s="183"/>
      <c r="BB67" s="183"/>
      <c r="BC67" s="183"/>
      <c r="BD67" s="183"/>
      <c r="BE67" s="183"/>
    </row>
    <row r="68" spans="1:57" ht="12.75">
      <c r="A68" s="194">
        <v>45</v>
      </c>
      <c r="B68" s="195" t="s">
        <v>165</v>
      </c>
      <c r="C68" s="196" t="s">
        <v>166</v>
      </c>
      <c r="D68" s="172" t="s">
        <v>107</v>
      </c>
      <c r="E68" s="173">
        <v>1</v>
      </c>
      <c r="F68" s="197"/>
      <c r="G68" s="175">
        <f>E68*F68</f>
        <v>0</v>
      </c>
      <c r="O68" s="168"/>
      <c r="BA68" s="183"/>
      <c r="BB68" s="183"/>
      <c r="BC68" s="183"/>
      <c r="BD68" s="183"/>
      <c r="BE68" s="183"/>
    </row>
    <row r="69" spans="1:57" ht="12.75">
      <c r="A69" s="194"/>
      <c r="B69" s="198"/>
      <c r="C69" s="176" t="s">
        <v>167</v>
      </c>
      <c r="D69" s="172"/>
      <c r="E69" s="173"/>
      <c r="F69" s="197"/>
      <c r="G69" s="175"/>
      <c r="O69" s="168"/>
      <c r="BA69" s="183"/>
      <c r="BB69" s="183"/>
      <c r="BC69" s="183"/>
      <c r="BD69" s="183"/>
      <c r="BE69" s="183"/>
    </row>
    <row r="70" spans="1:57" ht="12.75">
      <c r="A70" s="194">
        <v>46</v>
      </c>
      <c r="B70" s="199" t="s">
        <v>168</v>
      </c>
      <c r="C70" s="196" t="s">
        <v>169</v>
      </c>
      <c r="D70" s="172" t="s">
        <v>107</v>
      </c>
      <c r="E70" s="173">
        <v>4</v>
      </c>
      <c r="F70" s="197"/>
      <c r="G70" s="175">
        <f>E70*F70</f>
        <v>0</v>
      </c>
      <c r="O70" s="168"/>
      <c r="BA70" s="183"/>
      <c r="BB70" s="183"/>
      <c r="BC70" s="183"/>
      <c r="BD70" s="183"/>
      <c r="BE70" s="183"/>
    </row>
    <row r="71" spans="1:57" ht="12.75">
      <c r="A71" s="194"/>
      <c r="B71" s="198"/>
      <c r="C71" s="176" t="s">
        <v>170</v>
      </c>
      <c r="D71" s="172"/>
      <c r="E71" s="173"/>
      <c r="F71" s="197"/>
      <c r="G71" s="175"/>
      <c r="O71" s="168"/>
      <c r="BA71" s="183"/>
      <c r="BB71" s="183"/>
      <c r="BC71" s="183"/>
      <c r="BD71" s="183"/>
      <c r="BE71" s="183"/>
    </row>
    <row r="72" spans="1:57" ht="12.75">
      <c r="A72" s="194">
        <v>47</v>
      </c>
      <c r="B72" s="199" t="s">
        <v>171</v>
      </c>
      <c r="C72" s="196" t="s">
        <v>172</v>
      </c>
      <c r="D72" s="172" t="s">
        <v>107</v>
      </c>
      <c r="E72" s="173">
        <v>130</v>
      </c>
      <c r="F72" s="197"/>
      <c r="G72" s="175">
        <f>E72*F72</f>
        <v>0</v>
      </c>
      <c r="O72" s="168"/>
      <c r="BA72" s="183"/>
      <c r="BB72" s="183"/>
      <c r="BC72" s="183"/>
      <c r="BD72" s="183"/>
      <c r="BE72" s="183"/>
    </row>
    <row r="73" spans="1:57" ht="12.75">
      <c r="A73" s="194">
        <v>48</v>
      </c>
      <c r="B73" s="199" t="s">
        <v>173</v>
      </c>
      <c r="C73" s="196" t="s">
        <v>174</v>
      </c>
      <c r="D73" s="172" t="s">
        <v>107</v>
      </c>
      <c r="E73" s="173">
        <v>80</v>
      </c>
      <c r="F73" s="197"/>
      <c r="G73" s="175">
        <f>E73*F73</f>
        <v>0</v>
      </c>
      <c r="O73" s="168"/>
      <c r="BA73" s="183"/>
      <c r="BB73" s="183"/>
      <c r="BC73" s="183"/>
      <c r="BD73" s="183"/>
      <c r="BE73" s="183"/>
    </row>
    <row r="74" spans="1:57" ht="12.75">
      <c r="A74" s="194">
        <v>49</v>
      </c>
      <c r="B74" s="199" t="s">
        <v>175</v>
      </c>
      <c r="C74" s="196" t="s">
        <v>176</v>
      </c>
      <c r="D74" s="172" t="s">
        <v>107</v>
      </c>
      <c r="E74" s="173">
        <v>45</v>
      </c>
      <c r="F74" s="197"/>
      <c r="G74" s="175">
        <f>E74*F74</f>
        <v>0</v>
      </c>
      <c r="O74" s="168"/>
      <c r="BA74" s="183"/>
      <c r="BB74" s="183"/>
      <c r="BC74" s="183"/>
      <c r="BD74" s="183"/>
      <c r="BE74" s="183"/>
    </row>
    <row r="75" spans="1:57" ht="12.75">
      <c r="A75" s="194">
        <v>50</v>
      </c>
      <c r="B75" s="199" t="s">
        <v>177</v>
      </c>
      <c r="C75" s="196" t="s">
        <v>178</v>
      </c>
      <c r="D75" s="172" t="s">
        <v>107</v>
      </c>
      <c r="E75" s="173">
        <v>70</v>
      </c>
      <c r="F75" s="197"/>
      <c r="G75" s="175">
        <f>E75*F75</f>
        <v>0</v>
      </c>
      <c r="O75" s="168"/>
      <c r="BA75" s="183"/>
      <c r="BB75" s="183"/>
      <c r="BC75" s="183"/>
      <c r="BD75" s="183"/>
      <c r="BE75" s="183"/>
    </row>
    <row r="76" spans="1:57" ht="12.75">
      <c r="A76" s="194">
        <v>51</v>
      </c>
      <c r="B76" s="199" t="s">
        <v>179</v>
      </c>
      <c r="C76" s="196" t="s">
        <v>180</v>
      </c>
      <c r="D76" s="172" t="s">
        <v>107</v>
      </c>
      <c r="E76" s="173">
        <v>60</v>
      </c>
      <c r="F76" s="197"/>
      <c r="G76" s="175">
        <f>E76*F76</f>
        <v>0</v>
      </c>
      <c r="O76" s="168"/>
      <c r="BA76" s="183"/>
      <c r="BB76" s="183"/>
      <c r="BC76" s="183"/>
      <c r="BD76" s="183"/>
      <c r="BE76" s="183"/>
    </row>
    <row r="77" spans="1:57" ht="12.75">
      <c r="A77" s="194">
        <v>52</v>
      </c>
      <c r="B77" s="199" t="s">
        <v>181</v>
      </c>
      <c r="C77" s="196" t="s">
        <v>182</v>
      </c>
      <c r="D77" s="172" t="s">
        <v>107</v>
      </c>
      <c r="E77" s="173">
        <v>55</v>
      </c>
      <c r="F77" s="197"/>
      <c r="G77" s="175">
        <f>E77*F77</f>
        <v>0</v>
      </c>
      <c r="O77" s="168"/>
      <c r="BA77" s="183"/>
      <c r="BB77" s="183"/>
      <c r="BC77" s="183"/>
      <c r="BD77" s="183"/>
      <c r="BE77" s="183"/>
    </row>
    <row r="78" spans="1:57" ht="12.75">
      <c r="A78" s="194">
        <v>53</v>
      </c>
      <c r="B78" s="199" t="s">
        <v>183</v>
      </c>
      <c r="C78" s="196" t="s">
        <v>184</v>
      </c>
      <c r="D78" s="172" t="s">
        <v>107</v>
      </c>
      <c r="E78" s="173">
        <v>7</v>
      </c>
      <c r="F78" s="197"/>
      <c r="G78" s="175">
        <f>E78*F78</f>
        <v>0</v>
      </c>
      <c r="O78" s="168"/>
      <c r="BA78" s="183"/>
      <c r="BB78" s="183"/>
      <c r="BC78" s="183"/>
      <c r="BD78" s="183"/>
      <c r="BE78" s="183"/>
    </row>
    <row r="79" spans="1:57" ht="12.75">
      <c r="A79" s="194">
        <v>54</v>
      </c>
      <c r="B79" s="199" t="s">
        <v>185</v>
      </c>
      <c r="C79" s="196" t="s">
        <v>186</v>
      </c>
      <c r="D79" s="172" t="s">
        <v>107</v>
      </c>
      <c r="E79" s="173">
        <v>60</v>
      </c>
      <c r="F79" s="197"/>
      <c r="G79" s="175">
        <f>E79*F79</f>
        <v>0</v>
      </c>
      <c r="O79" s="168"/>
      <c r="BA79" s="183"/>
      <c r="BB79" s="183"/>
      <c r="BC79" s="183"/>
      <c r="BD79" s="183"/>
      <c r="BE79" s="183"/>
    </row>
    <row r="80" spans="1:57" ht="12.75">
      <c r="A80" s="194">
        <v>55</v>
      </c>
      <c r="B80" s="199" t="s">
        <v>187</v>
      </c>
      <c r="C80" s="196" t="s">
        <v>188</v>
      </c>
      <c r="D80" s="172" t="s">
        <v>107</v>
      </c>
      <c r="E80" s="173">
        <v>175</v>
      </c>
      <c r="F80" s="197"/>
      <c r="G80" s="175">
        <f>E80*F80</f>
        <v>0</v>
      </c>
      <c r="O80" s="168"/>
      <c r="BA80" s="183"/>
      <c r="BB80" s="183"/>
      <c r="BC80" s="183"/>
      <c r="BD80" s="183"/>
      <c r="BE80" s="183"/>
    </row>
    <row r="81" spans="1:57" ht="12.75">
      <c r="A81" s="194">
        <v>56</v>
      </c>
      <c r="B81" s="199" t="s">
        <v>189</v>
      </c>
      <c r="C81" s="196" t="s">
        <v>190</v>
      </c>
      <c r="D81" s="172" t="s">
        <v>107</v>
      </c>
      <c r="E81" s="173">
        <v>100</v>
      </c>
      <c r="F81" s="197"/>
      <c r="G81" s="175">
        <f>E81*F81</f>
        <v>0</v>
      </c>
      <c r="O81" s="168"/>
      <c r="BA81" s="183"/>
      <c r="BB81" s="183"/>
      <c r="BC81" s="183"/>
      <c r="BD81" s="183"/>
      <c r="BE81" s="183"/>
    </row>
    <row r="82" spans="1:57" ht="12.75">
      <c r="A82" s="194">
        <v>57</v>
      </c>
      <c r="B82" s="199" t="s">
        <v>191</v>
      </c>
      <c r="C82" s="196" t="s">
        <v>192</v>
      </c>
      <c r="D82" s="172" t="s">
        <v>107</v>
      </c>
      <c r="E82" s="173">
        <v>15</v>
      </c>
      <c r="F82" s="197"/>
      <c r="G82" s="175">
        <f>E82*F82</f>
        <v>0</v>
      </c>
      <c r="O82" s="168"/>
      <c r="BA82" s="183"/>
      <c r="BB82" s="183"/>
      <c r="BC82" s="183"/>
      <c r="BD82" s="183"/>
      <c r="BE82" s="183"/>
    </row>
    <row r="83" spans="1:57" ht="12.75">
      <c r="A83" s="194">
        <v>58</v>
      </c>
      <c r="B83" s="199" t="s">
        <v>193</v>
      </c>
      <c r="C83" s="196" t="s">
        <v>194</v>
      </c>
      <c r="D83" s="172" t="s">
        <v>107</v>
      </c>
      <c r="E83" s="173">
        <v>60</v>
      </c>
      <c r="F83" s="197"/>
      <c r="G83" s="175">
        <f>E83*F83</f>
        <v>0</v>
      </c>
      <c r="O83" s="168"/>
      <c r="BA83" s="183"/>
      <c r="BB83" s="183"/>
      <c r="BC83" s="183"/>
      <c r="BD83" s="183"/>
      <c r="BE83" s="183"/>
    </row>
    <row r="84" spans="1:57" ht="12.75">
      <c r="A84" s="194">
        <v>59</v>
      </c>
      <c r="B84" s="199" t="s">
        <v>195</v>
      </c>
      <c r="C84" s="196" t="s">
        <v>196</v>
      </c>
      <c r="D84" s="172" t="s">
        <v>99</v>
      </c>
      <c r="E84" s="173">
        <v>123</v>
      </c>
      <c r="F84" s="197"/>
      <c r="G84" s="175">
        <v>0</v>
      </c>
      <c r="O84" s="168"/>
      <c r="BA84" s="183"/>
      <c r="BB84" s="183"/>
      <c r="BC84" s="183"/>
      <c r="BD84" s="183"/>
      <c r="BE84" s="183"/>
    </row>
    <row r="85" spans="1:57" ht="12.75">
      <c r="A85" s="194">
        <v>60</v>
      </c>
      <c r="B85" s="199" t="s">
        <v>197</v>
      </c>
      <c r="C85" s="196" t="s">
        <v>198</v>
      </c>
      <c r="D85" s="172" t="s">
        <v>199</v>
      </c>
      <c r="E85" s="173">
        <v>0.25</v>
      </c>
      <c r="F85" s="197"/>
      <c r="G85" s="175">
        <f>E85*F85</f>
        <v>0</v>
      </c>
      <c r="O85" s="168"/>
      <c r="BA85" s="183"/>
      <c r="BB85" s="183"/>
      <c r="BC85" s="183"/>
      <c r="BD85" s="183"/>
      <c r="BE85" s="183"/>
    </row>
    <row r="86" spans="1:57" ht="12.75">
      <c r="A86" s="194">
        <v>61</v>
      </c>
      <c r="B86" s="199" t="s">
        <v>200</v>
      </c>
      <c r="C86" s="196" t="s">
        <v>201</v>
      </c>
      <c r="D86" s="172" t="s">
        <v>202</v>
      </c>
      <c r="E86" s="173">
        <v>7.2</v>
      </c>
      <c r="F86" s="197"/>
      <c r="G86" s="175">
        <f>E86*F86</f>
        <v>0</v>
      </c>
      <c r="O86" s="168"/>
      <c r="BA86" s="183"/>
      <c r="BB86" s="183"/>
      <c r="BC86" s="183"/>
      <c r="BD86" s="183"/>
      <c r="BE86" s="183"/>
    </row>
    <row r="87" spans="1:57" ht="12.75">
      <c r="A87" s="194">
        <v>62</v>
      </c>
      <c r="B87" s="199" t="s">
        <v>203</v>
      </c>
      <c r="C87" s="196" t="s">
        <v>204</v>
      </c>
      <c r="D87" s="172" t="s">
        <v>202</v>
      </c>
      <c r="E87" s="173">
        <v>7.2</v>
      </c>
      <c r="F87" s="197"/>
      <c r="G87" s="175">
        <f>E87*F87</f>
        <v>0</v>
      </c>
      <c r="O87" s="168"/>
      <c r="BA87" s="183"/>
      <c r="BB87" s="183"/>
      <c r="BC87" s="183"/>
      <c r="BD87" s="183"/>
      <c r="BE87" s="183"/>
    </row>
    <row r="88" spans="1:57" ht="12.75">
      <c r="A88" s="194">
        <v>63</v>
      </c>
      <c r="B88" s="199" t="s">
        <v>205</v>
      </c>
      <c r="C88" s="196" t="s">
        <v>206</v>
      </c>
      <c r="D88" s="172" t="s">
        <v>99</v>
      </c>
      <c r="E88" s="173">
        <v>5.5</v>
      </c>
      <c r="F88" s="197"/>
      <c r="G88" s="175">
        <f>E88*F88</f>
        <v>0</v>
      </c>
      <c r="O88" s="168"/>
      <c r="BA88" s="183"/>
      <c r="BB88" s="183"/>
      <c r="BC88" s="183"/>
      <c r="BD88" s="183"/>
      <c r="BE88" s="183"/>
    </row>
    <row r="89" spans="1:57" ht="12.75">
      <c r="A89" s="194">
        <v>64</v>
      </c>
      <c r="B89" s="199" t="s">
        <v>207</v>
      </c>
      <c r="C89" s="196" t="s">
        <v>208</v>
      </c>
      <c r="D89" s="172" t="s">
        <v>99</v>
      </c>
      <c r="E89" s="173">
        <v>22.5</v>
      </c>
      <c r="F89" s="197"/>
      <c r="G89" s="175">
        <f>E89*F89</f>
        <v>0</v>
      </c>
      <c r="O89" s="168"/>
      <c r="BA89" s="183"/>
      <c r="BB89" s="183"/>
      <c r="BC89" s="183"/>
      <c r="BD89" s="183"/>
      <c r="BE89" s="183"/>
    </row>
    <row r="90" spans="1:57" ht="12.75">
      <c r="A90" s="194">
        <v>65</v>
      </c>
      <c r="B90" s="199" t="s">
        <v>209</v>
      </c>
      <c r="C90" s="196" t="s">
        <v>210</v>
      </c>
      <c r="D90" s="172" t="s">
        <v>99</v>
      </c>
      <c r="E90" s="173">
        <v>12</v>
      </c>
      <c r="F90" s="197"/>
      <c r="G90" s="175">
        <f>E90*F90</f>
        <v>0</v>
      </c>
      <c r="O90" s="168"/>
      <c r="BA90" s="183"/>
      <c r="BB90" s="183"/>
      <c r="BC90" s="183"/>
      <c r="BD90" s="183"/>
      <c r="BE90" s="183"/>
    </row>
    <row r="91" spans="1:57" ht="12.75">
      <c r="A91" s="194">
        <v>66</v>
      </c>
      <c r="B91" s="199" t="s">
        <v>211</v>
      </c>
      <c r="C91" s="196" t="s">
        <v>212</v>
      </c>
      <c r="D91" s="172" t="s">
        <v>202</v>
      </c>
      <c r="E91" s="173">
        <v>10.76</v>
      </c>
      <c r="F91" s="197"/>
      <c r="G91" s="175">
        <f>E91*F91</f>
        <v>0</v>
      </c>
      <c r="O91" s="168"/>
      <c r="BA91" s="183"/>
      <c r="BB91" s="183"/>
      <c r="BC91" s="183"/>
      <c r="BD91" s="183"/>
      <c r="BE91" s="183"/>
    </row>
    <row r="92" spans="1:57" ht="12.75">
      <c r="A92" s="194">
        <v>67</v>
      </c>
      <c r="B92" s="199" t="s">
        <v>213</v>
      </c>
      <c r="C92" s="196" t="s">
        <v>214</v>
      </c>
      <c r="D92" s="172" t="s">
        <v>107</v>
      </c>
      <c r="E92" s="173">
        <v>27</v>
      </c>
      <c r="F92" s="197"/>
      <c r="G92" s="175">
        <f>E92*F92</f>
        <v>0</v>
      </c>
      <c r="O92" s="168"/>
      <c r="BA92" s="183"/>
      <c r="BB92" s="183"/>
      <c r="BC92" s="183"/>
      <c r="BD92" s="183"/>
      <c r="BE92" s="183"/>
    </row>
    <row r="93" spans="1:57" ht="12.75">
      <c r="A93" s="194">
        <v>68</v>
      </c>
      <c r="B93" s="199" t="s">
        <v>215</v>
      </c>
      <c r="C93" s="196" t="s">
        <v>216</v>
      </c>
      <c r="D93" s="172" t="s">
        <v>107</v>
      </c>
      <c r="E93" s="173">
        <v>1</v>
      </c>
      <c r="F93" s="197"/>
      <c r="G93" s="175">
        <f>E93*F93</f>
        <v>0</v>
      </c>
      <c r="O93" s="168"/>
      <c r="BA93" s="183"/>
      <c r="BB93" s="183"/>
      <c r="BC93" s="183"/>
      <c r="BD93" s="183"/>
      <c r="BE93" s="183"/>
    </row>
    <row r="94" spans="1:57" ht="12.75">
      <c r="A94" s="194">
        <v>69</v>
      </c>
      <c r="B94" s="199" t="s">
        <v>217</v>
      </c>
      <c r="C94" s="196" t="s">
        <v>218</v>
      </c>
      <c r="D94" s="172" t="s">
        <v>219</v>
      </c>
      <c r="E94" s="173">
        <v>28</v>
      </c>
      <c r="F94" s="197"/>
      <c r="G94" s="175">
        <f>E94*F94</f>
        <v>0</v>
      </c>
      <c r="O94" s="168"/>
      <c r="BA94" s="183"/>
      <c r="BB94" s="183"/>
      <c r="BC94" s="183"/>
      <c r="BD94" s="183"/>
      <c r="BE94" s="183"/>
    </row>
    <row r="95" spans="1:57" ht="12.75">
      <c r="A95" s="194">
        <v>70</v>
      </c>
      <c r="B95" s="199" t="s">
        <v>220</v>
      </c>
      <c r="C95" s="196" t="s">
        <v>221</v>
      </c>
      <c r="D95" s="172" t="s">
        <v>107</v>
      </c>
      <c r="E95" s="173">
        <v>27</v>
      </c>
      <c r="F95" s="197"/>
      <c r="G95" s="175">
        <f>E95*F95</f>
        <v>0</v>
      </c>
      <c r="O95" s="168"/>
      <c r="BA95" s="183"/>
      <c r="BB95" s="183"/>
      <c r="BC95" s="183"/>
      <c r="BD95" s="183"/>
      <c r="BE95" s="183"/>
    </row>
    <row r="96" spans="1:57" ht="12.75">
      <c r="A96" s="194">
        <v>71</v>
      </c>
      <c r="B96" s="199" t="s">
        <v>222</v>
      </c>
      <c r="C96" s="196" t="s">
        <v>223</v>
      </c>
      <c r="D96" s="172" t="s">
        <v>96</v>
      </c>
      <c r="E96" s="173">
        <v>4.5</v>
      </c>
      <c r="F96" s="197"/>
      <c r="G96" s="175">
        <f>E96*F96</f>
        <v>0</v>
      </c>
      <c r="O96" s="168"/>
      <c r="BA96" s="183"/>
      <c r="BB96" s="183"/>
      <c r="BC96" s="183"/>
      <c r="BD96" s="183"/>
      <c r="BE96" s="183"/>
    </row>
    <row r="97" spans="1:57" ht="12.75">
      <c r="A97" s="178"/>
      <c r="B97" s="179" t="s">
        <v>127</v>
      </c>
      <c r="C97" s="180" t="str">
        <f>CONCATENATE(B65," ",C65)</f>
        <v>111_4 Specifikace materiálu:</v>
      </c>
      <c r="D97" s="178"/>
      <c r="E97" s="181"/>
      <c r="F97" s="181"/>
      <c r="G97" s="182">
        <f>SUM(G66:G96)</f>
        <v>0</v>
      </c>
      <c r="O97" s="168">
        <v>4</v>
      </c>
      <c r="BA97" s="183">
        <f>SUM(BA49:BA95)</f>
        <v>0</v>
      </c>
      <c r="BB97" s="183">
        <f>SUM(BB49:BB95)</f>
        <v>0</v>
      </c>
      <c r="BC97" s="183">
        <f>SUM(BC49:BC95)</f>
        <v>0</v>
      </c>
      <c r="BD97" s="183">
        <f>SUM(BD49:BD95)</f>
        <v>0</v>
      </c>
      <c r="BE97" s="183">
        <f>SUM(BE49:BE95)</f>
        <v>0</v>
      </c>
    </row>
    <row r="98" spans="1:15" ht="12.75">
      <c r="A98" s="161" t="s">
        <v>93</v>
      </c>
      <c r="B98" s="184" t="s">
        <v>66</v>
      </c>
      <c r="C98" s="185" t="s">
        <v>224</v>
      </c>
      <c r="D98" s="164"/>
      <c r="E98" s="165"/>
      <c r="F98" s="165"/>
      <c r="G98" s="166"/>
      <c r="H98" s="167"/>
      <c r="I98" s="167"/>
      <c r="O98" s="168">
        <v>1</v>
      </c>
    </row>
    <row r="99" spans="1:15" ht="12.75">
      <c r="A99" s="169" t="s">
        <v>225</v>
      </c>
      <c r="B99" s="200"/>
      <c r="C99" s="196" t="s">
        <v>226</v>
      </c>
      <c r="D99" s="172" t="s">
        <v>96</v>
      </c>
      <c r="E99" s="173">
        <v>110</v>
      </c>
      <c r="F99" s="174"/>
      <c r="G99" s="175">
        <f>E99*F99</f>
        <v>0</v>
      </c>
      <c r="O99" s="168"/>
    </row>
    <row r="100" spans="1:15" ht="12.75">
      <c r="A100" s="169">
        <v>72</v>
      </c>
      <c r="B100" s="201" t="s">
        <v>227</v>
      </c>
      <c r="C100" s="196" t="s">
        <v>228</v>
      </c>
      <c r="D100" s="172" t="s">
        <v>99</v>
      </c>
      <c r="E100" s="173">
        <v>5.5</v>
      </c>
      <c r="F100" s="174"/>
      <c r="G100" s="175">
        <f>E100*F100</f>
        <v>0</v>
      </c>
      <c r="O100" s="168"/>
    </row>
    <row r="101" spans="1:15" ht="12.75">
      <c r="A101" s="169"/>
      <c r="B101" s="201"/>
      <c r="C101" s="176" t="s">
        <v>229</v>
      </c>
      <c r="D101" s="172"/>
      <c r="E101" s="173"/>
      <c r="F101" s="174"/>
      <c r="G101" s="175"/>
      <c r="O101" s="168"/>
    </row>
    <row r="102" spans="1:15" ht="12.75">
      <c r="A102" s="169">
        <v>73</v>
      </c>
      <c r="B102" s="199" t="s">
        <v>230</v>
      </c>
      <c r="C102" s="196" t="s">
        <v>231</v>
      </c>
      <c r="D102" s="172" t="s">
        <v>99</v>
      </c>
      <c r="E102" s="173">
        <v>16.5</v>
      </c>
      <c r="F102" s="174"/>
      <c r="G102" s="175">
        <f>E102*F102</f>
        <v>0</v>
      </c>
      <c r="O102" s="168"/>
    </row>
    <row r="103" spans="1:15" ht="12.75">
      <c r="A103" s="169">
        <v>74</v>
      </c>
      <c r="B103" s="199" t="s">
        <v>232</v>
      </c>
      <c r="C103" s="196" t="s">
        <v>233</v>
      </c>
      <c r="D103" s="172" t="s">
        <v>99</v>
      </c>
      <c r="E103" s="173">
        <v>11</v>
      </c>
      <c r="F103" s="174"/>
      <c r="G103" s="175">
        <f>E103*F103</f>
        <v>0</v>
      </c>
      <c r="O103" s="168"/>
    </row>
    <row r="104" spans="1:15" ht="12.75">
      <c r="A104" s="169">
        <v>75</v>
      </c>
      <c r="B104" s="199" t="s">
        <v>234</v>
      </c>
      <c r="C104" s="196" t="s">
        <v>235</v>
      </c>
      <c r="D104" s="172" t="s">
        <v>99</v>
      </c>
      <c r="E104" s="173">
        <v>2.5</v>
      </c>
      <c r="F104" s="174"/>
      <c r="G104" s="175">
        <f>E104*F104</f>
        <v>0</v>
      </c>
      <c r="O104" s="168"/>
    </row>
    <row r="105" spans="1:15" ht="12.75">
      <c r="A105" s="169">
        <v>76</v>
      </c>
      <c r="B105" s="201" t="s">
        <v>236</v>
      </c>
      <c r="C105" s="196" t="s">
        <v>237</v>
      </c>
      <c r="D105" s="172" t="s">
        <v>96</v>
      </c>
      <c r="E105" s="173">
        <v>110</v>
      </c>
      <c r="F105" s="174"/>
      <c r="G105" s="175">
        <f>E105*F105</f>
        <v>0</v>
      </c>
      <c r="O105" s="168"/>
    </row>
    <row r="106" spans="1:15" ht="12.75">
      <c r="A106" s="169">
        <v>77</v>
      </c>
      <c r="B106" s="201" t="s">
        <v>238</v>
      </c>
      <c r="C106" s="177" t="s">
        <v>239</v>
      </c>
      <c r="D106" s="172" t="s">
        <v>96</v>
      </c>
      <c r="E106" s="173">
        <v>110</v>
      </c>
      <c r="F106" s="174"/>
      <c r="G106" s="175">
        <f>E106*F106</f>
        <v>0</v>
      </c>
      <c r="O106" s="168"/>
    </row>
    <row r="107" spans="1:15" ht="12.75">
      <c r="A107" s="169">
        <v>78</v>
      </c>
      <c r="B107" s="201" t="s">
        <v>240</v>
      </c>
      <c r="C107" s="196" t="s">
        <v>241</v>
      </c>
      <c r="D107" s="172" t="s">
        <v>99</v>
      </c>
      <c r="E107" s="189">
        <v>8.625</v>
      </c>
      <c r="F107" s="174"/>
      <c r="G107" s="175">
        <f>E107*F107</f>
        <v>0</v>
      </c>
      <c r="O107" s="168"/>
    </row>
    <row r="108" spans="1:15" ht="12.75">
      <c r="A108" s="169"/>
      <c r="B108" s="201"/>
      <c r="C108" s="176" t="s">
        <v>242</v>
      </c>
      <c r="D108" s="172"/>
      <c r="E108" s="173"/>
      <c r="F108" s="174"/>
      <c r="G108" s="175"/>
      <c r="O108" s="168"/>
    </row>
    <row r="109" spans="1:15" ht="12.75">
      <c r="A109" s="169">
        <v>79</v>
      </c>
      <c r="B109" s="201" t="s">
        <v>243</v>
      </c>
      <c r="C109" s="196" t="s">
        <v>244</v>
      </c>
      <c r="D109" s="172" t="s">
        <v>96</v>
      </c>
      <c r="E109" s="189">
        <v>3.738</v>
      </c>
      <c r="F109" s="174"/>
      <c r="G109" s="175">
        <f>E109*F109</f>
        <v>0</v>
      </c>
      <c r="O109" s="168"/>
    </row>
    <row r="110" spans="1:15" ht="12.75">
      <c r="A110" s="169"/>
      <c r="B110" s="201"/>
      <c r="C110" s="176" t="s">
        <v>245</v>
      </c>
      <c r="D110" s="172"/>
      <c r="E110" s="173"/>
      <c r="F110" s="174"/>
      <c r="G110" s="175"/>
      <c r="O110" s="168"/>
    </row>
    <row r="111" spans="1:15" ht="12.75">
      <c r="A111" s="169">
        <v>80</v>
      </c>
      <c r="B111" s="201" t="s">
        <v>246</v>
      </c>
      <c r="C111" s="196" t="s">
        <v>247</v>
      </c>
      <c r="D111" s="172" t="s">
        <v>219</v>
      </c>
      <c r="E111" s="173">
        <v>115</v>
      </c>
      <c r="F111" s="174"/>
      <c r="G111" s="175">
        <f>E111*F111</f>
        <v>0</v>
      </c>
      <c r="O111" s="168"/>
    </row>
    <row r="112" spans="1:15" ht="12.75">
      <c r="A112" s="169">
        <v>81</v>
      </c>
      <c r="B112" s="199" t="s">
        <v>248</v>
      </c>
      <c r="C112" s="196" t="s">
        <v>249</v>
      </c>
      <c r="D112" s="172" t="s">
        <v>219</v>
      </c>
      <c r="E112" s="173">
        <v>120.75</v>
      </c>
      <c r="F112" s="174"/>
      <c r="G112" s="175">
        <f>E112*F112</f>
        <v>0</v>
      </c>
      <c r="O112" s="168"/>
    </row>
    <row r="113" spans="1:15" ht="12.75">
      <c r="A113" s="169">
        <v>82</v>
      </c>
      <c r="B113" s="201" t="s">
        <v>238</v>
      </c>
      <c r="C113" s="177" t="s">
        <v>239</v>
      </c>
      <c r="D113" s="172" t="s">
        <v>96</v>
      </c>
      <c r="E113" s="173">
        <v>115</v>
      </c>
      <c r="F113" s="174"/>
      <c r="G113" s="175">
        <f>E113*F113</f>
        <v>0</v>
      </c>
      <c r="O113" s="168"/>
    </row>
    <row r="114" spans="1:15" ht="12.75">
      <c r="A114" s="169" t="s">
        <v>225</v>
      </c>
      <c r="B114" s="200"/>
      <c r="C114" s="177" t="s">
        <v>250</v>
      </c>
      <c r="D114" s="172"/>
      <c r="E114" s="173"/>
      <c r="F114" s="174"/>
      <c r="G114" s="175"/>
      <c r="O114" s="168"/>
    </row>
    <row r="115" spans="1:15" ht="12.75">
      <c r="A115" s="169">
        <v>83</v>
      </c>
      <c r="B115" s="201" t="s">
        <v>251</v>
      </c>
      <c r="C115" s="177" t="s">
        <v>252</v>
      </c>
      <c r="D115" s="172" t="s">
        <v>107</v>
      </c>
      <c r="E115" s="173">
        <v>3</v>
      </c>
      <c r="F115" s="174"/>
      <c r="G115" s="175">
        <f>E115*F115</f>
        <v>0</v>
      </c>
      <c r="O115" s="168"/>
    </row>
    <row r="116" spans="1:15" ht="12.75">
      <c r="A116" s="169"/>
      <c r="B116" s="200"/>
      <c r="C116" s="176" t="s">
        <v>253</v>
      </c>
      <c r="D116" s="172"/>
      <c r="E116" s="173"/>
      <c r="F116" s="174"/>
      <c r="G116" s="175"/>
      <c r="O116" s="168"/>
    </row>
    <row r="117" spans="1:15" ht="12.75">
      <c r="A117" s="169">
        <v>84</v>
      </c>
      <c r="B117" s="201" t="s">
        <v>254</v>
      </c>
      <c r="C117" s="177" t="s">
        <v>255</v>
      </c>
      <c r="D117" s="172" t="s">
        <v>107</v>
      </c>
      <c r="E117" s="173">
        <v>2</v>
      </c>
      <c r="F117" s="174"/>
      <c r="G117" s="175">
        <f>E117*F117</f>
        <v>0</v>
      </c>
      <c r="O117" s="168"/>
    </row>
    <row r="118" spans="1:15" ht="12.75">
      <c r="A118" s="169"/>
      <c r="B118" s="200"/>
      <c r="C118" s="176" t="s">
        <v>256</v>
      </c>
      <c r="D118" s="172"/>
      <c r="E118" s="173"/>
      <c r="F118" s="174"/>
      <c r="G118" s="175"/>
      <c r="O118" s="168"/>
    </row>
    <row r="119" spans="1:57" ht="12.75">
      <c r="A119" s="178"/>
      <c r="B119" s="179" t="s">
        <v>127</v>
      </c>
      <c r="C119" s="180" t="str">
        <f>CONCATENATE(B98," ",C98)</f>
        <v>111_5 Zpevněné plochy - mobiliář:</v>
      </c>
      <c r="D119" s="178"/>
      <c r="E119" s="181"/>
      <c r="F119" s="181"/>
      <c r="G119" s="182">
        <f>SUM(G99:G118)</f>
        <v>0</v>
      </c>
      <c r="O119" s="168">
        <v>4</v>
      </c>
      <c r="BA119" s="183">
        <f>SUM(BA44:BA103)</f>
        <v>0</v>
      </c>
      <c r="BB119" s="183">
        <f>SUM(BB44:BB103)</f>
        <v>0</v>
      </c>
      <c r="BC119" s="183">
        <f>SUM(BC44:BC103)</f>
        <v>0</v>
      </c>
      <c r="BD119" s="183">
        <f>SUM(BD44:BD103)</f>
        <v>0</v>
      </c>
      <c r="BE119" s="183">
        <f>SUM(BE44:BE103)</f>
        <v>0</v>
      </c>
    </row>
    <row r="120" spans="1:15" ht="12.75">
      <c r="A120" s="161" t="s">
        <v>93</v>
      </c>
      <c r="B120" s="184" t="s">
        <v>67</v>
      </c>
      <c r="C120" s="185" t="s">
        <v>257</v>
      </c>
      <c r="D120" s="164"/>
      <c r="E120" s="165"/>
      <c r="F120" s="165"/>
      <c r="G120" s="166"/>
      <c r="H120" s="167"/>
      <c r="I120" s="167"/>
      <c r="O120" s="168">
        <v>1</v>
      </c>
    </row>
    <row r="121" spans="1:15" ht="12.75">
      <c r="A121" s="169">
        <v>85</v>
      </c>
      <c r="B121" s="201" t="s">
        <v>258</v>
      </c>
      <c r="C121" s="177" t="s">
        <v>259</v>
      </c>
      <c r="D121" s="190" t="s">
        <v>107</v>
      </c>
      <c r="E121" s="202">
        <v>4</v>
      </c>
      <c r="F121" s="174"/>
      <c r="G121" s="175">
        <f>E121*F121</f>
        <v>0</v>
      </c>
      <c r="O121" s="168"/>
    </row>
    <row r="122" spans="1:15" ht="12.75">
      <c r="A122" s="169">
        <v>86</v>
      </c>
      <c r="B122" s="201" t="s">
        <v>260</v>
      </c>
      <c r="C122" s="177" t="s">
        <v>261</v>
      </c>
      <c r="D122" s="190" t="s">
        <v>107</v>
      </c>
      <c r="E122" s="202">
        <v>1</v>
      </c>
      <c r="F122" s="174"/>
      <c r="G122" s="175">
        <f>E122*F122</f>
        <v>0</v>
      </c>
      <c r="O122" s="168"/>
    </row>
    <row r="123" spans="1:15" ht="12.75">
      <c r="A123" s="169"/>
      <c r="B123" s="200"/>
      <c r="C123" s="176" t="s">
        <v>262</v>
      </c>
      <c r="D123" s="190"/>
      <c r="E123" s="202"/>
      <c r="F123" s="174"/>
      <c r="G123" s="175"/>
      <c r="O123" s="168"/>
    </row>
    <row r="124" spans="1:57" ht="12.75">
      <c r="A124" s="178"/>
      <c r="B124" s="179" t="s">
        <v>127</v>
      </c>
      <c r="C124" s="180" t="str">
        <f>CONCATENATE(B120," ",C120)</f>
        <v>111_6 Ochrana stromů během stavby:</v>
      </c>
      <c r="D124" s="178"/>
      <c r="E124" s="181"/>
      <c r="F124" s="181"/>
      <c r="G124" s="182">
        <f>SUM(G121:G123)</f>
        <v>0</v>
      </c>
      <c r="O124" s="168">
        <v>4</v>
      </c>
      <c r="BA124" s="183">
        <f>SUM(BA53:BA123)</f>
        <v>0</v>
      </c>
      <c r="BB124" s="183">
        <f>SUM(BB53:BB123)</f>
        <v>0</v>
      </c>
      <c r="BC124" s="183">
        <f>SUM(BC53:BC123)</f>
        <v>0</v>
      </c>
      <c r="BD124" s="183">
        <f>SUM(BD53:BD123)</f>
        <v>0</v>
      </c>
      <c r="BE124" s="183">
        <f>SUM(BE53:BE123)</f>
        <v>0</v>
      </c>
    </row>
    <row r="125" spans="1:15" ht="12.75">
      <c r="A125" s="161" t="s">
        <v>93</v>
      </c>
      <c r="B125" s="184" t="s">
        <v>68</v>
      </c>
      <c r="C125" s="185" t="s">
        <v>263</v>
      </c>
      <c r="D125" s="164"/>
      <c r="E125" s="165"/>
      <c r="F125" s="165"/>
      <c r="G125" s="166"/>
      <c r="H125" s="167"/>
      <c r="I125" s="167"/>
      <c r="O125" s="168">
        <v>1</v>
      </c>
    </row>
    <row r="126" spans="1:15" ht="12.75">
      <c r="A126" s="169">
        <v>87</v>
      </c>
      <c r="B126" s="201" t="s">
        <v>264</v>
      </c>
      <c r="C126" s="177" t="s">
        <v>265</v>
      </c>
      <c r="D126" s="190" t="s">
        <v>147</v>
      </c>
      <c r="E126" s="202">
        <v>45</v>
      </c>
      <c r="F126" s="174"/>
      <c r="G126" s="175">
        <f>E126*F126</f>
        <v>0</v>
      </c>
      <c r="O126" s="168"/>
    </row>
    <row r="127" spans="1:15" ht="12.75">
      <c r="A127" s="169"/>
      <c r="B127" s="201"/>
      <c r="C127" s="203" t="s">
        <v>266</v>
      </c>
      <c r="D127" s="190"/>
      <c r="E127" s="174"/>
      <c r="F127" s="174"/>
      <c r="G127" s="175">
        <f>E127*F127</f>
        <v>0</v>
      </c>
      <c r="O127" s="168"/>
    </row>
    <row r="128" spans="1:15" ht="12.75">
      <c r="A128" s="169"/>
      <c r="B128" s="201"/>
      <c r="C128" s="203" t="s">
        <v>267</v>
      </c>
      <c r="D128" s="190"/>
      <c r="E128" s="174"/>
      <c r="F128" s="174"/>
      <c r="G128" s="175"/>
      <c r="O128" s="168"/>
    </row>
    <row r="129" spans="1:15" ht="12.75">
      <c r="A129" s="169">
        <v>88</v>
      </c>
      <c r="B129" s="201" t="s">
        <v>264</v>
      </c>
      <c r="C129" s="177" t="s">
        <v>265</v>
      </c>
      <c r="D129" s="190" t="s">
        <v>147</v>
      </c>
      <c r="E129" s="202">
        <v>5</v>
      </c>
      <c r="F129" s="174"/>
      <c r="G129" s="175">
        <f>E129*F129</f>
        <v>0</v>
      </c>
      <c r="O129" s="168"/>
    </row>
    <row r="130" spans="1:15" ht="12.75">
      <c r="A130" s="169"/>
      <c r="B130" s="201"/>
      <c r="C130" s="176" t="s">
        <v>268</v>
      </c>
      <c r="D130" s="190"/>
      <c r="E130" s="174"/>
      <c r="F130" s="174"/>
      <c r="G130" s="175">
        <f>E130*F130</f>
        <v>0</v>
      </c>
      <c r="O130" s="168"/>
    </row>
    <row r="131" spans="1:15" ht="12.75">
      <c r="A131" s="169"/>
      <c r="B131" s="201"/>
      <c r="C131" s="176" t="s">
        <v>269</v>
      </c>
      <c r="D131" s="190"/>
      <c r="E131" s="174"/>
      <c r="F131" s="174"/>
      <c r="G131" s="175"/>
      <c r="O131" s="168"/>
    </row>
    <row r="132" spans="1:15" ht="12.75">
      <c r="A132" s="169">
        <v>89</v>
      </c>
      <c r="B132" s="186" t="s">
        <v>270</v>
      </c>
      <c r="C132" s="187" t="s">
        <v>271</v>
      </c>
      <c r="D132" s="190" t="s">
        <v>272</v>
      </c>
      <c r="E132" s="174">
        <v>875</v>
      </c>
      <c r="F132" s="174"/>
      <c r="G132" s="175">
        <f>E132*F132</f>
        <v>0</v>
      </c>
      <c r="O132" s="168"/>
    </row>
    <row r="133" spans="1:15" ht="12.75">
      <c r="A133" s="169"/>
      <c r="B133" s="186"/>
      <c r="C133" s="204" t="s">
        <v>273</v>
      </c>
      <c r="D133" s="190"/>
      <c r="E133" s="174"/>
      <c r="F133" s="174"/>
      <c r="G133" s="175"/>
      <c r="O133" s="168"/>
    </row>
    <row r="134" spans="1:104" ht="12.75">
      <c r="A134" s="169">
        <v>90</v>
      </c>
      <c r="B134" s="201" t="s">
        <v>274</v>
      </c>
      <c r="C134" s="177" t="s">
        <v>275</v>
      </c>
      <c r="D134" s="190" t="s">
        <v>276</v>
      </c>
      <c r="E134" s="174">
        <v>19.2</v>
      </c>
      <c r="F134" s="174"/>
      <c r="G134" s="175">
        <f>E134*F134</f>
        <v>0</v>
      </c>
      <c r="O134" s="168">
        <v>2</v>
      </c>
      <c r="AA134" s="145">
        <v>1</v>
      </c>
      <c r="AB134" s="145">
        <v>1</v>
      </c>
      <c r="AC134" s="145">
        <v>1</v>
      </c>
      <c r="AZ134" s="145">
        <v>1</v>
      </c>
      <c r="BA134" s="145">
        <f>IF(AZ134=1,G134,0)</f>
        <v>0</v>
      </c>
      <c r="BB134" s="145">
        <f>IF(AZ134=2,G134,0)</f>
        <v>0</v>
      </c>
      <c r="BC134" s="145">
        <f>IF(AZ134=3,G134,0)</f>
        <v>0</v>
      </c>
      <c r="BD134" s="145">
        <f>IF(AZ134=4,G134,0)</f>
        <v>0</v>
      </c>
      <c r="BE134" s="145">
        <f>IF(AZ134=5,G134,0)</f>
        <v>0</v>
      </c>
      <c r="CZ134" s="145">
        <v>0</v>
      </c>
    </row>
    <row r="135" spans="1:15" ht="12.75">
      <c r="A135" s="169"/>
      <c r="B135" s="201"/>
      <c r="C135" s="176" t="s">
        <v>277</v>
      </c>
      <c r="D135" s="190"/>
      <c r="E135" s="174"/>
      <c r="F135" s="174"/>
      <c r="G135" s="175">
        <f>E135*F135</f>
        <v>0</v>
      </c>
      <c r="O135" s="168"/>
    </row>
    <row r="136" spans="1:15" ht="12.75">
      <c r="A136" s="169">
        <v>91</v>
      </c>
      <c r="B136" s="186" t="s">
        <v>278</v>
      </c>
      <c r="C136" s="187" t="s">
        <v>279</v>
      </c>
      <c r="D136" s="190" t="s">
        <v>272</v>
      </c>
      <c r="E136" s="174">
        <v>70</v>
      </c>
      <c r="F136" s="174"/>
      <c r="G136" s="175">
        <f>E136*F136</f>
        <v>0</v>
      </c>
      <c r="O136" s="168"/>
    </row>
    <row r="137" spans="1:15" ht="12.75">
      <c r="A137" s="169"/>
      <c r="B137" s="201"/>
      <c r="C137" s="204" t="s">
        <v>280</v>
      </c>
      <c r="D137" s="190"/>
      <c r="E137" s="174"/>
      <c r="F137" s="174"/>
      <c r="G137" s="175"/>
      <c r="O137" s="168"/>
    </row>
    <row r="138" spans="1:15" ht="12.75">
      <c r="A138" s="169">
        <v>92</v>
      </c>
      <c r="B138" s="201" t="s">
        <v>281</v>
      </c>
      <c r="C138" s="177" t="s">
        <v>282</v>
      </c>
      <c r="D138" s="190" t="s">
        <v>272</v>
      </c>
      <c r="E138" s="174">
        <v>4.5</v>
      </c>
      <c r="F138" s="174"/>
      <c r="G138" s="175">
        <f>E138*F138</f>
        <v>0</v>
      </c>
      <c r="O138" s="168"/>
    </row>
    <row r="139" spans="1:57" ht="12.75">
      <c r="A139" s="178"/>
      <c r="B139" s="179" t="s">
        <v>127</v>
      </c>
      <c r="C139" s="180" t="str">
        <f>CONCATENATE(B125," ",C125)</f>
        <v>111_7 Následná péče po dobu 5ti let:</v>
      </c>
      <c r="D139" s="178"/>
      <c r="E139" s="181"/>
      <c r="F139" s="181"/>
      <c r="G139" s="182">
        <f>SUM(G126:G138)</f>
        <v>0</v>
      </c>
      <c r="O139" s="168">
        <v>4</v>
      </c>
      <c r="BA139" s="183">
        <f>SUM(BA125:BA138)</f>
        <v>0</v>
      </c>
      <c r="BB139" s="183">
        <f>SUM(BB125:BB138)</f>
        <v>0</v>
      </c>
      <c r="BC139" s="183">
        <f>SUM(BC125:BC138)</f>
        <v>0</v>
      </c>
      <c r="BD139" s="183">
        <f>SUM(BD125:BD138)</f>
        <v>0</v>
      </c>
      <c r="BE139" s="183">
        <f>SUM(BE125:BE138)</f>
        <v>0</v>
      </c>
    </row>
  </sheetData>
  <sheetProtection selectLockedCells="1" selectUnlockedCells="1"/>
  <mergeCells count="4">
    <mergeCell ref="A1:G1"/>
    <mergeCell ref="A2:B2"/>
    <mergeCell ref="A3:B3"/>
    <mergeCell ref="C3:G3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simekr</dc:creator>
  <cp:keywords/>
  <dc:description/>
  <cp:lastModifiedBy/>
  <cp:lastPrinted>2019-10-04T08:21:03Z</cp:lastPrinted>
  <dcterms:created xsi:type="dcterms:W3CDTF">2007-09-14T09:54:40Z</dcterms:created>
  <dcterms:modified xsi:type="dcterms:W3CDTF">2019-10-04T10:49:58Z</dcterms:modified>
  <cp:category/>
  <cp:version/>
  <cp:contentType/>
  <cp:contentStatus/>
  <cp:revision>69</cp:revision>
</cp:coreProperties>
</file>