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Josephine 2019\PLZ\IROP\Spojená škola DETVA\komplet SP + prílohy 17.09.2020\"/>
    </mc:Choice>
  </mc:AlternateContent>
  <bookViews>
    <workbookView xWindow="0" yWindow="60" windowWidth="20730" windowHeight="9690" activeTab="2"/>
  </bookViews>
  <sheets>
    <sheet name="Rekapitulácia stavby" sheetId="1" r:id="rId1"/>
    <sheet name="03 - Detva" sheetId="2" r:id="rId2"/>
    <sheet name="01 - Škola" sheetId="3" r:id="rId3"/>
    <sheet name="02 - Škola elektroinštalácia" sheetId="4" r:id="rId4"/>
    <sheet name="03 - Strojárenská hala" sheetId="5" r:id="rId5"/>
    <sheet name="04 - Strojárenská hala el..." sheetId="6" r:id="rId6"/>
  </sheets>
  <definedNames>
    <definedName name="_xlnm.Print_Titles" localSheetId="2">'01 - Škola'!$139:$139</definedName>
    <definedName name="_xlnm.Print_Titles" localSheetId="3">'02 - Škola elektroinštalácia'!$118:$118</definedName>
    <definedName name="_xlnm.Print_Titles" localSheetId="1">'03 - Detva'!$113:$113</definedName>
    <definedName name="_xlnm.Print_Titles" localSheetId="4">'03 - Strojárenská hala'!$131:$131</definedName>
    <definedName name="_xlnm.Print_Titles" localSheetId="5">'04 - Strojárenská hala el...'!$118:$118</definedName>
    <definedName name="_xlnm.Print_Titles" localSheetId="0">'Rekapitulácia stavby'!$85:$85</definedName>
    <definedName name="_xlnm.Print_Area" localSheetId="2">'01 - Škola'!$C$4:$Q$70,'01 - Škola'!$C$76:$Q$123,'01 - Škola'!$C$129:$Q$370</definedName>
    <definedName name="_xlnm.Print_Area" localSheetId="3">'02 - Škola elektroinštalácia'!$C$4:$Q$70,'02 - Škola elektroinštalácia'!$C$76:$Q$102,'02 - Škola elektroinštalácia'!$C$108:$Q$225</definedName>
    <definedName name="_xlnm.Print_Area" localSheetId="1">'03 - Detva'!$C$4:$Q$70,'03 - Detva'!$C$76:$Q$98,'03 - Detva'!$C$104:$Q$120</definedName>
    <definedName name="_xlnm.Print_Area" localSheetId="4">'03 - Strojárenská hala'!$C$4:$Q$70,'03 - Strojárenská hala'!$C$76:$Q$115,'03 - Strojárenská hala'!$C$121:$Q$228</definedName>
    <definedName name="_xlnm.Print_Area" localSheetId="5">'04 - Strojárenská hala el...'!$C$4:$Q$70,'04 - Strojárenská hala el...'!$C$76:$Q$102,'04 - Strojárenská hala el...'!$C$108:$Q$196</definedName>
    <definedName name="_xlnm.Print_Area" localSheetId="0">'Rekapitulácia stavby'!$C$4:$AP$70,'Rekapitulácia stavby'!$C$76:$AP$100</definedName>
  </definedNames>
  <calcPr calcId="162913"/>
</workbook>
</file>

<file path=xl/calcChain.xml><?xml version="1.0" encoding="utf-8"?>
<calcChain xmlns="http://schemas.openxmlformats.org/spreadsheetml/2006/main">
  <c r="AY92" i="1" l="1"/>
  <c r="AX92" i="1"/>
  <c r="BI196" i="6"/>
  <c r="BH196" i="6"/>
  <c r="BG196" i="6"/>
  <c r="BE196" i="6"/>
  <c r="BK196" i="6"/>
  <c r="N196" i="6" s="1"/>
  <c r="BF196" i="6" s="1"/>
  <c r="BI195" i="6"/>
  <c r="BH195" i="6"/>
  <c r="BG195" i="6"/>
  <c r="BE195" i="6"/>
  <c r="BK195" i="6"/>
  <c r="N195" i="6" s="1"/>
  <c r="BF195" i="6" s="1"/>
  <c r="BI194" i="6"/>
  <c r="BH194" i="6"/>
  <c r="BG194" i="6"/>
  <c r="BE194" i="6"/>
  <c r="BK194" i="6"/>
  <c r="N194" i="6" s="1"/>
  <c r="BF194" i="6" s="1"/>
  <c r="BI193" i="6"/>
  <c r="BH193" i="6"/>
  <c r="BG193" i="6"/>
  <c r="BE193" i="6"/>
  <c r="BK193" i="6"/>
  <c r="N193" i="6" s="1"/>
  <c r="BF193" i="6" s="1"/>
  <c r="BI192" i="6"/>
  <c r="BH192" i="6"/>
  <c r="BG192" i="6"/>
  <c r="BE192" i="6"/>
  <c r="BK192" i="6"/>
  <c r="BI190" i="6"/>
  <c r="BH190" i="6"/>
  <c r="BG190" i="6"/>
  <c r="BE190" i="6"/>
  <c r="AA190" i="6"/>
  <c r="Y190" i="6"/>
  <c r="W190" i="6"/>
  <c r="BK190" i="6"/>
  <c r="N190" i="6"/>
  <c r="BF190" i="6" s="1"/>
  <c r="BI189" i="6"/>
  <c r="BH189" i="6"/>
  <c r="BG189" i="6"/>
  <c r="BF189" i="6"/>
  <c r="BE189" i="6"/>
  <c r="AA189" i="6"/>
  <c r="Y189" i="6"/>
  <c r="W189" i="6"/>
  <c r="BK189" i="6"/>
  <c r="N189" i="6"/>
  <c r="BI188" i="6"/>
  <c r="BH188" i="6"/>
  <c r="BG188" i="6"/>
  <c r="BE188" i="6"/>
  <c r="AA188" i="6"/>
  <c r="Y188" i="6"/>
  <c r="W188" i="6"/>
  <c r="BK188" i="6"/>
  <c r="N188" i="6"/>
  <c r="BF188" i="6" s="1"/>
  <c r="BI186" i="6"/>
  <c r="BH186" i="6"/>
  <c r="BG186" i="6"/>
  <c r="BE186" i="6"/>
  <c r="AA186" i="6"/>
  <c r="Y186" i="6"/>
  <c r="W186" i="6"/>
  <c r="BK186" i="6"/>
  <c r="N186" i="6"/>
  <c r="BF186" i="6" s="1"/>
  <c r="BI185" i="6"/>
  <c r="BH185" i="6"/>
  <c r="BG185" i="6"/>
  <c r="BE185" i="6"/>
  <c r="AA185" i="6"/>
  <c r="Y185" i="6"/>
  <c r="W185" i="6"/>
  <c r="BK185" i="6"/>
  <c r="N185" i="6"/>
  <c r="BF185" i="6" s="1"/>
  <c r="BI184" i="6"/>
  <c r="BH184" i="6"/>
  <c r="BG184" i="6"/>
  <c r="BE184" i="6"/>
  <c r="AA184" i="6"/>
  <c r="Y184" i="6"/>
  <c r="W184" i="6"/>
  <c r="BK184" i="6"/>
  <c r="N184" i="6"/>
  <c r="BF184" i="6" s="1"/>
  <c r="BI183" i="6"/>
  <c r="BH183" i="6"/>
  <c r="BG183" i="6"/>
  <c r="BE183" i="6"/>
  <c r="AA183" i="6"/>
  <c r="Y183" i="6"/>
  <c r="W183" i="6"/>
  <c r="BK183" i="6"/>
  <c r="N183" i="6"/>
  <c r="BF183" i="6" s="1"/>
  <c r="BI182" i="6"/>
  <c r="BH182" i="6"/>
  <c r="BG182" i="6"/>
  <c r="BE182" i="6"/>
  <c r="AA182" i="6"/>
  <c r="Y182" i="6"/>
  <c r="W182" i="6"/>
  <c r="BK182" i="6"/>
  <c r="N182" i="6"/>
  <c r="BF182" i="6" s="1"/>
  <c r="BI181" i="6"/>
  <c r="BH181" i="6"/>
  <c r="BG181" i="6"/>
  <c r="BE181" i="6"/>
  <c r="AA181" i="6"/>
  <c r="Y181" i="6"/>
  <c r="W181" i="6"/>
  <c r="BK181" i="6"/>
  <c r="N181" i="6"/>
  <c r="BF181" i="6" s="1"/>
  <c r="BI180" i="6"/>
  <c r="BH180" i="6"/>
  <c r="BG180" i="6"/>
  <c r="BE180" i="6"/>
  <c r="AA180" i="6"/>
  <c r="Y180" i="6"/>
  <c r="W180" i="6"/>
  <c r="BK180" i="6"/>
  <c r="N180" i="6"/>
  <c r="BF180" i="6" s="1"/>
  <c r="BI179" i="6"/>
  <c r="BH179" i="6"/>
  <c r="BG179" i="6"/>
  <c r="BE179" i="6"/>
  <c r="AA179" i="6"/>
  <c r="Y179" i="6"/>
  <c r="W179" i="6"/>
  <c r="BK179" i="6"/>
  <c r="N179" i="6"/>
  <c r="BF179" i="6" s="1"/>
  <c r="BI178" i="6"/>
  <c r="BH178" i="6"/>
  <c r="BG178" i="6"/>
  <c r="BE178" i="6"/>
  <c r="AA178" i="6"/>
  <c r="Y178" i="6"/>
  <c r="W178" i="6"/>
  <c r="BK178" i="6"/>
  <c r="N178" i="6"/>
  <c r="BF178" i="6" s="1"/>
  <c r="BI177" i="6"/>
  <c r="BH177" i="6"/>
  <c r="BG177" i="6"/>
  <c r="BE177" i="6"/>
  <c r="AA177" i="6"/>
  <c r="Y177" i="6"/>
  <c r="W177" i="6"/>
  <c r="BK177" i="6"/>
  <c r="N177" i="6"/>
  <c r="BF177" i="6" s="1"/>
  <c r="BI176" i="6"/>
  <c r="BH176" i="6"/>
  <c r="BG176" i="6"/>
  <c r="BE176" i="6"/>
  <c r="AA176" i="6"/>
  <c r="Y176" i="6"/>
  <c r="W176" i="6"/>
  <c r="BK176" i="6"/>
  <c r="N176" i="6"/>
  <c r="BF176" i="6" s="1"/>
  <c r="BI175" i="6"/>
  <c r="BH175" i="6"/>
  <c r="BG175" i="6"/>
  <c r="BE175" i="6"/>
  <c r="AA175" i="6"/>
  <c r="Y175" i="6"/>
  <c r="W175" i="6"/>
  <c r="BK175" i="6"/>
  <c r="N175" i="6"/>
  <c r="BF175" i="6" s="1"/>
  <c r="BI174" i="6"/>
  <c r="BH174" i="6"/>
  <c r="BG174" i="6"/>
  <c r="BE174" i="6"/>
  <c r="AA174" i="6"/>
  <c r="Y174" i="6"/>
  <c r="W174" i="6"/>
  <c r="BK174" i="6"/>
  <c r="N174" i="6"/>
  <c r="BF174" i="6" s="1"/>
  <c r="BI173" i="6"/>
  <c r="BH173" i="6"/>
  <c r="BG173" i="6"/>
  <c r="BE173" i="6"/>
  <c r="AA173" i="6"/>
  <c r="Y173" i="6"/>
  <c r="W173" i="6"/>
  <c r="BK173" i="6"/>
  <c r="N173" i="6"/>
  <c r="BF173" i="6" s="1"/>
  <c r="BI172" i="6"/>
  <c r="BH172" i="6"/>
  <c r="BG172" i="6"/>
  <c r="BE172" i="6"/>
  <c r="AA172" i="6"/>
  <c r="Y172" i="6"/>
  <c r="W172" i="6"/>
  <c r="BK172" i="6"/>
  <c r="N172" i="6"/>
  <c r="BF172" i="6" s="1"/>
  <c r="BI171" i="6"/>
  <c r="BH171" i="6"/>
  <c r="BG171" i="6"/>
  <c r="BE171" i="6"/>
  <c r="AA171" i="6"/>
  <c r="Y171" i="6"/>
  <c r="W171" i="6"/>
  <c r="BK171" i="6"/>
  <c r="N171" i="6"/>
  <c r="BF171" i="6" s="1"/>
  <c r="BI170" i="6"/>
  <c r="BH170" i="6"/>
  <c r="BG170" i="6"/>
  <c r="BE170" i="6"/>
  <c r="AA170" i="6"/>
  <c r="Y170" i="6"/>
  <c r="W170" i="6"/>
  <c r="BK170" i="6"/>
  <c r="N170" i="6"/>
  <c r="BF170" i="6" s="1"/>
  <c r="BI169" i="6"/>
  <c r="BH169" i="6"/>
  <c r="BG169" i="6"/>
  <c r="BE169" i="6"/>
  <c r="AA169" i="6"/>
  <c r="Y169" i="6"/>
  <c r="W169" i="6"/>
  <c r="BK169" i="6"/>
  <c r="N169" i="6"/>
  <c r="BF169" i="6" s="1"/>
  <c r="BI168" i="6"/>
  <c r="BH168" i="6"/>
  <c r="BG168" i="6"/>
  <c r="BE168" i="6"/>
  <c r="AA168" i="6"/>
  <c r="Y168" i="6"/>
  <c r="W168" i="6"/>
  <c r="BK168" i="6"/>
  <c r="N168" i="6"/>
  <c r="BF168" i="6" s="1"/>
  <c r="BI167" i="6"/>
  <c r="BH167" i="6"/>
  <c r="BG167" i="6"/>
  <c r="BE167" i="6"/>
  <c r="AA167" i="6"/>
  <c r="Y167" i="6"/>
  <c r="W167" i="6"/>
  <c r="BK167" i="6"/>
  <c r="N167" i="6"/>
  <c r="BF167" i="6" s="1"/>
  <c r="BI166" i="6"/>
  <c r="BH166" i="6"/>
  <c r="BG166" i="6"/>
  <c r="BE166" i="6"/>
  <c r="AA166" i="6"/>
  <c r="Y166" i="6"/>
  <c r="W166" i="6"/>
  <c r="BK166" i="6"/>
  <c r="N166" i="6"/>
  <c r="BF166" i="6" s="1"/>
  <c r="BI165" i="6"/>
  <c r="BH165" i="6"/>
  <c r="BG165" i="6"/>
  <c r="BE165" i="6"/>
  <c r="AA165" i="6"/>
  <c r="Y165" i="6"/>
  <c r="W165" i="6"/>
  <c r="BK165" i="6"/>
  <c r="N165" i="6"/>
  <c r="BF165" i="6" s="1"/>
  <c r="BI164" i="6"/>
  <c r="BH164" i="6"/>
  <c r="BG164" i="6"/>
  <c r="BF164" i="6"/>
  <c r="BE164" i="6"/>
  <c r="AA164" i="6"/>
  <c r="Y164" i="6"/>
  <c r="W164" i="6"/>
  <c r="BK164" i="6"/>
  <c r="N164" i="6"/>
  <c r="BI163" i="6"/>
  <c r="BH163" i="6"/>
  <c r="BG163" i="6"/>
  <c r="BE163" i="6"/>
  <c r="AA163" i="6"/>
  <c r="Y163" i="6"/>
  <c r="W163" i="6"/>
  <c r="BK163" i="6"/>
  <c r="N163" i="6"/>
  <c r="BF163" i="6" s="1"/>
  <c r="BI162" i="6"/>
  <c r="BH162" i="6"/>
  <c r="BG162" i="6"/>
  <c r="BE162" i="6"/>
  <c r="AA162" i="6"/>
  <c r="Y162" i="6"/>
  <c r="W162" i="6"/>
  <c r="BK162" i="6"/>
  <c r="N162" i="6"/>
  <c r="BF162" i="6" s="1"/>
  <c r="BI161" i="6"/>
  <c r="BH161" i="6"/>
  <c r="BG161" i="6"/>
  <c r="BE161" i="6"/>
  <c r="AA161" i="6"/>
  <c r="Y161" i="6"/>
  <c r="W161" i="6"/>
  <c r="BK161" i="6"/>
  <c r="N161" i="6"/>
  <c r="BF161" i="6" s="1"/>
  <c r="BI160" i="6"/>
  <c r="BH160" i="6"/>
  <c r="BG160" i="6"/>
  <c r="BE160" i="6"/>
  <c r="AA160" i="6"/>
  <c r="Y160" i="6"/>
  <c r="W160" i="6"/>
  <c r="BK160" i="6"/>
  <c r="N160" i="6"/>
  <c r="BF160" i="6" s="1"/>
  <c r="BI159" i="6"/>
  <c r="BH159" i="6"/>
  <c r="BG159" i="6"/>
  <c r="BE159" i="6"/>
  <c r="AA159" i="6"/>
  <c r="Y159" i="6"/>
  <c r="W159" i="6"/>
  <c r="BK159" i="6"/>
  <c r="N159" i="6"/>
  <c r="BF159" i="6" s="1"/>
  <c r="BI158" i="6"/>
  <c r="BH158" i="6"/>
  <c r="BG158" i="6"/>
  <c r="BE158" i="6"/>
  <c r="AA158" i="6"/>
  <c r="Y158" i="6"/>
  <c r="W158" i="6"/>
  <c r="BK158" i="6"/>
  <c r="N158" i="6"/>
  <c r="BF158" i="6" s="1"/>
  <c r="BI157" i="6"/>
  <c r="BH157" i="6"/>
  <c r="BG157" i="6"/>
  <c r="BE157" i="6"/>
  <c r="AA157" i="6"/>
  <c r="Y157" i="6"/>
  <c r="W157" i="6"/>
  <c r="BK157" i="6"/>
  <c r="N157" i="6"/>
  <c r="BF157" i="6" s="1"/>
  <c r="BI156" i="6"/>
  <c r="BH156" i="6"/>
  <c r="BG156" i="6"/>
  <c r="BE156" i="6"/>
  <c r="AA156" i="6"/>
  <c r="Y156" i="6"/>
  <c r="W156" i="6"/>
  <c r="BK156" i="6"/>
  <c r="N156" i="6"/>
  <c r="BF156" i="6" s="1"/>
  <c r="BI155" i="6"/>
  <c r="BH155" i="6"/>
  <c r="BG155" i="6"/>
  <c r="BE155" i="6"/>
  <c r="AA155" i="6"/>
  <c r="Y155" i="6"/>
  <c r="W155" i="6"/>
  <c r="BK155" i="6"/>
  <c r="N155" i="6"/>
  <c r="BF155" i="6" s="1"/>
  <c r="BI154" i="6"/>
  <c r="BH154" i="6"/>
  <c r="BG154" i="6"/>
  <c r="BE154" i="6"/>
  <c r="AA154" i="6"/>
  <c r="Y154" i="6"/>
  <c r="W154" i="6"/>
  <c r="BK154" i="6"/>
  <c r="N154" i="6"/>
  <c r="BF154" i="6" s="1"/>
  <c r="BI153" i="6"/>
  <c r="BH153" i="6"/>
  <c r="BG153" i="6"/>
  <c r="BE153" i="6"/>
  <c r="AA153" i="6"/>
  <c r="Y153" i="6"/>
  <c r="W153" i="6"/>
  <c r="BK153" i="6"/>
  <c r="N153" i="6"/>
  <c r="BF153" i="6" s="1"/>
  <c r="BI152" i="6"/>
  <c r="BH152" i="6"/>
  <c r="BG152" i="6"/>
  <c r="BE152" i="6"/>
  <c r="AA152" i="6"/>
  <c r="Y152" i="6"/>
  <c r="W152" i="6"/>
  <c r="BK152" i="6"/>
  <c r="N152" i="6"/>
  <c r="BF152" i="6" s="1"/>
  <c r="BI151" i="6"/>
  <c r="BH151" i="6"/>
  <c r="BG151" i="6"/>
  <c r="BE151" i="6"/>
  <c r="AA151" i="6"/>
  <c r="Y151" i="6"/>
  <c r="W151" i="6"/>
  <c r="BK151" i="6"/>
  <c r="N151" i="6"/>
  <c r="BF151" i="6" s="1"/>
  <c r="BI150" i="6"/>
  <c r="BH150" i="6"/>
  <c r="BG150" i="6"/>
  <c r="BE150" i="6"/>
  <c r="AA150" i="6"/>
  <c r="Y150" i="6"/>
  <c r="W150" i="6"/>
  <c r="BK150" i="6"/>
  <c r="N150" i="6"/>
  <c r="BF150" i="6" s="1"/>
  <c r="BI149" i="6"/>
  <c r="BH149" i="6"/>
  <c r="BG149" i="6"/>
  <c r="BE149" i="6"/>
  <c r="AA149" i="6"/>
  <c r="Y149" i="6"/>
  <c r="W149" i="6"/>
  <c r="BK149" i="6"/>
  <c r="N149" i="6"/>
  <c r="BF149" i="6" s="1"/>
  <c r="BI148" i="6"/>
  <c r="BH148" i="6"/>
  <c r="BG148" i="6"/>
  <c r="BE148" i="6"/>
  <c r="AA148" i="6"/>
  <c r="Y148" i="6"/>
  <c r="W148" i="6"/>
  <c r="BK148" i="6"/>
  <c r="N148" i="6"/>
  <c r="BF148" i="6" s="1"/>
  <c r="BI147" i="6"/>
  <c r="BH147" i="6"/>
  <c r="BG147" i="6"/>
  <c r="BE147" i="6"/>
  <c r="AA147" i="6"/>
  <c r="Y147" i="6"/>
  <c r="W147" i="6"/>
  <c r="BK147" i="6"/>
  <c r="N147" i="6"/>
  <c r="BF147" i="6" s="1"/>
  <c r="BI146" i="6"/>
  <c r="BH146" i="6"/>
  <c r="BG146" i="6"/>
  <c r="BE146" i="6"/>
  <c r="AA146" i="6"/>
  <c r="Y146" i="6"/>
  <c r="W146" i="6"/>
  <c r="BK146" i="6"/>
  <c r="N146" i="6"/>
  <c r="BF146" i="6" s="1"/>
  <c r="BI145" i="6"/>
  <c r="BH145" i="6"/>
  <c r="BG145" i="6"/>
  <c r="BE145" i="6"/>
  <c r="AA145" i="6"/>
  <c r="Y145" i="6"/>
  <c r="W145" i="6"/>
  <c r="BK145" i="6"/>
  <c r="N145" i="6"/>
  <c r="BF145" i="6" s="1"/>
  <c r="BI144" i="6"/>
  <c r="BH144" i="6"/>
  <c r="BG144" i="6"/>
  <c r="BE144" i="6"/>
  <c r="AA144" i="6"/>
  <c r="Y144" i="6"/>
  <c r="W144" i="6"/>
  <c r="BK144" i="6"/>
  <c r="N144" i="6"/>
  <c r="BF144" i="6" s="1"/>
  <c r="BI143" i="6"/>
  <c r="BH143" i="6"/>
  <c r="BG143" i="6"/>
  <c r="BE143" i="6"/>
  <c r="AA143" i="6"/>
  <c r="Y143" i="6"/>
  <c r="W143" i="6"/>
  <c r="BK143" i="6"/>
  <c r="N143" i="6"/>
  <c r="BF143" i="6" s="1"/>
  <c r="BI142" i="6"/>
  <c r="BH142" i="6"/>
  <c r="BG142" i="6"/>
  <c r="BE142" i="6"/>
  <c r="AA142" i="6"/>
  <c r="Y142" i="6"/>
  <c r="W142" i="6"/>
  <c r="BK142" i="6"/>
  <c r="N142" i="6"/>
  <c r="BF142" i="6" s="1"/>
  <c r="BI141" i="6"/>
  <c r="BH141" i="6"/>
  <c r="BG141" i="6"/>
  <c r="BE141" i="6"/>
  <c r="AA141" i="6"/>
  <c r="Y141" i="6"/>
  <c r="W141" i="6"/>
  <c r="BK141" i="6"/>
  <c r="N141" i="6"/>
  <c r="BF141" i="6" s="1"/>
  <c r="BI140" i="6"/>
  <c r="BH140" i="6"/>
  <c r="BG140" i="6"/>
  <c r="BF140" i="6"/>
  <c r="BE140" i="6"/>
  <c r="AA140" i="6"/>
  <c r="Y140" i="6"/>
  <c r="W140" i="6"/>
  <c r="BK140" i="6"/>
  <c r="N140" i="6"/>
  <c r="BI139" i="6"/>
  <c r="BH139" i="6"/>
  <c r="BG139" i="6"/>
  <c r="BE139" i="6"/>
  <c r="AA139" i="6"/>
  <c r="Y139" i="6"/>
  <c r="W139" i="6"/>
  <c r="BK139" i="6"/>
  <c r="N139" i="6"/>
  <c r="BF139" i="6" s="1"/>
  <c r="BI138" i="6"/>
  <c r="BH138" i="6"/>
  <c r="BG138" i="6"/>
  <c r="BE138" i="6"/>
  <c r="AA138" i="6"/>
  <c r="Y138" i="6"/>
  <c r="W138" i="6"/>
  <c r="BK138" i="6"/>
  <c r="N138" i="6"/>
  <c r="BF138" i="6" s="1"/>
  <c r="BI137" i="6"/>
  <c r="BH137" i="6"/>
  <c r="BG137" i="6"/>
  <c r="BE137" i="6"/>
  <c r="AA137" i="6"/>
  <c r="Y137" i="6"/>
  <c r="W137" i="6"/>
  <c r="BK137" i="6"/>
  <c r="N137" i="6"/>
  <c r="BF137" i="6" s="1"/>
  <c r="BI136" i="6"/>
  <c r="BH136" i="6"/>
  <c r="BG136" i="6"/>
  <c r="BE136" i="6"/>
  <c r="AA136" i="6"/>
  <c r="Y136" i="6"/>
  <c r="W136" i="6"/>
  <c r="BK136" i="6"/>
  <c r="N136" i="6"/>
  <c r="BF136" i="6" s="1"/>
  <c r="BI135" i="6"/>
  <c r="BH135" i="6"/>
  <c r="BG135" i="6"/>
  <c r="BE135" i="6"/>
  <c r="AA135" i="6"/>
  <c r="Y135" i="6"/>
  <c r="W135" i="6"/>
  <c r="BK135" i="6"/>
  <c r="N135" i="6"/>
  <c r="BF135" i="6" s="1"/>
  <c r="BI134" i="6"/>
  <c r="BH134" i="6"/>
  <c r="BG134" i="6"/>
  <c r="BE134" i="6"/>
  <c r="AA134" i="6"/>
  <c r="Y134" i="6"/>
  <c r="W134" i="6"/>
  <c r="BK134" i="6"/>
  <c r="N134" i="6"/>
  <c r="BF134" i="6" s="1"/>
  <c r="BI133" i="6"/>
  <c r="BH133" i="6"/>
  <c r="BG133" i="6"/>
  <c r="BE133" i="6"/>
  <c r="AA133" i="6"/>
  <c r="Y133" i="6"/>
  <c r="W133" i="6"/>
  <c r="BK133" i="6"/>
  <c r="N133" i="6"/>
  <c r="BF133" i="6" s="1"/>
  <c r="BI132" i="6"/>
  <c r="BH132" i="6"/>
  <c r="BG132" i="6"/>
  <c r="BE132" i="6"/>
  <c r="AA132" i="6"/>
  <c r="Y132" i="6"/>
  <c r="W132" i="6"/>
  <c r="BK132" i="6"/>
  <c r="N132" i="6"/>
  <c r="BF132" i="6" s="1"/>
  <c r="BI131" i="6"/>
  <c r="BH131" i="6"/>
  <c r="BG131" i="6"/>
  <c r="BE131" i="6"/>
  <c r="AA131" i="6"/>
  <c r="Y131" i="6"/>
  <c r="W131" i="6"/>
  <c r="BK131" i="6"/>
  <c r="N131" i="6"/>
  <c r="BF131" i="6" s="1"/>
  <c r="BI130" i="6"/>
  <c r="BH130" i="6"/>
  <c r="BG130" i="6"/>
  <c r="BE130" i="6"/>
  <c r="AA130" i="6"/>
  <c r="Y130" i="6"/>
  <c r="W130" i="6"/>
  <c r="BK130" i="6"/>
  <c r="N130" i="6"/>
  <c r="BF130" i="6" s="1"/>
  <c r="BI129" i="6"/>
  <c r="BH129" i="6"/>
  <c r="BG129" i="6"/>
  <c r="BE129" i="6"/>
  <c r="AA129" i="6"/>
  <c r="Y129" i="6"/>
  <c r="W129" i="6"/>
  <c r="BK129" i="6"/>
  <c r="N129" i="6"/>
  <c r="BF129" i="6" s="1"/>
  <c r="BI128" i="6"/>
  <c r="BH128" i="6"/>
  <c r="BG128" i="6"/>
  <c r="BE128" i="6"/>
  <c r="AA128" i="6"/>
  <c r="Y128" i="6"/>
  <c r="W128" i="6"/>
  <c r="BK128" i="6"/>
  <c r="N128" i="6"/>
  <c r="BF128" i="6" s="1"/>
  <c r="BI127" i="6"/>
  <c r="BH127" i="6"/>
  <c r="BG127" i="6"/>
  <c r="BE127" i="6"/>
  <c r="AA127" i="6"/>
  <c r="Y127" i="6"/>
  <c r="W127" i="6"/>
  <c r="BK127" i="6"/>
  <c r="N127" i="6"/>
  <c r="BF127" i="6" s="1"/>
  <c r="BI126" i="6"/>
  <c r="BH126" i="6"/>
  <c r="BG126" i="6"/>
  <c r="BE126" i="6"/>
  <c r="AA126" i="6"/>
  <c r="Y126" i="6"/>
  <c r="W126" i="6"/>
  <c r="BK126" i="6"/>
  <c r="N126" i="6"/>
  <c r="BF126" i="6" s="1"/>
  <c r="BI125" i="6"/>
  <c r="BH125" i="6"/>
  <c r="BG125" i="6"/>
  <c r="BE125" i="6"/>
  <c r="AA125" i="6"/>
  <c r="Y125" i="6"/>
  <c r="W125" i="6"/>
  <c r="BK125" i="6"/>
  <c r="N125" i="6"/>
  <c r="BF125" i="6" s="1"/>
  <c r="BI124" i="6"/>
  <c r="BH124" i="6"/>
  <c r="BG124" i="6"/>
  <c r="BE124" i="6"/>
  <c r="AA124" i="6"/>
  <c r="Y124" i="6"/>
  <c r="W124" i="6"/>
  <c r="BK124" i="6"/>
  <c r="N124" i="6"/>
  <c r="BF124" i="6" s="1"/>
  <c r="BI123" i="6"/>
  <c r="BH123" i="6"/>
  <c r="BG123" i="6"/>
  <c r="BE123" i="6"/>
  <c r="AA123" i="6"/>
  <c r="Y123" i="6"/>
  <c r="W123" i="6"/>
  <c r="BK123" i="6"/>
  <c r="N123" i="6"/>
  <c r="BF123" i="6" s="1"/>
  <c r="BI122" i="6"/>
  <c r="BH122" i="6"/>
  <c r="BG122" i="6"/>
  <c r="BE122" i="6"/>
  <c r="AA122" i="6"/>
  <c r="Y122" i="6"/>
  <c r="W122" i="6"/>
  <c r="BK122" i="6"/>
  <c r="N122" i="6"/>
  <c r="BF122" i="6" s="1"/>
  <c r="M115" i="6"/>
  <c r="F113" i="6"/>
  <c r="F111" i="6"/>
  <c r="BI100" i="6"/>
  <c r="BH100" i="6"/>
  <c r="BG100" i="6"/>
  <c r="BE100" i="6"/>
  <c r="BI99" i="6"/>
  <c r="BH99" i="6"/>
  <c r="BG99" i="6"/>
  <c r="BE99" i="6"/>
  <c r="BI98" i="6"/>
  <c r="BH98" i="6"/>
  <c r="BG98" i="6"/>
  <c r="BE98" i="6"/>
  <c r="BI97" i="6"/>
  <c r="BH97" i="6"/>
  <c r="BG97" i="6"/>
  <c r="BE97" i="6"/>
  <c r="BI96" i="6"/>
  <c r="BH96" i="6"/>
  <c r="BG96" i="6"/>
  <c r="BE96" i="6"/>
  <c r="BI95" i="6"/>
  <c r="BH95" i="6"/>
  <c r="BG95" i="6"/>
  <c r="BE95" i="6"/>
  <c r="M83" i="6"/>
  <c r="F81" i="6"/>
  <c r="F79" i="6"/>
  <c r="O21" i="6"/>
  <c r="E21" i="6"/>
  <c r="O20" i="6"/>
  <c r="O15" i="6"/>
  <c r="E15" i="6"/>
  <c r="F84" i="6" s="1"/>
  <c r="O14" i="6"/>
  <c r="O12" i="6"/>
  <c r="E12" i="6"/>
  <c r="F115" i="6" s="1"/>
  <c r="O11" i="6"/>
  <c r="O9" i="6"/>
  <c r="F6" i="6"/>
  <c r="F78" i="6" s="1"/>
  <c r="AY91" i="1"/>
  <c r="AX91" i="1"/>
  <c r="BI228" i="5"/>
  <c r="BH228" i="5"/>
  <c r="BG228" i="5"/>
  <c r="BE228" i="5"/>
  <c r="BK228" i="5"/>
  <c r="N228" i="5" s="1"/>
  <c r="BF228" i="5" s="1"/>
  <c r="BI227" i="5"/>
  <c r="BH227" i="5"/>
  <c r="BG227" i="5"/>
  <c r="BE227" i="5"/>
  <c r="BK227" i="5"/>
  <c r="N227" i="5" s="1"/>
  <c r="BF227" i="5" s="1"/>
  <c r="BI226" i="5"/>
  <c r="BH226" i="5"/>
  <c r="BG226" i="5"/>
  <c r="BE226" i="5"/>
  <c r="BK226" i="5"/>
  <c r="N226" i="5" s="1"/>
  <c r="BF226" i="5" s="1"/>
  <c r="BI225" i="5"/>
  <c r="BH225" i="5"/>
  <c r="BG225" i="5"/>
  <c r="BE225" i="5"/>
  <c r="BK225" i="5"/>
  <c r="N225" i="5" s="1"/>
  <c r="BF225" i="5" s="1"/>
  <c r="BI224" i="5"/>
  <c r="BH224" i="5"/>
  <c r="BG224" i="5"/>
  <c r="BE224" i="5"/>
  <c r="BK224" i="5"/>
  <c r="N224" i="5" s="1"/>
  <c r="BF224" i="5" s="1"/>
  <c r="BI221" i="5"/>
  <c r="BH221" i="5"/>
  <c r="BG221" i="5"/>
  <c r="BF221" i="5"/>
  <c r="BE221" i="5"/>
  <c r="AA221" i="5"/>
  <c r="AA220" i="5" s="1"/>
  <c r="Y221" i="5"/>
  <c r="Y220" i="5" s="1"/>
  <c r="W221" i="5"/>
  <c r="W220" i="5" s="1"/>
  <c r="BK221" i="5"/>
  <c r="BK220" i="5" s="1"/>
  <c r="N220" i="5" s="1"/>
  <c r="N104" i="5" s="1"/>
  <c r="N221" i="5"/>
  <c r="BI219" i="5"/>
  <c r="BH219" i="5"/>
  <c r="BG219" i="5"/>
  <c r="BE219" i="5"/>
  <c r="AA219" i="5"/>
  <c r="Y219" i="5"/>
  <c r="W219" i="5"/>
  <c r="BK219" i="5"/>
  <c r="N219" i="5"/>
  <c r="BF219" i="5" s="1"/>
  <c r="BI218" i="5"/>
  <c r="BH218" i="5"/>
  <c r="BG218" i="5"/>
  <c r="BE218" i="5"/>
  <c r="AA218" i="5"/>
  <c r="Y218" i="5"/>
  <c r="W218" i="5"/>
  <c r="BK218" i="5"/>
  <c r="N218" i="5"/>
  <c r="BF218" i="5" s="1"/>
  <c r="BI217" i="5"/>
  <c r="BH217" i="5"/>
  <c r="BG217" i="5"/>
  <c r="BE217" i="5"/>
  <c r="AA217" i="5"/>
  <c r="Y217" i="5"/>
  <c r="W217" i="5"/>
  <c r="BK217" i="5"/>
  <c r="N217" i="5"/>
  <c r="BF217" i="5" s="1"/>
  <c r="BI216" i="5"/>
  <c r="BH216" i="5"/>
  <c r="BG216" i="5"/>
  <c r="BE216" i="5"/>
  <c r="AA216" i="5"/>
  <c r="Y216" i="5"/>
  <c r="W216" i="5"/>
  <c r="BK216" i="5"/>
  <c r="N216" i="5"/>
  <c r="BF216" i="5" s="1"/>
  <c r="BI215" i="5"/>
  <c r="BH215" i="5"/>
  <c r="BG215" i="5"/>
  <c r="BE215" i="5"/>
  <c r="AA215" i="5"/>
  <c r="Y215" i="5"/>
  <c r="W215" i="5"/>
  <c r="BK215" i="5"/>
  <c r="N215" i="5"/>
  <c r="BF215" i="5" s="1"/>
  <c r="BI213" i="5"/>
  <c r="BH213" i="5"/>
  <c r="BG213" i="5"/>
  <c r="BE213" i="5"/>
  <c r="AA213" i="5"/>
  <c r="Y213" i="5"/>
  <c r="W213" i="5"/>
  <c r="BK213" i="5"/>
  <c r="N213" i="5"/>
  <c r="BF213" i="5" s="1"/>
  <c r="BI212" i="5"/>
  <c r="BH212" i="5"/>
  <c r="BG212" i="5"/>
  <c r="BE212" i="5"/>
  <c r="AA212" i="5"/>
  <c r="Y212" i="5"/>
  <c r="W212" i="5"/>
  <c r="BK212" i="5"/>
  <c r="N212" i="5"/>
  <c r="BF212" i="5" s="1"/>
  <c r="BI210" i="5"/>
  <c r="BH210" i="5"/>
  <c r="BG210" i="5"/>
  <c r="BE210" i="5"/>
  <c r="AA210" i="5"/>
  <c r="Y210" i="5"/>
  <c r="W210" i="5"/>
  <c r="BK210" i="5"/>
  <c r="N210" i="5"/>
  <c r="BF210" i="5" s="1"/>
  <c r="BI209" i="5"/>
  <c r="BH209" i="5"/>
  <c r="BG209" i="5"/>
  <c r="BE209" i="5"/>
  <c r="AA209" i="5"/>
  <c r="Y209" i="5"/>
  <c r="W209" i="5"/>
  <c r="BK209" i="5"/>
  <c r="N209" i="5"/>
  <c r="BF209" i="5" s="1"/>
  <c r="BI208" i="5"/>
  <c r="BH208" i="5"/>
  <c r="BG208" i="5"/>
  <c r="BE208" i="5"/>
  <c r="AA208" i="5"/>
  <c r="Y208" i="5"/>
  <c r="W208" i="5"/>
  <c r="BK208" i="5"/>
  <c r="N208" i="5"/>
  <c r="BF208" i="5" s="1"/>
  <c r="BI207" i="5"/>
  <c r="BH207" i="5"/>
  <c r="BG207" i="5"/>
  <c r="BF207" i="5"/>
  <c r="BE207" i="5"/>
  <c r="AA207" i="5"/>
  <c r="Y207" i="5"/>
  <c r="W207" i="5"/>
  <c r="BK207" i="5"/>
  <c r="N207" i="5"/>
  <c r="BI206" i="5"/>
  <c r="BH206" i="5"/>
  <c r="BG206" i="5"/>
  <c r="BE206" i="5"/>
  <c r="AA206" i="5"/>
  <c r="Y206" i="5"/>
  <c r="Y205" i="5" s="1"/>
  <c r="W206" i="5"/>
  <c r="BK206" i="5"/>
  <c r="N206" i="5"/>
  <c r="BF206" i="5" s="1"/>
  <c r="BI204" i="5"/>
  <c r="BH204" i="5"/>
  <c r="BG204" i="5"/>
  <c r="BE204" i="5"/>
  <c r="AA204" i="5"/>
  <c r="Y204" i="5"/>
  <c r="W204" i="5"/>
  <c r="BK204" i="5"/>
  <c r="N204" i="5"/>
  <c r="BF204" i="5" s="1"/>
  <c r="BI203" i="5"/>
  <c r="BH203" i="5"/>
  <c r="BG203" i="5"/>
  <c r="BE203" i="5"/>
  <c r="AA203" i="5"/>
  <c r="Y203" i="5"/>
  <c r="W203" i="5"/>
  <c r="BK203" i="5"/>
  <c r="N203" i="5"/>
  <c r="BF203" i="5" s="1"/>
  <c r="BI202" i="5"/>
  <c r="BH202" i="5"/>
  <c r="BG202" i="5"/>
  <c r="BE202" i="5"/>
  <c r="AA202" i="5"/>
  <c r="Y202" i="5"/>
  <c r="Y201" i="5" s="1"/>
  <c r="W202" i="5"/>
  <c r="BK202" i="5"/>
  <c r="N202" i="5"/>
  <c r="BF202" i="5" s="1"/>
  <c r="BI200" i="5"/>
  <c r="BH200" i="5"/>
  <c r="BG200" i="5"/>
  <c r="BE200" i="5"/>
  <c r="AA200" i="5"/>
  <c r="Y200" i="5"/>
  <c r="W200" i="5"/>
  <c r="BK200" i="5"/>
  <c r="N200" i="5"/>
  <c r="BF200" i="5" s="1"/>
  <c r="BI199" i="5"/>
  <c r="BH199" i="5"/>
  <c r="BG199" i="5"/>
  <c r="BE199" i="5"/>
  <c r="AA199" i="5"/>
  <c r="AA198" i="5" s="1"/>
  <c r="Y199" i="5"/>
  <c r="Y198" i="5" s="1"/>
  <c r="W199" i="5"/>
  <c r="BK199" i="5"/>
  <c r="N199" i="5"/>
  <c r="BF199" i="5" s="1"/>
  <c r="BI197" i="5"/>
  <c r="BH197" i="5"/>
  <c r="BG197" i="5"/>
  <c r="BE197" i="5"/>
  <c r="AA197" i="5"/>
  <c r="Y197" i="5"/>
  <c r="W197" i="5"/>
  <c r="BK197" i="5"/>
  <c r="N197" i="5"/>
  <c r="BF197" i="5" s="1"/>
  <c r="BI196" i="5"/>
  <c r="BH196" i="5"/>
  <c r="BG196" i="5"/>
  <c r="BE196" i="5"/>
  <c r="AA196" i="5"/>
  <c r="Y196" i="5"/>
  <c r="W196" i="5"/>
  <c r="W195" i="5" s="1"/>
  <c r="BK196" i="5"/>
  <c r="N196" i="5"/>
  <c r="BF196" i="5" s="1"/>
  <c r="BI194" i="5"/>
  <c r="BH194" i="5"/>
  <c r="BG194" i="5"/>
  <c r="BE194" i="5"/>
  <c r="AA194" i="5"/>
  <c r="Y194" i="5"/>
  <c r="W194" i="5"/>
  <c r="BK194" i="5"/>
  <c r="N194" i="5"/>
  <c r="BF194" i="5" s="1"/>
  <c r="BI193" i="5"/>
  <c r="BH193" i="5"/>
  <c r="BG193" i="5"/>
  <c r="BE193" i="5"/>
  <c r="AA193" i="5"/>
  <c r="Y193" i="5"/>
  <c r="W193" i="5"/>
  <c r="BK193" i="5"/>
  <c r="N193" i="5"/>
  <c r="BF193" i="5" s="1"/>
  <c r="BI192" i="5"/>
  <c r="BH192" i="5"/>
  <c r="BG192" i="5"/>
  <c r="BE192" i="5"/>
  <c r="AA192" i="5"/>
  <c r="Y192" i="5"/>
  <c r="W192" i="5"/>
  <c r="BK192" i="5"/>
  <c r="BK191" i="5" s="1"/>
  <c r="N191" i="5" s="1"/>
  <c r="N98" i="5" s="1"/>
  <c r="N192" i="5"/>
  <c r="BF192" i="5" s="1"/>
  <c r="BI190" i="5"/>
  <c r="BH190" i="5"/>
  <c r="BG190" i="5"/>
  <c r="BE190" i="5"/>
  <c r="AA190" i="5"/>
  <c r="Y190" i="5"/>
  <c r="W190" i="5"/>
  <c r="BK190" i="5"/>
  <c r="N190" i="5"/>
  <c r="BF190" i="5" s="1"/>
  <c r="BI189" i="5"/>
  <c r="BH189" i="5"/>
  <c r="BG189" i="5"/>
  <c r="BE189" i="5"/>
  <c r="AA189" i="5"/>
  <c r="Y189" i="5"/>
  <c r="W189" i="5"/>
  <c r="BK189" i="5"/>
  <c r="N189" i="5"/>
  <c r="BF189" i="5" s="1"/>
  <c r="BI188" i="5"/>
  <c r="BH188" i="5"/>
  <c r="BG188" i="5"/>
  <c r="BE188" i="5"/>
  <c r="AA188" i="5"/>
  <c r="Y188" i="5"/>
  <c r="Y187" i="5" s="1"/>
  <c r="W188" i="5"/>
  <c r="BK188" i="5"/>
  <c r="N188" i="5"/>
  <c r="BF188" i="5" s="1"/>
  <c r="BI185" i="5"/>
  <c r="BH185" i="5"/>
  <c r="BG185" i="5"/>
  <c r="BE185" i="5"/>
  <c r="AA185" i="5"/>
  <c r="AA184" i="5" s="1"/>
  <c r="Y185" i="5"/>
  <c r="Y184" i="5" s="1"/>
  <c r="W185" i="5"/>
  <c r="W184" i="5" s="1"/>
  <c r="BK185" i="5"/>
  <c r="BK184" i="5" s="1"/>
  <c r="N184" i="5" s="1"/>
  <c r="N95" i="5" s="1"/>
  <c r="N185" i="5"/>
  <c r="BF185" i="5" s="1"/>
  <c r="BI183" i="5"/>
  <c r="BH183" i="5"/>
  <c r="BG183" i="5"/>
  <c r="BE183" i="5"/>
  <c r="AA183" i="5"/>
  <c r="Y183" i="5"/>
  <c r="W183" i="5"/>
  <c r="BK183" i="5"/>
  <c r="N183" i="5"/>
  <c r="BF183" i="5" s="1"/>
  <c r="BI182" i="5"/>
  <c r="BH182" i="5"/>
  <c r="BG182" i="5"/>
  <c r="BE182" i="5"/>
  <c r="AA182" i="5"/>
  <c r="Y182" i="5"/>
  <c r="W182" i="5"/>
  <c r="BK182" i="5"/>
  <c r="N182" i="5"/>
  <c r="BF182" i="5" s="1"/>
  <c r="BI181" i="5"/>
  <c r="BH181" i="5"/>
  <c r="BG181" i="5"/>
  <c r="BE181" i="5"/>
  <c r="AA181" i="5"/>
  <c r="Y181" i="5"/>
  <c r="W181" i="5"/>
  <c r="BK181" i="5"/>
  <c r="N181" i="5"/>
  <c r="BF181" i="5" s="1"/>
  <c r="BI180" i="5"/>
  <c r="BH180" i="5"/>
  <c r="BG180" i="5"/>
  <c r="BE180" i="5"/>
  <c r="AA180" i="5"/>
  <c r="Y180" i="5"/>
  <c r="W180" i="5"/>
  <c r="BK180" i="5"/>
  <c r="N180" i="5"/>
  <c r="BF180" i="5" s="1"/>
  <c r="BI179" i="5"/>
  <c r="BH179" i="5"/>
  <c r="BG179" i="5"/>
  <c r="BE179" i="5"/>
  <c r="AA179" i="5"/>
  <c r="Y179" i="5"/>
  <c r="W179" i="5"/>
  <c r="BK179" i="5"/>
  <c r="N179" i="5"/>
  <c r="BF179" i="5" s="1"/>
  <c r="BI178" i="5"/>
  <c r="BH178" i="5"/>
  <c r="BG178" i="5"/>
  <c r="BE178" i="5"/>
  <c r="AA178" i="5"/>
  <c r="Y178" i="5"/>
  <c r="W178" i="5"/>
  <c r="BK178" i="5"/>
  <c r="N178" i="5"/>
  <c r="BF178" i="5" s="1"/>
  <c r="BI177" i="5"/>
  <c r="BH177" i="5"/>
  <c r="BG177" i="5"/>
  <c r="BE177" i="5"/>
  <c r="AA177" i="5"/>
  <c r="Y177" i="5"/>
  <c r="W177" i="5"/>
  <c r="BK177" i="5"/>
  <c r="N177" i="5"/>
  <c r="BF177" i="5" s="1"/>
  <c r="BI176" i="5"/>
  <c r="BH176" i="5"/>
  <c r="BG176" i="5"/>
  <c r="BE176" i="5"/>
  <c r="AA176" i="5"/>
  <c r="Y176" i="5"/>
  <c r="W176" i="5"/>
  <c r="BK176" i="5"/>
  <c r="N176" i="5"/>
  <c r="BF176" i="5" s="1"/>
  <c r="BI175" i="5"/>
  <c r="BH175" i="5"/>
  <c r="BG175" i="5"/>
  <c r="BF175" i="5"/>
  <c r="BE175" i="5"/>
  <c r="AA175" i="5"/>
  <c r="Y175" i="5"/>
  <c r="W175" i="5"/>
  <c r="BK175" i="5"/>
  <c r="N175" i="5"/>
  <c r="BI174" i="5"/>
  <c r="BH174" i="5"/>
  <c r="BG174" i="5"/>
  <c r="BE174" i="5"/>
  <c r="AA174" i="5"/>
  <c r="Y174" i="5"/>
  <c r="W174" i="5"/>
  <c r="BK174" i="5"/>
  <c r="N174" i="5"/>
  <c r="BF174" i="5" s="1"/>
  <c r="BI173" i="5"/>
  <c r="BH173" i="5"/>
  <c r="BG173" i="5"/>
  <c r="BE173" i="5"/>
  <c r="AA173" i="5"/>
  <c r="Y173" i="5"/>
  <c r="W173" i="5"/>
  <c r="BK173" i="5"/>
  <c r="N173" i="5"/>
  <c r="BF173" i="5" s="1"/>
  <c r="BI172" i="5"/>
  <c r="BH172" i="5"/>
  <c r="BG172" i="5"/>
  <c r="BE172" i="5"/>
  <c r="AA172" i="5"/>
  <c r="Y172" i="5"/>
  <c r="W172" i="5"/>
  <c r="BK172" i="5"/>
  <c r="N172" i="5"/>
  <c r="BF172" i="5" s="1"/>
  <c r="BI171" i="5"/>
  <c r="BH171" i="5"/>
  <c r="BG171" i="5"/>
  <c r="BE171" i="5"/>
  <c r="AA171" i="5"/>
  <c r="Y171" i="5"/>
  <c r="W171" i="5"/>
  <c r="BK171" i="5"/>
  <c r="N171" i="5"/>
  <c r="BF171" i="5" s="1"/>
  <c r="BI170" i="5"/>
  <c r="BH170" i="5"/>
  <c r="BG170" i="5"/>
  <c r="BE170" i="5"/>
  <c r="AA170" i="5"/>
  <c r="Y170" i="5"/>
  <c r="W170" i="5"/>
  <c r="BK170" i="5"/>
  <c r="N170" i="5"/>
  <c r="BF170" i="5" s="1"/>
  <c r="BI169" i="5"/>
  <c r="BH169" i="5"/>
  <c r="BG169" i="5"/>
  <c r="BE169" i="5"/>
  <c r="AA169" i="5"/>
  <c r="Y169" i="5"/>
  <c r="W169" i="5"/>
  <c r="BK169" i="5"/>
  <c r="N169" i="5"/>
  <c r="BF169" i="5" s="1"/>
  <c r="BI168" i="5"/>
  <c r="BH168" i="5"/>
  <c r="BG168" i="5"/>
  <c r="BE168" i="5"/>
  <c r="AA168" i="5"/>
  <c r="Y168" i="5"/>
  <c r="W168" i="5"/>
  <c r="BK168" i="5"/>
  <c r="N168" i="5"/>
  <c r="BF168" i="5" s="1"/>
  <c r="BI167" i="5"/>
  <c r="BH167" i="5"/>
  <c r="BG167" i="5"/>
  <c r="BE167" i="5"/>
  <c r="AA167" i="5"/>
  <c r="Y167" i="5"/>
  <c r="W167" i="5"/>
  <c r="W164" i="5" s="1"/>
  <c r="BK167" i="5"/>
  <c r="N167" i="5"/>
  <c r="BF167" i="5" s="1"/>
  <c r="BI166" i="5"/>
  <c r="BH166" i="5"/>
  <c r="BG166" i="5"/>
  <c r="BE166" i="5"/>
  <c r="AA166" i="5"/>
  <c r="Y166" i="5"/>
  <c r="W166" i="5"/>
  <c r="BK166" i="5"/>
  <c r="N166" i="5"/>
  <c r="BF166" i="5" s="1"/>
  <c r="BI165" i="5"/>
  <c r="BH165" i="5"/>
  <c r="BG165" i="5"/>
  <c r="BE165" i="5"/>
  <c r="AA165" i="5"/>
  <c r="Y165" i="5"/>
  <c r="W165" i="5"/>
  <c r="BK165" i="5"/>
  <c r="N165" i="5"/>
  <c r="BF165" i="5" s="1"/>
  <c r="BI163" i="5"/>
  <c r="BH163" i="5"/>
  <c r="BG163" i="5"/>
  <c r="BE163" i="5"/>
  <c r="AA163" i="5"/>
  <c r="Y163" i="5"/>
  <c r="W163" i="5"/>
  <c r="BK163" i="5"/>
  <c r="N163" i="5"/>
  <c r="BF163" i="5" s="1"/>
  <c r="BI161" i="5"/>
  <c r="BH161" i="5"/>
  <c r="BG161" i="5"/>
  <c r="BE161" i="5"/>
  <c r="AA161" i="5"/>
  <c r="Y161" i="5"/>
  <c r="W161" i="5"/>
  <c r="BK161" i="5"/>
  <c r="N161" i="5"/>
  <c r="BF161" i="5" s="1"/>
  <c r="BI160" i="5"/>
  <c r="BH160" i="5"/>
  <c r="BG160" i="5"/>
  <c r="BE160" i="5"/>
  <c r="AA160" i="5"/>
  <c r="Y160" i="5"/>
  <c r="W160" i="5"/>
  <c r="BK160" i="5"/>
  <c r="N160" i="5"/>
  <c r="BF160" i="5" s="1"/>
  <c r="BI159" i="5"/>
  <c r="BH159" i="5"/>
  <c r="BG159" i="5"/>
  <c r="BE159" i="5"/>
  <c r="AA159" i="5"/>
  <c r="Y159" i="5"/>
  <c r="W159" i="5"/>
  <c r="BK159" i="5"/>
  <c r="N159" i="5"/>
  <c r="BF159" i="5" s="1"/>
  <c r="BI158" i="5"/>
  <c r="BH158" i="5"/>
  <c r="BG158" i="5"/>
  <c r="BE158" i="5"/>
  <c r="AA158" i="5"/>
  <c r="Y158" i="5"/>
  <c r="W158" i="5"/>
  <c r="BK158" i="5"/>
  <c r="N158" i="5"/>
  <c r="BF158" i="5" s="1"/>
  <c r="BI157" i="5"/>
  <c r="BH157" i="5"/>
  <c r="BG157" i="5"/>
  <c r="BE157" i="5"/>
  <c r="AA157" i="5"/>
  <c r="Y157" i="5"/>
  <c r="W157" i="5"/>
  <c r="BK157" i="5"/>
  <c r="N157" i="5"/>
  <c r="BF157" i="5" s="1"/>
  <c r="BI156" i="5"/>
  <c r="BH156" i="5"/>
  <c r="BG156" i="5"/>
  <c r="BE156" i="5"/>
  <c r="AA156" i="5"/>
  <c r="Y156" i="5"/>
  <c r="W156" i="5"/>
  <c r="BK156" i="5"/>
  <c r="N156" i="5"/>
  <c r="BF156" i="5" s="1"/>
  <c r="BI155" i="5"/>
  <c r="BH155" i="5"/>
  <c r="BG155" i="5"/>
  <c r="BE155" i="5"/>
  <c r="AA155" i="5"/>
  <c r="Y155" i="5"/>
  <c r="W155" i="5"/>
  <c r="BK155" i="5"/>
  <c r="N155" i="5"/>
  <c r="BF155" i="5" s="1"/>
  <c r="BI154" i="5"/>
  <c r="BH154" i="5"/>
  <c r="BG154" i="5"/>
  <c r="BE154" i="5"/>
  <c r="AA154" i="5"/>
  <c r="Y154" i="5"/>
  <c r="W154" i="5"/>
  <c r="BK154" i="5"/>
  <c r="N154" i="5"/>
  <c r="BF154" i="5" s="1"/>
  <c r="BI153" i="5"/>
  <c r="BH153" i="5"/>
  <c r="BG153" i="5"/>
  <c r="BE153" i="5"/>
  <c r="AA153" i="5"/>
  <c r="Y153" i="5"/>
  <c r="W153" i="5"/>
  <c r="BK153" i="5"/>
  <c r="N153" i="5"/>
  <c r="BF153" i="5" s="1"/>
  <c r="BI152" i="5"/>
  <c r="BH152" i="5"/>
  <c r="BG152" i="5"/>
  <c r="BE152" i="5"/>
  <c r="AA152" i="5"/>
  <c r="Y152" i="5"/>
  <c r="W152" i="5"/>
  <c r="BK152" i="5"/>
  <c r="N152" i="5"/>
  <c r="BF152" i="5" s="1"/>
  <c r="BI151" i="5"/>
  <c r="BH151" i="5"/>
  <c r="BG151" i="5"/>
  <c r="BE151" i="5"/>
  <c r="AA151" i="5"/>
  <c r="Y151" i="5"/>
  <c r="W151" i="5"/>
  <c r="BK151" i="5"/>
  <c r="N151" i="5"/>
  <c r="BF151" i="5" s="1"/>
  <c r="BI150" i="5"/>
  <c r="BH150" i="5"/>
  <c r="BG150" i="5"/>
  <c r="BE150" i="5"/>
  <c r="AA150" i="5"/>
  <c r="Y150" i="5"/>
  <c r="W150" i="5"/>
  <c r="BK150" i="5"/>
  <c r="N150" i="5"/>
  <c r="BF150" i="5" s="1"/>
  <c r="BI148" i="5"/>
  <c r="BH148" i="5"/>
  <c r="BG148" i="5"/>
  <c r="BE148" i="5"/>
  <c r="AA148" i="5"/>
  <c r="AA147" i="5" s="1"/>
  <c r="Y148" i="5"/>
  <c r="Y147" i="5" s="1"/>
  <c r="W148" i="5"/>
  <c r="W147" i="5" s="1"/>
  <c r="BK148" i="5"/>
  <c r="BK147" i="5" s="1"/>
  <c r="N147" i="5" s="1"/>
  <c r="N92" i="5" s="1"/>
  <c r="N148" i="5"/>
  <c r="BF148" i="5" s="1"/>
  <c r="BI146" i="5"/>
  <c r="BH146" i="5"/>
  <c r="BG146" i="5"/>
  <c r="BE146" i="5"/>
  <c r="AA146" i="5"/>
  <c r="Y146" i="5"/>
  <c r="W146" i="5"/>
  <c r="BK146" i="5"/>
  <c r="N146" i="5"/>
  <c r="BF146" i="5" s="1"/>
  <c r="BI145" i="5"/>
  <c r="BH145" i="5"/>
  <c r="BG145" i="5"/>
  <c r="BE145" i="5"/>
  <c r="AA145" i="5"/>
  <c r="Y145" i="5"/>
  <c r="W145" i="5"/>
  <c r="BK145" i="5"/>
  <c r="N145" i="5"/>
  <c r="BF145" i="5" s="1"/>
  <c r="BI144" i="5"/>
  <c r="BH144" i="5"/>
  <c r="BG144" i="5"/>
  <c r="BE144" i="5"/>
  <c r="AA144" i="5"/>
  <c r="Y144" i="5"/>
  <c r="W144" i="5"/>
  <c r="BK144" i="5"/>
  <c r="N144" i="5"/>
  <c r="BF144" i="5" s="1"/>
  <c r="BI142" i="5"/>
  <c r="BH142" i="5"/>
  <c r="BG142" i="5"/>
  <c r="BE142" i="5"/>
  <c r="AA142" i="5"/>
  <c r="Y142" i="5"/>
  <c r="W142" i="5"/>
  <c r="BK142" i="5"/>
  <c r="N142" i="5"/>
  <c r="BF142" i="5" s="1"/>
  <c r="BI141" i="5"/>
  <c r="BH141" i="5"/>
  <c r="BG141" i="5"/>
  <c r="BE141" i="5"/>
  <c r="AA141" i="5"/>
  <c r="Y141" i="5"/>
  <c r="W141" i="5"/>
  <c r="BK141" i="5"/>
  <c r="N141" i="5"/>
  <c r="BF141" i="5" s="1"/>
  <c r="BI140" i="5"/>
  <c r="BH140" i="5"/>
  <c r="BG140" i="5"/>
  <c r="BE140" i="5"/>
  <c r="AA140" i="5"/>
  <c r="Y140" i="5"/>
  <c r="W140" i="5"/>
  <c r="BK140" i="5"/>
  <c r="N140" i="5"/>
  <c r="BF140" i="5" s="1"/>
  <c r="BI139" i="5"/>
  <c r="BH139" i="5"/>
  <c r="BG139" i="5"/>
  <c r="BE139" i="5"/>
  <c r="AA139" i="5"/>
  <c r="Y139" i="5"/>
  <c r="W139" i="5"/>
  <c r="BK139" i="5"/>
  <c r="N139" i="5"/>
  <c r="BF139" i="5" s="1"/>
  <c r="BI138" i="5"/>
  <c r="BH138" i="5"/>
  <c r="BG138" i="5"/>
  <c r="BE138" i="5"/>
  <c r="AA138" i="5"/>
  <c r="Y138" i="5"/>
  <c r="W138" i="5"/>
  <c r="BK138" i="5"/>
  <c r="N138" i="5"/>
  <c r="BF138" i="5" s="1"/>
  <c r="BI137" i="5"/>
  <c r="BH137" i="5"/>
  <c r="BG137" i="5"/>
  <c r="BE137" i="5"/>
  <c r="AA137" i="5"/>
  <c r="Y137" i="5"/>
  <c r="W137" i="5"/>
  <c r="BK137" i="5"/>
  <c r="N137" i="5"/>
  <c r="BF137" i="5" s="1"/>
  <c r="BI136" i="5"/>
  <c r="BH136" i="5"/>
  <c r="BG136" i="5"/>
  <c r="BE136" i="5"/>
  <c r="AA136" i="5"/>
  <c r="Y136" i="5"/>
  <c r="W136" i="5"/>
  <c r="BK136" i="5"/>
  <c r="N136" i="5"/>
  <c r="BF136" i="5" s="1"/>
  <c r="BI135" i="5"/>
  <c r="BH135" i="5"/>
  <c r="BG135" i="5"/>
  <c r="BE135" i="5"/>
  <c r="AA135" i="5"/>
  <c r="Y135" i="5"/>
  <c r="W135" i="5"/>
  <c r="BK135" i="5"/>
  <c r="N135" i="5"/>
  <c r="BF135" i="5" s="1"/>
  <c r="F129" i="5"/>
  <c r="M128" i="5"/>
  <c r="F126" i="5"/>
  <c r="F124" i="5"/>
  <c r="BI113" i="5"/>
  <c r="BH113" i="5"/>
  <c r="BG113" i="5"/>
  <c r="BE113" i="5"/>
  <c r="BI112" i="5"/>
  <c r="BH112" i="5"/>
  <c r="BG112" i="5"/>
  <c r="BE112" i="5"/>
  <c r="BI111" i="5"/>
  <c r="BH111" i="5"/>
  <c r="BG111" i="5"/>
  <c r="BE111" i="5"/>
  <c r="BI110" i="5"/>
  <c r="BH110" i="5"/>
  <c r="BG110" i="5"/>
  <c r="BE110" i="5"/>
  <c r="BI109" i="5"/>
  <c r="BH109" i="5"/>
  <c r="BG109" i="5"/>
  <c r="BE109" i="5"/>
  <c r="BI108" i="5"/>
  <c r="BH108" i="5"/>
  <c r="BG108" i="5"/>
  <c r="BE108" i="5"/>
  <c r="M83" i="5"/>
  <c r="F81" i="5"/>
  <c r="F79" i="5"/>
  <c r="O21" i="5"/>
  <c r="E21" i="5"/>
  <c r="M129" i="5" s="1"/>
  <c r="O20" i="5"/>
  <c r="O15" i="5"/>
  <c r="E15" i="5"/>
  <c r="F84" i="5" s="1"/>
  <c r="O14" i="5"/>
  <c r="O12" i="5"/>
  <c r="E12" i="5"/>
  <c r="O11" i="5"/>
  <c r="O9" i="5"/>
  <c r="M126" i="5" s="1"/>
  <c r="F6" i="5"/>
  <c r="F78" i="5" s="1"/>
  <c r="AY90" i="1"/>
  <c r="AX90" i="1"/>
  <c r="BI225" i="4"/>
  <c r="BH225" i="4"/>
  <c r="BG225" i="4"/>
  <c r="BE225" i="4"/>
  <c r="BK225" i="4"/>
  <c r="N225" i="4" s="1"/>
  <c r="BF225" i="4" s="1"/>
  <c r="BI224" i="4"/>
  <c r="BH224" i="4"/>
  <c r="BG224" i="4"/>
  <c r="BE224" i="4"/>
  <c r="BK224" i="4"/>
  <c r="N224" i="4" s="1"/>
  <c r="BF224" i="4" s="1"/>
  <c r="BI223" i="4"/>
  <c r="BH223" i="4"/>
  <c r="BG223" i="4"/>
  <c r="BE223" i="4"/>
  <c r="BK223" i="4"/>
  <c r="N223" i="4" s="1"/>
  <c r="BF223" i="4" s="1"/>
  <c r="BI222" i="4"/>
  <c r="BH222" i="4"/>
  <c r="BG222" i="4"/>
  <c r="BE222" i="4"/>
  <c r="BK222" i="4"/>
  <c r="BI221" i="4"/>
  <c r="BH221" i="4"/>
  <c r="BG221" i="4"/>
  <c r="BE221" i="4"/>
  <c r="BK221" i="4"/>
  <c r="N221" i="4" s="1"/>
  <c r="BF221" i="4" s="1"/>
  <c r="BI219" i="4"/>
  <c r="BH219" i="4"/>
  <c r="BG219" i="4"/>
  <c r="BE219" i="4"/>
  <c r="AA219" i="4"/>
  <c r="Y219" i="4"/>
  <c r="W219" i="4"/>
  <c r="BK219" i="4"/>
  <c r="N219" i="4"/>
  <c r="BF219" i="4" s="1"/>
  <c r="BI218" i="4"/>
  <c r="BH218" i="4"/>
  <c r="BG218" i="4"/>
  <c r="BE218" i="4"/>
  <c r="AA218" i="4"/>
  <c r="Y218" i="4"/>
  <c r="W218" i="4"/>
  <c r="BK218" i="4"/>
  <c r="N218" i="4"/>
  <c r="BF218" i="4" s="1"/>
  <c r="BI217" i="4"/>
  <c r="BH217" i="4"/>
  <c r="BG217" i="4"/>
  <c r="BE217" i="4"/>
  <c r="AA217" i="4"/>
  <c r="Y217" i="4"/>
  <c r="W217" i="4"/>
  <c r="BK217" i="4"/>
  <c r="N217" i="4"/>
  <c r="BF217" i="4" s="1"/>
  <c r="BI216" i="4"/>
  <c r="BH216" i="4"/>
  <c r="BG216" i="4"/>
  <c r="BE216" i="4"/>
  <c r="AA216" i="4"/>
  <c r="Y216" i="4"/>
  <c r="W216" i="4"/>
  <c r="BK216" i="4"/>
  <c r="N216" i="4"/>
  <c r="BF216" i="4" s="1"/>
  <c r="BI214" i="4"/>
  <c r="BH214" i="4"/>
  <c r="BG214" i="4"/>
  <c r="BE214" i="4"/>
  <c r="AA214" i="4"/>
  <c r="Y214" i="4"/>
  <c r="W214" i="4"/>
  <c r="BK214" i="4"/>
  <c r="N214" i="4"/>
  <c r="BF214" i="4" s="1"/>
  <c r="BI213" i="4"/>
  <c r="BH213" i="4"/>
  <c r="BG213" i="4"/>
  <c r="BE213" i="4"/>
  <c r="AA213" i="4"/>
  <c r="Y213" i="4"/>
  <c r="W213" i="4"/>
  <c r="BK213" i="4"/>
  <c r="N213" i="4"/>
  <c r="BF213" i="4" s="1"/>
  <c r="BI212" i="4"/>
  <c r="BH212" i="4"/>
  <c r="BG212" i="4"/>
  <c r="BE212" i="4"/>
  <c r="AA212" i="4"/>
  <c r="Y212" i="4"/>
  <c r="W212" i="4"/>
  <c r="BK212" i="4"/>
  <c r="N212" i="4"/>
  <c r="BF212" i="4" s="1"/>
  <c r="BI211" i="4"/>
  <c r="BH211" i="4"/>
  <c r="BG211" i="4"/>
  <c r="BE211" i="4"/>
  <c r="AA211" i="4"/>
  <c r="Y211" i="4"/>
  <c r="W211" i="4"/>
  <c r="BK211" i="4"/>
  <c r="N211" i="4"/>
  <c r="BF211" i="4" s="1"/>
  <c r="BI210" i="4"/>
  <c r="BH210" i="4"/>
  <c r="BG210" i="4"/>
  <c r="BE210" i="4"/>
  <c r="AA210" i="4"/>
  <c r="Y210" i="4"/>
  <c r="W210" i="4"/>
  <c r="BK210" i="4"/>
  <c r="N210" i="4"/>
  <c r="BF210" i="4" s="1"/>
  <c r="BI209" i="4"/>
  <c r="BH209" i="4"/>
  <c r="BG209" i="4"/>
  <c r="BE209" i="4"/>
  <c r="AA209" i="4"/>
  <c r="Y209" i="4"/>
  <c r="W209" i="4"/>
  <c r="BK209" i="4"/>
  <c r="N209" i="4"/>
  <c r="BF209" i="4" s="1"/>
  <c r="BI208" i="4"/>
  <c r="BH208" i="4"/>
  <c r="BG208" i="4"/>
  <c r="BE208" i="4"/>
  <c r="AA208" i="4"/>
  <c r="Y208" i="4"/>
  <c r="W208" i="4"/>
  <c r="BK208" i="4"/>
  <c r="N208" i="4"/>
  <c r="BF208" i="4" s="1"/>
  <c r="BI207" i="4"/>
  <c r="BH207" i="4"/>
  <c r="BG207" i="4"/>
  <c r="BE207" i="4"/>
  <c r="AA207" i="4"/>
  <c r="Y207" i="4"/>
  <c r="W207" i="4"/>
  <c r="BK207" i="4"/>
  <c r="N207" i="4"/>
  <c r="BF207" i="4" s="1"/>
  <c r="BI206" i="4"/>
  <c r="BH206" i="4"/>
  <c r="BG206" i="4"/>
  <c r="BE206" i="4"/>
  <c r="AA206" i="4"/>
  <c r="Y206" i="4"/>
  <c r="W206" i="4"/>
  <c r="BK206" i="4"/>
  <c r="N206" i="4"/>
  <c r="BF206" i="4" s="1"/>
  <c r="BI205" i="4"/>
  <c r="BH205" i="4"/>
  <c r="BG205" i="4"/>
  <c r="BE205" i="4"/>
  <c r="AA205" i="4"/>
  <c r="Y205" i="4"/>
  <c r="W205" i="4"/>
  <c r="BK205" i="4"/>
  <c r="N205" i="4"/>
  <c r="BF205" i="4" s="1"/>
  <c r="BI204" i="4"/>
  <c r="BH204" i="4"/>
  <c r="BG204" i="4"/>
  <c r="BE204" i="4"/>
  <c r="AA204" i="4"/>
  <c r="Y204" i="4"/>
  <c r="W204" i="4"/>
  <c r="BK204" i="4"/>
  <c r="N204" i="4"/>
  <c r="BF204" i="4" s="1"/>
  <c r="BI203" i="4"/>
  <c r="BH203" i="4"/>
  <c r="BG203" i="4"/>
  <c r="BE203" i="4"/>
  <c r="AA203" i="4"/>
  <c r="Y203" i="4"/>
  <c r="W203" i="4"/>
  <c r="BK203" i="4"/>
  <c r="N203" i="4"/>
  <c r="BF203" i="4" s="1"/>
  <c r="BI202" i="4"/>
  <c r="BH202" i="4"/>
  <c r="BG202" i="4"/>
  <c r="BE202" i="4"/>
  <c r="AA202" i="4"/>
  <c r="Y202" i="4"/>
  <c r="W202" i="4"/>
  <c r="BK202" i="4"/>
  <c r="N202" i="4"/>
  <c r="BF202" i="4" s="1"/>
  <c r="BI201" i="4"/>
  <c r="BH201" i="4"/>
  <c r="BG201" i="4"/>
  <c r="BE201" i="4"/>
  <c r="AA201" i="4"/>
  <c r="Y201" i="4"/>
  <c r="W201" i="4"/>
  <c r="BK201" i="4"/>
  <c r="N201" i="4"/>
  <c r="BF201" i="4" s="1"/>
  <c r="BI200" i="4"/>
  <c r="BH200" i="4"/>
  <c r="BG200" i="4"/>
  <c r="BE200" i="4"/>
  <c r="AA200" i="4"/>
  <c r="Y200" i="4"/>
  <c r="W200" i="4"/>
  <c r="BK200" i="4"/>
  <c r="N200" i="4"/>
  <c r="BF200" i="4" s="1"/>
  <c r="BI199" i="4"/>
  <c r="BH199" i="4"/>
  <c r="BG199" i="4"/>
  <c r="BE199" i="4"/>
  <c r="AA199" i="4"/>
  <c r="Y199" i="4"/>
  <c r="W199" i="4"/>
  <c r="BK199" i="4"/>
  <c r="N199" i="4"/>
  <c r="BF199" i="4" s="1"/>
  <c r="BI198" i="4"/>
  <c r="BH198" i="4"/>
  <c r="BG198" i="4"/>
  <c r="BE198" i="4"/>
  <c r="AA198" i="4"/>
  <c r="Y198" i="4"/>
  <c r="W198" i="4"/>
  <c r="BK198" i="4"/>
  <c r="N198" i="4"/>
  <c r="BF198" i="4" s="1"/>
  <c r="BI197" i="4"/>
  <c r="BH197" i="4"/>
  <c r="BG197" i="4"/>
  <c r="BE197" i="4"/>
  <c r="AA197" i="4"/>
  <c r="Y197" i="4"/>
  <c r="W197" i="4"/>
  <c r="BK197" i="4"/>
  <c r="N197" i="4"/>
  <c r="BF197" i="4" s="1"/>
  <c r="BI196" i="4"/>
  <c r="BH196" i="4"/>
  <c r="BG196" i="4"/>
  <c r="BE196" i="4"/>
  <c r="AA196" i="4"/>
  <c r="Y196" i="4"/>
  <c r="W196" i="4"/>
  <c r="BK196" i="4"/>
  <c r="N196" i="4"/>
  <c r="BF196" i="4" s="1"/>
  <c r="BI195" i="4"/>
  <c r="BH195" i="4"/>
  <c r="BG195" i="4"/>
  <c r="BE195" i="4"/>
  <c r="AA195" i="4"/>
  <c r="Y195" i="4"/>
  <c r="W195" i="4"/>
  <c r="BK195" i="4"/>
  <c r="N195" i="4"/>
  <c r="BF195" i="4" s="1"/>
  <c r="BI194" i="4"/>
  <c r="BH194" i="4"/>
  <c r="BG194" i="4"/>
  <c r="BE194" i="4"/>
  <c r="AA194" i="4"/>
  <c r="Y194" i="4"/>
  <c r="W194" i="4"/>
  <c r="BK194" i="4"/>
  <c r="N194" i="4"/>
  <c r="BF194" i="4" s="1"/>
  <c r="BI193" i="4"/>
  <c r="BH193" i="4"/>
  <c r="BG193" i="4"/>
  <c r="BE193" i="4"/>
  <c r="AA193" i="4"/>
  <c r="Y193" i="4"/>
  <c r="W193" i="4"/>
  <c r="BK193" i="4"/>
  <c r="N193" i="4"/>
  <c r="BF193" i="4" s="1"/>
  <c r="BI192" i="4"/>
  <c r="BH192" i="4"/>
  <c r="BG192" i="4"/>
  <c r="BE192" i="4"/>
  <c r="AA192" i="4"/>
  <c r="Y192" i="4"/>
  <c r="W192" i="4"/>
  <c r="BK192" i="4"/>
  <c r="N192" i="4"/>
  <c r="BF192" i="4" s="1"/>
  <c r="BI191" i="4"/>
  <c r="BH191" i="4"/>
  <c r="BG191" i="4"/>
  <c r="BE191" i="4"/>
  <c r="AA191" i="4"/>
  <c r="Y191" i="4"/>
  <c r="W191" i="4"/>
  <c r="BK191" i="4"/>
  <c r="N191" i="4"/>
  <c r="BF191" i="4" s="1"/>
  <c r="BI190" i="4"/>
  <c r="BH190" i="4"/>
  <c r="BG190" i="4"/>
  <c r="BE190" i="4"/>
  <c r="AA190" i="4"/>
  <c r="Y190" i="4"/>
  <c r="W190" i="4"/>
  <c r="BK190" i="4"/>
  <c r="N190" i="4"/>
  <c r="BF190" i="4" s="1"/>
  <c r="BI189" i="4"/>
  <c r="BH189" i="4"/>
  <c r="BG189" i="4"/>
  <c r="BE189" i="4"/>
  <c r="AA189" i="4"/>
  <c r="Y189" i="4"/>
  <c r="W189" i="4"/>
  <c r="BK189" i="4"/>
  <c r="N189" i="4"/>
  <c r="BF189" i="4" s="1"/>
  <c r="BI188" i="4"/>
  <c r="BH188" i="4"/>
  <c r="BG188" i="4"/>
  <c r="BE188" i="4"/>
  <c r="AA188" i="4"/>
  <c r="Y188" i="4"/>
  <c r="W188" i="4"/>
  <c r="BK188" i="4"/>
  <c r="N188" i="4"/>
  <c r="BF188" i="4" s="1"/>
  <c r="BI187" i="4"/>
  <c r="BH187" i="4"/>
  <c r="BG187" i="4"/>
  <c r="BE187" i="4"/>
  <c r="AA187" i="4"/>
  <c r="Y187" i="4"/>
  <c r="W187" i="4"/>
  <c r="BK187" i="4"/>
  <c r="N187" i="4"/>
  <c r="BF187" i="4" s="1"/>
  <c r="BI186" i="4"/>
  <c r="BH186" i="4"/>
  <c r="BG186" i="4"/>
  <c r="BE186" i="4"/>
  <c r="AA186" i="4"/>
  <c r="Y186" i="4"/>
  <c r="W186" i="4"/>
  <c r="BK186" i="4"/>
  <c r="N186" i="4"/>
  <c r="BF186" i="4" s="1"/>
  <c r="BI185" i="4"/>
  <c r="BH185" i="4"/>
  <c r="BG185" i="4"/>
  <c r="BE185" i="4"/>
  <c r="AA185" i="4"/>
  <c r="Y185" i="4"/>
  <c r="W185" i="4"/>
  <c r="BK185" i="4"/>
  <c r="N185" i="4"/>
  <c r="BF185" i="4" s="1"/>
  <c r="BI184" i="4"/>
  <c r="BH184" i="4"/>
  <c r="BG184" i="4"/>
  <c r="BE184" i="4"/>
  <c r="AA184" i="4"/>
  <c r="Y184" i="4"/>
  <c r="W184" i="4"/>
  <c r="BK184" i="4"/>
  <c r="N184" i="4"/>
  <c r="BF184" i="4" s="1"/>
  <c r="BI183" i="4"/>
  <c r="BH183" i="4"/>
  <c r="BG183" i="4"/>
  <c r="BE183" i="4"/>
  <c r="AA183" i="4"/>
  <c r="Y183" i="4"/>
  <c r="W183" i="4"/>
  <c r="BK183" i="4"/>
  <c r="N183" i="4"/>
  <c r="BF183" i="4" s="1"/>
  <c r="BI182" i="4"/>
  <c r="BH182" i="4"/>
  <c r="BG182" i="4"/>
  <c r="BF182" i="4"/>
  <c r="BE182" i="4"/>
  <c r="AA182" i="4"/>
  <c r="Y182" i="4"/>
  <c r="W182" i="4"/>
  <c r="BK182" i="4"/>
  <c r="N182" i="4"/>
  <c r="BI181" i="4"/>
  <c r="BH181" i="4"/>
  <c r="BG181" i="4"/>
  <c r="BE181" i="4"/>
  <c r="AA181" i="4"/>
  <c r="Y181" i="4"/>
  <c r="W181" i="4"/>
  <c r="BK181" i="4"/>
  <c r="N181" i="4"/>
  <c r="BF181" i="4" s="1"/>
  <c r="BI180" i="4"/>
  <c r="BH180" i="4"/>
  <c r="BG180" i="4"/>
  <c r="BE180" i="4"/>
  <c r="AA180" i="4"/>
  <c r="Y180" i="4"/>
  <c r="W180" i="4"/>
  <c r="BK180" i="4"/>
  <c r="N180" i="4"/>
  <c r="BF180" i="4" s="1"/>
  <c r="BI179" i="4"/>
  <c r="BH179" i="4"/>
  <c r="BG179" i="4"/>
  <c r="BE179" i="4"/>
  <c r="AA179" i="4"/>
  <c r="Y179" i="4"/>
  <c r="W179" i="4"/>
  <c r="BK179" i="4"/>
  <c r="N179" i="4"/>
  <c r="BF179" i="4" s="1"/>
  <c r="BI178" i="4"/>
  <c r="BH178" i="4"/>
  <c r="BG178" i="4"/>
  <c r="BE178" i="4"/>
  <c r="AA178" i="4"/>
  <c r="Y178" i="4"/>
  <c r="W178" i="4"/>
  <c r="BK178" i="4"/>
  <c r="N178" i="4"/>
  <c r="BF178" i="4" s="1"/>
  <c r="BI177" i="4"/>
  <c r="BH177" i="4"/>
  <c r="BG177" i="4"/>
  <c r="BE177" i="4"/>
  <c r="AA177" i="4"/>
  <c r="Y177" i="4"/>
  <c r="W177" i="4"/>
  <c r="BK177" i="4"/>
  <c r="N177" i="4"/>
  <c r="BF177" i="4" s="1"/>
  <c r="BI176" i="4"/>
  <c r="BH176" i="4"/>
  <c r="BG176" i="4"/>
  <c r="BE176" i="4"/>
  <c r="AA176" i="4"/>
  <c r="Y176" i="4"/>
  <c r="W176" i="4"/>
  <c r="BK176" i="4"/>
  <c r="N176" i="4"/>
  <c r="BF176" i="4" s="1"/>
  <c r="BI175" i="4"/>
  <c r="BH175" i="4"/>
  <c r="BG175" i="4"/>
  <c r="BE175" i="4"/>
  <c r="AA175" i="4"/>
  <c r="Y175" i="4"/>
  <c r="W175" i="4"/>
  <c r="BK175" i="4"/>
  <c r="N175" i="4"/>
  <c r="BF175" i="4" s="1"/>
  <c r="BI174" i="4"/>
  <c r="BH174" i="4"/>
  <c r="BG174" i="4"/>
  <c r="BE174" i="4"/>
  <c r="AA174" i="4"/>
  <c r="Y174" i="4"/>
  <c r="W174" i="4"/>
  <c r="BK174" i="4"/>
  <c r="N174" i="4"/>
  <c r="BF174" i="4" s="1"/>
  <c r="BI173" i="4"/>
  <c r="BH173" i="4"/>
  <c r="BG173" i="4"/>
  <c r="BE173" i="4"/>
  <c r="AA173" i="4"/>
  <c r="Y173" i="4"/>
  <c r="W173" i="4"/>
  <c r="BK173" i="4"/>
  <c r="N173" i="4"/>
  <c r="BF173" i="4" s="1"/>
  <c r="BI172" i="4"/>
  <c r="BH172" i="4"/>
  <c r="BG172" i="4"/>
  <c r="BE172" i="4"/>
  <c r="AA172" i="4"/>
  <c r="Y172" i="4"/>
  <c r="W172" i="4"/>
  <c r="BK172" i="4"/>
  <c r="N172" i="4"/>
  <c r="BF172" i="4" s="1"/>
  <c r="BI171" i="4"/>
  <c r="BH171" i="4"/>
  <c r="BG171" i="4"/>
  <c r="BE171" i="4"/>
  <c r="AA171" i="4"/>
  <c r="Y171" i="4"/>
  <c r="W171" i="4"/>
  <c r="BK171" i="4"/>
  <c r="N171" i="4"/>
  <c r="BF171" i="4" s="1"/>
  <c r="BI170" i="4"/>
  <c r="BH170" i="4"/>
  <c r="BG170" i="4"/>
  <c r="BE170" i="4"/>
  <c r="AA170" i="4"/>
  <c r="Y170" i="4"/>
  <c r="W170" i="4"/>
  <c r="BK170" i="4"/>
  <c r="N170" i="4"/>
  <c r="BF170" i="4" s="1"/>
  <c r="BI169" i="4"/>
  <c r="BH169" i="4"/>
  <c r="BG169" i="4"/>
  <c r="BE169" i="4"/>
  <c r="AA169" i="4"/>
  <c r="Y169" i="4"/>
  <c r="W169" i="4"/>
  <c r="BK169" i="4"/>
  <c r="N169" i="4"/>
  <c r="BF169" i="4" s="1"/>
  <c r="BI168" i="4"/>
  <c r="BH168" i="4"/>
  <c r="BG168" i="4"/>
  <c r="BE168" i="4"/>
  <c r="AA168" i="4"/>
  <c r="Y168" i="4"/>
  <c r="W168" i="4"/>
  <c r="BK168" i="4"/>
  <c r="N168" i="4"/>
  <c r="BF168" i="4" s="1"/>
  <c r="BI167" i="4"/>
  <c r="BH167" i="4"/>
  <c r="BG167" i="4"/>
  <c r="BE167" i="4"/>
  <c r="AA167" i="4"/>
  <c r="Y167" i="4"/>
  <c r="W167" i="4"/>
  <c r="BK167" i="4"/>
  <c r="N167" i="4"/>
  <c r="BF167" i="4" s="1"/>
  <c r="BI166" i="4"/>
  <c r="BH166" i="4"/>
  <c r="BG166" i="4"/>
  <c r="BE166" i="4"/>
  <c r="AA166" i="4"/>
  <c r="Y166" i="4"/>
  <c r="W166" i="4"/>
  <c r="BK166" i="4"/>
  <c r="N166" i="4"/>
  <c r="BF166" i="4" s="1"/>
  <c r="BI165" i="4"/>
  <c r="BH165" i="4"/>
  <c r="BG165" i="4"/>
  <c r="BE165" i="4"/>
  <c r="AA165" i="4"/>
  <c r="Y165" i="4"/>
  <c r="W165" i="4"/>
  <c r="BK165" i="4"/>
  <c r="N165" i="4"/>
  <c r="BF165" i="4" s="1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E163" i="4"/>
  <c r="AA163" i="4"/>
  <c r="Y163" i="4"/>
  <c r="W163" i="4"/>
  <c r="BK163" i="4"/>
  <c r="N163" i="4"/>
  <c r="BF163" i="4" s="1"/>
  <c r="BI162" i="4"/>
  <c r="BH162" i="4"/>
  <c r="BG162" i="4"/>
  <c r="BE162" i="4"/>
  <c r="AA162" i="4"/>
  <c r="Y162" i="4"/>
  <c r="W162" i="4"/>
  <c r="BK162" i="4"/>
  <c r="N162" i="4"/>
  <c r="BF162" i="4" s="1"/>
  <c r="BI161" i="4"/>
  <c r="BH161" i="4"/>
  <c r="BG161" i="4"/>
  <c r="BE161" i="4"/>
  <c r="AA161" i="4"/>
  <c r="Y161" i="4"/>
  <c r="W161" i="4"/>
  <c r="BK161" i="4"/>
  <c r="N161" i="4"/>
  <c r="BF161" i="4" s="1"/>
  <c r="BI160" i="4"/>
  <c r="BH160" i="4"/>
  <c r="BG160" i="4"/>
  <c r="BE160" i="4"/>
  <c r="AA160" i="4"/>
  <c r="Y160" i="4"/>
  <c r="W160" i="4"/>
  <c r="BK160" i="4"/>
  <c r="N160" i="4"/>
  <c r="BF160" i="4" s="1"/>
  <c r="BI159" i="4"/>
  <c r="BH159" i="4"/>
  <c r="BG159" i="4"/>
  <c r="BE159" i="4"/>
  <c r="AA159" i="4"/>
  <c r="Y159" i="4"/>
  <c r="W159" i="4"/>
  <c r="BK159" i="4"/>
  <c r="N159" i="4"/>
  <c r="BF159" i="4" s="1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E157" i="4"/>
  <c r="AA157" i="4"/>
  <c r="Y157" i="4"/>
  <c r="W157" i="4"/>
  <c r="BK157" i="4"/>
  <c r="N157" i="4"/>
  <c r="BF157" i="4" s="1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 s="1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E153" i="4"/>
  <c r="AA153" i="4"/>
  <c r="Y153" i="4"/>
  <c r="W153" i="4"/>
  <c r="BK153" i="4"/>
  <c r="N153" i="4"/>
  <c r="BF153" i="4" s="1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F150" i="4"/>
  <c r="BE150" i="4"/>
  <c r="AA150" i="4"/>
  <c r="Y150" i="4"/>
  <c r="W150" i="4"/>
  <c r="BK150" i="4"/>
  <c r="N150" i="4"/>
  <c r="BI149" i="4"/>
  <c r="BH149" i="4"/>
  <c r="BG149" i="4"/>
  <c r="BE149" i="4"/>
  <c r="AA149" i="4"/>
  <c r="Y149" i="4"/>
  <c r="W149" i="4"/>
  <c r="BK149" i="4"/>
  <c r="N149" i="4"/>
  <c r="BF149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E144" i="4"/>
  <c r="AA144" i="4"/>
  <c r="Y144" i="4"/>
  <c r="W144" i="4"/>
  <c r="BK144" i="4"/>
  <c r="N144" i="4"/>
  <c r="BF144" i="4" s="1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E126" i="4"/>
  <c r="AA126" i="4"/>
  <c r="Y126" i="4"/>
  <c r="W126" i="4"/>
  <c r="BK126" i="4"/>
  <c r="N126" i="4"/>
  <c r="BF126" i="4" s="1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BE124" i="4"/>
  <c r="AA124" i="4"/>
  <c r="Y124" i="4"/>
  <c r="W124" i="4"/>
  <c r="BK124" i="4"/>
  <c r="N124" i="4"/>
  <c r="BF124" i="4" s="1"/>
  <c r="BI123" i="4"/>
  <c r="BH123" i="4"/>
  <c r="BG123" i="4"/>
  <c r="BE123" i="4"/>
  <c r="AA123" i="4"/>
  <c r="Y123" i="4"/>
  <c r="W123" i="4"/>
  <c r="BK123" i="4"/>
  <c r="N123" i="4"/>
  <c r="BF123" i="4" s="1"/>
  <c r="BI122" i="4"/>
  <c r="BH122" i="4"/>
  <c r="BG122" i="4"/>
  <c r="BE122" i="4"/>
  <c r="AA122" i="4"/>
  <c r="Y122" i="4"/>
  <c r="W122" i="4"/>
  <c r="BK122" i="4"/>
  <c r="N122" i="4"/>
  <c r="BF122" i="4" s="1"/>
  <c r="M115" i="4"/>
  <c r="F113" i="4"/>
  <c r="F111" i="4"/>
  <c r="BI100" i="4"/>
  <c r="BH100" i="4"/>
  <c r="BG100" i="4"/>
  <c r="BE100" i="4"/>
  <c r="BI99" i="4"/>
  <c r="BH99" i="4"/>
  <c r="BG99" i="4"/>
  <c r="BE99" i="4"/>
  <c r="BI98" i="4"/>
  <c r="BH98" i="4"/>
  <c r="BG98" i="4"/>
  <c r="BE98" i="4"/>
  <c r="BI97" i="4"/>
  <c r="BH97" i="4"/>
  <c r="BG97" i="4"/>
  <c r="BE97" i="4"/>
  <c r="BI96" i="4"/>
  <c r="BH96" i="4"/>
  <c r="BG96" i="4"/>
  <c r="BE96" i="4"/>
  <c r="BI95" i="4"/>
  <c r="BH95" i="4"/>
  <c r="BG95" i="4"/>
  <c r="BE95" i="4"/>
  <c r="M83" i="4"/>
  <c r="F81" i="4"/>
  <c r="F79" i="4"/>
  <c r="O21" i="4"/>
  <c r="E21" i="4"/>
  <c r="O20" i="4"/>
  <c r="O15" i="4"/>
  <c r="E15" i="4"/>
  <c r="F84" i="4" s="1"/>
  <c r="O14" i="4"/>
  <c r="O12" i="4"/>
  <c r="E12" i="4"/>
  <c r="F115" i="4" s="1"/>
  <c r="O11" i="4"/>
  <c r="O9" i="4"/>
  <c r="F6" i="4"/>
  <c r="AY89" i="1"/>
  <c r="AX89" i="1"/>
  <c r="BI370" i="3"/>
  <c r="BH370" i="3"/>
  <c r="BG370" i="3"/>
  <c r="BE370" i="3"/>
  <c r="BK370" i="3"/>
  <c r="N370" i="3" s="1"/>
  <c r="BF370" i="3" s="1"/>
  <c r="BI369" i="3"/>
  <c r="BH369" i="3"/>
  <c r="BG369" i="3"/>
  <c r="BE369" i="3"/>
  <c r="BK369" i="3"/>
  <c r="N369" i="3" s="1"/>
  <c r="BF369" i="3" s="1"/>
  <c r="BI368" i="3"/>
  <c r="BH368" i="3"/>
  <c r="BG368" i="3"/>
  <c r="BE368" i="3"/>
  <c r="BK368" i="3"/>
  <c r="N368" i="3" s="1"/>
  <c r="BF368" i="3" s="1"/>
  <c r="BI367" i="3"/>
  <c r="BH367" i="3"/>
  <c r="BG367" i="3"/>
  <c r="BE367" i="3"/>
  <c r="BK367" i="3"/>
  <c r="N367" i="3" s="1"/>
  <c r="BF367" i="3" s="1"/>
  <c r="BI366" i="3"/>
  <c r="BH366" i="3"/>
  <c r="BG366" i="3"/>
  <c r="BE366" i="3"/>
  <c r="BK366" i="3"/>
  <c r="N366" i="3" s="1"/>
  <c r="BF366" i="3" s="1"/>
  <c r="BI363" i="3"/>
  <c r="BH363" i="3"/>
  <c r="BG363" i="3"/>
  <c r="BE363" i="3"/>
  <c r="AA363" i="3"/>
  <c r="AA362" i="3" s="1"/>
  <c r="Y363" i="3"/>
  <c r="Y362" i="3" s="1"/>
  <c r="W363" i="3"/>
  <c r="W362" i="3" s="1"/>
  <c r="BK363" i="3"/>
  <c r="BK362" i="3" s="1"/>
  <c r="N362" i="3" s="1"/>
  <c r="N112" i="3" s="1"/>
  <c r="N363" i="3"/>
  <c r="BF363" i="3" s="1"/>
  <c r="BI361" i="3"/>
  <c r="BH361" i="3"/>
  <c r="BG361" i="3"/>
  <c r="BE361" i="3"/>
  <c r="AA361" i="3"/>
  <c r="Y361" i="3"/>
  <c r="W361" i="3"/>
  <c r="BK361" i="3"/>
  <c r="N361" i="3"/>
  <c r="BF361" i="3" s="1"/>
  <c r="BI360" i="3"/>
  <c r="BH360" i="3"/>
  <c r="BG360" i="3"/>
  <c r="BE360" i="3"/>
  <c r="AA360" i="3"/>
  <c r="Y360" i="3"/>
  <c r="W360" i="3"/>
  <c r="BK360" i="3"/>
  <c r="N360" i="3"/>
  <c r="BF360" i="3" s="1"/>
  <c r="BI359" i="3"/>
  <c r="BH359" i="3"/>
  <c r="BG359" i="3"/>
  <c r="BE359" i="3"/>
  <c r="AA359" i="3"/>
  <c r="Y359" i="3"/>
  <c r="W359" i="3"/>
  <c r="W358" i="3" s="1"/>
  <c r="BK359" i="3"/>
  <c r="N359" i="3"/>
  <c r="BF359" i="3" s="1"/>
  <c r="BI357" i="3"/>
  <c r="BH357" i="3"/>
  <c r="BG357" i="3"/>
  <c r="BE357" i="3"/>
  <c r="AA357" i="3"/>
  <c r="Y357" i="3"/>
  <c r="W357" i="3"/>
  <c r="BK357" i="3"/>
  <c r="N357" i="3"/>
  <c r="BF357" i="3" s="1"/>
  <c r="BI356" i="3"/>
  <c r="BH356" i="3"/>
  <c r="BG356" i="3"/>
  <c r="BE356" i="3"/>
  <c r="AA356" i="3"/>
  <c r="Y356" i="3"/>
  <c r="W356" i="3"/>
  <c r="BK356" i="3"/>
  <c r="N356" i="3"/>
  <c r="BF356" i="3" s="1"/>
  <c r="BI355" i="3"/>
  <c r="BH355" i="3"/>
  <c r="BG355" i="3"/>
  <c r="BF355" i="3"/>
  <c r="BE355" i="3"/>
  <c r="AA355" i="3"/>
  <c r="Y355" i="3"/>
  <c r="W355" i="3"/>
  <c r="BK355" i="3"/>
  <c r="N355" i="3"/>
  <c r="BI353" i="3"/>
  <c r="BH353" i="3"/>
  <c r="BG353" i="3"/>
  <c r="BE353" i="3"/>
  <c r="AA353" i="3"/>
  <c r="Y353" i="3"/>
  <c r="W353" i="3"/>
  <c r="BK353" i="3"/>
  <c r="N353" i="3"/>
  <c r="BF353" i="3" s="1"/>
  <c r="BI352" i="3"/>
  <c r="BH352" i="3"/>
  <c r="BG352" i="3"/>
  <c r="BE352" i="3"/>
  <c r="AA352" i="3"/>
  <c r="Y352" i="3"/>
  <c r="W352" i="3"/>
  <c r="BK352" i="3"/>
  <c r="N352" i="3"/>
  <c r="BF352" i="3" s="1"/>
  <c r="BI351" i="3"/>
  <c r="BH351" i="3"/>
  <c r="BG351" i="3"/>
  <c r="BE351" i="3"/>
  <c r="AA351" i="3"/>
  <c r="Y351" i="3"/>
  <c r="W351" i="3"/>
  <c r="BK351" i="3"/>
  <c r="N351" i="3"/>
  <c r="BF351" i="3" s="1"/>
  <c r="BI350" i="3"/>
  <c r="BH350" i="3"/>
  <c r="BG350" i="3"/>
  <c r="BE350" i="3"/>
  <c r="AA350" i="3"/>
  <c r="Y350" i="3"/>
  <c r="W350" i="3"/>
  <c r="BK350" i="3"/>
  <c r="N350" i="3"/>
  <c r="BF350" i="3" s="1"/>
  <c r="BI349" i="3"/>
  <c r="BH349" i="3"/>
  <c r="BG349" i="3"/>
  <c r="BE349" i="3"/>
  <c r="AA349" i="3"/>
  <c r="AA348" i="3" s="1"/>
  <c r="Y349" i="3"/>
  <c r="W349" i="3"/>
  <c r="BK349" i="3"/>
  <c r="N349" i="3"/>
  <c r="BF349" i="3" s="1"/>
  <c r="BI347" i="3"/>
  <c r="BH347" i="3"/>
  <c r="BG347" i="3"/>
  <c r="BE347" i="3"/>
  <c r="AA347" i="3"/>
  <c r="Y347" i="3"/>
  <c r="W347" i="3"/>
  <c r="BK347" i="3"/>
  <c r="N347" i="3"/>
  <c r="BF347" i="3" s="1"/>
  <c r="BI346" i="3"/>
  <c r="BH346" i="3"/>
  <c r="BG346" i="3"/>
  <c r="BE346" i="3"/>
  <c r="AA346" i="3"/>
  <c r="Y346" i="3"/>
  <c r="W346" i="3"/>
  <c r="BK346" i="3"/>
  <c r="N346" i="3"/>
  <c r="BF346" i="3" s="1"/>
  <c r="BI345" i="3"/>
  <c r="BH345" i="3"/>
  <c r="BG345" i="3"/>
  <c r="BE345" i="3"/>
  <c r="AA345" i="3"/>
  <c r="Y345" i="3"/>
  <c r="W345" i="3"/>
  <c r="W344" i="3" s="1"/>
  <c r="BK345" i="3"/>
  <c r="N345" i="3"/>
  <c r="BF345" i="3" s="1"/>
  <c r="BI343" i="3"/>
  <c r="BH343" i="3"/>
  <c r="BG343" i="3"/>
  <c r="BE343" i="3"/>
  <c r="AA343" i="3"/>
  <c r="AA342" i="3" s="1"/>
  <c r="Y343" i="3"/>
  <c r="Y342" i="3" s="1"/>
  <c r="W343" i="3"/>
  <c r="W342" i="3" s="1"/>
  <c r="BK343" i="3"/>
  <c r="BK342" i="3" s="1"/>
  <c r="N342" i="3" s="1"/>
  <c r="N107" i="3" s="1"/>
  <c r="N343" i="3"/>
  <c r="BF343" i="3" s="1"/>
  <c r="BI341" i="3"/>
  <c r="BH341" i="3"/>
  <c r="BG341" i="3"/>
  <c r="BE341" i="3"/>
  <c r="AA341" i="3"/>
  <c r="Y341" i="3"/>
  <c r="W341" i="3"/>
  <c r="BK341" i="3"/>
  <c r="N341" i="3"/>
  <c r="BF341" i="3" s="1"/>
  <c r="BI340" i="3"/>
  <c r="BH340" i="3"/>
  <c r="BG340" i="3"/>
  <c r="BE340" i="3"/>
  <c r="AA340" i="3"/>
  <c r="Y340" i="3"/>
  <c r="W340" i="3"/>
  <c r="BK340" i="3"/>
  <c r="N340" i="3"/>
  <c r="BF340" i="3" s="1"/>
  <c r="BI339" i="3"/>
  <c r="BH339" i="3"/>
  <c r="BG339" i="3"/>
  <c r="BE339" i="3"/>
  <c r="AA339" i="3"/>
  <c r="Y339" i="3"/>
  <c r="W339" i="3"/>
  <c r="BK339" i="3"/>
  <c r="N339" i="3"/>
  <c r="BF339" i="3" s="1"/>
  <c r="BI338" i="3"/>
  <c r="BH338" i="3"/>
  <c r="BG338" i="3"/>
  <c r="BF338" i="3"/>
  <c r="BE338" i="3"/>
  <c r="AA338" i="3"/>
  <c r="Y338" i="3"/>
  <c r="W338" i="3"/>
  <c r="BK338" i="3"/>
  <c r="N338" i="3"/>
  <c r="BI337" i="3"/>
  <c r="BH337" i="3"/>
  <c r="BG337" i="3"/>
  <c r="BE337" i="3"/>
  <c r="AA337" i="3"/>
  <c r="Y337" i="3"/>
  <c r="W337" i="3"/>
  <c r="BK337" i="3"/>
  <c r="N337" i="3"/>
  <c r="BF337" i="3" s="1"/>
  <c r="BI336" i="3"/>
  <c r="BH336" i="3"/>
  <c r="BG336" i="3"/>
  <c r="BE336" i="3"/>
  <c r="AA336" i="3"/>
  <c r="Y336" i="3"/>
  <c r="W336" i="3"/>
  <c r="BK336" i="3"/>
  <c r="N336" i="3"/>
  <c r="BF336" i="3" s="1"/>
  <c r="BI334" i="3"/>
  <c r="BH334" i="3"/>
  <c r="BG334" i="3"/>
  <c r="BE334" i="3"/>
  <c r="AA334" i="3"/>
  <c r="Y334" i="3"/>
  <c r="W334" i="3"/>
  <c r="BK334" i="3"/>
  <c r="N334" i="3"/>
  <c r="BF334" i="3" s="1"/>
  <c r="BI333" i="3"/>
  <c r="BH333" i="3"/>
  <c r="BG333" i="3"/>
  <c r="BE333" i="3"/>
  <c r="AA333" i="3"/>
  <c r="Y333" i="3"/>
  <c r="W333" i="3"/>
  <c r="BK333" i="3"/>
  <c r="N333" i="3"/>
  <c r="BF333" i="3" s="1"/>
  <c r="BI332" i="3"/>
  <c r="BH332" i="3"/>
  <c r="BG332" i="3"/>
  <c r="BE332" i="3"/>
  <c r="AA332" i="3"/>
  <c r="Y332" i="3"/>
  <c r="W332" i="3"/>
  <c r="BK332" i="3"/>
  <c r="N332" i="3"/>
  <c r="BF332" i="3" s="1"/>
  <c r="BI331" i="3"/>
  <c r="BH331" i="3"/>
  <c r="BG331" i="3"/>
  <c r="BE331" i="3"/>
  <c r="AA331" i="3"/>
  <c r="Y331" i="3"/>
  <c r="W331" i="3"/>
  <c r="BK331" i="3"/>
  <c r="N331" i="3"/>
  <c r="BF331" i="3" s="1"/>
  <c r="BI330" i="3"/>
  <c r="BH330" i="3"/>
  <c r="BG330" i="3"/>
  <c r="BE330" i="3"/>
  <c r="AA330" i="3"/>
  <c r="Y330" i="3"/>
  <c r="W330" i="3"/>
  <c r="BK330" i="3"/>
  <c r="N330" i="3"/>
  <c r="BF330" i="3" s="1"/>
  <c r="BI329" i="3"/>
  <c r="BH329" i="3"/>
  <c r="BG329" i="3"/>
  <c r="BE329" i="3"/>
  <c r="AA329" i="3"/>
  <c r="Y329" i="3"/>
  <c r="W329" i="3"/>
  <c r="BK329" i="3"/>
  <c r="N329" i="3"/>
  <c r="BF329" i="3" s="1"/>
  <c r="BI328" i="3"/>
  <c r="BH328" i="3"/>
  <c r="BG328" i="3"/>
  <c r="BE328" i="3"/>
  <c r="AA328" i="3"/>
  <c r="Y328" i="3"/>
  <c r="W328" i="3"/>
  <c r="BK328" i="3"/>
  <c r="N328" i="3"/>
  <c r="BF328" i="3" s="1"/>
  <c r="BI327" i="3"/>
  <c r="BH327" i="3"/>
  <c r="BG327" i="3"/>
  <c r="BE327" i="3"/>
  <c r="AA327" i="3"/>
  <c r="Y327" i="3"/>
  <c r="W327" i="3"/>
  <c r="BK327" i="3"/>
  <c r="N327" i="3"/>
  <c r="BF327" i="3" s="1"/>
  <c r="BI326" i="3"/>
  <c r="BH326" i="3"/>
  <c r="BG326" i="3"/>
  <c r="BE326" i="3"/>
  <c r="AA326" i="3"/>
  <c r="Y326" i="3"/>
  <c r="W326" i="3"/>
  <c r="BK326" i="3"/>
  <c r="N326" i="3"/>
  <c r="BF326" i="3" s="1"/>
  <c r="BI325" i="3"/>
  <c r="BH325" i="3"/>
  <c r="BG325" i="3"/>
  <c r="BE325" i="3"/>
  <c r="AA325" i="3"/>
  <c r="Y325" i="3"/>
  <c r="W325" i="3"/>
  <c r="BK325" i="3"/>
  <c r="N325" i="3"/>
  <c r="BF325" i="3" s="1"/>
  <c r="BI324" i="3"/>
  <c r="BH324" i="3"/>
  <c r="BG324" i="3"/>
  <c r="BE324" i="3"/>
  <c r="AA324" i="3"/>
  <c r="Y324" i="3"/>
  <c r="W324" i="3"/>
  <c r="BK324" i="3"/>
  <c r="N324" i="3"/>
  <c r="BF324" i="3" s="1"/>
  <c r="BI323" i="3"/>
  <c r="BH323" i="3"/>
  <c r="BG323" i="3"/>
  <c r="BE323" i="3"/>
  <c r="AA323" i="3"/>
  <c r="Y323" i="3"/>
  <c r="W323" i="3"/>
  <c r="BK323" i="3"/>
  <c r="N323" i="3"/>
  <c r="BF323" i="3" s="1"/>
  <c r="BI322" i="3"/>
  <c r="BH322" i="3"/>
  <c r="BG322" i="3"/>
  <c r="BE322" i="3"/>
  <c r="AA322" i="3"/>
  <c r="Y322" i="3"/>
  <c r="W322" i="3"/>
  <c r="BK322" i="3"/>
  <c r="N322" i="3"/>
  <c r="BF322" i="3" s="1"/>
  <c r="BI321" i="3"/>
  <c r="BH321" i="3"/>
  <c r="BG321" i="3"/>
  <c r="BE321" i="3"/>
  <c r="AA321" i="3"/>
  <c r="Y321" i="3"/>
  <c r="W321" i="3"/>
  <c r="BK321" i="3"/>
  <c r="N321" i="3"/>
  <c r="BF321" i="3" s="1"/>
  <c r="BI320" i="3"/>
  <c r="BH320" i="3"/>
  <c r="BG320" i="3"/>
  <c r="BE320" i="3"/>
  <c r="AA320" i="3"/>
  <c r="Y320" i="3"/>
  <c r="W320" i="3"/>
  <c r="BK320" i="3"/>
  <c r="N320" i="3"/>
  <c r="BF320" i="3" s="1"/>
  <c r="BI319" i="3"/>
  <c r="BH319" i="3"/>
  <c r="BG319" i="3"/>
  <c r="BE319" i="3"/>
  <c r="AA319" i="3"/>
  <c r="Y319" i="3"/>
  <c r="W319" i="3"/>
  <c r="BK319" i="3"/>
  <c r="N319" i="3"/>
  <c r="BF319" i="3" s="1"/>
  <c r="BI318" i="3"/>
  <c r="BH318" i="3"/>
  <c r="BG318" i="3"/>
  <c r="BE318" i="3"/>
  <c r="AA318" i="3"/>
  <c r="Y318" i="3"/>
  <c r="W318" i="3"/>
  <c r="BK318" i="3"/>
  <c r="N318" i="3"/>
  <c r="BF318" i="3" s="1"/>
  <c r="BI317" i="3"/>
  <c r="BH317" i="3"/>
  <c r="BG317" i="3"/>
  <c r="BE317" i="3"/>
  <c r="AA317" i="3"/>
  <c r="Y317" i="3"/>
  <c r="W317" i="3"/>
  <c r="BK317" i="3"/>
  <c r="N317" i="3"/>
  <c r="BF317" i="3" s="1"/>
  <c r="BI316" i="3"/>
  <c r="BH316" i="3"/>
  <c r="BG316" i="3"/>
  <c r="BE316" i="3"/>
  <c r="AA316" i="3"/>
  <c r="Y316" i="3"/>
  <c r="W316" i="3"/>
  <c r="BK316" i="3"/>
  <c r="N316" i="3"/>
  <c r="BF316" i="3" s="1"/>
  <c r="BI315" i="3"/>
  <c r="BH315" i="3"/>
  <c r="BG315" i="3"/>
  <c r="BE315" i="3"/>
  <c r="AA315" i="3"/>
  <c r="Y315" i="3"/>
  <c r="W315" i="3"/>
  <c r="BK315" i="3"/>
  <c r="N315" i="3"/>
  <c r="BF315" i="3" s="1"/>
  <c r="BI314" i="3"/>
  <c r="BH314" i="3"/>
  <c r="BG314" i="3"/>
  <c r="BE314" i="3"/>
  <c r="AA314" i="3"/>
  <c r="Y314" i="3"/>
  <c r="W314" i="3"/>
  <c r="BK314" i="3"/>
  <c r="N314" i="3"/>
  <c r="BF314" i="3" s="1"/>
  <c r="BI313" i="3"/>
  <c r="BH313" i="3"/>
  <c r="BG313" i="3"/>
  <c r="BE313" i="3"/>
  <c r="AA313" i="3"/>
  <c r="Y313" i="3"/>
  <c r="W313" i="3"/>
  <c r="BK313" i="3"/>
  <c r="N313" i="3"/>
  <c r="BF313" i="3" s="1"/>
  <c r="BI312" i="3"/>
  <c r="BH312" i="3"/>
  <c r="BG312" i="3"/>
  <c r="BE312" i="3"/>
  <c r="AA312" i="3"/>
  <c r="Y312" i="3"/>
  <c r="W312" i="3"/>
  <c r="BK312" i="3"/>
  <c r="N312" i="3"/>
  <c r="BF312" i="3" s="1"/>
  <c r="BI311" i="3"/>
  <c r="BH311" i="3"/>
  <c r="BG311" i="3"/>
  <c r="BE311" i="3"/>
  <c r="AA311" i="3"/>
  <c r="Y311" i="3"/>
  <c r="W311" i="3"/>
  <c r="BK311" i="3"/>
  <c r="N311" i="3"/>
  <c r="BF311" i="3" s="1"/>
  <c r="BI310" i="3"/>
  <c r="BH310" i="3"/>
  <c r="BG310" i="3"/>
  <c r="BE310" i="3"/>
  <c r="AA310" i="3"/>
  <c r="Y310" i="3"/>
  <c r="W310" i="3"/>
  <c r="BK310" i="3"/>
  <c r="N310" i="3"/>
  <c r="BF310" i="3" s="1"/>
  <c r="BI308" i="3"/>
  <c r="BH308" i="3"/>
  <c r="BG308" i="3"/>
  <c r="BE308" i="3"/>
  <c r="AA308" i="3"/>
  <c r="Y308" i="3"/>
  <c r="W308" i="3"/>
  <c r="BK308" i="3"/>
  <c r="N308" i="3"/>
  <c r="BF308" i="3" s="1"/>
  <c r="BI307" i="3"/>
  <c r="BH307" i="3"/>
  <c r="BG307" i="3"/>
  <c r="BE307" i="3"/>
  <c r="AA307" i="3"/>
  <c r="Y307" i="3"/>
  <c r="W307" i="3"/>
  <c r="BK307" i="3"/>
  <c r="N307" i="3"/>
  <c r="BF307" i="3" s="1"/>
  <c r="BI306" i="3"/>
  <c r="BH306" i="3"/>
  <c r="BG306" i="3"/>
  <c r="BE306" i="3"/>
  <c r="AA306" i="3"/>
  <c r="Y306" i="3"/>
  <c r="W306" i="3"/>
  <c r="BK306" i="3"/>
  <c r="BK305" i="3" s="1"/>
  <c r="N305" i="3" s="1"/>
  <c r="N104" i="3" s="1"/>
  <c r="N306" i="3"/>
  <c r="BF306" i="3" s="1"/>
  <c r="BI304" i="3"/>
  <c r="BH304" i="3"/>
  <c r="BG304" i="3"/>
  <c r="BE304" i="3"/>
  <c r="AA304" i="3"/>
  <c r="Y304" i="3"/>
  <c r="W304" i="3"/>
  <c r="BK304" i="3"/>
  <c r="N304" i="3"/>
  <c r="BF304" i="3" s="1"/>
  <c r="BI303" i="3"/>
  <c r="BH303" i="3"/>
  <c r="BG303" i="3"/>
  <c r="BF303" i="3"/>
  <c r="BE303" i="3"/>
  <c r="AA303" i="3"/>
  <c r="Y303" i="3"/>
  <c r="W303" i="3"/>
  <c r="BK303" i="3"/>
  <c r="N303" i="3"/>
  <c r="BI302" i="3"/>
  <c r="BH302" i="3"/>
  <c r="BG302" i="3"/>
  <c r="BE302" i="3"/>
  <c r="AA302" i="3"/>
  <c r="AA301" i="3" s="1"/>
  <c r="Y302" i="3"/>
  <c r="W302" i="3"/>
  <c r="BK302" i="3"/>
  <c r="N302" i="3"/>
  <c r="BF302" i="3" s="1"/>
  <c r="BI300" i="3"/>
  <c r="BH300" i="3"/>
  <c r="BG300" i="3"/>
  <c r="BE300" i="3"/>
  <c r="AA300" i="3"/>
  <c r="Y300" i="3"/>
  <c r="W300" i="3"/>
  <c r="BK300" i="3"/>
  <c r="N300" i="3"/>
  <c r="BF300" i="3" s="1"/>
  <c r="BI299" i="3"/>
  <c r="BH299" i="3"/>
  <c r="BG299" i="3"/>
  <c r="BE299" i="3"/>
  <c r="AA299" i="3"/>
  <c r="AA298" i="3" s="1"/>
  <c r="Y299" i="3"/>
  <c r="Y298" i="3" s="1"/>
  <c r="W299" i="3"/>
  <c r="BK299" i="3"/>
  <c r="N299" i="3"/>
  <c r="BF299" i="3" s="1"/>
  <c r="BI297" i="3"/>
  <c r="BH297" i="3"/>
  <c r="BG297" i="3"/>
  <c r="BE297" i="3"/>
  <c r="AA297" i="3"/>
  <c r="Y297" i="3"/>
  <c r="W297" i="3"/>
  <c r="BK297" i="3"/>
  <c r="N297" i="3"/>
  <c r="BF297" i="3" s="1"/>
  <c r="BI296" i="3"/>
  <c r="BH296" i="3"/>
  <c r="BG296" i="3"/>
  <c r="BE296" i="3"/>
  <c r="AA296" i="3"/>
  <c r="Y296" i="3"/>
  <c r="W296" i="3"/>
  <c r="BK296" i="3"/>
  <c r="N296" i="3"/>
  <c r="BF296" i="3" s="1"/>
  <c r="BI295" i="3"/>
  <c r="BH295" i="3"/>
  <c r="BG295" i="3"/>
  <c r="BE295" i="3"/>
  <c r="AA295" i="3"/>
  <c r="Y295" i="3"/>
  <c r="Y294" i="3" s="1"/>
  <c r="W295" i="3"/>
  <c r="BK295" i="3"/>
  <c r="N295" i="3"/>
  <c r="BF295" i="3" s="1"/>
  <c r="BI293" i="3"/>
  <c r="BH293" i="3"/>
  <c r="BG293" i="3"/>
  <c r="BF293" i="3"/>
  <c r="BE293" i="3"/>
  <c r="AA293" i="3"/>
  <c r="Y293" i="3"/>
  <c r="W293" i="3"/>
  <c r="BK293" i="3"/>
  <c r="N293" i="3"/>
  <c r="BI292" i="3"/>
  <c r="BH292" i="3"/>
  <c r="BG292" i="3"/>
  <c r="BE292" i="3"/>
  <c r="AA292" i="3"/>
  <c r="Y292" i="3"/>
  <c r="W292" i="3"/>
  <c r="BK292" i="3"/>
  <c r="N292" i="3"/>
  <c r="BF292" i="3" s="1"/>
  <c r="BI291" i="3"/>
  <c r="BH291" i="3"/>
  <c r="BG291" i="3"/>
  <c r="BE291" i="3"/>
  <c r="AA291" i="3"/>
  <c r="Y291" i="3"/>
  <c r="W291" i="3"/>
  <c r="BK291" i="3"/>
  <c r="N291" i="3"/>
  <c r="BF291" i="3" s="1"/>
  <c r="BI290" i="3"/>
  <c r="BH290" i="3"/>
  <c r="BG290" i="3"/>
  <c r="BE290" i="3"/>
  <c r="AA290" i="3"/>
  <c r="Y290" i="3"/>
  <c r="W290" i="3"/>
  <c r="BK290" i="3"/>
  <c r="N290" i="3"/>
  <c r="BF290" i="3" s="1"/>
  <c r="BI289" i="3"/>
  <c r="BH289" i="3"/>
  <c r="BG289" i="3"/>
  <c r="BE289" i="3"/>
  <c r="AA289" i="3"/>
  <c r="Y289" i="3"/>
  <c r="W289" i="3"/>
  <c r="BK289" i="3"/>
  <c r="N289" i="3"/>
  <c r="BF289" i="3" s="1"/>
  <c r="BI288" i="3"/>
  <c r="BH288" i="3"/>
  <c r="BG288" i="3"/>
  <c r="BE288" i="3"/>
  <c r="AA288" i="3"/>
  <c r="Y288" i="3"/>
  <c r="W288" i="3"/>
  <c r="BK288" i="3"/>
  <c r="N288" i="3"/>
  <c r="BF288" i="3" s="1"/>
  <c r="BI287" i="3"/>
  <c r="BH287" i="3"/>
  <c r="BG287" i="3"/>
  <c r="BE287" i="3"/>
  <c r="AA287" i="3"/>
  <c r="Y287" i="3"/>
  <c r="W287" i="3"/>
  <c r="BK287" i="3"/>
  <c r="N287" i="3"/>
  <c r="BF287" i="3" s="1"/>
  <c r="BI286" i="3"/>
  <c r="BH286" i="3"/>
  <c r="BG286" i="3"/>
  <c r="BE286" i="3"/>
  <c r="AA286" i="3"/>
  <c r="Y286" i="3"/>
  <c r="W286" i="3"/>
  <c r="BK286" i="3"/>
  <c r="N286" i="3"/>
  <c r="BF286" i="3" s="1"/>
  <c r="BI285" i="3"/>
  <c r="BH285" i="3"/>
  <c r="BG285" i="3"/>
  <c r="BE285" i="3"/>
  <c r="AA285" i="3"/>
  <c r="Y285" i="3"/>
  <c r="W285" i="3"/>
  <c r="BK285" i="3"/>
  <c r="N285" i="3"/>
  <c r="BF285" i="3" s="1"/>
  <c r="BI284" i="3"/>
  <c r="BH284" i="3"/>
  <c r="BG284" i="3"/>
  <c r="BE284" i="3"/>
  <c r="AA284" i="3"/>
  <c r="Y284" i="3"/>
  <c r="W284" i="3"/>
  <c r="BK284" i="3"/>
  <c r="N284" i="3"/>
  <c r="BF284" i="3" s="1"/>
  <c r="BI283" i="3"/>
  <c r="BH283" i="3"/>
  <c r="BG283" i="3"/>
  <c r="BE283" i="3"/>
  <c r="AA283" i="3"/>
  <c r="Y283" i="3"/>
  <c r="W283" i="3"/>
  <c r="BK283" i="3"/>
  <c r="N283" i="3"/>
  <c r="BF283" i="3" s="1"/>
  <c r="BI282" i="3"/>
  <c r="BH282" i="3"/>
  <c r="BG282" i="3"/>
  <c r="BE282" i="3"/>
  <c r="AA282" i="3"/>
  <c r="Y282" i="3"/>
  <c r="W282" i="3"/>
  <c r="BK282" i="3"/>
  <c r="N282" i="3"/>
  <c r="BF282" i="3" s="1"/>
  <c r="BI281" i="3"/>
  <c r="BH281" i="3"/>
  <c r="BG281" i="3"/>
  <c r="BE281" i="3"/>
  <c r="AA281" i="3"/>
  <c r="Y281" i="3"/>
  <c r="W281" i="3"/>
  <c r="BK281" i="3"/>
  <c r="N281" i="3"/>
  <c r="BF281" i="3" s="1"/>
  <c r="BI280" i="3"/>
  <c r="BH280" i="3"/>
  <c r="BG280" i="3"/>
  <c r="BE280" i="3"/>
  <c r="AA280" i="3"/>
  <c r="Y280" i="3"/>
  <c r="W280" i="3"/>
  <c r="BK280" i="3"/>
  <c r="N280" i="3"/>
  <c r="BF280" i="3" s="1"/>
  <c r="BI279" i="3"/>
  <c r="BH279" i="3"/>
  <c r="BG279" i="3"/>
  <c r="BE279" i="3"/>
  <c r="AA279" i="3"/>
  <c r="Y279" i="3"/>
  <c r="W279" i="3"/>
  <c r="BK279" i="3"/>
  <c r="N279" i="3"/>
  <c r="BF279" i="3" s="1"/>
  <c r="BI278" i="3"/>
  <c r="BH278" i="3"/>
  <c r="BG278" i="3"/>
  <c r="BE278" i="3"/>
  <c r="AA278" i="3"/>
  <c r="Y278" i="3"/>
  <c r="W278" i="3"/>
  <c r="BK278" i="3"/>
  <c r="N278" i="3"/>
  <c r="BF278" i="3" s="1"/>
  <c r="BI277" i="3"/>
  <c r="BH277" i="3"/>
  <c r="BG277" i="3"/>
  <c r="BE277" i="3"/>
  <c r="AA277" i="3"/>
  <c r="Y277" i="3"/>
  <c r="W277" i="3"/>
  <c r="BK277" i="3"/>
  <c r="N277" i="3"/>
  <c r="BF277" i="3" s="1"/>
  <c r="BI276" i="3"/>
  <c r="BH276" i="3"/>
  <c r="BG276" i="3"/>
  <c r="BE276" i="3"/>
  <c r="AA276" i="3"/>
  <c r="Y276" i="3"/>
  <c r="W276" i="3"/>
  <c r="BK276" i="3"/>
  <c r="N276" i="3"/>
  <c r="BF276" i="3" s="1"/>
  <c r="BI275" i="3"/>
  <c r="BH275" i="3"/>
  <c r="BG275" i="3"/>
  <c r="BE275" i="3"/>
  <c r="AA275" i="3"/>
  <c r="Y275" i="3"/>
  <c r="W275" i="3"/>
  <c r="BK275" i="3"/>
  <c r="N275" i="3"/>
  <c r="BF275" i="3" s="1"/>
  <c r="BI274" i="3"/>
  <c r="BH274" i="3"/>
  <c r="BG274" i="3"/>
  <c r="BE274" i="3"/>
  <c r="AA274" i="3"/>
  <c r="Y274" i="3"/>
  <c r="W274" i="3"/>
  <c r="BK274" i="3"/>
  <c r="N274" i="3"/>
  <c r="BF274" i="3" s="1"/>
  <c r="BI273" i="3"/>
  <c r="BH273" i="3"/>
  <c r="BG273" i="3"/>
  <c r="BE273" i="3"/>
  <c r="AA273" i="3"/>
  <c r="Y273" i="3"/>
  <c r="W273" i="3"/>
  <c r="BK273" i="3"/>
  <c r="N273" i="3"/>
  <c r="BF273" i="3" s="1"/>
  <c r="BI272" i="3"/>
  <c r="BH272" i="3"/>
  <c r="BG272" i="3"/>
  <c r="BE272" i="3"/>
  <c r="AA272" i="3"/>
  <c r="Y272" i="3"/>
  <c r="W272" i="3"/>
  <c r="BK272" i="3"/>
  <c r="N272" i="3"/>
  <c r="BF272" i="3" s="1"/>
  <c r="BI271" i="3"/>
  <c r="BH271" i="3"/>
  <c r="BG271" i="3"/>
  <c r="BE271" i="3"/>
  <c r="AA271" i="3"/>
  <c r="Y271" i="3"/>
  <c r="W271" i="3"/>
  <c r="BK271" i="3"/>
  <c r="N271" i="3"/>
  <c r="BF271" i="3" s="1"/>
  <c r="BI270" i="3"/>
  <c r="BH270" i="3"/>
  <c r="BG270" i="3"/>
  <c r="BE270" i="3"/>
  <c r="AA270" i="3"/>
  <c r="Y270" i="3"/>
  <c r="W270" i="3"/>
  <c r="BK270" i="3"/>
  <c r="N270" i="3"/>
  <c r="BF270" i="3" s="1"/>
  <c r="BI269" i="3"/>
  <c r="BH269" i="3"/>
  <c r="BG269" i="3"/>
  <c r="BE269" i="3"/>
  <c r="AA269" i="3"/>
  <c r="Y269" i="3"/>
  <c r="W269" i="3"/>
  <c r="BK269" i="3"/>
  <c r="N269" i="3"/>
  <c r="BF269" i="3" s="1"/>
  <c r="BI268" i="3"/>
  <c r="BH268" i="3"/>
  <c r="BG268" i="3"/>
  <c r="BE268" i="3"/>
  <c r="AA268" i="3"/>
  <c r="Y268" i="3"/>
  <c r="W268" i="3"/>
  <c r="BK268" i="3"/>
  <c r="N268" i="3"/>
  <c r="BF268" i="3" s="1"/>
  <c r="BI267" i="3"/>
  <c r="BH267" i="3"/>
  <c r="BG267" i="3"/>
  <c r="BE267" i="3"/>
  <c r="AA267" i="3"/>
  <c r="AA266" i="3" s="1"/>
  <c r="Y267" i="3"/>
  <c r="W267" i="3"/>
  <c r="BK267" i="3"/>
  <c r="N267" i="3"/>
  <c r="BF267" i="3" s="1"/>
  <c r="BI265" i="3"/>
  <c r="BH265" i="3"/>
  <c r="BG265" i="3"/>
  <c r="BE265" i="3"/>
  <c r="AA265" i="3"/>
  <c r="Y265" i="3"/>
  <c r="W265" i="3"/>
  <c r="BK265" i="3"/>
  <c r="N265" i="3"/>
  <c r="BF265" i="3" s="1"/>
  <c r="BI264" i="3"/>
  <c r="BH264" i="3"/>
  <c r="BG264" i="3"/>
  <c r="BE264" i="3"/>
  <c r="AA264" i="3"/>
  <c r="Y264" i="3"/>
  <c r="W264" i="3"/>
  <c r="BK264" i="3"/>
  <c r="N264" i="3"/>
  <c r="BF264" i="3" s="1"/>
  <c r="BI263" i="3"/>
  <c r="BH263" i="3"/>
  <c r="BG263" i="3"/>
  <c r="BE263" i="3"/>
  <c r="AA263" i="3"/>
  <c r="Y263" i="3"/>
  <c r="W263" i="3"/>
  <c r="BK263" i="3"/>
  <c r="N263" i="3"/>
  <c r="BF263" i="3" s="1"/>
  <c r="BI262" i="3"/>
  <c r="BH262" i="3"/>
  <c r="BG262" i="3"/>
  <c r="BE262" i="3"/>
  <c r="AA262" i="3"/>
  <c r="Y262" i="3"/>
  <c r="W262" i="3"/>
  <c r="BK262" i="3"/>
  <c r="N262" i="3"/>
  <c r="BF262" i="3" s="1"/>
  <c r="BI261" i="3"/>
  <c r="BH261" i="3"/>
  <c r="BG261" i="3"/>
  <c r="BE261" i="3"/>
  <c r="AA261" i="3"/>
  <c r="Y261" i="3"/>
  <c r="W261" i="3"/>
  <c r="BK261" i="3"/>
  <c r="N261" i="3"/>
  <c r="BF261" i="3" s="1"/>
  <c r="BI260" i="3"/>
  <c r="BH260" i="3"/>
  <c r="BG260" i="3"/>
  <c r="BE260" i="3"/>
  <c r="AA260" i="3"/>
  <c r="Y260" i="3"/>
  <c r="W260" i="3"/>
  <c r="BK260" i="3"/>
  <c r="N260" i="3"/>
  <c r="BF260" i="3" s="1"/>
  <c r="BI259" i="3"/>
  <c r="BH259" i="3"/>
  <c r="BG259" i="3"/>
  <c r="BE259" i="3"/>
  <c r="AA259" i="3"/>
  <c r="Y259" i="3"/>
  <c r="W259" i="3"/>
  <c r="BK259" i="3"/>
  <c r="N259" i="3"/>
  <c r="BF259" i="3" s="1"/>
  <c r="BI257" i="3"/>
  <c r="BH257" i="3"/>
  <c r="BG257" i="3"/>
  <c r="BE257" i="3"/>
  <c r="AA257" i="3"/>
  <c r="Y257" i="3"/>
  <c r="W257" i="3"/>
  <c r="BK257" i="3"/>
  <c r="N257" i="3"/>
  <c r="BF257" i="3" s="1"/>
  <c r="BI256" i="3"/>
  <c r="BH256" i="3"/>
  <c r="BG256" i="3"/>
  <c r="BE256" i="3"/>
  <c r="AA256" i="3"/>
  <c r="Y256" i="3"/>
  <c r="W256" i="3"/>
  <c r="BK256" i="3"/>
  <c r="N256" i="3"/>
  <c r="BF256" i="3" s="1"/>
  <c r="BI255" i="3"/>
  <c r="BH255" i="3"/>
  <c r="BG255" i="3"/>
  <c r="BE255" i="3"/>
  <c r="AA255" i="3"/>
  <c r="Y255" i="3"/>
  <c r="W255" i="3"/>
  <c r="BK255" i="3"/>
  <c r="N255" i="3"/>
  <c r="BF255" i="3" s="1"/>
  <c r="BI254" i="3"/>
  <c r="BH254" i="3"/>
  <c r="BG254" i="3"/>
  <c r="BE254" i="3"/>
  <c r="AA254" i="3"/>
  <c r="Y254" i="3"/>
  <c r="W254" i="3"/>
  <c r="BK254" i="3"/>
  <c r="N254" i="3"/>
  <c r="BF254" i="3" s="1"/>
  <c r="BI253" i="3"/>
  <c r="BH253" i="3"/>
  <c r="BG253" i="3"/>
  <c r="BE253" i="3"/>
  <c r="AA253" i="3"/>
  <c r="Y253" i="3"/>
  <c r="W253" i="3"/>
  <c r="BK253" i="3"/>
  <c r="N253" i="3"/>
  <c r="BF253" i="3" s="1"/>
  <c r="BI252" i="3"/>
  <c r="BH252" i="3"/>
  <c r="BG252" i="3"/>
  <c r="BE252" i="3"/>
  <c r="AA252" i="3"/>
  <c r="Y252" i="3"/>
  <c r="W252" i="3"/>
  <c r="BK252" i="3"/>
  <c r="N252" i="3"/>
  <c r="BF252" i="3" s="1"/>
  <c r="BI251" i="3"/>
  <c r="BH251" i="3"/>
  <c r="BG251" i="3"/>
  <c r="BE251" i="3"/>
  <c r="AA251" i="3"/>
  <c r="Y251" i="3"/>
  <c r="W251" i="3"/>
  <c r="BK251" i="3"/>
  <c r="N251" i="3"/>
  <c r="BF251" i="3" s="1"/>
  <c r="BI250" i="3"/>
  <c r="BH250" i="3"/>
  <c r="BG250" i="3"/>
  <c r="BE250" i="3"/>
  <c r="AA250" i="3"/>
  <c r="Y250" i="3"/>
  <c r="W250" i="3"/>
  <c r="BK250" i="3"/>
  <c r="N250" i="3"/>
  <c r="BF250" i="3" s="1"/>
  <c r="BI249" i="3"/>
  <c r="BH249" i="3"/>
  <c r="BG249" i="3"/>
  <c r="BE249" i="3"/>
  <c r="AA249" i="3"/>
  <c r="Y249" i="3"/>
  <c r="W249" i="3"/>
  <c r="BK249" i="3"/>
  <c r="N249" i="3"/>
  <c r="BF249" i="3" s="1"/>
  <c r="BI248" i="3"/>
  <c r="BH248" i="3"/>
  <c r="BG248" i="3"/>
  <c r="BE248" i="3"/>
  <c r="AA248" i="3"/>
  <c r="Y248" i="3"/>
  <c r="W248" i="3"/>
  <c r="BK248" i="3"/>
  <c r="N248" i="3"/>
  <c r="BF248" i="3" s="1"/>
  <c r="BI247" i="3"/>
  <c r="BH247" i="3"/>
  <c r="BG247" i="3"/>
  <c r="BE247" i="3"/>
  <c r="AA247" i="3"/>
  <c r="Y247" i="3"/>
  <c r="W247" i="3"/>
  <c r="BK247" i="3"/>
  <c r="N247" i="3"/>
  <c r="BF247" i="3" s="1"/>
  <c r="BI246" i="3"/>
  <c r="BH246" i="3"/>
  <c r="BG246" i="3"/>
  <c r="BF246" i="3"/>
  <c r="BE246" i="3"/>
  <c r="AA246" i="3"/>
  <c r="Y246" i="3"/>
  <c r="W246" i="3"/>
  <c r="BK246" i="3"/>
  <c r="N246" i="3"/>
  <c r="BI245" i="3"/>
  <c r="BH245" i="3"/>
  <c r="BG245" i="3"/>
  <c r="BE245" i="3"/>
  <c r="AA245" i="3"/>
  <c r="Y245" i="3"/>
  <c r="W245" i="3"/>
  <c r="BK245" i="3"/>
  <c r="N245" i="3"/>
  <c r="BF245" i="3" s="1"/>
  <c r="BI244" i="3"/>
  <c r="BH244" i="3"/>
  <c r="BG244" i="3"/>
  <c r="BE244" i="3"/>
  <c r="AA244" i="3"/>
  <c r="Y244" i="3"/>
  <c r="W244" i="3"/>
  <c r="BK244" i="3"/>
  <c r="N244" i="3"/>
  <c r="BF244" i="3" s="1"/>
  <c r="BI243" i="3"/>
  <c r="BH243" i="3"/>
  <c r="BG243" i="3"/>
  <c r="BE243" i="3"/>
  <c r="AA243" i="3"/>
  <c r="Y243" i="3"/>
  <c r="W243" i="3"/>
  <c r="BK243" i="3"/>
  <c r="N243" i="3"/>
  <c r="BF243" i="3" s="1"/>
  <c r="BI242" i="3"/>
  <c r="BH242" i="3"/>
  <c r="BG242" i="3"/>
  <c r="BE242" i="3"/>
  <c r="AA242" i="3"/>
  <c r="Y242" i="3"/>
  <c r="W242" i="3"/>
  <c r="BK242" i="3"/>
  <c r="N242" i="3"/>
  <c r="BF242" i="3" s="1"/>
  <c r="BI241" i="3"/>
  <c r="BH241" i="3"/>
  <c r="BG241" i="3"/>
  <c r="BE241" i="3"/>
  <c r="AA241" i="3"/>
  <c r="Y241" i="3"/>
  <c r="W241" i="3"/>
  <c r="BK241" i="3"/>
  <c r="N241" i="3"/>
  <c r="BF241" i="3" s="1"/>
  <c r="BI240" i="3"/>
  <c r="BH240" i="3"/>
  <c r="BG240" i="3"/>
  <c r="BE240" i="3"/>
  <c r="AA240" i="3"/>
  <c r="Y240" i="3"/>
  <c r="W240" i="3"/>
  <c r="BK240" i="3"/>
  <c r="N240" i="3"/>
  <c r="BF240" i="3" s="1"/>
  <c r="BI239" i="3"/>
  <c r="BH239" i="3"/>
  <c r="BG239" i="3"/>
  <c r="BE239" i="3"/>
  <c r="AA239" i="3"/>
  <c r="Y239" i="3"/>
  <c r="W239" i="3"/>
  <c r="BK239" i="3"/>
  <c r="N239" i="3"/>
  <c r="BF239" i="3" s="1"/>
  <c r="BI238" i="3"/>
  <c r="BH238" i="3"/>
  <c r="BG238" i="3"/>
  <c r="BE238" i="3"/>
  <c r="AA238" i="3"/>
  <c r="Y238" i="3"/>
  <c r="W238" i="3"/>
  <c r="BK238" i="3"/>
  <c r="N238" i="3"/>
  <c r="BF238" i="3" s="1"/>
  <c r="BI237" i="3"/>
  <c r="BH237" i="3"/>
  <c r="BG237" i="3"/>
  <c r="BE237" i="3"/>
  <c r="AA237" i="3"/>
  <c r="Y237" i="3"/>
  <c r="W237" i="3"/>
  <c r="BK237" i="3"/>
  <c r="N237" i="3"/>
  <c r="BF237" i="3" s="1"/>
  <c r="BI236" i="3"/>
  <c r="BH236" i="3"/>
  <c r="BG236" i="3"/>
  <c r="BE236" i="3"/>
  <c r="AA236" i="3"/>
  <c r="Y236" i="3"/>
  <c r="W236" i="3"/>
  <c r="BK236" i="3"/>
  <c r="N236" i="3"/>
  <c r="BF236" i="3" s="1"/>
  <c r="BI235" i="3"/>
  <c r="BH235" i="3"/>
  <c r="BG235" i="3"/>
  <c r="BE235" i="3"/>
  <c r="AA235" i="3"/>
  <c r="Y235" i="3"/>
  <c r="W235" i="3"/>
  <c r="BK235" i="3"/>
  <c r="N235" i="3"/>
  <c r="BF235" i="3" s="1"/>
  <c r="BI234" i="3"/>
  <c r="BH234" i="3"/>
  <c r="BG234" i="3"/>
  <c r="BE234" i="3"/>
  <c r="AA234" i="3"/>
  <c r="Y234" i="3"/>
  <c r="W234" i="3"/>
  <c r="BK234" i="3"/>
  <c r="N234" i="3"/>
  <c r="BF234" i="3" s="1"/>
  <c r="BI232" i="3"/>
  <c r="BH232" i="3"/>
  <c r="BG232" i="3"/>
  <c r="BE232" i="3"/>
  <c r="AA232" i="3"/>
  <c r="Y232" i="3"/>
  <c r="W232" i="3"/>
  <c r="BK232" i="3"/>
  <c r="N232" i="3"/>
  <c r="BF232" i="3" s="1"/>
  <c r="BI231" i="3"/>
  <c r="BH231" i="3"/>
  <c r="BG231" i="3"/>
  <c r="BE231" i="3"/>
  <c r="AA231" i="3"/>
  <c r="Y231" i="3"/>
  <c r="W231" i="3"/>
  <c r="BK231" i="3"/>
  <c r="N231" i="3"/>
  <c r="BF231" i="3" s="1"/>
  <c r="BI230" i="3"/>
  <c r="BH230" i="3"/>
  <c r="BG230" i="3"/>
  <c r="BE230" i="3"/>
  <c r="AA230" i="3"/>
  <c r="Y230" i="3"/>
  <c r="Y229" i="3" s="1"/>
  <c r="W230" i="3"/>
  <c r="BK230" i="3"/>
  <c r="N230" i="3"/>
  <c r="BF230" i="3" s="1"/>
  <c r="BI227" i="3"/>
  <c r="BH227" i="3"/>
  <c r="BG227" i="3"/>
  <c r="BE227" i="3"/>
  <c r="AA227" i="3"/>
  <c r="AA226" i="3" s="1"/>
  <c r="Y227" i="3"/>
  <c r="Y226" i="3" s="1"/>
  <c r="W227" i="3"/>
  <c r="W226" i="3" s="1"/>
  <c r="BK227" i="3"/>
  <c r="BK226" i="3" s="1"/>
  <c r="N226" i="3" s="1"/>
  <c r="N95" i="3" s="1"/>
  <c r="N227" i="3"/>
  <c r="BF227" i="3" s="1"/>
  <c r="BI225" i="3"/>
  <c r="BH225" i="3"/>
  <c r="BG225" i="3"/>
  <c r="BE225" i="3"/>
  <c r="AA225" i="3"/>
  <c r="Y225" i="3"/>
  <c r="W225" i="3"/>
  <c r="BK225" i="3"/>
  <c r="N225" i="3"/>
  <c r="BF225" i="3" s="1"/>
  <c r="BI224" i="3"/>
  <c r="BH224" i="3"/>
  <c r="BG224" i="3"/>
  <c r="BE224" i="3"/>
  <c r="AA224" i="3"/>
  <c r="Y224" i="3"/>
  <c r="W224" i="3"/>
  <c r="BK224" i="3"/>
  <c r="N224" i="3"/>
  <c r="BF224" i="3" s="1"/>
  <c r="BI223" i="3"/>
  <c r="BH223" i="3"/>
  <c r="BG223" i="3"/>
  <c r="BE223" i="3"/>
  <c r="AA223" i="3"/>
  <c r="Y223" i="3"/>
  <c r="W223" i="3"/>
  <c r="BK223" i="3"/>
  <c r="N223" i="3"/>
  <c r="BF223" i="3" s="1"/>
  <c r="BI222" i="3"/>
  <c r="BH222" i="3"/>
  <c r="BG222" i="3"/>
  <c r="BE222" i="3"/>
  <c r="AA222" i="3"/>
  <c r="Y222" i="3"/>
  <c r="W222" i="3"/>
  <c r="BK222" i="3"/>
  <c r="N222" i="3"/>
  <c r="BF222" i="3" s="1"/>
  <c r="BI221" i="3"/>
  <c r="BH221" i="3"/>
  <c r="BG221" i="3"/>
  <c r="BE221" i="3"/>
  <c r="AA221" i="3"/>
  <c r="Y221" i="3"/>
  <c r="W221" i="3"/>
  <c r="BK221" i="3"/>
  <c r="N221" i="3"/>
  <c r="BF221" i="3" s="1"/>
  <c r="BI220" i="3"/>
  <c r="BH220" i="3"/>
  <c r="BG220" i="3"/>
  <c r="BE220" i="3"/>
  <c r="AA220" i="3"/>
  <c r="Y220" i="3"/>
  <c r="W220" i="3"/>
  <c r="BK220" i="3"/>
  <c r="N220" i="3"/>
  <c r="BF220" i="3" s="1"/>
  <c r="BI219" i="3"/>
  <c r="BH219" i="3"/>
  <c r="BG219" i="3"/>
  <c r="BE219" i="3"/>
  <c r="AA219" i="3"/>
  <c r="Y219" i="3"/>
  <c r="W219" i="3"/>
  <c r="BK219" i="3"/>
  <c r="N219" i="3"/>
  <c r="BF219" i="3" s="1"/>
  <c r="BI218" i="3"/>
  <c r="BH218" i="3"/>
  <c r="BG218" i="3"/>
  <c r="BE218" i="3"/>
  <c r="AA218" i="3"/>
  <c r="Y218" i="3"/>
  <c r="W218" i="3"/>
  <c r="BK218" i="3"/>
  <c r="N218" i="3"/>
  <c r="BF218" i="3" s="1"/>
  <c r="BI217" i="3"/>
  <c r="BH217" i="3"/>
  <c r="BG217" i="3"/>
  <c r="BE217" i="3"/>
  <c r="AA217" i="3"/>
  <c r="Y217" i="3"/>
  <c r="W217" i="3"/>
  <c r="BK217" i="3"/>
  <c r="N217" i="3"/>
  <c r="BF217" i="3" s="1"/>
  <c r="BI216" i="3"/>
  <c r="BH216" i="3"/>
  <c r="BG216" i="3"/>
  <c r="BF216" i="3"/>
  <c r="BE216" i="3"/>
  <c r="AA216" i="3"/>
  <c r="Y216" i="3"/>
  <c r="W216" i="3"/>
  <c r="BK216" i="3"/>
  <c r="N216" i="3"/>
  <c r="BI215" i="3"/>
  <c r="BH215" i="3"/>
  <c r="BG215" i="3"/>
  <c r="BE215" i="3"/>
  <c r="AA215" i="3"/>
  <c r="Y215" i="3"/>
  <c r="W215" i="3"/>
  <c r="BK215" i="3"/>
  <c r="N215" i="3"/>
  <c r="BF215" i="3" s="1"/>
  <c r="BI214" i="3"/>
  <c r="BH214" i="3"/>
  <c r="BG214" i="3"/>
  <c r="BE214" i="3"/>
  <c r="AA214" i="3"/>
  <c r="Y214" i="3"/>
  <c r="W214" i="3"/>
  <c r="BK214" i="3"/>
  <c r="N214" i="3"/>
  <c r="BF214" i="3" s="1"/>
  <c r="BI213" i="3"/>
  <c r="BH213" i="3"/>
  <c r="BG213" i="3"/>
  <c r="BE213" i="3"/>
  <c r="AA213" i="3"/>
  <c r="Y213" i="3"/>
  <c r="W213" i="3"/>
  <c r="BK213" i="3"/>
  <c r="N213" i="3"/>
  <c r="BF213" i="3" s="1"/>
  <c r="BI212" i="3"/>
  <c r="BH212" i="3"/>
  <c r="BG212" i="3"/>
  <c r="BE212" i="3"/>
  <c r="AA212" i="3"/>
  <c r="Y212" i="3"/>
  <c r="W212" i="3"/>
  <c r="BK212" i="3"/>
  <c r="N212" i="3"/>
  <c r="BF212" i="3" s="1"/>
  <c r="BI211" i="3"/>
  <c r="BH211" i="3"/>
  <c r="BG211" i="3"/>
  <c r="BE211" i="3"/>
  <c r="AA211" i="3"/>
  <c r="Y211" i="3"/>
  <c r="W211" i="3"/>
  <c r="BK211" i="3"/>
  <c r="N211" i="3"/>
  <c r="BF211" i="3" s="1"/>
  <c r="BI210" i="3"/>
  <c r="BH210" i="3"/>
  <c r="BG210" i="3"/>
  <c r="BE210" i="3"/>
  <c r="AA210" i="3"/>
  <c r="Y210" i="3"/>
  <c r="W210" i="3"/>
  <c r="BK210" i="3"/>
  <c r="N210" i="3"/>
  <c r="BF210" i="3" s="1"/>
  <c r="BI209" i="3"/>
  <c r="BH209" i="3"/>
  <c r="BG209" i="3"/>
  <c r="BE209" i="3"/>
  <c r="AA209" i="3"/>
  <c r="Y209" i="3"/>
  <c r="W209" i="3"/>
  <c r="BK209" i="3"/>
  <c r="N209" i="3"/>
  <c r="BF209" i="3" s="1"/>
  <c r="BI208" i="3"/>
  <c r="BH208" i="3"/>
  <c r="BG208" i="3"/>
  <c r="BE208" i="3"/>
  <c r="AA208" i="3"/>
  <c r="Y208" i="3"/>
  <c r="W208" i="3"/>
  <c r="BK208" i="3"/>
  <c r="N208" i="3"/>
  <c r="BF208" i="3" s="1"/>
  <c r="BI207" i="3"/>
  <c r="BH207" i="3"/>
  <c r="BG207" i="3"/>
  <c r="BE207" i="3"/>
  <c r="AA207" i="3"/>
  <c r="Y207" i="3"/>
  <c r="W207" i="3"/>
  <c r="BK207" i="3"/>
  <c r="N207" i="3"/>
  <c r="BF207" i="3" s="1"/>
  <c r="BI206" i="3"/>
  <c r="BH206" i="3"/>
  <c r="BG206" i="3"/>
  <c r="BE206" i="3"/>
  <c r="AA206" i="3"/>
  <c r="Y206" i="3"/>
  <c r="W206" i="3"/>
  <c r="BK206" i="3"/>
  <c r="N206" i="3"/>
  <c r="BF206" i="3" s="1"/>
  <c r="BI205" i="3"/>
  <c r="BH205" i="3"/>
  <c r="BG205" i="3"/>
  <c r="BE205" i="3"/>
  <c r="AA205" i="3"/>
  <c r="Y205" i="3"/>
  <c r="W205" i="3"/>
  <c r="BK205" i="3"/>
  <c r="N205" i="3"/>
  <c r="BF205" i="3" s="1"/>
  <c r="BI204" i="3"/>
  <c r="BH204" i="3"/>
  <c r="BG204" i="3"/>
  <c r="BE204" i="3"/>
  <c r="AA204" i="3"/>
  <c r="Y204" i="3"/>
  <c r="W204" i="3"/>
  <c r="BK204" i="3"/>
  <c r="N204" i="3"/>
  <c r="BF204" i="3" s="1"/>
  <c r="BI203" i="3"/>
  <c r="BH203" i="3"/>
  <c r="BG203" i="3"/>
  <c r="BE203" i="3"/>
  <c r="AA203" i="3"/>
  <c r="Y203" i="3"/>
  <c r="W203" i="3"/>
  <c r="BK203" i="3"/>
  <c r="N203" i="3"/>
  <c r="BF203" i="3" s="1"/>
  <c r="BI202" i="3"/>
  <c r="BH202" i="3"/>
  <c r="BG202" i="3"/>
  <c r="BE202" i="3"/>
  <c r="AA202" i="3"/>
  <c r="Y202" i="3"/>
  <c r="W202" i="3"/>
  <c r="BK202" i="3"/>
  <c r="N202" i="3"/>
  <c r="BF202" i="3" s="1"/>
  <c r="BI201" i="3"/>
  <c r="BH201" i="3"/>
  <c r="BG201" i="3"/>
  <c r="BE201" i="3"/>
  <c r="AA201" i="3"/>
  <c r="Y201" i="3"/>
  <c r="W201" i="3"/>
  <c r="BK201" i="3"/>
  <c r="N201" i="3"/>
  <c r="BF201" i="3" s="1"/>
  <c r="BI200" i="3"/>
  <c r="BH200" i="3"/>
  <c r="BG200" i="3"/>
  <c r="BE200" i="3"/>
  <c r="AA200" i="3"/>
  <c r="Y200" i="3"/>
  <c r="W200" i="3"/>
  <c r="BK200" i="3"/>
  <c r="N200" i="3"/>
  <c r="BF200" i="3" s="1"/>
  <c r="BI199" i="3"/>
  <c r="BH199" i="3"/>
  <c r="BG199" i="3"/>
  <c r="BE199" i="3"/>
  <c r="AA199" i="3"/>
  <c r="Y199" i="3"/>
  <c r="W199" i="3"/>
  <c r="BK199" i="3"/>
  <c r="N199" i="3"/>
  <c r="BF199" i="3" s="1"/>
  <c r="BI198" i="3"/>
  <c r="BH198" i="3"/>
  <c r="BG198" i="3"/>
  <c r="BE198" i="3"/>
  <c r="AA198" i="3"/>
  <c r="Y198" i="3"/>
  <c r="W198" i="3"/>
  <c r="BK198" i="3"/>
  <c r="N198" i="3"/>
  <c r="BF198" i="3" s="1"/>
  <c r="BI197" i="3"/>
  <c r="BH197" i="3"/>
  <c r="BG197" i="3"/>
  <c r="BE197" i="3"/>
  <c r="AA197" i="3"/>
  <c r="Y197" i="3"/>
  <c r="W197" i="3"/>
  <c r="BK197" i="3"/>
  <c r="N197" i="3"/>
  <c r="BF197" i="3" s="1"/>
  <c r="BI196" i="3"/>
  <c r="BH196" i="3"/>
  <c r="BG196" i="3"/>
  <c r="BE196" i="3"/>
  <c r="AA196" i="3"/>
  <c r="Y196" i="3"/>
  <c r="W196" i="3"/>
  <c r="BK196" i="3"/>
  <c r="N196" i="3"/>
  <c r="BF196" i="3" s="1"/>
  <c r="BI195" i="3"/>
  <c r="BH195" i="3"/>
  <c r="BG195" i="3"/>
  <c r="BE195" i="3"/>
  <c r="AA195" i="3"/>
  <c r="Y195" i="3"/>
  <c r="W195" i="3"/>
  <c r="BK195" i="3"/>
  <c r="N195" i="3"/>
  <c r="BF195" i="3" s="1"/>
  <c r="BI194" i="3"/>
  <c r="BH194" i="3"/>
  <c r="BG194" i="3"/>
  <c r="BE194" i="3"/>
  <c r="AA194" i="3"/>
  <c r="Y194" i="3"/>
  <c r="W194" i="3"/>
  <c r="BK194" i="3"/>
  <c r="N194" i="3"/>
  <c r="BF194" i="3" s="1"/>
  <c r="BI193" i="3"/>
  <c r="BH193" i="3"/>
  <c r="BG193" i="3"/>
  <c r="BE193" i="3"/>
  <c r="AA193" i="3"/>
  <c r="Y193" i="3"/>
  <c r="W193" i="3"/>
  <c r="BK193" i="3"/>
  <c r="N193" i="3"/>
  <c r="BF193" i="3" s="1"/>
  <c r="BI192" i="3"/>
  <c r="BH192" i="3"/>
  <c r="BG192" i="3"/>
  <c r="BF192" i="3"/>
  <c r="BE192" i="3"/>
  <c r="AA192" i="3"/>
  <c r="Y192" i="3"/>
  <c r="W192" i="3"/>
  <c r="BK192" i="3"/>
  <c r="N192" i="3"/>
  <c r="BI191" i="3"/>
  <c r="BH191" i="3"/>
  <c r="BG191" i="3"/>
  <c r="BE191" i="3"/>
  <c r="AA191" i="3"/>
  <c r="Y191" i="3"/>
  <c r="W191" i="3"/>
  <c r="BK191" i="3"/>
  <c r="N191" i="3"/>
  <c r="BF191" i="3" s="1"/>
  <c r="BI190" i="3"/>
  <c r="BH190" i="3"/>
  <c r="BG190" i="3"/>
  <c r="BE190" i="3"/>
  <c r="AA190" i="3"/>
  <c r="Y190" i="3"/>
  <c r="W190" i="3"/>
  <c r="BK190" i="3"/>
  <c r="N190" i="3"/>
  <c r="BF190" i="3" s="1"/>
  <c r="BI188" i="3"/>
  <c r="BH188" i="3"/>
  <c r="BG188" i="3"/>
  <c r="BE188" i="3"/>
  <c r="AA188" i="3"/>
  <c r="Y188" i="3"/>
  <c r="W188" i="3"/>
  <c r="BK188" i="3"/>
  <c r="N188" i="3"/>
  <c r="BF188" i="3" s="1"/>
  <c r="BI186" i="3"/>
  <c r="BH186" i="3"/>
  <c r="BG186" i="3"/>
  <c r="BE186" i="3"/>
  <c r="AA186" i="3"/>
  <c r="Y186" i="3"/>
  <c r="W186" i="3"/>
  <c r="BK186" i="3"/>
  <c r="N186" i="3"/>
  <c r="BF186" i="3" s="1"/>
  <c r="BI185" i="3"/>
  <c r="BH185" i="3"/>
  <c r="BG185" i="3"/>
  <c r="BE185" i="3"/>
  <c r="AA185" i="3"/>
  <c r="Y185" i="3"/>
  <c r="W185" i="3"/>
  <c r="BK185" i="3"/>
  <c r="N185" i="3"/>
  <c r="BF185" i="3" s="1"/>
  <c r="BI184" i="3"/>
  <c r="BH184" i="3"/>
  <c r="BG184" i="3"/>
  <c r="BE184" i="3"/>
  <c r="AA184" i="3"/>
  <c r="Y184" i="3"/>
  <c r="W184" i="3"/>
  <c r="BK184" i="3"/>
  <c r="N184" i="3"/>
  <c r="BF184" i="3" s="1"/>
  <c r="BI183" i="3"/>
  <c r="BH183" i="3"/>
  <c r="BG183" i="3"/>
  <c r="BE183" i="3"/>
  <c r="AA183" i="3"/>
  <c r="Y183" i="3"/>
  <c r="W183" i="3"/>
  <c r="BK183" i="3"/>
  <c r="N183" i="3"/>
  <c r="BF183" i="3" s="1"/>
  <c r="BI182" i="3"/>
  <c r="BH182" i="3"/>
  <c r="BG182" i="3"/>
  <c r="BE182" i="3"/>
  <c r="AA182" i="3"/>
  <c r="Y182" i="3"/>
  <c r="W182" i="3"/>
  <c r="BK182" i="3"/>
  <c r="N182" i="3"/>
  <c r="BF182" i="3" s="1"/>
  <c r="BI181" i="3"/>
  <c r="BH181" i="3"/>
  <c r="BG181" i="3"/>
  <c r="BE181" i="3"/>
  <c r="AA181" i="3"/>
  <c r="Y181" i="3"/>
  <c r="W181" i="3"/>
  <c r="BK181" i="3"/>
  <c r="N181" i="3"/>
  <c r="BF181" i="3" s="1"/>
  <c r="BI180" i="3"/>
  <c r="BH180" i="3"/>
  <c r="BG180" i="3"/>
  <c r="BE180" i="3"/>
  <c r="AA180" i="3"/>
  <c r="Y180" i="3"/>
  <c r="W180" i="3"/>
  <c r="BK180" i="3"/>
  <c r="N180" i="3"/>
  <c r="BF180" i="3" s="1"/>
  <c r="BI179" i="3"/>
  <c r="BH179" i="3"/>
  <c r="BG179" i="3"/>
  <c r="BF179" i="3"/>
  <c r="BE179" i="3"/>
  <c r="AA179" i="3"/>
  <c r="Y179" i="3"/>
  <c r="W179" i="3"/>
  <c r="BK179" i="3"/>
  <c r="N179" i="3"/>
  <c r="BI178" i="3"/>
  <c r="BH178" i="3"/>
  <c r="BG178" i="3"/>
  <c r="BE178" i="3"/>
  <c r="AA178" i="3"/>
  <c r="Y178" i="3"/>
  <c r="W178" i="3"/>
  <c r="BK178" i="3"/>
  <c r="N178" i="3"/>
  <c r="BF178" i="3" s="1"/>
  <c r="BI177" i="3"/>
  <c r="BH177" i="3"/>
  <c r="BG177" i="3"/>
  <c r="BE177" i="3"/>
  <c r="AA177" i="3"/>
  <c r="Y177" i="3"/>
  <c r="W177" i="3"/>
  <c r="BK177" i="3"/>
  <c r="N177" i="3"/>
  <c r="BF177" i="3" s="1"/>
  <c r="BI176" i="3"/>
  <c r="BH176" i="3"/>
  <c r="BG176" i="3"/>
  <c r="BE176" i="3"/>
  <c r="AA176" i="3"/>
  <c r="Y176" i="3"/>
  <c r="W176" i="3"/>
  <c r="BK176" i="3"/>
  <c r="N176" i="3"/>
  <c r="BF176" i="3" s="1"/>
  <c r="BI175" i="3"/>
  <c r="BH175" i="3"/>
  <c r="BG175" i="3"/>
  <c r="BE175" i="3"/>
  <c r="AA175" i="3"/>
  <c r="Y175" i="3"/>
  <c r="W175" i="3"/>
  <c r="BK175" i="3"/>
  <c r="N175" i="3"/>
  <c r="BF175" i="3" s="1"/>
  <c r="BI174" i="3"/>
  <c r="BH174" i="3"/>
  <c r="BG174" i="3"/>
  <c r="BE174" i="3"/>
  <c r="AA174" i="3"/>
  <c r="Y174" i="3"/>
  <c r="W174" i="3"/>
  <c r="BK174" i="3"/>
  <c r="N174" i="3"/>
  <c r="BF174" i="3" s="1"/>
  <c r="BI172" i="3"/>
  <c r="BH172" i="3"/>
  <c r="BG172" i="3"/>
  <c r="BE172" i="3"/>
  <c r="AA172" i="3"/>
  <c r="Y172" i="3"/>
  <c r="W172" i="3"/>
  <c r="BK172" i="3"/>
  <c r="N172" i="3"/>
  <c r="BF172" i="3" s="1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E170" i="3"/>
  <c r="AA170" i="3"/>
  <c r="Y170" i="3"/>
  <c r="W170" i="3"/>
  <c r="BK170" i="3"/>
  <c r="N170" i="3"/>
  <c r="BF170" i="3" s="1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 s="1"/>
  <c r="BI167" i="3"/>
  <c r="BH167" i="3"/>
  <c r="BG167" i="3"/>
  <c r="BE167" i="3"/>
  <c r="AA167" i="3"/>
  <c r="Y167" i="3"/>
  <c r="W167" i="3"/>
  <c r="BK167" i="3"/>
  <c r="N167" i="3"/>
  <c r="BF167" i="3" s="1"/>
  <c r="BI166" i="3"/>
  <c r="BH166" i="3"/>
  <c r="BG166" i="3"/>
  <c r="BE166" i="3"/>
  <c r="AA166" i="3"/>
  <c r="Y166" i="3"/>
  <c r="W166" i="3"/>
  <c r="BK166" i="3"/>
  <c r="N166" i="3"/>
  <c r="BF166" i="3" s="1"/>
  <c r="BI165" i="3"/>
  <c r="BH165" i="3"/>
  <c r="BG165" i="3"/>
  <c r="BE165" i="3"/>
  <c r="AA165" i="3"/>
  <c r="Y165" i="3"/>
  <c r="W165" i="3"/>
  <c r="BK165" i="3"/>
  <c r="N165" i="3"/>
  <c r="BF165" i="3" s="1"/>
  <c r="BI164" i="3"/>
  <c r="BH164" i="3"/>
  <c r="BG164" i="3"/>
  <c r="BE164" i="3"/>
  <c r="AA164" i="3"/>
  <c r="Y164" i="3"/>
  <c r="W164" i="3"/>
  <c r="BK164" i="3"/>
  <c r="N164" i="3"/>
  <c r="BF164" i="3" s="1"/>
  <c r="BI163" i="3"/>
  <c r="BH163" i="3"/>
  <c r="BG163" i="3"/>
  <c r="BE163" i="3"/>
  <c r="AA163" i="3"/>
  <c r="Y163" i="3"/>
  <c r="W163" i="3"/>
  <c r="BK163" i="3"/>
  <c r="N163" i="3"/>
  <c r="BF163" i="3" s="1"/>
  <c r="BI162" i="3"/>
  <c r="BH162" i="3"/>
  <c r="BG162" i="3"/>
  <c r="BE162" i="3"/>
  <c r="AA162" i="3"/>
  <c r="Y162" i="3"/>
  <c r="W162" i="3"/>
  <c r="BK162" i="3"/>
  <c r="N162" i="3"/>
  <c r="BF162" i="3" s="1"/>
  <c r="BI161" i="3"/>
  <c r="BH161" i="3"/>
  <c r="BG161" i="3"/>
  <c r="BE161" i="3"/>
  <c r="AA161" i="3"/>
  <c r="Y161" i="3"/>
  <c r="W161" i="3"/>
  <c r="BK161" i="3"/>
  <c r="N161" i="3"/>
  <c r="BF161" i="3" s="1"/>
  <c r="BI160" i="3"/>
  <c r="BH160" i="3"/>
  <c r="BG160" i="3"/>
  <c r="BE160" i="3"/>
  <c r="AA160" i="3"/>
  <c r="Y160" i="3"/>
  <c r="W160" i="3"/>
  <c r="BK160" i="3"/>
  <c r="N160" i="3"/>
  <c r="BF160" i="3" s="1"/>
  <c r="BI158" i="3"/>
  <c r="BH158" i="3"/>
  <c r="BG158" i="3"/>
  <c r="BE158" i="3"/>
  <c r="AA158" i="3"/>
  <c r="Y158" i="3"/>
  <c r="W158" i="3"/>
  <c r="BK158" i="3"/>
  <c r="N158" i="3"/>
  <c r="BF158" i="3" s="1"/>
  <c r="BI157" i="3"/>
  <c r="BH157" i="3"/>
  <c r="BG157" i="3"/>
  <c r="BE157" i="3"/>
  <c r="AA157" i="3"/>
  <c r="Y157" i="3"/>
  <c r="W157" i="3"/>
  <c r="BK157" i="3"/>
  <c r="N157" i="3"/>
  <c r="BF157" i="3" s="1"/>
  <c r="BI156" i="3"/>
  <c r="BH156" i="3"/>
  <c r="BG156" i="3"/>
  <c r="BE156" i="3"/>
  <c r="AA156" i="3"/>
  <c r="Y156" i="3"/>
  <c r="W156" i="3"/>
  <c r="BK156" i="3"/>
  <c r="N156" i="3"/>
  <c r="BF156" i="3" s="1"/>
  <c r="BI155" i="3"/>
  <c r="BH155" i="3"/>
  <c r="BG155" i="3"/>
  <c r="BE155" i="3"/>
  <c r="AA155" i="3"/>
  <c r="Y155" i="3"/>
  <c r="W155" i="3"/>
  <c r="BK155" i="3"/>
  <c r="N155" i="3"/>
  <c r="BF155" i="3" s="1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E152" i="3"/>
  <c r="AA152" i="3"/>
  <c r="Y152" i="3"/>
  <c r="W152" i="3"/>
  <c r="BK152" i="3"/>
  <c r="N152" i="3"/>
  <c r="BF152" i="3" s="1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Y149" i="3"/>
  <c r="W149" i="3"/>
  <c r="BK149" i="3"/>
  <c r="N149" i="3"/>
  <c r="BF149" i="3" s="1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E147" i="3"/>
  <c r="AA147" i="3"/>
  <c r="Y147" i="3"/>
  <c r="W147" i="3"/>
  <c r="BK147" i="3"/>
  <c r="N147" i="3"/>
  <c r="BF147" i="3" s="1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F145" i="3"/>
  <c r="BE145" i="3"/>
  <c r="AA145" i="3"/>
  <c r="Y145" i="3"/>
  <c r="W145" i="3"/>
  <c r="BK145" i="3"/>
  <c r="N145" i="3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E143" i="3"/>
  <c r="AA143" i="3"/>
  <c r="Y143" i="3"/>
  <c r="W143" i="3"/>
  <c r="BK143" i="3"/>
  <c r="N143" i="3"/>
  <c r="BF143" i="3" s="1"/>
  <c r="M136" i="3"/>
  <c r="F134" i="3"/>
  <c r="F132" i="3"/>
  <c r="BI121" i="3"/>
  <c r="BH121" i="3"/>
  <c r="BG121" i="3"/>
  <c r="BE121" i="3"/>
  <c r="BI120" i="3"/>
  <c r="BH120" i="3"/>
  <c r="BG120" i="3"/>
  <c r="BE120" i="3"/>
  <c r="BI119" i="3"/>
  <c r="BH119" i="3"/>
  <c r="BG119" i="3"/>
  <c r="BE119" i="3"/>
  <c r="BI118" i="3"/>
  <c r="BH118" i="3"/>
  <c r="BG118" i="3"/>
  <c r="BE118" i="3"/>
  <c r="BI117" i="3"/>
  <c r="BH117" i="3"/>
  <c r="BG117" i="3"/>
  <c r="BE117" i="3"/>
  <c r="BI116" i="3"/>
  <c r="BH116" i="3"/>
  <c r="BG116" i="3"/>
  <c r="BE116" i="3"/>
  <c r="M83" i="3"/>
  <c r="F81" i="3"/>
  <c r="F79" i="3"/>
  <c r="O21" i="3"/>
  <c r="E21" i="3"/>
  <c r="M137" i="3" s="1"/>
  <c r="O20" i="3"/>
  <c r="O15" i="3"/>
  <c r="E15" i="3"/>
  <c r="F137" i="3" s="1"/>
  <c r="O14" i="3"/>
  <c r="O12" i="3"/>
  <c r="E12" i="3"/>
  <c r="F136" i="3" s="1"/>
  <c r="O11" i="3"/>
  <c r="O9" i="3"/>
  <c r="F6" i="3"/>
  <c r="AA114" i="2"/>
  <c r="Y114" i="2"/>
  <c r="W114" i="2"/>
  <c r="AU88" i="1" s="1"/>
  <c r="AY88" i="1"/>
  <c r="AX88" i="1"/>
  <c r="BI120" i="2"/>
  <c r="BH120" i="2"/>
  <c r="BG120" i="2"/>
  <c r="BE120" i="2"/>
  <c r="BK120" i="2"/>
  <c r="N120" i="2" s="1"/>
  <c r="BF120" i="2" s="1"/>
  <c r="BI119" i="2"/>
  <c r="BH119" i="2"/>
  <c r="BG119" i="2"/>
  <c r="BE119" i="2"/>
  <c r="N119" i="2"/>
  <c r="BF119" i="2" s="1"/>
  <c r="BK119" i="2"/>
  <c r="BI118" i="2"/>
  <c r="BH118" i="2"/>
  <c r="BG118" i="2"/>
  <c r="BE118" i="2"/>
  <c r="BK118" i="2"/>
  <c r="N118" i="2" s="1"/>
  <c r="BF118" i="2" s="1"/>
  <c r="BI117" i="2"/>
  <c r="BH117" i="2"/>
  <c r="BG117" i="2"/>
  <c r="BE117" i="2"/>
  <c r="BK117" i="2"/>
  <c r="N117" i="2" s="1"/>
  <c r="BF117" i="2" s="1"/>
  <c r="BI116" i="2"/>
  <c r="BH116" i="2"/>
  <c r="BG116" i="2"/>
  <c r="BE116" i="2"/>
  <c r="BK116" i="2"/>
  <c r="N116" i="2" s="1"/>
  <c r="BF116" i="2" s="1"/>
  <c r="M110" i="2"/>
  <c r="F108" i="2"/>
  <c r="F106" i="2"/>
  <c r="BI96" i="2"/>
  <c r="BH96" i="2"/>
  <c r="BG96" i="2"/>
  <c r="BE96" i="2"/>
  <c r="BI95" i="2"/>
  <c r="BH95" i="2"/>
  <c r="BG95" i="2"/>
  <c r="BE95" i="2"/>
  <c r="BI94" i="2"/>
  <c r="BH94" i="2"/>
  <c r="BG94" i="2"/>
  <c r="BE94" i="2"/>
  <c r="BI93" i="2"/>
  <c r="BH93" i="2"/>
  <c r="BG93" i="2"/>
  <c r="BE93" i="2"/>
  <c r="BI92" i="2"/>
  <c r="BH92" i="2"/>
  <c r="BG92" i="2"/>
  <c r="BE92" i="2"/>
  <c r="BI91" i="2"/>
  <c r="BH91" i="2"/>
  <c r="BG91" i="2"/>
  <c r="BE91" i="2"/>
  <c r="M82" i="2"/>
  <c r="F80" i="2"/>
  <c r="F78" i="2"/>
  <c r="O20" i="2"/>
  <c r="E20" i="2"/>
  <c r="M111" i="2" s="1"/>
  <c r="O19" i="2"/>
  <c r="O14" i="2"/>
  <c r="E14" i="2"/>
  <c r="F83" i="2" s="1"/>
  <c r="O13" i="2"/>
  <c r="O11" i="2"/>
  <c r="E11" i="2"/>
  <c r="F82" i="2" s="1"/>
  <c r="O10" i="2"/>
  <c r="O8" i="2"/>
  <c r="M108" i="2" s="1"/>
  <c r="CK98" i="1"/>
  <c r="CJ98" i="1"/>
  <c r="CI98" i="1"/>
  <c r="CC98" i="1"/>
  <c r="CH98" i="1"/>
  <c r="CB98" i="1"/>
  <c r="CG98" i="1"/>
  <c r="CA98" i="1"/>
  <c r="CF98" i="1"/>
  <c r="BZ98" i="1"/>
  <c r="CE98" i="1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H95" i="1"/>
  <c r="CG95" i="1"/>
  <c r="CF95" i="1"/>
  <c r="BZ95" i="1"/>
  <c r="CE95" i="1"/>
  <c r="AM83" i="1"/>
  <c r="L83" i="1"/>
  <c r="AM82" i="1"/>
  <c r="L82" i="1"/>
  <c r="AM80" i="1"/>
  <c r="L80" i="1"/>
  <c r="L78" i="1"/>
  <c r="L77" i="1"/>
  <c r="AA335" i="3" l="1"/>
  <c r="Y344" i="3"/>
  <c r="BK215" i="4"/>
  <c r="N215" i="4" s="1"/>
  <c r="N91" i="4" s="1"/>
  <c r="AA187" i="6"/>
  <c r="H33" i="2"/>
  <c r="BB88" i="1" s="1"/>
  <c r="W354" i="3"/>
  <c r="F123" i="5"/>
  <c r="W205" i="5"/>
  <c r="BK298" i="3"/>
  <c r="N298" i="3" s="1"/>
  <c r="N102" i="3" s="1"/>
  <c r="W305" i="3"/>
  <c r="Y215" i="4"/>
  <c r="Y191" i="5"/>
  <c r="H34" i="3"/>
  <c r="BB89" i="1" s="1"/>
  <c r="AA189" i="3"/>
  <c r="BK195" i="5"/>
  <c r="N195" i="5" s="1"/>
  <c r="N99" i="5" s="1"/>
  <c r="F110" i="6"/>
  <c r="W121" i="6"/>
  <c r="W120" i="6" s="1"/>
  <c r="W301" i="3"/>
  <c r="AA305" i="3"/>
  <c r="BK354" i="3"/>
  <c r="N354" i="3" s="1"/>
  <c r="N110" i="3" s="1"/>
  <c r="BK205" i="5"/>
  <c r="N205" i="5" s="1"/>
  <c r="N102" i="5" s="1"/>
  <c r="AA211" i="5"/>
  <c r="M80" i="2"/>
  <c r="H34" i="2"/>
  <c r="BC88" i="1" s="1"/>
  <c r="F83" i="3"/>
  <c r="BK189" i="3"/>
  <c r="N189" i="3" s="1"/>
  <c r="N94" i="3" s="1"/>
  <c r="Y233" i="3"/>
  <c r="W335" i="3"/>
  <c r="F131" i="3"/>
  <c r="F78" i="3"/>
  <c r="H35" i="3"/>
  <c r="BC89" i="1" s="1"/>
  <c r="M83" i="2"/>
  <c r="H35" i="2"/>
  <c r="BD88" i="1" s="1"/>
  <c r="F111" i="2"/>
  <c r="AA142" i="3"/>
  <c r="BK159" i="3"/>
  <c r="N159" i="3" s="1"/>
  <c r="N92" i="3" s="1"/>
  <c r="H32" i="6"/>
  <c r="AZ92" i="1" s="1"/>
  <c r="BK173" i="3"/>
  <c r="N173" i="3" s="1"/>
  <c r="N93" i="3" s="1"/>
  <c r="F110" i="4"/>
  <c r="F78" i="4"/>
  <c r="AA149" i="5"/>
  <c r="BK164" i="5"/>
  <c r="N164" i="5" s="1"/>
  <c r="N94" i="5" s="1"/>
  <c r="BK198" i="5"/>
  <c r="N198" i="5" s="1"/>
  <c r="N100" i="5" s="1"/>
  <c r="BK191" i="6"/>
  <c r="N191" i="6" s="1"/>
  <c r="N92" i="6" s="1"/>
  <c r="N192" i="6"/>
  <c r="BF192" i="6" s="1"/>
  <c r="BK142" i="3"/>
  <c r="BK151" i="3"/>
  <c r="N151" i="3" s="1"/>
  <c r="N91" i="3" s="1"/>
  <c r="M32" i="3"/>
  <c r="AV89" i="1" s="1"/>
  <c r="W159" i="3"/>
  <c r="AA159" i="3"/>
  <c r="BK229" i="3"/>
  <c r="AA294" i="3"/>
  <c r="BK309" i="3"/>
  <c r="N309" i="3" s="1"/>
  <c r="N105" i="3" s="1"/>
  <c r="Y309" i="3"/>
  <c r="Y335" i="3"/>
  <c r="BK335" i="3"/>
  <c r="N335" i="3" s="1"/>
  <c r="N106" i="3" s="1"/>
  <c r="AA344" i="3"/>
  <c r="Y348" i="3"/>
  <c r="AA354" i="3"/>
  <c r="Y358" i="3"/>
  <c r="BK121" i="4"/>
  <c r="N121" i="4" s="1"/>
  <c r="N90" i="4" s="1"/>
  <c r="W187" i="5"/>
  <c r="AA201" i="5"/>
  <c r="F83" i="6"/>
  <c r="H34" i="6"/>
  <c r="BB92" i="1" s="1"/>
  <c r="F116" i="6"/>
  <c r="Y121" i="6"/>
  <c r="Y120" i="6" s="1"/>
  <c r="BK187" i="6"/>
  <c r="N187" i="6" s="1"/>
  <c r="N91" i="6" s="1"/>
  <c r="W142" i="3"/>
  <c r="W151" i="3"/>
  <c r="Y159" i="3"/>
  <c r="Y173" i="3"/>
  <c r="W189" i="3"/>
  <c r="W229" i="3"/>
  <c r="BK233" i="3"/>
  <c r="N233" i="3" s="1"/>
  <c r="N98" i="3" s="1"/>
  <c r="BK258" i="3"/>
  <c r="N258" i="3" s="1"/>
  <c r="N99" i="3" s="1"/>
  <c r="Y258" i="3"/>
  <c r="W266" i="3"/>
  <c r="W309" i="3"/>
  <c r="AA309" i="3"/>
  <c r="BK344" i="3"/>
  <c r="N344" i="3" s="1"/>
  <c r="N108" i="3" s="1"/>
  <c r="Y354" i="3"/>
  <c r="AA358" i="3"/>
  <c r="W215" i="4"/>
  <c r="H35" i="5"/>
  <c r="BC91" i="1" s="1"/>
  <c r="W191" i="5"/>
  <c r="Y195" i="5"/>
  <c r="W211" i="5"/>
  <c r="W187" i="6"/>
  <c r="W119" i="6" s="1"/>
  <c r="AU92" i="1" s="1"/>
  <c r="H32" i="3"/>
  <c r="AZ89" i="1" s="1"/>
  <c r="Y142" i="3"/>
  <c r="Y151" i="3"/>
  <c r="AA173" i="3"/>
  <c r="Y189" i="3"/>
  <c r="W233" i="3"/>
  <c r="W258" i="3"/>
  <c r="Y266" i="3"/>
  <c r="W298" i="3"/>
  <c r="Y301" i="3"/>
  <c r="BK348" i="3"/>
  <c r="N348" i="3" s="1"/>
  <c r="N109" i="3" s="1"/>
  <c r="F116" i="4"/>
  <c r="W134" i="5"/>
  <c r="Y149" i="5"/>
  <c r="AA187" i="5"/>
  <c r="AA191" i="5"/>
  <c r="AA195" i="5"/>
  <c r="W201" i="5"/>
  <c r="H36" i="6"/>
  <c r="BD92" i="1" s="1"/>
  <c r="BK121" i="6"/>
  <c r="N121" i="6" s="1"/>
  <c r="N90" i="6" s="1"/>
  <c r="Y187" i="6"/>
  <c r="N229" i="3"/>
  <c r="N97" i="3" s="1"/>
  <c r="M31" i="2"/>
  <c r="AV88" i="1" s="1"/>
  <c r="H31" i="2"/>
  <c r="AZ88" i="1" s="1"/>
  <c r="M134" i="3"/>
  <c r="M81" i="3"/>
  <c r="F110" i="2"/>
  <c r="N142" i="3"/>
  <c r="N90" i="3" s="1"/>
  <c r="N222" i="4"/>
  <c r="BF222" i="4" s="1"/>
  <c r="BK220" i="4"/>
  <c r="N220" i="4" s="1"/>
  <c r="N92" i="4" s="1"/>
  <c r="BK115" i="2"/>
  <c r="BK365" i="3"/>
  <c r="N365" i="3" s="1"/>
  <c r="N113" i="3" s="1"/>
  <c r="H34" i="4"/>
  <c r="BB90" i="1" s="1"/>
  <c r="H32" i="4"/>
  <c r="AZ90" i="1" s="1"/>
  <c r="W121" i="4"/>
  <c r="W120" i="4" s="1"/>
  <c r="BK120" i="4"/>
  <c r="F84" i="3"/>
  <c r="AA233" i="3"/>
  <c r="BK294" i="3"/>
  <c r="N294" i="3" s="1"/>
  <c r="N101" i="3" s="1"/>
  <c r="BK301" i="3"/>
  <c r="N301" i="3" s="1"/>
  <c r="N103" i="3" s="1"/>
  <c r="BK358" i="3"/>
  <c r="N358" i="3" s="1"/>
  <c r="N111" i="3" s="1"/>
  <c r="F83" i="4"/>
  <c r="H35" i="4"/>
  <c r="BC90" i="1" s="1"/>
  <c r="Y121" i="4"/>
  <c r="Y120" i="4" s="1"/>
  <c r="Y119" i="4" s="1"/>
  <c r="H35" i="6"/>
  <c r="BC92" i="1" s="1"/>
  <c r="M84" i="3"/>
  <c r="H36" i="3"/>
  <c r="BD89" i="1" s="1"/>
  <c r="AA151" i="3"/>
  <c r="W173" i="3"/>
  <c r="W141" i="3" s="1"/>
  <c r="AA229" i="3"/>
  <c r="AA258" i="3"/>
  <c r="BK266" i="3"/>
  <c r="N266" i="3" s="1"/>
  <c r="N100" i="3" s="1"/>
  <c r="W294" i="3"/>
  <c r="Y305" i="3"/>
  <c r="W348" i="3"/>
  <c r="AA215" i="4"/>
  <c r="Y134" i="5"/>
  <c r="W143" i="5"/>
  <c r="M113" i="6"/>
  <c r="M81" i="6"/>
  <c r="M116" i="6"/>
  <c r="M84" i="6"/>
  <c r="F128" i="5"/>
  <c r="F83" i="5"/>
  <c r="AA134" i="5"/>
  <c r="Y143" i="5"/>
  <c r="M113" i="4"/>
  <c r="M81" i="4"/>
  <c r="M116" i="4"/>
  <c r="M84" i="4"/>
  <c r="M32" i="4"/>
  <c r="AV90" i="1" s="1"/>
  <c r="H36" i="4"/>
  <c r="BD90" i="1" s="1"/>
  <c r="AA121" i="4"/>
  <c r="AA120" i="4" s="1"/>
  <c r="H34" i="5"/>
  <c r="BB91" i="1" s="1"/>
  <c r="BK149" i="5"/>
  <c r="N149" i="5" s="1"/>
  <c r="N93" i="5" s="1"/>
  <c r="AA205" i="5"/>
  <c r="BK211" i="5"/>
  <c r="N211" i="5" s="1"/>
  <c r="N103" i="5" s="1"/>
  <c r="M81" i="5"/>
  <c r="M84" i="5"/>
  <c r="M32" i="5"/>
  <c r="AV91" i="1" s="1"/>
  <c r="H32" i="5"/>
  <c r="AZ91" i="1" s="1"/>
  <c r="H36" i="5"/>
  <c r="BD91" i="1" s="1"/>
  <c r="BK134" i="5"/>
  <c r="AA143" i="5"/>
  <c r="W149" i="5"/>
  <c r="Y164" i="5"/>
  <c r="BK187" i="5"/>
  <c r="BK201" i="5"/>
  <c r="N201" i="5" s="1"/>
  <c r="N101" i="5" s="1"/>
  <c r="AA121" i="6"/>
  <c r="AA120" i="6" s="1"/>
  <c r="AA119" i="6" s="1"/>
  <c r="BK143" i="5"/>
  <c r="N143" i="5" s="1"/>
  <c r="N91" i="5" s="1"/>
  <c r="AA164" i="5"/>
  <c r="W198" i="5"/>
  <c r="W186" i="5" s="1"/>
  <c r="Y211" i="5"/>
  <c r="BK223" i="5"/>
  <c r="N223" i="5" s="1"/>
  <c r="N105" i="5" s="1"/>
  <c r="M32" i="6"/>
  <c r="AV92" i="1" s="1"/>
  <c r="BK120" i="6" l="1"/>
  <c r="BK119" i="6" s="1"/>
  <c r="N119" i="6" s="1"/>
  <c r="N88" i="6" s="1"/>
  <c r="AA186" i="5"/>
  <c r="W119" i="4"/>
  <c r="AU90" i="1" s="1"/>
  <c r="AA119" i="4"/>
  <c r="Y228" i="3"/>
  <c r="W228" i="3"/>
  <c r="W140" i="3" s="1"/>
  <c r="AU89" i="1" s="1"/>
  <c r="Y186" i="5"/>
  <c r="BK141" i="3"/>
  <c r="N141" i="3" s="1"/>
  <c r="N89" i="3" s="1"/>
  <c r="AA141" i="3"/>
  <c r="W133" i="5"/>
  <c r="W132" i="5" s="1"/>
  <c r="AU91" i="1" s="1"/>
  <c r="BB87" i="1"/>
  <c r="Y141" i="3"/>
  <c r="Y140" i="3" s="1"/>
  <c r="Y119" i="6"/>
  <c r="BD87" i="1"/>
  <c r="W35" i="1" s="1"/>
  <c r="BC87" i="1"/>
  <c r="AY87" i="1" s="1"/>
  <c r="W34" i="1"/>
  <c r="W33" i="1"/>
  <c r="AX87" i="1"/>
  <c r="AA228" i="3"/>
  <c r="AA140" i="3" s="1"/>
  <c r="N187" i="5"/>
  <c r="N97" i="5" s="1"/>
  <c r="BK186" i="5"/>
  <c r="N186" i="5" s="1"/>
  <c r="N96" i="5" s="1"/>
  <c r="N134" i="5"/>
  <c r="N90" i="5" s="1"/>
  <c r="BK133" i="5"/>
  <c r="N115" i="2"/>
  <c r="N88" i="2" s="1"/>
  <c r="BK114" i="2"/>
  <c r="N114" i="2" s="1"/>
  <c r="N87" i="2" s="1"/>
  <c r="N120" i="4"/>
  <c r="N89" i="4" s="1"/>
  <c r="BK119" i="4"/>
  <c r="N119" i="4" s="1"/>
  <c r="N88" i="4" s="1"/>
  <c r="BK228" i="3"/>
  <c r="N228" i="3" s="1"/>
  <c r="N96" i="3" s="1"/>
  <c r="AA133" i="5"/>
  <c r="AA132" i="5" s="1"/>
  <c r="Y133" i="5"/>
  <c r="AZ87" i="1"/>
  <c r="N120" i="6" l="1"/>
  <c r="N89" i="6" s="1"/>
  <c r="Y132" i="5"/>
  <c r="BK140" i="3"/>
  <c r="N140" i="3" s="1"/>
  <c r="N88" i="3" s="1"/>
  <c r="N120" i="3" s="1"/>
  <c r="BF120" i="3" s="1"/>
  <c r="AU87" i="1"/>
  <c r="AV87" i="1"/>
  <c r="N121" i="3"/>
  <c r="BF121" i="3" s="1"/>
  <c r="N118" i="3"/>
  <c r="BF118" i="3" s="1"/>
  <c r="N119" i="3"/>
  <c r="BF119" i="3" s="1"/>
  <c r="N117" i="3"/>
  <c r="BF117" i="3" s="1"/>
  <c r="N133" i="5"/>
  <c r="N89" i="5" s="1"/>
  <c r="BK132" i="5"/>
  <c r="N132" i="5" s="1"/>
  <c r="N88" i="5" s="1"/>
  <c r="N100" i="4"/>
  <c r="BF100" i="4" s="1"/>
  <c r="N98" i="4"/>
  <c r="BF98" i="4" s="1"/>
  <c r="N96" i="4"/>
  <c r="BF96" i="4" s="1"/>
  <c r="N99" i="4"/>
  <c r="BF99" i="4" s="1"/>
  <c r="N97" i="4"/>
  <c r="BF97" i="4" s="1"/>
  <c r="N95" i="4"/>
  <c r="M27" i="4"/>
  <c r="N95" i="2"/>
  <c r="BF95" i="2" s="1"/>
  <c r="N93" i="2"/>
  <c r="BF93" i="2" s="1"/>
  <c r="N91" i="2"/>
  <c r="N96" i="2"/>
  <c r="BF96" i="2" s="1"/>
  <c r="M26" i="2"/>
  <c r="N94" i="2"/>
  <c r="BF94" i="2" s="1"/>
  <c r="N92" i="2"/>
  <c r="BF92" i="2" s="1"/>
  <c r="N99" i="6"/>
  <c r="BF99" i="6" s="1"/>
  <c r="N97" i="6"/>
  <c r="BF97" i="6" s="1"/>
  <c r="N95" i="6"/>
  <c r="N100" i="6"/>
  <c r="BF100" i="6" s="1"/>
  <c r="N96" i="6"/>
  <c r="BF96" i="6" s="1"/>
  <c r="N98" i="6"/>
  <c r="BF98" i="6" s="1"/>
  <c r="M27" i="6"/>
  <c r="N116" i="3" l="1"/>
  <c r="BF116" i="3" s="1"/>
  <c r="M27" i="3"/>
  <c r="N113" i="5"/>
  <c r="BF113" i="5" s="1"/>
  <c r="N111" i="5"/>
  <c r="BF111" i="5" s="1"/>
  <c r="N109" i="5"/>
  <c r="BF109" i="5" s="1"/>
  <c r="M27" i="5"/>
  <c r="N110" i="5"/>
  <c r="BF110" i="5" s="1"/>
  <c r="N112" i="5"/>
  <c r="BF112" i="5" s="1"/>
  <c r="N108" i="5"/>
  <c r="N90" i="2"/>
  <c r="BF91" i="2"/>
  <c r="BF95" i="4"/>
  <c r="N94" i="4"/>
  <c r="N94" i="6"/>
  <c r="BF95" i="6"/>
  <c r="N115" i="3" l="1"/>
  <c r="M28" i="3" s="1"/>
  <c r="M28" i="6"/>
  <c r="L102" i="6"/>
  <c r="M28" i="4"/>
  <c r="L102" i="4"/>
  <c r="L123" i="3"/>
  <c r="M27" i="2"/>
  <c r="L98" i="2"/>
  <c r="H33" i="4"/>
  <c r="BA90" i="1" s="1"/>
  <c r="M33" i="4"/>
  <c r="AW90" i="1" s="1"/>
  <c r="AT90" i="1" s="1"/>
  <c r="H33" i="3"/>
  <c r="BA89" i="1" s="1"/>
  <c r="M33" i="3"/>
  <c r="AW89" i="1" s="1"/>
  <c r="AT89" i="1" s="1"/>
  <c r="M33" i="6"/>
  <c r="AW92" i="1" s="1"/>
  <c r="AT92" i="1" s="1"/>
  <c r="H33" i="6"/>
  <c r="BA92" i="1" s="1"/>
  <c r="H32" i="2"/>
  <c r="BA88" i="1" s="1"/>
  <c r="M32" i="2"/>
  <c r="AW88" i="1" s="1"/>
  <c r="AT88" i="1" s="1"/>
  <c r="BF108" i="5"/>
  <c r="N107" i="5"/>
  <c r="AS88" i="1" l="1"/>
  <c r="M29" i="2"/>
  <c r="AS90" i="1"/>
  <c r="M30" i="4"/>
  <c r="M28" i="5"/>
  <c r="L115" i="5"/>
  <c r="H33" i="5"/>
  <c r="BA91" i="1" s="1"/>
  <c r="BA87" i="1" s="1"/>
  <c r="M33" i="5"/>
  <c r="AW91" i="1" s="1"/>
  <c r="AT91" i="1" s="1"/>
  <c r="AS89" i="1"/>
  <c r="M30" i="3"/>
  <c r="AS92" i="1"/>
  <c r="M30" i="6"/>
  <c r="W32" i="1" l="1"/>
  <c r="AW87" i="1"/>
  <c r="AG92" i="1"/>
  <c r="AN92" i="1" s="1"/>
  <c r="L38" i="6"/>
  <c r="L38" i="3"/>
  <c r="AG89" i="1"/>
  <c r="AN89" i="1" s="1"/>
  <c r="AG88" i="1"/>
  <c r="L37" i="2"/>
  <c r="AS91" i="1"/>
  <c r="AS87" i="1" s="1"/>
  <c r="M30" i="5"/>
  <c r="L38" i="4"/>
  <c r="AG90" i="1"/>
  <c r="AN90" i="1" s="1"/>
  <c r="AG91" i="1" l="1"/>
  <c r="AN91" i="1" s="1"/>
  <c r="L38" i="5"/>
  <c r="AK32" i="1"/>
  <c r="AT87" i="1"/>
  <c r="AG87" i="1"/>
  <c r="AN88" i="1"/>
  <c r="AK26" i="1" l="1"/>
  <c r="AG97" i="1"/>
  <c r="AG96" i="1"/>
  <c r="AG98" i="1"/>
  <c r="AN87" i="1"/>
  <c r="AG95" i="1"/>
  <c r="AV96" i="1" l="1"/>
  <c r="BY96" i="1" s="1"/>
  <c r="CD96" i="1"/>
  <c r="CD95" i="1"/>
  <c r="AG94" i="1"/>
  <c r="AV95" i="1"/>
  <c r="BY95" i="1" s="1"/>
  <c r="AV97" i="1"/>
  <c r="BY97" i="1" s="1"/>
  <c r="CD97" i="1"/>
  <c r="AV98" i="1"/>
  <c r="BY98" i="1" s="1"/>
  <c r="CD98" i="1"/>
  <c r="AN95" i="1" l="1"/>
  <c r="AK31" i="1"/>
  <c r="AN98" i="1"/>
  <c r="AN97" i="1"/>
  <c r="AK27" i="1"/>
  <c r="AK29" i="1" s="1"/>
  <c r="AG100" i="1"/>
  <c r="AN96" i="1"/>
  <c r="W31" i="1"/>
  <c r="AN94" i="1" l="1"/>
  <c r="AN100" i="1" s="1"/>
  <c r="AK37" i="1"/>
</calcChain>
</file>

<file path=xl/sharedStrings.xml><?xml version="1.0" encoding="utf-8"?>
<sst xmlns="http://schemas.openxmlformats.org/spreadsheetml/2006/main" count="7539" uniqueCount="1289">
  <si>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</si>
  <si>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</si>
  <si>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</si>
  <si>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</si>
  <si>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</si>
  <si>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</si>
  <si>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</si>
  <si>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</si>
  <si>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</si>
  <si>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</si>
  <si>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</si>
  <si>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</si>
  <si>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</si>
  <si>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</si>
  <si>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</si>
  <si>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03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</si>
  <si>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</si>
  <si>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</si>
  <si>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Detva</t>
  </si>
  <si>
    <t>JKSO:</t>
  </si>
  <si>
    <t/>
  </si>
  <si>
    <t>KS:</t>
  </si>
  <si>
    <t>Miesto:</t>
  </si>
  <si>
    <t>Dátum:</t>
  </si>
  <si>
    <t>Objednávateľ:</t>
  </si>
  <si>
    <t>IČO:</t>
  </si>
  <si>
    <t xml:space="preserve"> </t>
  </si>
  <si>
    <t>IČO DPH:</t>
  </si>
  <si>
    <t>Zhotoviteľ:</t>
  </si>
  <si>
    <t>Vyplň údaj</t>
  </si>
  <si>
    <t>Projektant:</t>
  </si>
  <si>
    <t>DEVLEV, s.r.o., Za kúpaliskom 18, Lipany 082 71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</si>
  <si>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</si>
  <si>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</si>
  <si>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</si>
  <si>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</si>
  <si>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</si>
  <si>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</si>
  <si>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</si>
  <si>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</si>
  <si>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</si>
  <si>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</si>
  <si>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</si>
  <si>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</si>
  <si>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</si>
  <si>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</si>
  <si>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</si>
  <si>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</si>
  <si>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</si>
  <si>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</si>
  <si>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</si>
  <si>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</si>
  <si>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</si>
  <si>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</si>
  <si>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</si>
  <si>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</si>
  <si>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</si>
  <si>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</si>
  <si>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</si>
  <si>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</si>
  <si>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</si>
  <si>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</si>
  <si>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</si>
  <si>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</si>
  <si>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</si>
  <si>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</si>
  <si>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</si>
  <si>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</si>
  <si>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</si>
  <si>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</si>
  <si>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</si>
  <si>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</si>
  <si>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</si>
  <si>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</si>
  <si>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</si>
  <si>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</si>
  <si>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</si>
  <si>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{3b385168-c798-4ba6-a861-f6ee9b2856bf}</t>
  </si>
  <si>
    <t>{00000000-0000-0000-0000-000000000000}</t>
  </si>
  <si>
    <t>/</t>
  </si>
  <si>
    <t>1</t>
  </si>
  <si>
    <t>###NOINSERT###</t>
  </si>
  <si>
    <t>01</t>
  </si>
  <si>
    <t>Škola</t>
  </si>
  <si>
    <t>{7d7b5a9e-9ae8-417d-8a77-4af55ec91404}</t>
  </si>
  <si>
    <t>02</t>
  </si>
  <si>
    <t>Škola elektroinštalácia</t>
  </si>
  <si>
    <t>{a1941162-2b04-4fbe-b1e8-c0587d96abcd}</t>
  </si>
  <si>
    <t>Strojárenská hala</t>
  </si>
  <si>
    <t>{f45a9bbb-2500-4a5a-a527-9ccb1be22878}</t>
  </si>
  <si>
    <t>04</t>
  </si>
  <si>
    <t>Strojárenská hala elektroinštalácia</t>
  </si>
  <si>
    <t>{0117fd83-4b7a-4d65-9304-8be0d15fe2ad}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</si>
  <si>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</si>
  <si>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</si>
  <si>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</si>
  <si>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</si>
  <si>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</si>
  <si>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</si>
  <si>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</si>
  <si>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</si>
  <si>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</si>
  <si>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</si>
  <si>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</si>
  <si>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</si>
  <si>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</si>
  <si>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</si>
  <si>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</si>
  <si>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</si>
  <si>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</si>
  <si>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</si>
  <si>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</si>
  <si>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</si>
  <si>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</si>
  <si>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</si>
  <si>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</si>
  <si>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</si>
  <si>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</si>
  <si>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</si>
  <si>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</si>
  <si>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</si>
  <si>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</si>
  <si>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</si>
  <si>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</si>
  <si>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</si>
  <si>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</si>
  <si>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</si>
  <si>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</si>
  <si>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</si>
  <si>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</si>
  <si>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</si>
  <si>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</si>
  <si>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</si>
  <si>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</si>
  <si>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</si>
  <si>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</si>
  <si>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</si>
  <si>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</si>
  <si>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</si>
  <si>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VP - Práce naviac</t>
  </si>
  <si>
    <t>PN</t>
  </si>
  <si>
    <t>K</t>
  </si>
  <si>
    <t>Objekt:</t>
  </si>
  <si>
    <t>01 - Škola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</si>
  <si>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</si>
  <si>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</si>
  <si>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</si>
  <si>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</si>
  <si>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</si>
  <si>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</si>
  <si>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</si>
  <si>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</si>
  <si>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</si>
  <si>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</si>
  <si>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</si>
  <si>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</si>
  <si>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732 - Ústredné kúrenie, strojovne</t>
  </si>
  <si>
    <t xml:space="preserve">    735 - Ústredné kúrenie, vykurov. telesá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</si>
  <si>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</si>
  <si>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</si>
  <si>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</si>
  <si>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</si>
  <si>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 vzduchotechnických zariadení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</si>
  <si>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</si>
  <si>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</si>
  <si>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</si>
  <si>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784 - Dokončovacie práce - maľby</t>
  </si>
  <si>
    <t>POZ - POZNÁMKY</t>
  </si>
  <si>
    <t>ROZPOCET</t>
  </si>
  <si>
    <t>130001101</t>
  </si>
  <si>
    <t>Príplatok k cenám za sťaženie výkopu pre všetky triedy</t>
  </si>
  <si>
    <t>m3</t>
  </si>
  <si>
    <t>4</t>
  </si>
  <si>
    <t>-1489015598</t>
  </si>
  <si>
    <t>130201001</t>
  </si>
  <si>
    <t>Výkop jamy a ryhy v obmedzenom priestore horn. tr.3 ručne</t>
  </si>
  <si>
    <t>607466193</t>
  </si>
  <si>
    <t>3</t>
  </si>
  <si>
    <t>162201101</t>
  </si>
  <si>
    <t>Vodorovné premiestnenie výkopku z horniny 1-4 do 20m</t>
  </si>
  <si>
    <t>-975236433</t>
  </si>
  <si>
    <t>162501102</t>
  </si>
  <si>
    <t xml:space="preserve">Vodorovné premiestnenie výkopku  po spevnenej ceste z  horniny tr.1-4  v množstve do 100 m3 na vzdialenosť do 3000 m </t>
  </si>
  <si>
    <t>1270597148</t>
  </si>
  <si>
    <t>5</t>
  </si>
  <si>
    <t>162501105</t>
  </si>
  <si>
    <t>Vodorovné premiestnenie výkopku  po spevnenej ceste z  horniny tr.1-4  v množstve do 100 m3, príplatok k cene za každých ďalšich a začatých 1000 m</t>
  </si>
  <si>
    <t>1283416686</t>
  </si>
  <si>
    <t>6</t>
  </si>
  <si>
    <t>167101100</t>
  </si>
  <si>
    <t>Nakladanie výkopku tr.1-4 ručne</t>
  </si>
  <si>
    <t>-89253450</t>
  </si>
  <si>
    <t>7</t>
  </si>
  <si>
    <t>171209002</t>
  </si>
  <si>
    <t>Poplatok za skladovanie - zemina a kamenivo (17 05) ostatné</t>
  </si>
  <si>
    <t>t</t>
  </si>
  <si>
    <t>2036937164</t>
  </si>
  <si>
    <t>8</t>
  </si>
  <si>
    <t>174101001</t>
  </si>
  <si>
    <t>Zásyp sypaninou so zhutnením jám, šachiet, rýh, zárezov alebo okolo objektov do 100 m3</t>
  </si>
  <si>
    <t>-2062694495</t>
  </si>
  <si>
    <t>9</t>
  </si>
  <si>
    <t>273313612</t>
  </si>
  <si>
    <t>Betón základových dosiek, prostý tr.C 20/25</t>
  </si>
  <si>
    <t>-1411518163</t>
  </si>
  <si>
    <t>10</t>
  </si>
  <si>
    <t>273351215</t>
  </si>
  <si>
    <t>Debnenie stien základových dosiek, zhotovenie-dielce</t>
  </si>
  <si>
    <t>m2</t>
  </si>
  <si>
    <t>-1802213610</t>
  </si>
  <si>
    <t>11</t>
  </si>
  <si>
    <t>273351216</t>
  </si>
  <si>
    <t>Debnenie stien základových dosiek, odstránenie-dielce</t>
  </si>
  <si>
    <t>667328593</t>
  </si>
  <si>
    <t>12</t>
  </si>
  <si>
    <t>274321411</t>
  </si>
  <si>
    <t>Betón základových pásov, železový (bez výstuže), tr.C 25/30</t>
  </si>
  <si>
    <t>1261149639</t>
  </si>
  <si>
    <t>13</t>
  </si>
  <si>
    <t>274351215</t>
  </si>
  <si>
    <t>Debnenie stien základových pásov, zhotovenie-dielce</t>
  </si>
  <si>
    <t>-1389160540</t>
  </si>
  <si>
    <t>14</t>
  </si>
  <si>
    <t>274351216</t>
  </si>
  <si>
    <t>Debnenie stien základových pásov, odstránenie-dielce</t>
  </si>
  <si>
    <t>-660893157</t>
  </si>
  <si>
    <t>15</t>
  </si>
  <si>
    <t>274361821</t>
  </si>
  <si>
    <t>Výstuž základových pásov z ocele 10505</t>
  </si>
  <si>
    <t>-2123643950</t>
  </si>
  <si>
    <t>16</t>
  </si>
  <si>
    <t>311272123</t>
  </si>
  <si>
    <t>Murivo nosné (m3) z tvárnic YTONG hr. 250 mm P6-650 hladkých, na MVC a maltu YTONG (250x249x499)</t>
  </si>
  <si>
    <t>-462033265</t>
  </si>
  <si>
    <t>17</t>
  </si>
  <si>
    <t>311272124</t>
  </si>
  <si>
    <t>Murivo nosné (m3) z tvárnic YTONG hr. 300 mm P6-650 hladkých, na MVC a maltu YTONG (300x249x499)</t>
  </si>
  <si>
    <t>-992934363</t>
  </si>
  <si>
    <t>18</t>
  </si>
  <si>
    <t>317165104</t>
  </si>
  <si>
    <t>Prekladový trámec YTONG šírky 125 mm, výšky 124 mm, dĺžky 1750 mm</t>
  </si>
  <si>
    <t>ks</t>
  </si>
  <si>
    <t>-136432114</t>
  </si>
  <si>
    <t>19</t>
  </si>
  <si>
    <t>317165301</t>
  </si>
  <si>
    <t>Nenosný preklad YTONG šírky 100 mm, výšky 249 mm, dĺžky 1250 mm</t>
  </si>
  <si>
    <t>-546127281</t>
  </si>
  <si>
    <t>317165303</t>
  </si>
  <si>
    <t>Nenosný preklad YTONG šírky 150 mm, výšky 249 mm, dĺžky 1250 mm</t>
  </si>
  <si>
    <t>2106568679</t>
  </si>
  <si>
    <t>21</t>
  </si>
  <si>
    <t>317321411</t>
  </si>
  <si>
    <t xml:space="preserve">Betón prekladov železový (bez výstuže) tr.C 25/30 </t>
  </si>
  <si>
    <t>-1605267210</t>
  </si>
  <si>
    <t>22</t>
  </si>
  <si>
    <t>317351107</t>
  </si>
  <si>
    <t>Debnenie prekladu  vrátane podpornej konštrukcie výšky do 4 m zhotovenie</t>
  </si>
  <si>
    <t>-462407927</t>
  </si>
  <si>
    <t>23</t>
  </si>
  <si>
    <t>317351108</t>
  </si>
  <si>
    <t>Debnenie prekladu  vrátane podpornej konštrukcie výšky do 4 m odstránenie</t>
  </si>
  <si>
    <t>190574793</t>
  </si>
  <si>
    <t>24</t>
  </si>
  <si>
    <t>317361821</t>
  </si>
  <si>
    <t>Výstuž prekladov z ocele 10505</t>
  </si>
  <si>
    <t>1265520563</t>
  </si>
  <si>
    <t>25</t>
  </si>
  <si>
    <t>342272102</t>
  </si>
  <si>
    <t>Priečky z tvárnic YTONG hr. 100 mm P2-500 hladkých, na MVC a maltu YTONG (100x249x599)</t>
  </si>
  <si>
    <t>2119702434</t>
  </si>
  <si>
    <t>26</t>
  </si>
  <si>
    <t>342272104</t>
  </si>
  <si>
    <t>Priečky z tvárnic YTONG hr. 150 mm P2-500 hladkých, na MVC a maltu YTONG (150x249x599)</t>
  </si>
  <si>
    <t>419179380</t>
  </si>
  <si>
    <t>27</t>
  </si>
  <si>
    <t>342948113</t>
  </si>
  <si>
    <t>Ukotvenie priečok k betónovým konštrukciám</t>
  </si>
  <si>
    <t>m</t>
  </si>
  <si>
    <t>-747235565</t>
  </si>
  <si>
    <t>28</t>
  </si>
  <si>
    <t>342948115</t>
  </si>
  <si>
    <t>Ukončenie priečok ku konštrukciam montážnou penou</t>
  </si>
  <si>
    <t>-1392552445</t>
  </si>
  <si>
    <t>29</t>
  </si>
  <si>
    <t>610991111</t>
  </si>
  <si>
    <t>Zakrývanie výplní vnútorných a vonkajších okenných otvorov</t>
  </si>
  <si>
    <t>1561228709</t>
  </si>
  <si>
    <t>30</t>
  </si>
  <si>
    <t>611461219</t>
  </si>
  <si>
    <t xml:space="preserve">Vnútorná stierka stropov štuková, ručné miešanie a nanášanie, hr. 3 mm </t>
  </si>
  <si>
    <t>662675458</t>
  </si>
  <si>
    <t>31</t>
  </si>
  <si>
    <t>612465121</t>
  </si>
  <si>
    <t>Vnútorná omietka stien, sadrová, hr. 10 mm</t>
  </si>
  <si>
    <t>-1487451696</t>
  </si>
  <si>
    <t>32</t>
  </si>
  <si>
    <t>612473185</t>
  </si>
  <si>
    <t>Príplatok za zabudované omietniky v ploche stien (meria sa v m2 plochy)</t>
  </si>
  <si>
    <t>1625059596</t>
  </si>
  <si>
    <t>33</t>
  </si>
  <si>
    <t>612473186,1</t>
  </si>
  <si>
    <t>Príplatok za zabudované rohovníky (uholníky) na hrany stien (meria sa v m2 plochy)</t>
  </si>
  <si>
    <t>-758680781</t>
  </si>
  <si>
    <t>34</t>
  </si>
  <si>
    <t>622464113</t>
  </si>
  <si>
    <t>Vonkajšia omietka stien tenkovrstvová silikátová roztieraná stredozrnná</t>
  </si>
  <si>
    <t>-672040645</t>
  </si>
  <si>
    <t>35</t>
  </si>
  <si>
    <t>622465112</t>
  </si>
  <si>
    <t>Vonkajšia omietka stien, marmolit, mramorové zrná, strednozrnná</t>
  </si>
  <si>
    <t>1416052994</t>
  </si>
  <si>
    <t>36</t>
  </si>
  <si>
    <t>625251338,1</t>
  </si>
  <si>
    <t>Kontaktný zatepľovací systém hr. 150 mm - minerálne riešenie, skrutkovacie kotvy</t>
  </si>
  <si>
    <t>229694684</t>
  </si>
  <si>
    <t>37</t>
  </si>
  <si>
    <t>625251371</t>
  </si>
  <si>
    <t>Kontaktný zatepľovací systém ostenia hr. 20 mm - minerálne riešenie</t>
  </si>
  <si>
    <t>820877172</t>
  </si>
  <si>
    <t>38</t>
  </si>
  <si>
    <t>625251455</t>
  </si>
  <si>
    <t>Kontaktný zatepľovací systém podzemných stien hr. 100 mm (EPS-PERIMETER), zatĺkacie kotvy</t>
  </si>
  <si>
    <t>1560632221</t>
  </si>
  <si>
    <t>39</t>
  </si>
  <si>
    <t>632450281</t>
  </si>
  <si>
    <t>Samonivelizačná podlahová stierka, hr. 3 mm</t>
  </si>
  <si>
    <t>428383588</t>
  </si>
  <si>
    <t>40</t>
  </si>
  <si>
    <t>648991113</t>
  </si>
  <si>
    <t>Osadenie parapetných dosiek z plastických a poloplast., hmôt, š. nad 200 mm</t>
  </si>
  <si>
    <t>1724262056</t>
  </si>
  <si>
    <t>41</t>
  </si>
  <si>
    <t>M</t>
  </si>
  <si>
    <t>6119000952</t>
  </si>
  <si>
    <t>Vnútorné parapetné dosky plastové komôrkové, laminovany foliou</t>
  </si>
  <si>
    <t>1118973282</t>
  </si>
  <si>
    <t>S povrchovou fóliou odolnou voči nárazom, poškriabaniu a oderu, rezané na mieru, celková dĺžka 6m.</t>
  </si>
  <si>
    <t>P</t>
  </si>
  <si>
    <t>42</t>
  </si>
  <si>
    <t>6119001030</t>
  </si>
  <si>
    <t>Plastové krytky k vnútorným parapetom plastovým, pár</t>
  </si>
  <si>
    <t>1435391044</t>
  </si>
  <si>
    <t>43</t>
  </si>
  <si>
    <t>938902071</t>
  </si>
  <si>
    <t>Očistenie povrchu betónových konštrukcií tlakovou vodou</t>
  </si>
  <si>
    <t>326431231</t>
  </si>
  <si>
    <t>44</t>
  </si>
  <si>
    <t>941941032</t>
  </si>
  <si>
    <t>Montáž lešenia ľahkého pracovného radového s podlahami šírky od 0,80 do 1,00 m, výšky nad 10 do 30 m</t>
  </si>
  <si>
    <t>1708583032</t>
  </si>
  <si>
    <t>45</t>
  </si>
  <si>
    <t>941941192</t>
  </si>
  <si>
    <t>Príplatok za prvý a každý ďalší i začatý mesiac použitia lešenia ľahkého pracovného radového s podlahami šírky od 0,80 do 1,00 m, výšky nad 10 do 30 m</t>
  </si>
  <si>
    <t>-294987707</t>
  </si>
  <si>
    <t>46</t>
  </si>
  <si>
    <t>941941832</t>
  </si>
  <si>
    <t>Demontáž lešenia ľahkého pracovného radového s podlahami šírky nad 0,80 do 1,00 m, výšky nad 10 do 30 m</t>
  </si>
  <si>
    <t>-57121131</t>
  </si>
  <si>
    <t>47</t>
  </si>
  <si>
    <t>944944103</t>
  </si>
  <si>
    <t>Ochranná sieť na boku lešenia</t>
  </si>
  <si>
    <t>220745200</t>
  </si>
  <si>
    <t>48</t>
  </si>
  <si>
    <t>944944803</t>
  </si>
  <si>
    <t>Demontáž ochrannej siete na boku lešenia</t>
  </si>
  <si>
    <t>583273659</t>
  </si>
  <si>
    <t>49</t>
  </si>
  <si>
    <t>944945013</t>
  </si>
  <si>
    <t>Montáž záchytnej striešky zriadenej súčasne s ľahkým alebo ťažkým lešením šírky nad 2 m</t>
  </si>
  <si>
    <t>1948997008</t>
  </si>
  <si>
    <t>50</t>
  </si>
  <si>
    <t>944945193</t>
  </si>
  <si>
    <t>Príplatok za prvý a každý ďalší i začatý mesiac použitia záchytnej striešky nad 2 m</t>
  </si>
  <si>
    <t>530891230</t>
  </si>
  <si>
    <t>51</t>
  </si>
  <si>
    <t>944945813</t>
  </si>
  <si>
    <t>Demontáž záchytnej striešky zriaďovanej súčasne s ľahkým alebo ťažkým lešením šírky nad 2 m</t>
  </si>
  <si>
    <t>447704002</t>
  </si>
  <si>
    <t>52</t>
  </si>
  <si>
    <t>952902110</t>
  </si>
  <si>
    <t>Čistenie budov zametaním v miestnostiach, chodbách, na schodišti a na povalách</t>
  </si>
  <si>
    <t>1564795143</t>
  </si>
  <si>
    <t>53</t>
  </si>
  <si>
    <t>953996121</t>
  </si>
  <si>
    <t>Okenný APU profil s integrovanou tkaninou</t>
  </si>
  <si>
    <t>-1893261266</t>
  </si>
  <si>
    <t>54</t>
  </si>
  <si>
    <t>953996131</t>
  </si>
  <si>
    <t>Rohový PVC profil s integrovanou tkaninou 100x100</t>
  </si>
  <si>
    <t>745318130</t>
  </si>
  <si>
    <t>55</t>
  </si>
  <si>
    <t>953996142</t>
  </si>
  <si>
    <t xml:space="preserve">Rohový PVC profil PLY XS s okapničkou s integrovanou tkaninou 100x100 - nepriznaný vo fasáde </t>
  </si>
  <si>
    <t>1579262816</t>
  </si>
  <si>
    <t>56</t>
  </si>
  <si>
    <t>960111221</t>
  </si>
  <si>
    <t>Búranie konštrukcií z dielcov prefabrikovaných betónových a železobetónových -2,44700t</t>
  </si>
  <si>
    <t>753201033</t>
  </si>
  <si>
    <t>57</t>
  </si>
  <si>
    <t>962032231</t>
  </si>
  <si>
    <t>Búranie muriva nadzákladového z tehál pálených, vápenopieskových,cementových na maltu,  -1,90500t</t>
  </si>
  <si>
    <t>392558971</t>
  </si>
  <si>
    <t>58</t>
  </si>
  <si>
    <t>962081141</t>
  </si>
  <si>
    <t>Búranie muriva priečok zo sklenených tvárnic, hr. do 150 mm,  -0,08200t</t>
  </si>
  <si>
    <t>-790423738</t>
  </si>
  <si>
    <t>59</t>
  </si>
  <si>
    <t>962086111</t>
  </si>
  <si>
    <t>Búranie muriva priečok z plynosilikátu a siporexu hr. do 150mm,  -0,07500t</t>
  </si>
  <si>
    <t>2059543624</t>
  </si>
  <si>
    <t>60</t>
  </si>
  <si>
    <t>965081712</t>
  </si>
  <si>
    <t>Búranie dlažieb, bez podklad. lôžka z xylolit., alebo keramických dlaždíc hr. do 10 mm,  -0,02000t</t>
  </si>
  <si>
    <t>-207784515</t>
  </si>
  <si>
    <t>61</t>
  </si>
  <si>
    <t>966089001</t>
  </si>
  <si>
    <t>Demontáž stien z azbestocem. dosiek obvodových a priečok v železobetónovej konštrukcii,  -0,02700t</t>
  </si>
  <si>
    <t>268699468</t>
  </si>
  <si>
    <t>62</t>
  </si>
  <si>
    <t>966089350</t>
  </si>
  <si>
    <t>Vnútrostav. premiestenie demont. mat. keramického a azbestocem. vodorovné za každých ďalších 10 m</t>
  </si>
  <si>
    <t>-323432927</t>
  </si>
  <si>
    <t>63</t>
  </si>
  <si>
    <t>968061125</t>
  </si>
  <si>
    <t>Vyvesenie dreveného dverného krídla do suti plochy do 2 m2, -0,02400t</t>
  </si>
  <si>
    <t>846385815</t>
  </si>
  <si>
    <t>64</t>
  </si>
  <si>
    <t>968061126</t>
  </si>
  <si>
    <t>Vyvesenie dreveného dverného krídla do suti plochy nad 2 m2, -0,02700t</t>
  </si>
  <si>
    <t>-839292962</t>
  </si>
  <si>
    <t>65</t>
  </si>
  <si>
    <t>968072455</t>
  </si>
  <si>
    <t>Vybúranie kovových dverových zárubní plochy do 2 m2,  -0,07600t</t>
  </si>
  <si>
    <t>574588672</t>
  </si>
  <si>
    <t>66</t>
  </si>
  <si>
    <t>968072456</t>
  </si>
  <si>
    <t>Vybúranie kovových dverových zárubní plochy nad 2 m2,  -0,06300t</t>
  </si>
  <si>
    <t>668727853</t>
  </si>
  <si>
    <t>67</t>
  </si>
  <si>
    <t>968072559</t>
  </si>
  <si>
    <t>Vybúranie kovových vrát plochy nad 5 m2,  -0,06600t</t>
  </si>
  <si>
    <t>-498608690</t>
  </si>
  <si>
    <t>68</t>
  </si>
  <si>
    <t>971038421</t>
  </si>
  <si>
    <t>Vybúranie otvoru v murive z tvárnic veľ. plochy do 0, 25 m2 hr.do 100 mm,  -0,02800t</t>
  </si>
  <si>
    <t>-89088272</t>
  </si>
  <si>
    <t>69</t>
  </si>
  <si>
    <t>979011111</t>
  </si>
  <si>
    <t>Zvislá doprava sutiny a vybúraných hmôt za prvé podlažie nad alebo pod základným podlažím</t>
  </si>
  <si>
    <t>1853919324</t>
  </si>
  <si>
    <t>70</t>
  </si>
  <si>
    <t>979011121</t>
  </si>
  <si>
    <t>Zvislá doprava sutiny a vybúraných hmôt za každé ďalšie podlažie</t>
  </si>
  <si>
    <t>-204175544</t>
  </si>
  <si>
    <t>71</t>
  </si>
  <si>
    <t>979081111</t>
  </si>
  <si>
    <t>Odvoz sutiny a vybúraných hmôt na skládku do 1 km</t>
  </si>
  <si>
    <t>1207908368</t>
  </si>
  <si>
    <t>72</t>
  </si>
  <si>
    <t>979081121</t>
  </si>
  <si>
    <t>Odvoz sutiny a vybúraných hmôt na skládku za každý ďalší 1 km</t>
  </si>
  <si>
    <t>1879575896</t>
  </si>
  <si>
    <t>73</t>
  </si>
  <si>
    <t>979082111</t>
  </si>
  <si>
    <t>Vnútrostavenisková doprava sutiny a vybúraných hmôt do 10 m</t>
  </si>
  <si>
    <t>-215889164</t>
  </si>
  <si>
    <t>74</t>
  </si>
  <si>
    <t>979087017</t>
  </si>
  <si>
    <t>Odvoz na skládku, demontovaných konštrukcií azbestocementových do 5000m</t>
  </si>
  <si>
    <t>-471446004</t>
  </si>
  <si>
    <t>75</t>
  </si>
  <si>
    <t>979087018</t>
  </si>
  <si>
    <t>Odvoz na skládku, demontovaných konštrukcií azbestocementových, príplatok za každých ďalších aj začatých 5000 m</t>
  </si>
  <si>
    <t>928958231</t>
  </si>
  <si>
    <t>76</t>
  </si>
  <si>
    <t>979087112</t>
  </si>
  <si>
    <t>Nakladanie na dopravný prostriedok pre vodorovnú dopravu sutiny</t>
  </si>
  <si>
    <t>-2049951521</t>
  </si>
  <si>
    <t>77</t>
  </si>
  <si>
    <t>979089411</t>
  </si>
  <si>
    <t>Poplatok za skladovanie - izolačné materiály a materiály obsahujúce azbest (17 06 ), nebezpečné</t>
  </si>
  <si>
    <t>-194899530</t>
  </si>
  <si>
    <t>78</t>
  </si>
  <si>
    <t>979089612</t>
  </si>
  <si>
    <t>Poplatok za skladovanie - iné odpady zo stavieb a demolácií (17 09), ostatné</t>
  </si>
  <si>
    <t>291465726</t>
  </si>
  <si>
    <t>79</t>
  </si>
  <si>
    <t>999281111</t>
  </si>
  <si>
    <t>Presun hmôt pre opravy a údržbu objektov vrátane vonkajších plášťov výšky do 25 m</t>
  </si>
  <si>
    <t>-1066518354</t>
  </si>
  <si>
    <t>80</t>
  </si>
  <si>
    <t>711132107</t>
  </si>
  <si>
    <t>Zhotovenie izolácie proti zemnej vlhkosti nopovou fóloiu položenou voľne na ploche zvislej</t>
  </si>
  <si>
    <t>-786525058</t>
  </si>
  <si>
    <t>81</t>
  </si>
  <si>
    <t>6288000630</t>
  </si>
  <si>
    <t>Nopová fólia proti vlhkosti s radónovou ochranou, výška nopu 8 mm</t>
  </si>
  <si>
    <t>-1817837798</t>
  </si>
  <si>
    <t>82</t>
  </si>
  <si>
    <t>998711203</t>
  </si>
  <si>
    <t>Presun hmôt pre izoláciu proti vode v objektoch výšky nad 12 do 60 m</t>
  </si>
  <si>
    <t>%</t>
  </si>
  <si>
    <t>1897263131</t>
  </si>
  <si>
    <t>83</t>
  </si>
  <si>
    <t>721110806</t>
  </si>
  <si>
    <t>Demontáž potrubia z kameninových rúr normálnych a kyselinovzdorných nad 100 do DN 200,  -0,02670t</t>
  </si>
  <si>
    <t>-731344241</t>
  </si>
  <si>
    <t>84</t>
  </si>
  <si>
    <t>721172336</t>
  </si>
  <si>
    <t>Montáž redukcie HT potrubia DN 125</t>
  </si>
  <si>
    <t>582168546</t>
  </si>
  <si>
    <t>85</t>
  </si>
  <si>
    <t>2860022410</t>
  </si>
  <si>
    <t>HT redukcia DN 125/100 - PP systém pre rozvod vnútorného odpadu PIPELIFE</t>
  </si>
  <si>
    <t>974445699</t>
  </si>
  <si>
    <t>86</t>
  </si>
  <si>
    <t>721172348</t>
  </si>
  <si>
    <t>Montáž prechodu HT potrubia na liatinu DN 100</t>
  </si>
  <si>
    <t>-1359662835</t>
  </si>
  <si>
    <t>87</t>
  </si>
  <si>
    <t>2860022570</t>
  </si>
  <si>
    <t>HT prechod na liatinu DN 100 - PP systém pre rozvod vnútorného odpadu PIPELIFE</t>
  </si>
  <si>
    <t>1458121910</t>
  </si>
  <si>
    <t>88</t>
  </si>
  <si>
    <t>721172360</t>
  </si>
  <si>
    <t>Montáž čistiaceho kusu HT potrubia DN 125</t>
  </si>
  <si>
    <t>-178993080</t>
  </si>
  <si>
    <t>89</t>
  </si>
  <si>
    <t>721171109</t>
  </si>
  <si>
    <t>Potrubie z PVC - U odpadové ležaté hrdlové D 110x2, 2</t>
  </si>
  <si>
    <t>-594690855</t>
  </si>
  <si>
    <t>90</t>
  </si>
  <si>
    <t>721171808</t>
  </si>
  <si>
    <t>Demontáž potrubia z novodurových rúr odpadového alebo pripojovacieho nad 75 do D114,  -0,00198 t</t>
  </si>
  <si>
    <t>-1208116265</t>
  </si>
  <si>
    <t>91</t>
  </si>
  <si>
    <t>721172111</t>
  </si>
  <si>
    <t>Potrubie z PVC - U odpadové zvislé hrdlové D 140x2, 8</t>
  </si>
  <si>
    <t>-1288152410</t>
  </si>
  <si>
    <t>92</t>
  </si>
  <si>
    <t>721172236</t>
  </si>
  <si>
    <t>Montáž odpadového HT potrubia zvislého DN 125</t>
  </si>
  <si>
    <t>-1318853330</t>
  </si>
  <si>
    <t>93</t>
  </si>
  <si>
    <t>2860020780</t>
  </si>
  <si>
    <t>HT rúra hrdlová DN 125/1000 mm - PP systém pre rozvod vnútorného odpadu PIPELIFE</t>
  </si>
  <si>
    <t>1615868795</t>
  </si>
  <si>
    <t>94</t>
  </si>
  <si>
    <t>721172257</t>
  </si>
  <si>
    <t>Montáž spojky HT potrubia DN 125</t>
  </si>
  <si>
    <t>-130606627</t>
  </si>
  <si>
    <t>95</t>
  </si>
  <si>
    <t>2860020990</t>
  </si>
  <si>
    <t>HT spojka dvojhrdlová DN 125 - PP systém pre rozvod vnútorného odpadu PIPELIFE</t>
  </si>
  <si>
    <t>-1274851227</t>
  </si>
  <si>
    <t>96</t>
  </si>
  <si>
    <t>721172299</t>
  </si>
  <si>
    <t>Montáž kolena HT potrubia DN 125</t>
  </si>
  <si>
    <t>-995179694</t>
  </si>
  <si>
    <t>97</t>
  </si>
  <si>
    <t>2860021400</t>
  </si>
  <si>
    <t>HT koleno DN 125/45° - PP systém pre rozvod vnútorného odpadu PIPELIFE</t>
  </si>
  <si>
    <t>-1463243639</t>
  </si>
  <si>
    <t>98</t>
  </si>
  <si>
    <t>721172318</t>
  </si>
  <si>
    <t>Montáž odbočky HT potrubia DN 125</t>
  </si>
  <si>
    <t>475501021</t>
  </si>
  <si>
    <t>99</t>
  </si>
  <si>
    <t>2860021800</t>
  </si>
  <si>
    <t>HT odbočka DN 125/100/45° - PP systém pre rozvod vnútorného odpadu PIPELIFE</t>
  </si>
  <si>
    <t>605016765</t>
  </si>
  <si>
    <t>100</t>
  </si>
  <si>
    <t>2860022640</t>
  </si>
  <si>
    <t>HT čistiaci kus DN 125 - PP systém pre rozvod vnútorného odpadu PIPELIFE</t>
  </si>
  <si>
    <t>-864331946</t>
  </si>
  <si>
    <t>101</t>
  </si>
  <si>
    <t>721173204</t>
  </si>
  <si>
    <t>Potrubie z PVC - U odpadné pripájacie D 40x1, 8</t>
  </si>
  <si>
    <t>-1410655255</t>
  </si>
  <si>
    <t>102</t>
  </si>
  <si>
    <t>721173205</t>
  </si>
  <si>
    <t>Potrubie z PVC - U odpadné pripájacie D 50x1, 8</t>
  </si>
  <si>
    <t>-1732473248</t>
  </si>
  <si>
    <t>103</t>
  </si>
  <si>
    <t>721194104</t>
  </si>
  <si>
    <t>Zriadenie prípojky na potrubí vyvedenie a upevnenie odpadových výpustiek D 40x1, 8</t>
  </si>
  <si>
    <t>2098381683</t>
  </si>
  <si>
    <t>104</t>
  </si>
  <si>
    <t>721194105</t>
  </si>
  <si>
    <t>Zriadenie prípojky na potrubí vyvedenie a upevnenie odpadových výpustiek D 50x1, 8</t>
  </si>
  <si>
    <t>-317371116</t>
  </si>
  <si>
    <t>105</t>
  </si>
  <si>
    <t>721194109</t>
  </si>
  <si>
    <t>Zriadenie prípojky na potrubí vyvedenie a upevnenie odpadových výpustiek D 110x2, 3</t>
  </si>
  <si>
    <t>-1955560937</t>
  </si>
  <si>
    <t>106</t>
  </si>
  <si>
    <t>998721203</t>
  </si>
  <si>
    <t>Presun hmôt pre vnútornú kanalizáciu v objektoch výšky nad 12 do 24 m</t>
  </si>
  <si>
    <t>373473950</t>
  </si>
  <si>
    <t>107</t>
  </si>
  <si>
    <t>722130801</t>
  </si>
  <si>
    <t>Demontáž potrubia z oceľových rúrok závitových do DN 25,  -0,00213t</t>
  </si>
  <si>
    <t>817645890</t>
  </si>
  <si>
    <t>108</t>
  </si>
  <si>
    <t>722171211</t>
  </si>
  <si>
    <t>Potrubie z plastických hmôt z PE rúrok TPD 71-6571 rad stredne ťažký z rPE D 20/2, 0</t>
  </si>
  <si>
    <t>-338012724</t>
  </si>
  <si>
    <t>109</t>
  </si>
  <si>
    <t>722190401</t>
  </si>
  <si>
    <t>Vyvedenie a upevnenie výpustky DN 15</t>
  </si>
  <si>
    <t>1249369760</t>
  </si>
  <si>
    <t>110</t>
  </si>
  <si>
    <t>722220111</t>
  </si>
  <si>
    <t>Montáž armatúry závitovej s jedným závitom, nástenka pre výtokový ventil G 1/2</t>
  </si>
  <si>
    <t>-1562676877</t>
  </si>
  <si>
    <t>111</t>
  </si>
  <si>
    <t>722220861</t>
  </si>
  <si>
    <t>Demontáž armatúry závitovej s dvomi závitmi do G 3/4,  -0,00053t</t>
  </si>
  <si>
    <t>1772351634</t>
  </si>
  <si>
    <t>112</t>
  </si>
  <si>
    <t>722231042,1</t>
  </si>
  <si>
    <t xml:space="preserve">Mont.armat. vodov. s 2 závitmi, ventil priamy KE 83 T G 3/4                 </t>
  </si>
  <si>
    <t>1354629665</t>
  </si>
  <si>
    <t>113</t>
  </si>
  <si>
    <t>998722203</t>
  </si>
  <si>
    <t>Presun hmôt pre vnútorný vodovod v objektoch výšky nad 12 do 24 m</t>
  </si>
  <si>
    <t>422813061</t>
  </si>
  <si>
    <t>114</t>
  </si>
  <si>
    <t>725110811</t>
  </si>
  <si>
    <t>Demontáž záchoda splachovacieho s nádržou alebo s tlakovým splachovačom,  -0,01933t</t>
  </si>
  <si>
    <t>súb.</t>
  </si>
  <si>
    <t>1137613806</t>
  </si>
  <si>
    <t>115</t>
  </si>
  <si>
    <t>725119309</t>
  </si>
  <si>
    <t>Montáž záchodovej misy kombinovanej s šikmým odpadom</t>
  </si>
  <si>
    <t>417610063</t>
  </si>
  <si>
    <t>116</t>
  </si>
  <si>
    <t>6420133890,1</t>
  </si>
  <si>
    <t>Misa kombinovaná stojacia biela</t>
  </si>
  <si>
    <t>1186939877</t>
  </si>
  <si>
    <t>117</t>
  </si>
  <si>
    <t>6420144670</t>
  </si>
  <si>
    <t>Sedátko s poklopom biela</t>
  </si>
  <si>
    <t>-1946921776</t>
  </si>
  <si>
    <t>118</t>
  </si>
  <si>
    <t>725122813</t>
  </si>
  <si>
    <t>Demontáž pisoára s nádržkou a 1 záchodom,  -0,01720t</t>
  </si>
  <si>
    <t>-2003642550</t>
  </si>
  <si>
    <t>119</t>
  </si>
  <si>
    <t>725129210</t>
  </si>
  <si>
    <t>Montáž pisoárového záchodku z bieleho diturvitu s automatickým splachovaním</t>
  </si>
  <si>
    <t>336105469</t>
  </si>
  <si>
    <t>120</t>
  </si>
  <si>
    <t>6425211400</t>
  </si>
  <si>
    <t>Pisoár biely</t>
  </si>
  <si>
    <t>489960447</t>
  </si>
  <si>
    <t>121</t>
  </si>
  <si>
    <t>725210821</t>
  </si>
  <si>
    <t>Demontáž umývadiel alebo umývadielok bez výtokovej armatúry,  -0,01946t</t>
  </si>
  <si>
    <t>-1518346428</t>
  </si>
  <si>
    <t>122</t>
  </si>
  <si>
    <t>725219401</t>
  </si>
  <si>
    <t>Montáž umývadla na skrutky do muriva, bez výtokovej armatúry</t>
  </si>
  <si>
    <t>1380816160</t>
  </si>
  <si>
    <t>123</t>
  </si>
  <si>
    <t>6420135940</t>
  </si>
  <si>
    <t>Umývadlo biela</t>
  </si>
  <si>
    <t>-235111112</t>
  </si>
  <si>
    <t>124</t>
  </si>
  <si>
    <t>725241112</t>
  </si>
  <si>
    <t>Montáž - vanička sprchová akrylátová štvorcová 900x900 mm</t>
  </si>
  <si>
    <t>1684263443</t>
  </si>
  <si>
    <t>125</t>
  </si>
  <si>
    <t>5542303200</t>
  </si>
  <si>
    <t>Vanička sprchová akrylátová 90x90x15 cm biela</t>
  </si>
  <si>
    <t>-1060856282</t>
  </si>
  <si>
    <t>126</t>
  </si>
  <si>
    <t>6420140500,1</t>
  </si>
  <si>
    <t>Sifón sprch.</t>
  </si>
  <si>
    <t>268344304</t>
  </si>
  <si>
    <t>127</t>
  </si>
  <si>
    <t>725330840</t>
  </si>
  <si>
    <t>Demontáž výlevky bez výtok. armatúry, bez nádrže a splach. potrubia,oceľ. alebo liatinovej,  -0,01880t</t>
  </si>
  <si>
    <t>553761914</t>
  </si>
  <si>
    <t>128</t>
  </si>
  <si>
    <t>725332320</t>
  </si>
  <si>
    <t>Montáž výlevky keramickej závesnej bez výtokovej armatúry</t>
  </si>
  <si>
    <t>477874151</t>
  </si>
  <si>
    <t>129</t>
  </si>
  <si>
    <t>6420137930</t>
  </si>
  <si>
    <t>Závesná výlevka biela,</t>
  </si>
  <si>
    <t>-572481510</t>
  </si>
  <si>
    <t>130</t>
  </si>
  <si>
    <t>725819402</t>
  </si>
  <si>
    <t>Montáž ventilu bez pripojovacej rúrky G 1/2</t>
  </si>
  <si>
    <t>-200330604</t>
  </si>
  <si>
    <t>131</t>
  </si>
  <si>
    <t>5514109000</t>
  </si>
  <si>
    <t>Rohový ventil 1/2"</t>
  </si>
  <si>
    <t>1179362028</t>
  </si>
  <si>
    <t>132</t>
  </si>
  <si>
    <t>725820810</t>
  </si>
  <si>
    <t>Demontáž batérie drezovej, umývadlovej nástennej,  -0,0026t</t>
  </si>
  <si>
    <t>508517211</t>
  </si>
  <si>
    <t>133</t>
  </si>
  <si>
    <t>725829206</t>
  </si>
  <si>
    <t>Montáž batérie umývadlovej a drezovej stojankovej s mechanickým ovládaním odpadového ventilu</t>
  </si>
  <si>
    <t>-430967982</t>
  </si>
  <si>
    <t>134</t>
  </si>
  <si>
    <t>5514671040,1</t>
  </si>
  <si>
    <t>Umývadlová stojanková batéria</t>
  </si>
  <si>
    <t>535021474</t>
  </si>
  <si>
    <t>135</t>
  </si>
  <si>
    <t>725849201</t>
  </si>
  <si>
    <t>Montáž batérie sprchovej nástennej pákovej, klasickej</t>
  </si>
  <si>
    <t>612227744</t>
  </si>
  <si>
    <t>136</t>
  </si>
  <si>
    <t>5514367400,1</t>
  </si>
  <si>
    <t xml:space="preserve">Sprchová batéria </t>
  </si>
  <si>
    <t>1570690350</t>
  </si>
  <si>
    <t>137</t>
  </si>
  <si>
    <t>725849206</t>
  </si>
  <si>
    <t>Montáž batérie sprchovej nástennej, držiak sprchy s pevou výškou sprchy</t>
  </si>
  <si>
    <t>819556610</t>
  </si>
  <si>
    <t>138</t>
  </si>
  <si>
    <t>5514367400,2</t>
  </si>
  <si>
    <t>Multi sprchový set s hlvicou pre spr.batériu</t>
  </si>
  <si>
    <t>-1701847315</t>
  </si>
  <si>
    <t>139</t>
  </si>
  <si>
    <t>725860820</t>
  </si>
  <si>
    <t>Demontáž jednoduchej  zápachovej uzávierky pre zariaďovacie predmety, umývadlá, drezy, práčky  -0,00085t</t>
  </si>
  <si>
    <t>-871613543</t>
  </si>
  <si>
    <t>140</t>
  </si>
  <si>
    <t>998725203</t>
  </si>
  <si>
    <t>Presun hmôt pre zariaďovacie predmety v objektoch výšky nad 12 do 24 m</t>
  </si>
  <si>
    <t>423584814</t>
  </si>
  <si>
    <t>141</t>
  </si>
  <si>
    <t>732219210</t>
  </si>
  <si>
    <t>Montáž zásobníkového ohrievača vody pre ohrev pitnej vody v spojení s kotlami objem 160-200 l</t>
  </si>
  <si>
    <t>2123125030</t>
  </si>
  <si>
    <t>142</t>
  </si>
  <si>
    <t>4847665850</t>
  </si>
  <si>
    <t>Zásobníkový ohrievač vody, objem 200L</t>
  </si>
  <si>
    <t>1493071132</t>
  </si>
  <si>
    <t>143</t>
  </si>
  <si>
    <t>998732202</t>
  </si>
  <si>
    <t>Presun hmôt pre strojovne v objektoch výšky nad 6 m do 12 m</t>
  </si>
  <si>
    <t>4737070</t>
  </si>
  <si>
    <t>144</t>
  </si>
  <si>
    <t>735153222,1</t>
  </si>
  <si>
    <t>Presun radiátora</t>
  </si>
  <si>
    <t>kpl</t>
  </si>
  <si>
    <t>-1554659247</t>
  </si>
  <si>
    <t>145</t>
  </si>
  <si>
    <t>998735203</t>
  </si>
  <si>
    <t>Presun hmôt pre vykurovacie telesá v objektoch výšky nad 12 do 24 m</t>
  </si>
  <si>
    <t>-630253749</t>
  </si>
  <si>
    <t>146</t>
  </si>
  <si>
    <t>763132110</t>
  </si>
  <si>
    <t>SDK podhľad, závesná dvojvrstvová kca profil montažný CD a nosný UD, dosky GKB hr. 12,5 mm</t>
  </si>
  <si>
    <t>2124961649</t>
  </si>
  <si>
    <t>147</t>
  </si>
  <si>
    <t>998763201</t>
  </si>
  <si>
    <t>Presun hmôt pre drevostavby v objektoch výšky do 12 m</t>
  </si>
  <si>
    <t>1490644448</t>
  </si>
  <si>
    <t>148</t>
  </si>
  <si>
    <t>998763294</t>
  </si>
  <si>
    <t>Drevostavby, prípl.za presun nad vymedzenú najväčšiu dopr. vzdial. do 1000 m</t>
  </si>
  <si>
    <t>-1123058814</t>
  </si>
  <si>
    <t>149</t>
  </si>
  <si>
    <t>764711116</t>
  </si>
  <si>
    <t>Oplechovanie parapetov z poplast. plechu r.š. 400 mm</t>
  </si>
  <si>
    <t>281515881</t>
  </si>
  <si>
    <t>150</t>
  </si>
  <si>
    <t>764731116</t>
  </si>
  <si>
    <t>Oplechovanie múrov, atík, nadmuroviek z poplast. plechov rš. 600 mm</t>
  </si>
  <si>
    <t>-94191172</t>
  </si>
  <si>
    <t>151</t>
  </si>
  <si>
    <t>998764203</t>
  </si>
  <si>
    <t>Presun hmôt pre konštrukcie klampiarske v objektoch výšky nad 12 do 24 m</t>
  </si>
  <si>
    <t>30434013</t>
  </si>
  <si>
    <t>152</t>
  </si>
  <si>
    <t>766111820</t>
  </si>
  <si>
    <t xml:space="preserve">Demontáž drevených stien plných,  -0,01695t   </t>
  </si>
  <si>
    <t>853438843</t>
  </si>
  <si>
    <t>153</t>
  </si>
  <si>
    <t>766124100</t>
  </si>
  <si>
    <t xml:space="preserve">Montáž drevených stien záchodových (inštalačný blok WC) s dvoma krídlami alebo s jedným krídlom a dvierkami   </t>
  </si>
  <si>
    <t>-604257960</t>
  </si>
  <si>
    <t>154</t>
  </si>
  <si>
    <t>6420137930,1</t>
  </si>
  <si>
    <t>WC box - čelná stena š. 800mm s dverami š. 600mm + 1x medzipriečka do d. 1500mm</t>
  </si>
  <si>
    <t>-474074025</t>
  </si>
  <si>
    <t>155</t>
  </si>
  <si>
    <t>6420137930,2</t>
  </si>
  <si>
    <t>WC box - čelná stena š. 1500mm s dverami š. 600mm + 1x medzipriečka do d. 1500mm</t>
  </si>
  <si>
    <t>-398681918</t>
  </si>
  <si>
    <t>156</t>
  </si>
  <si>
    <t>766621081</t>
  </si>
  <si>
    <t>Montáž okien a dverí plastových</t>
  </si>
  <si>
    <t>-1695161618</t>
  </si>
  <si>
    <t>157</t>
  </si>
  <si>
    <t>6114122300,51</t>
  </si>
  <si>
    <t>Plastové okno 2500/500 mm, presná špecifikácia viď PD</t>
  </si>
  <si>
    <t>-526620177</t>
  </si>
  <si>
    <t>158</t>
  </si>
  <si>
    <t>6114122300,52</t>
  </si>
  <si>
    <t>Plastové okno 1500/1500 mm, presná špecifikácia viď PD</t>
  </si>
  <si>
    <t>-1757017815</t>
  </si>
  <si>
    <t>159</t>
  </si>
  <si>
    <t>6114122300,53</t>
  </si>
  <si>
    <t>Plastové okno 2000/1500 mm, presná špecifikácia viď PD</t>
  </si>
  <si>
    <t>-1701676508</t>
  </si>
  <si>
    <t>160</t>
  </si>
  <si>
    <t>6114122300,54</t>
  </si>
  <si>
    <t>Plastové dvere 950/1970 mm, presná špecifikácia viď PD</t>
  </si>
  <si>
    <t>1646851810</t>
  </si>
  <si>
    <t>161</t>
  </si>
  <si>
    <t>6114122300,55</t>
  </si>
  <si>
    <t>Plastové dvere 1850/2650 mm, presná špecifikácia viď PD</t>
  </si>
  <si>
    <t>-929103655</t>
  </si>
  <si>
    <t>162</t>
  </si>
  <si>
    <t>766641161</t>
  </si>
  <si>
    <t>Montáž dverí plastových, vchodových, 1 m obvodu dverí</t>
  </si>
  <si>
    <t>-1274499369</t>
  </si>
  <si>
    <t>163</t>
  </si>
  <si>
    <t>6114122300,12</t>
  </si>
  <si>
    <t>Plastové dvere  H/B 1970/1450 mm, presná špecifikácia viď PD</t>
  </si>
  <si>
    <t>-740407813</t>
  </si>
  <si>
    <t>164</t>
  </si>
  <si>
    <t>766662112</t>
  </si>
  <si>
    <t>Montáž dverového krídla otočného jednokrídlového poldrážkového, do existujúcej zárubne, vrátane kovania</t>
  </si>
  <si>
    <t>-657882387</t>
  </si>
  <si>
    <t>165</t>
  </si>
  <si>
    <t>6116017100,1</t>
  </si>
  <si>
    <t>Dvere vnútorné hladké plné jednokrídlové 800/1970, výplň DTD, povrch. úprava CPL laminát, vrát. kovania, klučky, zámku</t>
  </si>
  <si>
    <t>-899501386</t>
  </si>
  <si>
    <t>166</t>
  </si>
  <si>
    <t>6116017100,3</t>
  </si>
  <si>
    <t>Dvere vnútorné hladké plné jednokrídlové 900/1970, výplň DTD, povrch. úprava CPL laminát, vrát. kovania, klučky, zámku</t>
  </si>
  <si>
    <t>-932915161</t>
  </si>
  <si>
    <t>167</t>
  </si>
  <si>
    <t>6116017100,2</t>
  </si>
  <si>
    <t>Dvere vnútorné hladké plné jednokrídlové 700/1970, výplň DTD, povrch. úprava CPL laminát, vrát. kovania, klučky, zámku</t>
  </si>
  <si>
    <t>2037067999</t>
  </si>
  <si>
    <t>168</t>
  </si>
  <si>
    <t>766662132</t>
  </si>
  <si>
    <t>Montáž dverového krídla otočného dvojkrídlového poldrážkového, do existujúcej zárubne, vrátane kovania</t>
  </si>
  <si>
    <t>1892552303</t>
  </si>
  <si>
    <t>169</t>
  </si>
  <si>
    <t>6116029700,2</t>
  </si>
  <si>
    <t>Dvere protipožiarne dvojkrídlové 2100x2400 mm</t>
  </si>
  <si>
    <t>1550670139</t>
  </si>
  <si>
    <t>170</t>
  </si>
  <si>
    <t>766695212,1</t>
  </si>
  <si>
    <t>Demontáž prahu dverí, jednokrídlových,   -0,00001t</t>
  </si>
  <si>
    <t>-611851943</t>
  </si>
  <si>
    <t>171</t>
  </si>
  <si>
    <t>766695232,1</t>
  </si>
  <si>
    <t>Demontáž prahu dverí, dvojkrídlových,   -0,00003t</t>
  </si>
  <si>
    <t>-1187868411</t>
  </si>
  <si>
    <t>172</t>
  </si>
  <si>
    <t>766702111</t>
  </si>
  <si>
    <t>Montáž zárubní obložkových pre dvere jednokrídlové hr.steny do 170 mm</t>
  </si>
  <si>
    <t>-922222816</t>
  </si>
  <si>
    <t>173</t>
  </si>
  <si>
    <t>6117103020,1</t>
  </si>
  <si>
    <t>Zárubňa obložková, CPL laminát</t>
  </si>
  <si>
    <t>403716006</t>
  </si>
  <si>
    <t>174</t>
  </si>
  <si>
    <t>766702121</t>
  </si>
  <si>
    <t xml:space="preserve">Montáž zárubní obložkových pre dvere dvojkrídlové </t>
  </si>
  <si>
    <t>-2006261227</t>
  </si>
  <si>
    <t>175</t>
  </si>
  <si>
    <t>6117100900,2</t>
  </si>
  <si>
    <t>Zárubňa protipožiarna 2100x2400 mm</t>
  </si>
  <si>
    <t>-1260788357</t>
  </si>
  <si>
    <t>176</t>
  </si>
  <si>
    <t>998766203</t>
  </si>
  <si>
    <t>Presun hmot pre konštrukcie stolárske v objektoch výšky nad 12 do 24 m</t>
  </si>
  <si>
    <t>484367300</t>
  </si>
  <si>
    <t>177</t>
  </si>
  <si>
    <t>767132812</t>
  </si>
  <si>
    <t>Demontáž stien a priečok z plechu zváraných,  -0,01800t</t>
  </si>
  <si>
    <t>-1275264552</t>
  </si>
  <si>
    <t>178</t>
  </si>
  <si>
    <t>767212000,1</t>
  </si>
  <si>
    <t>D+M Schodolez</t>
  </si>
  <si>
    <t>1761509482</t>
  </si>
  <si>
    <t>179</t>
  </si>
  <si>
    <t>767659002</t>
  </si>
  <si>
    <t xml:space="preserve">Montáž vrát garážových roletových a kazetových, zasúvateľných pod strop plochy nad 6 do 9 m2 </t>
  </si>
  <si>
    <t>-874558195</t>
  </si>
  <si>
    <t>180</t>
  </si>
  <si>
    <t>5534371402,2</t>
  </si>
  <si>
    <t>Garážová sekcionálna brána 2400x2400, vratane pohonu</t>
  </si>
  <si>
    <t>-1366772437</t>
  </si>
  <si>
    <t>181</t>
  </si>
  <si>
    <t>5534371402,3</t>
  </si>
  <si>
    <t>Garážová sekcionálna brána 2500x2500, vratane pohonu</t>
  </si>
  <si>
    <t>-1982512854</t>
  </si>
  <si>
    <t>182</t>
  </si>
  <si>
    <t>998767203</t>
  </si>
  <si>
    <t>Presun hmôt pre kovové stavebné doplnkové konštrukcie v objektoch výšky nad 12 do 24 m</t>
  </si>
  <si>
    <t>116496189</t>
  </si>
  <si>
    <t>183</t>
  </si>
  <si>
    <t>769082055,1</t>
  </si>
  <si>
    <t>Demontáž vzduchotechniky</t>
  </si>
  <si>
    <t>192687104</t>
  </si>
  <si>
    <t>184</t>
  </si>
  <si>
    <t>771571112</t>
  </si>
  <si>
    <t>Montáž podláh z dlaždíc keramických do malty veľ. 300 x 300 mm</t>
  </si>
  <si>
    <t>-523039486</t>
  </si>
  <si>
    <t>185</t>
  </si>
  <si>
    <t>5978650470</t>
  </si>
  <si>
    <t>Keramická dlažba hr. 10mm</t>
  </si>
  <si>
    <t>1568086848</t>
  </si>
  <si>
    <t>186</t>
  </si>
  <si>
    <t>998771203</t>
  </si>
  <si>
    <t>Presun hmôt pre podlahy z dlaždíc v objektoch výšky nad l2 do 24 m</t>
  </si>
  <si>
    <t>1343685547</t>
  </si>
  <si>
    <t>187</t>
  </si>
  <si>
    <t>776420010</t>
  </si>
  <si>
    <t>Lepenie podlahových soklíkov z PVC</t>
  </si>
  <si>
    <t>87353941</t>
  </si>
  <si>
    <t>188</t>
  </si>
  <si>
    <t>776511820</t>
  </si>
  <si>
    <t>Odstránenie povlakových podláh z nášľapnej plochy lepených s podložkou,  -0,00100t</t>
  </si>
  <si>
    <t>224612493</t>
  </si>
  <si>
    <t>189</t>
  </si>
  <si>
    <t>776521100</t>
  </si>
  <si>
    <t xml:space="preserve">Lepenie povlakových podláh z plastov PVC bez podkladu z pásov   </t>
  </si>
  <si>
    <t>260588626</t>
  </si>
  <si>
    <t>190</t>
  </si>
  <si>
    <t>2841301000</t>
  </si>
  <si>
    <t>PVC podlaha 2mm tr.34/43</t>
  </si>
  <si>
    <t>-2073108992</t>
  </si>
  <si>
    <t>191</t>
  </si>
  <si>
    <t>998776203</t>
  </si>
  <si>
    <t>Presun hmôt pre podlahy povlakové v objektoch výšky nad 12 do 24 m</t>
  </si>
  <si>
    <t>-2067866992</t>
  </si>
  <si>
    <t>192</t>
  </si>
  <si>
    <t>781441020</t>
  </si>
  <si>
    <t>Montáž obkladov vnútor. stien z obkladačiek kladených do malty veľ. 300x300 mm</t>
  </si>
  <si>
    <t>192581677</t>
  </si>
  <si>
    <t>193</t>
  </si>
  <si>
    <t>5976412400</t>
  </si>
  <si>
    <t>Dlaždice keramické s hladkým povrchom líca úprava 1 A 300x300x10 2 Ia</t>
  </si>
  <si>
    <t>1301251498</t>
  </si>
  <si>
    <t>194</t>
  </si>
  <si>
    <t>998781203</t>
  </si>
  <si>
    <t>Presun hmôt pre obklady keramické v objektoch výšky nad 12 do 24 m</t>
  </si>
  <si>
    <t>1148042655</t>
  </si>
  <si>
    <t>195</t>
  </si>
  <si>
    <t>784410010</t>
  </si>
  <si>
    <t>Oblepenie vypínačov, zásuviek páskou výšky do 3, 80 m</t>
  </si>
  <si>
    <t>-406760696</t>
  </si>
  <si>
    <t>196</t>
  </si>
  <si>
    <t>784452371</t>
  </si>
  <si>
    <t xml:space="preserve">Maľby z maliarskych zmesí Primalex, Farmal, ručne nanášané tónované dvojnásobné na jemnozrnný podklad výšky do 3, 80 m   </t>
  </si>
  <si>
    <t>825297944</t>
  </si>
  <si>
    <t>197</t>
  </si>
  <si>
    <t>784453271</t>
  </si>
  <si>
    <t xml:space="preserve">Maľby z maliarskych zmesí Primalex, Farmal, ručne nanášané dvojnásobné základné na podklad jemnozrnný na schodisku výšky do 3, 80 m   </t>
  </si>
  <si>
    <t>1340521615</t>
  </si>
  <si>
    <t>198</t>
  </si>
  <si>
    <t>POZNAMKA_1</t>
  </si>
  <si>
    <t>K správnemu naceneniu výkazu výmer je potrebné naštudovanie PD a obhliadka  stavby. Naceniť je potrebné jestvujúci výkaz výmer podľa pokynov tendrového  zadávateľa, resp. zmluvy o dielo. Rozdiely uviesť pod čiaru.</t>
  </si>
  <si>
    <t>512</t>
  </si>
  <si>
    <t>488001656</t>
  </si>
  <si>
    <t xml:space="preserve">Výkaz  výmer výberom položiek, priloženými výpočtami má napomôcť a urýchliť  dodávateľovi správne naceniť všetky práce podľa PD ku kompletnej realizácií,  skolaudovaní a užívateľnosti stav. diela.
Práce  a dodávky obsiahnuté v projektovej dokumentácii a neobsiahnuté vo výkaze  výmer je dodávateľ povinný položkovo rozšpecifikovať a naceniť pod čiaru,  mimo ponukového rozpočtu pre objektívne rozhodovanie.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
</t>
  </si>
  <si>
    <t>02 - Škola elektroinštalácia</t>
  </si>
  <si>
    <t>M - Práce a dodávky M</t>
  </si>
  <si>
    <t xml:space="preserve">    21-M - Elektromontáže</t>
  </si>
  <si>
    <t>OST - Ostatné</t>
  </si>
  <si>
    <t>210010033</t>
  </si>
  <si>
    <t>Rúrka elektroinšt. ohybná kovová, "Kopex", uložená voľne alebo pod omietkou typ 2423, 23 mm</t>
  </si>
  <si>
    <t>3450509900</t>
  </si>
  <si>
    <t>I-Spojka SM 25 sivá</t>
  </si>
  <si>
    <t>256</t>
  </si>
  <si>
    <t>3450710300</t>
  </si>
  <si>
    <t>Rúrka FXP 25</t>
  </si>
  <si>
    <t>210010035</t>
  </si>
  <si>
    <t>Rúrka elektroinšt. ohybná kovová, "Kopex", uložená voľne alebo pod omietkou typ 2436, 36 mm</t>
  </si>
  <si>
    <t>3450510400</t>
  </si>
  <si>
    <t>I-Spojka SM 40 sivá</t>
  </si>
  <si>
    <t>3450728010</t>
  </si>
  <si>
    <t>Rúrka FXP 40</t>
  </si>
  <si>
    <t>210010301</t>
  </si>
  <si>
    <t>Škatuľa prístrojová bez zapojenia (1901, KP 68, KZ 3)</t>
  </si>
  <si>
    <t>3450906510</t>
  </si>
  <si>
    <t>Krabica  KU 68-1901</t>
  </si>
  <si>
    <t>210010321</t>
  </si>
  <si>
    <t>Škatuľa odbočná s vičkom , svorkovnicou vč.zapojenia</t>
  </si>
  <si>
    <t>3450907510</t>
  </si>
  <si>
    <t>Krabica  KU 68-1903</t>
  </si>
  <si>
    <t>210010322</t>
  </si>
  <si>
    <t>Škatuľa odbočná s viečkom, svorkovnicou vč. zapojenia (KR 97) kruhová</t>
  </si>
  <si>
    <t>3450911000</t>
  </si>
  <si>
    <t>Krabica  KR-97</t>
  </si>
  <si>
    <t>210010323</t>
  </si>
  <si>
    <t>Škatuľa odbočná s viečkom, svorkovnicou vč. zapojenia (KR 125) štvorcová</t>
  </si>
  <si>
    <t>3450913500</t>
  </si>
  <si>
    <t>Krabica  KR-125</t>
  </si>
  <si>
    <t>210010502</t>
  </si>
  <si>
    <t>Osadenie lustrovej svorky vč. zapojenia do 3 x 4</t>
  </si>
  <si>
    <t>3450612900</t>
  </si>
  <si>
    <t>Svorka 6311-07</t>
  </si>
  <si>
    <t>210100001</t>
  </si>
  <si>
    <t>Ukončenie vodičov v rozvádzač. vč. zapojenia a vodičovej koncovky do 2.5 mm2</t>
  </si>
  <si>
    <t>3452104700</t>
  </si>
  <si>
    <t>G-kabl.oko CU   2,5x4 KU-L</t>
  </si>
  <si>
    <t>210100259</t>
  </si>
  <si>
    <t>Ukončenie celoplastových káblov zmrašť. záklopkou alebo páskou do 5 x 10 mm2</t>
  </si>
  <si>
    <t>3438150510</t>
  </si>
  <si>
    <t>izolačná páska čierna 10m x 19mm  typ:  FEK10</t>
  </si>
  <si>
    <t>3438153000</t>
  </si>
  <si>
    <t>izolačná páska zeleno-žltá 10m x 19mm  typ:  ZS10</t>
  </si>
  <si>
    <t>210110001</t>
  </si>
  <si>
    <t>Spínač nástenný pre prostredie obyčajné alebo vlhké vč. zapojenia jednopólový - radenie 1</t>
  </si>
  <si>
    <t>3450201000</t>
  </si>
  <si>
    <t>L-Spínač EP LUX c.1 IP44 PO</t>
  </si>
  <si>
    <t>210110041</t>
  </si>
  <si>
    <t>Spínač polozapustený a zapustený vč.zapojenia jednopólový - radenie 1</t>
  </si>
  <si>
    <t>3450201280</t>
  </si>
  <si>
    <t>Spínač 1    3553-01289 B2    matná biela</t>
  </si>
  <si>
    <t>210110043</t>
  </si>
  <si>
    <t>Spínač polozapustený a zapustený vč.zapojenia sériový prep.stried. - radenie 5 A</t>
  </si>
  <si>
    <t>3450201430</t>
  </si>
  <si>
    <t>Prepínač 5    3553-05289 B1    lesklá biela</t>
  </si>
  <si>
    <t>3450324600</t>
  </si>
  <si>
    <t>Zásuvka 5514-2235 dvoj.</t>
  </si>
  <si>
    <t>210110045</t>
  </si>
  <si>
    <t>Spínač polozapustený a zapustený vč.zapojenia stried.prep.- radenie 6</t>
  </si>
  <si>
    <t>3450202910</t>
  </si>
  <si>
    <t>Prístroj prepínača    3558-A06340    6,6So</t>
  </si>
  <si>
    <t>3450204680</t>
  </si>
  <si>
    <t>Kryt kolísky    3558C-A651 B1    lesklá biela</t>
  </si>
  <si>
    <t>3450204890</t>
  </si>
  <si>
    <t>Jednorámček    3901A-B10 B    biela</t>
  </si>
  <si>
    <t>210110046</t>
  </si>
  <si>
    <t>Spínač polozapustený a zapustený vč.zapojenia krížový prep.- radenie 7</t>
  </si>
  <si>
    <t>3450201620</t>
  </si>
  <si>
    <t>Prepínač 7    3553-07289 B2    matná biela</t>
  </si>
  <si>
    <t>210110082</t>
  </si>
  <si>
    <t>Sporáková prípojka typ 39563 - 23C, pre zapuste nú montáž vč. tlejivky</t>
  </si>
  <si>
    <t>3450663620</t>
  </si>
  <si>
    <t>Šporáková prípojka    39563-23    do steny</t>
  </si>
  <si>
    <t>210111012</t>
  </si>
  <si>
    <t>Domová zásuvka polozapustený a zapustený</t>
  </si>
  <si>
    <t>210111031</t>
  </si>
  <si>
    <t>Domová zásuvka v krabici pre vonkajšie prostredie 10/16 A 250 V 2P + Z</t>
  </si>
  <si>
    <t>3450330200</t>
  </si>
  <si>
    <t>Zásuvka 5517-2750</t>
  </si>
  <si>
    <t>210111114</t>
  </si>
  <si>
    <t>Priemyslová zásuvka CEE 220 V, 380 V, 500 V, vč. zapojenia, typ CZG 3243, 3245, H, S, Z 3P + Z</t>
  </si>
  <si>
    <t>3450339100</t>
  </si>
  <si>
    <t>Zásuvka CZG 3245</t>
  </si>
  <si>
    <t>210120102</t>
  </si>
  <si>
    <t>Poistkový náboj vč.montáže nožový náboj do 500 V</t>
  </si>
  <si>
    <t>3581532300</t>
  </si>
  <si>
    <t>Poist.patron PHN 00  63A gF1+S</t>
  </si>
  <si>
    <t>210190003</t>
  </si>
  <si>
    <t>Montáž oceľolechovej rozvodnice do váhy 100 kg</t>
  </si>
  <si>
    <t>3570168800</t>
  </si>
  <si>
    <t>Rozbádzač RP1 -RP2,RP4,RP5</t>
  </si>
  <si>
    <t>210200027</t>
  </si>
  <si>
    <t>Svietidlo žiarovkové - typ 213 02 01 - 60 W, nástenné, obj. B 22</t>
  </si>
  <si>
    <t>3480506900</t>
  </si>
  <si>
    <t>Svietidlo LED so senzorom 20W</t>
  </si>
  <si>
    <t>3480461501</t>
  </si>
  <si>
    <t>Svietidlo LED 28W</t>
  </si>
  <si>
    <t>3480461509</t>
  </si>
  <si>
    <t>Svietidlo IP 20 18W,LED  soc.zar</t>
  </si>
  <si>
    <t>210200045</t>
  </si>
  <si>
    <t>Svietidlo žiarovkové - typ 213 20 03 - 25+25 W, núdzové a orient., červ. pruh</t>
  </si>
  <si>
    <t>3480255500</t>
  </si>
  <si>
    <t>Svietidlo TMT LUX 11W nudzove</t>
  </si>
  <si>
    <t>210201011</t>
  </si>
  <si>
    <t>Svietidlo žiarivkové - typ 231 27 03 - 40 W, stropné s krytom</t>
  </si>
  <si>
    <t>3480010029</t>
  </si>
  <si>
    <t>Svietidlo  SLOS LED prisadené40W/830</t>
  </si>
  <si>
    <t>3480010028</t>
  </si>
  <si>
    <t>Svietidlo  SLOS LED panel SPIN 06 1200x300 40W</t>
  </si>
  <si>
    <t>210201021</t>
  </si>
  <si>
    <t>Svietidlo žiarivkové - typ 231 33 04 - 2 x 40 W,strop né s krytom</t>
  </si>
  <si>
    <t>3470314600</t>
  </si>
  <si>
    <t>Trubica TL/D36/840 Super 80</t>
  </si>
  <si>
    <t>3480012410</t>
  </si>
  <si>
    <t>Svietidlo  PHILIPS  prachotesné   TCW 216 2XTL-D 36W HFR</t>
  </si>
  <si>
    <t>3481200800</t>
  </si>
  <si>
    <t>Starter PHILIPS 4-65W S 10</t>
  </si>
  <si>
    <t>210220321</t>
  </si>
  <si>
    <t>Svorka na potrub."Bernard" včít. pásika(bez vodiča a prípoj. vodiča)</t>
  </si>
  <si>
    <t>3540201700</t>
  </si>
  <si>
    <t>Svorka BARNARD+ medený pásik dĺžky 750mm</t>
  </si>
  <si>
    <t>Kus</t>
  </si>
  <si>
    <t>210220325</t>
  </si>
  <si>
    <t>Svorka na ekvipotenciálnu prípojnicu</t>
  </si>
  <si>
    <t>3540201900</t>
  </si>
  <si>
    <t>Svorkovnica EPS+OBO</t>
  </si>
  <si>
    <t>210220452</t>
  </si>
  <si>
    <t>Ochranné pospájanie v práčovniach, kúpeľniach, pevne uložené Cu 4-16mm2</t>
  </si>
  <si>
    <t>3410403400</t>
  </si>
  <si>
    <t>Vodič medený CY 06   zz</t>
  </si>
  <si>
    <t>3410405300</t>
  </si>
  <si>
    <t>Vodič medený CY 16   zz</t>
  </si>
  <si>
    <t>3410405900</t>
  </si>
  <si>
    <t>Vodič medený CY 25   zz</t>
  </si>
  <si>
    <t>210270801</t>
  </si>
  <si>
    <t>Označovací káblový štítok z PVC rozmer 4x8cm(15-22 znak.)</t>
  </si>
  <si>
    <t>210290751</t>
  </si>
  <si>
    <t>Montáž motorického spotrebiča,ventilátora do  1.5 kW</t>
  </si>
  <si>
    <t>4290009001</t>
  </si>
  <si>
    <t>Ventilátor VORTICE</t>
  </si>
  <si>
    <t>210800101</t>
  </si>
  <si>
    <t>Kábel uložený pod omietkou CYKY 2 x 1,5</t>
  </si>
  <si>
    <t>3410103000</t>
  </si>
  <si>
    <t>Kábel silový medený CYKY  2Ax01,5</t>
  </si>
  <si>
    <t>210800105</t>
  </si>
  <si>
    <t>Kábel uložený pod omietkou CYKY 3 x 1,5</t>
  </si>
  <si>
    <t>3410102801</t>
  </si>
  <si>
    <t>Kábel silový medený CYBY J 3x01.5</t>
  </si>
  <si>
    <t>3410102802</t>
  </si>
  <si>
    <t>Kábel silový medený CYBY O 3x01.5</t>
  </si>
  <si>
    <t>210800106</t>
  </si>
  <si>
    <t>Kábel uložený pod omietkou CYKY 3 x 2,5</t>
  </si>
  <si>
    <t>3410106500</t>
  </si>
  <si>
    <t>Kábel silový medený CYKY  3Cx02,5</t>
  </si>
  <si>
    <t>210800109</t>
  </si>
  <si>
    <t>Kábel uložený pod omietkou CYKY 4 x 1,5</t>
  </si>
  <si>
    <t>3410108500</t>
  </si>
  <si>
    <t>Kábel silový medený CYKY  4Dx01,5</t>
  </si>
  <si>
    <t>210800115</t>
  </si>
  <si>
    <t>Kábel uložený pod omietkou CYKY 5 x 1,5</t>
  </si>
  <si>
    <t>3410109200</t>
  </si>
  <si>
    <t>Kábel silový medený CYKY  5Cx01,5</t>
  </si>
  <si>
    <t>210800117</t>
  </si>
  <si>
    <t>Kábel uložený pod omietkou CYKY 5 x 4</t>
  </si>
  <si>
    <t>3410109400</t>
  </si>
  <si>
    <t>Kábel silový medený CYKY  5Cx04</t>
  </si>
  <si>
    <t>210800119</t>
  </si>
  <si>
    <t>Kábel uložený pod omietkou CYKY 5 x 6</t>
  </si>
  <si>
    <t>3410109500</t>
  </si>
  <si>
    <t>Kábel silový medený CYKY  5Cx06</t>
  </si>
  <si>
    <t>2108001201</t>
  </si>
  <si>
    <t>Kábel uložený pod omietkou CYKY 5 x 10</t>
  </si>
  <si>
    <t>3410109700</t>
  </si>
  <si>
    <t>Kábel silový medený CYKY  5Cx10</t>
  </si>
  <si>
    <t>2108001203</t>
  </si>
  <si>
    <t>Kábel uložený pod omietkou CYKY 5 x 35</t>
  </si>
  <si>
    <t>3410110100</t>
  </si>
  <si>
    <t>Kábel silový medený CYKY  5Cx35</t>
  </si>
  <si>
    <t>MD</t>
  </si>
  <si>
    <t>Mimostavenisková doprava</t>
  </si>
  <si>
    <t>MV</t>
  </si>
  <si>
    <t>Murárske výpomoci</t>
  </si>
  <si>
    <t>PD</t>
  </si>
  <si>
    <t>Presun dodávok</t>
  </si>
  <si>
    <t>PM</t>
  </si>
  <si>
    <t>Podružný materiál</t>
  </si>
  <si>
    <t>PPV</t>
  </si>
  <si>
    <t>Podiel pridružených výkonov</t>
  </si>
  <si>
    <t>HZS-001</t>
  </si>
  <si>
    <t>Revízie  EZ</t>
  </si>
  <si>
    <t>hod</t>
  </si>
  <si>
    <t>262144</t>
  </si>
  <si>
    <t>HZS-002</t>
  </si>
  <si>
    <t>Práca montéra pri odpojení zariadenia od siete</t>
  </si>
  <si>
    <t>HZS-014</t>
  </si>
  <si>
    <t>Sekacie a buracie práce</t>
  </si>
  <si>
    <t>HZS-220</t>
  </si>
  <si>
    <t>Slaboprúdové rozvody a štruktorovaný kábeláž</t>
  </si>
  <si>
    <t>jedn.</t>
  </si>
  <si>
    <t>03 - Strojárenská hala</t>
  </si>
  <si>
    <t xml:space="preserve">    713 - Izolácie tepelné</t>
  </si>
  <si>
    <t>-1574500349</t>
  </si>
  <si>
    <t>-601821183</t>
  </si>
  <si>
    <t>-2044810485</t>
  </si>
  <si>
    <t>-1623130756</t>
  </si>
  <si>
    <t>-499066073</t>
  </si>
  <si>
    <t>-1133786881</t>
  </si>
  <si>
    <t>-2033214244</t>
  </si>
  <si>
    <t>-799098320</t>
  </si>
  <si>
    <t>-1908321540</t>
  </si>
  <si>
    <t>-1087677925</t>
  </si>
  <si>
    <t>-707184114</t>
  </si>
  <si>
    <t>311272120</t>
  </si>
  <si>
    <t>Murivo nosné (m3) z tvárnic YTONG hr. 200 mm P4-500 hladkých, na MVC a maltu YTONG (200x249x599)</t>
  </si>
  <si>
    <t>756748341</t>
  </si>
  <si>
    <t>-55772970</t>
  </si>
  <si>
    <t>612409991</t>
  </si>
  <si>
    <t>Začistenie omietok (s dodaním hmoty) okolo okien, dverí,podláh, obkladov atď.</t>
  </si>
  <si>
    <t>573414208</t>
  </si>
  <si>
    <t>28027746</t>
  </si>
  <si>
    <t>-1887497999</t>
  </si>
  <si>
    <t>-1575574552</t>
  </si>
  <si>
    <t>-586956796</t>
  </si>
  <si>
    <t>2070602962</t>
  </si>
  <si>
    <t>-1166560037</t>
  </si>
  <si>
    <t>-1641883781</t>
  </si>
  <si>
    <t>784725568</t>
  </si>
  <si>
    <t>-1277497161</t>
  </si>
  <si>
    <t>2140982428</t>
  </si>
  <si>
    <t>289187059</t>
  </si>
  <si>
    <t>1391127216</t>
  </si>
  <si>
    <t>488298116</t>
  </si>
  <si>
    <t>1314016827</t>
  </si>
  <si>
    <t>-1330967596</t>
  </si>
  <si>
    <t>1224760458</t>
  </si>
  <si>
    <t>-1528908143</t>
  </si>
  <si>
    <t>1025774541</t>
  </si>
  <si>
    <t>968082357</t>
  </si>
  <si>
    <t>Vybúranie plastových rámov okien dvojitých, plochy cez 4 m2,  -0,04400t</t>
  </si>
  <si>
    <t>-37395382</t>
  </si>
  <si>
    <t>1068082654</t>
  </si>
  <si>
    <t>401195947</t>
  </si>
  <si>
    <t>998711202</t>
  </si>
  <si>
    <t>Presun hmôt pre izoláciu proti vode v objektoch výšky nad 6 do 12 m</t>
  </si>
  <si>
    <t>2017208774</t>
  </si>
  <si>
    <t>713161500</t>
  </si>
  <si>
    <t>Montáž tepelnej izolácie striech šikmých kladená voľne medzi a pod krokvy hr. do 10 cm</t>
  </si>
  <si>
    <t>1958306322</t>
  </si>
  <si>
    <t>6313670032</t>
  </si>
  <si>
    <t>Sklená vlna  hrúbka 200mm</t>
  </si>
  <si>
    <t>-495660406</t>
  </si>
  <si>
    <t>998713202</t>
  </si>
  <si>
    <t>Presun hmôt pre izolácie tepelné v objektoch výšky nad 6 m do 12 m</t>
  </si>
  <si>
    <t>2057821650</t>
  </si>
  <si>
    <t>722130801,123</t>
  </si>
  <si>
    <t>Presun požiarnej vody</t>
  </si>
  <si>
    <t>998722202</t>
  </si>
  <si>
    <t>Presun hmôt pre vnútorný vodovod v objektoch výšky nad 6 do 12 m</t>
  </si>
  <si>
    <t>-2041885848</t>
  </si>
  <si>
    <t>763132210,1</t>
  </si>
  <si>
    <t>Obklad ZB nosnika sádrokartónom, dosky GKF hr. 12,5 mm</t>
  </si>
  <si>
    <t>917913478</t>
  </si>
  <si>
    <t>-335853784</t>
  </si>
  <si>
    <t>2144729344</t>
  </si>
  <si>
    <t>998764202</t>
  </si>
  <si>
    <t>Presun hmôt pre konštrukcie klampiarske v objektoch výšky nad 6 do 12 m</t>
  </si>
  <si>
    <t>-827058869</t>
  </si>
  <si>
    <t>6114122300,61</t>
  </si>
  <si>
    <t>Plastové okno 80300/2000 mm, presná špecifikácia viď PD</t>
  </si>
  <si>
    <t>6114122300,21</t>
  </si>
  <si>
    <t>Plastové dvere  H/B 1970/900 mm, presná špecifikácia viď PD</t>
  </si>
  <si>
    <t>998766202</t>
  </si>
  <si>
    <t>Presun hmot pre konštrukcie stolárske v objektoch výšky nad 6 do 12 m</t>
  </si>
  <si>
    <t>965469507</t>
  </si>
  <si>
    <t>767411101</t>
  </si>
  <si>
    <t>Montáž opláštenia sendvičovými stenovými panelmi s viditeľným spojom na OK, hrúbky do 100 mm</t>
  </si>
  <si>
    <t>-167063113</t>
  </si>
  <si>
    <t>5535865540,1</t>
  </si>
  <si>
    <t>Sendvičový panel stenový Kingspan, presná špecifikácia viď PD</t>
  </si>
  <si>
    <t>1653000382</t>
  </si>
  <si>
    <t>Určenie: - pre vonkajšie steny - pre vnútorné priečky - pre podhľady stropov. Použitie:-obchodné a priemyselné objekty - kancelárske a administratívne objekty - objekty pre chov zvierat - poľnohospodárske objekty - sociálne objekty a objekty pre služby - sklady ovocia a zeleniny - potravinárske podniky - športové haly. Jadro: pevná polyuretánová pena - hustota 40 kg/m3. Dĺžka panelov: 2,5-18m.</t>
  </si>
  <si>
    <t>767995104</t>
  </si>
  <si>
    <t>Montáž ostatných atypických kovových stavebných doplnkových konštrukcií nad 20 do 50 kg</t>
  </si>
  <si>
    <t>kg</t>
  </si>
  <si>
    <t>1895041673</t>
  </si>
  <si>
    <t>1341082000,2</t>
  </si>
  <si>
    <t>Oceľ S 235</t>
  </si>
  <si>
    <t>-867712258</t>
  </si>
  <si>
    <t>998767202</t>
  </si>
  <si>
    <t>Presun hmôt pre kovové stavebné doplnkové konštrukcie v objektoch výšky nad 6 do 12 m</t>
  </si>
  <si>
    <t>-287128298</t>
  </si>
  <si>
    <t>04 - Strojárenská hala elektroinštalácia</t>
  </si>
  <si>
    <t>210010351</t>
  </si>
  <si>
    <t>Škatuľová rozvodka z lisov. izolantu vč. ukončenia káblov a zapojenia vodičov typ 6455-11 do 4 mm2</t>
  </si>
  <si>
    <t>3450927500</t>
  </si>
  <si>
    <t>Krabica 6455-12 acid</t>
  </si>
  <si>
    <t>210020552</t>
  </si>
  <si>
    <t>Nosné drôty, kotvové konz. s 2 napín.</t>
  </si>
  <si>
    <t>3111101300</t>
  </si>
  <si>
    <t>Napínače 021940 OKO-HÁK M16</t>
  </si>
  <si>
    <t>3118424000</t>
  </si>
  <si>
    <t>Konzola ON 348807 pre C kolmý stožiar</t>
  </si>
  <si>
    <t>210020556</t>
  </si>
  <si>
    <t>Nosné drôty, 2 paralelné pozink. laná do 35 mm2 lano do 35 mm2</t>
  </si>
  <si>
    <t>3145172400</t>
  </si>
  <si>
    <t>Lano šesťpram. pozin. 024320 pevn. 1270 MPa D 10mm</t>
  </si>
  <si>
    <t>3570168300</t>
  </si>
  <si>
    <t>Rozvádzač RO1.1</t>
  </si>
  <si>
    <t>3480012632</t>
  </si>
  <si>
    <t>Svietidlo   reflektor led  RONDO 150W</t>
  </si>
  <si>
    <t>210800107</t>
  </si>
  <si>
    <t>Kábel uložený pod omietkou CYKY 3 x 4</t>
  </si>
  <si>
    <t>3410106700</t>
  </si>
  <si>
    <t>Kábel silový medený CYKY  3Cx04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</si>
</sst>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 applyProtection="1">
      <alignment vertical="center"/>
    </xf>
    <xf numFmtId="4" fontId="27" fillId="0" borderId="17" xfId="0" applyNumberFormat="1" applyFont="1" applyBorder="1" applyAlignment="1" applyProtection="1">
      <alignment vertical="center"/>
    </xf>
    <xf numFmtId="166" fontId="27" fillId="0" borderId="17" xfId="0" applyNumberFormat="1" applyFont="1" applyBorder="1" applyAlignment="1" applyProtection="1">
      <alignment vertical="center"/>
    </xf>
    <xf numFmtId="4" fontId="27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167" fontId="33" fillId="0" borderId="0" xfId="0" applyNumberFormat="1" applyFont="1" applyAlignment="1">
      <alignment vertical="center"/>
    </xf>
    <xf numFmtId="0" fontId="5" fillId="0" borderId="0" xfId="0" applyFont="1" applyBorder="1" applyAlignment="1" applyProtection="1">
      <alignment horizontal="left"/>
    </xf>
    <xf numFmtId="167" fontId="0" fillId="0" borderId="0" xfId="0" applyNumberFormat="1" applyFont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34" fillId="0" borderId="25" xfId="0" applyFont="1" applyBorder="1" applyAlignment="1" applyProtection="1">
      <alignment horizontal="center" vertical="center"/>
    </xf>
    <xf numFmtId="49" fontId="34" fillId="0" borderId="25" xfId="0" applyNumberFormat="1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center" vertical="center" wrapText="1"/>
    </xf>
    <xf numFmtId="167" fontId="34" fillId="0" borderId="25" xfId="0" applyNumberFormat="1" applyFont="1" applyBorder="1" applyAlignment="1" applyProtection="1">
      <alignment vertical="center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  <xf numFmtId="4" fontId="23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</xf>
    <xf numFmtId="167" fontId="23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17" xfId="0" applyNumberFormat="1" applyFont="1" applyBorder="1" applyAlignment="1" applyProtection="1"/>
    <xf numFmtId="167" fontId="5" fillId="0" borderId="17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31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5" fillId="0" borderId="23" xfId="0" applyNumberFormat="1" applyFont="1" applyBorder="1" applyAlignment="1" applyProtection="1"/>
    <xf numFmtId="167" fontId="5" fillId="0" borderId="23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left" vertical="center" wrapText="1"/>
    </xf>
    <xf numFmtId="167" fontId="0" fillId="4" borderId="25" xfId="0" applyNumberFormat="1" applyFont="1" applyFill="1" applyBorder="1" applyAlignment="1" applyProtection="1">
      <alignment vertical="center"/>
    </xf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0" fontId="35" fillId="0" borderId="12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34" fillId="0" borderId="25" xfId="0" applyFont="1" applyBorder="1" applyAlignment="1" applyProtection="1">
      <alignment horizontal="left" vertical="center" wrapText="1"/>
    </xf>
    <xf numFmtId="167" fontId="34" fillId="4" borderId="25" xfId="0" applyNumberFormat="1" applyFont="1" applyFill="1" applyBorder="1" applyAlignment="1" applyProtection="1">
      <alignment vertical="center"/>
      <protection locked="0"/>
    </xf>
    <xf numFmtId="167" fontId="34" fillId="4" borderId="25" xfId="0" applyNumberFormat="1" applyFont="1" applyFill="1" applyBorder="1" applyAlignment="1" applyProtection="1">
      <alignment vertical="center"/>
    </xf>
    <xf numFmtId="167" fontId="34" fillId="0" borderId="25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1"/>
  <sheetViews>
    <sheetView showGridLines="0" workbookViewId="0">
      <pane ySplit="1" topLeftCell="A42" activePane="bottomLeft" state="frozen"/>
      <selection pane="bottomLeft" activeCell="AN9" sqref="AN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12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R2" s="184" t="s">
        <v>8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6.950000000000003" customHeight="1">
      <c r="B4" s="21"/>
      <c r="C4" s="190" t="s">
        <v>11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22"/>
      <c r="AS4" s="23" t="s">
        <v>12</v>
      </c>
      <c r="BE4" s="24" t="s">
        <v>13</v>
      </c>
      <c r="BS4" s="17" t="s">
        <v>9</v>
      </c>
    </row>
    <row r="5" spans="1:73" ht="14.45" customHeight="1">
      <c r="B5" s="21"/>
      <c r="C5" s="25"/>
      <c r="D5" s="26" t="s">
        <v>14</v>
      </c>
      <c r="E5" s="25"/>
      <c r="F5" s="25"/>
      <c r="G5" s="25"/>
      <c r="H5" s="25"/>
      <c r="I5" s="25"/>
      <c r="J5" s="25"/>
      <c r="K5" s="221" t="s">
        <v>15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5"/>
      <c r="AQ5" s="22"/>
      <c r="BE5" s="219" t="s">
        <v>16</v>
      </c>
      <c r="BS5" s="17" t="s">
        <v>9</v>
      </c>
    </row>
    <row r="6" spans="1:73" ht="36.950000000000003" customHeight="1">
      <c r="B6" s="21"/>
      <c r="C6" s="25"/>
      <c r="D6" s="28" t="s">
        <v>17</v>
      </c>
      <c r="E6" s="25"/>
      <c r="F6" s="25"/>
      <c r="G6" s="25"/>
      <c r="H6" s="25"/>
      <c r="I6" s="25"/>
      <c r="J6" s="25"/>
      <c r="K6" s="223" t="s">
        <v>18</v>
      </c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5"/>
      <c r="AQ6" s="22"/>
      <c r="BE6" s="220"/>
      <c r="BS6" s="17" t="s">
        <v>9</v>
      </c>
    </row>
    <row r="7" spans="1:73" ht="14.45" customHeight="1">
      <c r="B7" s="21"/>
      <c r="C7" s="25"/>
      <c r="D7" s="29" t="s">
        <v>19</v>
      </c>
      <c r="E7" s="25"/>
      <c r="F7" s="25"/>
      <c r="G7" s="25"/>
      <c r="H7" s="25"/>
      <c r="I7" s="25"/>
      <c r="J7" s="25"/>
      <c r="K7" s="27" t="s">
        <v>20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21</v>
      </c>
      <c r="AL7" s="25"/>
      <c r="AM7" s="25"/>
      <c r="AN7" s="27" t="s">
        <v>20</v>
      </c>
      <c r="AO7" s="25"/>
      <c r="AP7" s="25"/>
      <c r="AQ7" s="22"/>
      <c r="BE7" s="220"/>
      <c r="BS7" s="17" t="s">
        <v>9</v>
      </c>
    </row>
    <row r="8" spans="1:73" ht="14.45" customHeight="1">
      <c r="B8" s="21"/>
      <c r="C8" s="25"/>
      <c r="D8" s="29" t="s">
        <v>22</v>
      </c>
      <c r="E8" s="25"/>
      <c r="F8" s="25"/>
      <c r="G8" s="25"/>
      <c r="H8" s="25"/>
      <c r="I8" s="25"/>
      <c r="J8" s="25"/>
      <c r="K8" s="27" t="s">
        <v>18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23</v>
      </c>
      <c r="AL8" s="25"/>
      <c r="AM8" s="25"/>
      <c r="AN8" s="182">
        <v>43326</v>
      </c>
      <c r="AO8" s="25"/>
      <c r="AP8" s="25"/>
      <c r="AQ8" s="22"/>
      <c r="BE8" s="220"/>
      <c r="BS8" s="17" t="s">
        <v>9</v>
      </c>
    </row>
    <row r="9" spans="1:73" ht="14.45" customHeight="1">
      <c r="B9" s="2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2"/>
      <c r="BE9" s="220"/>
      <c r="BS9" s="17" t="s">
        <v>9</v>
      </c>
    </row>
    <row r="10" spans="1:73" ht="14.45" customHeight="1">
      <c r="B10" s="21"/>
      <c r="C10" s="25"/>
      <c r="D10" s="29" t="s">
        <v>24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25</v>
      </c>
      <c r="AL10" s="25"/>
      <c r="AM10" s="25"/>
      <c r="AN10" s="27" t="s">
        <v>20</v>
      </c>
      <c r="AO10" s="25"/>
      <c r="AP10" s="25"/>
      <c r="AQ10" s="22"/>
      <c r="BE10" s="220"/>
      <c r="BS10" s="17" t="s">
        <v>9</v>
      </c>
    </row>
    <row r="11" spans="1:73" ht="18.399999999999999" customHeight="1">
      <c r="B11" s="21"/>
      <c r="C11" s="25"/>
      <c r="D11" s="25"/>
      <c r="E11" s="27" t="s">
        <v>26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27</v>
      </c>
      <c r="AL11" s="25"/>
      <c r="AM11" s="25"/>
      <c r="AN11" s="27" t="s">
        <v>20</v>
      </c>
      <c r="AO11" s="25"/>
      <c r="AP11" s="25"/>
      <c r="AQ11" s="22"/>
      <c r="BE11" s="220"/>
      <c r="BS11" s="17" t="s">
        <v>9</v>
      </c>
    </row>
    <row r="12" spans="1:73" ht="6.95" customHeight="1"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2"/>
      <c r="BE12" s="220"/>
      <c r="BS12" s="17" t="s">
        <v>9</v>
      </c>
    </row>
    <row r="13" spans="1:73" ht="14.45" customHeight="1">
      <c r="B13" s="21"/>
      <c r="C13" s="25"/>
      <c r="D13" s="29" t="s">
        <v>28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25</v>
      </c>
      <c r="AL13" s="25"/>
      <c r="AM13" s="25"/>
      <c r="AN13" s="30" t="s">
        <v>29</v>
      </c>
      <c r="AO13" s="25"/>
      <c r="AP13" s="25"/>
      <c r="AQ13" s="22"/>
      <c r="BE13" s="220"/>
      <c r="BS13" s="17" t="s">
        <v>9</v>
      </c>
    </row>
    <row r="14" spans="1:73" ht="15">
      <c r="B14" s="21"/>
      <c r="C14" s="25"/>
      <c r="D14" s="25"/>
      <c r="E14" s="224" t="s">
        <v>29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9" t="s">
        <v>27</v>
      </c>
      <c r="AL14" s="25"/>
      <c r="AM14" s="25"/>
      <c r="AN14" s="30" t="s">
        <v>29</v>
      </c>
      <c r="AO14" s="25"/>
      <c r="AP14" s="25"/>
      <c r="AQ14" s="22"/>
      <c r="BE14" s="220"/>
      <c r="BS14" s="17" t="s">
        <v>9</v>
      </c>
    </row>
    <row r="15" spans="1:73" ht="6.95" customHeight="1">
      <c r="B15" s="2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2"/>
      <c r="BE15" s="220"/>
      <c r="BS15" s="17" t="s">
        <v>6</v>
      </c>
    </row>
    <row r="16" spans="1:73" ht="14.45" customHeight="1">
      <c r="B16" s="21"/>
      <c r="C16" s="25"/>
      <c r="D16" s="29" t="s">
        <v>30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25</v>
      </c>
      <c r="AL16" s="25"/>
      <c r="AM16" s="25"/>
      <c r="AN16" s="27" t="s">
        <v>20</v>
      </c>
      <c r="AO16" s="25"/>
      <c r="AP16" s="25"/>
      <c r="AQ16" s="22"/>
      <c r="BE16" s="220"/>
      <c r="BS16" s="17" t="s">
        <v>6</v>
      </c>
    </row>
    <row r="17" spans="2:71" ht="18.399999999999999" customHeight="1">
      <c r="B17" s="21"/>
      <c r="C17" s="25"/>
      <c r="D17" s="25"/>
      <c r="E17" s="27" t="s">
        <v>31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27</v>
      </c>
      <c r="AL17" s="25"/>
      <c r="AM17" s="25"/>
      <c r="AN17" s="27" t="s">
        <v>20</v>
      </c>
      <c r="AO17" s="25"/>
      <c r="AP17" s="25"/>
      <c r="AQ17" s="22"/>
      <c r="BE17" s="220"/>
      <c r="BS17" s="17" t="s">
        <v>32</v>
      </c>
    </row>
    <row r="18" spans="2:71" ht="6.95" customHeight="1">
      <c r="B18" s="2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2"/>
      <c r="BE18" s="220"/>
      <c r="BS18" s="17" t="s">
        <v>33</v>
      </c>
    </row>
    <row r="19" spans="2:71" ht="14.45" customHeight="1">
      <c r="B19" s="21"/>
      <c r="C19" s="25"/>
      <c r="D19" s="29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25</v>
      </c>
      <c r="AL19" s="25"/>
      <c r="AM19" s="25"/>
      <c r="AN19" s="27" t="s">
        <v>20</v>
      </c>
      <c r="AO19" s="25"/>
      <c r="AP19" s="25"/>
      <c r="AQ19" s="22"/>
      <c r="BE19" s="220"/>
      <c r="BS19" s="17" t="s">
        <v>33</v>
      </c>
    </row>
    <row r="20" spans="2:71" ht="18.399999999999999" customHeight="1">
      <c r="B20" s="21"/>
      <c r="C20" s="25"/>
      <c r="D20" s="25"/>
      <c r="E20" s="27" t="s">
        <v>26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27</v>
      </c>
      <c r="AL20" s="25"/>
      <c r="AM20" s="25"/>
      <c r="AN20" s="27" t="s">
        <v>20</v>
      </c>
      <c r="AO20" s="25"/>
      <c r="AP20" s="25"/>
      <c r="AQ20" s="22"/>
      <c r="BE20" s="220"/>
    </row>
    <row r="21" spans="2:71" ht="6.95" customHeight="1">
      <c r="B21" s="2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2"/>
      <c r="BE21" s="220"/>
    </row>
    <row r="22" spans="2:71" ht="15">
      <c r="B22" s="21"/>
      <c r="C22" s="25"/>
      <c r="D22" s="29" t="s">
        <v>35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2"/>
      <c r="BE22" s="220"/>
    </row>
    <row r="23" spans="2:71" ht="22.5" customHeight="1">
      <c r="B23" s="21"/>
      <c r="C23" s="25"/>
      <c r="D23" s="25"/>
      <c r="E23" s="226" t="s">
        <v>20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5"/>
      <c r="AP23" s="25"/>
      <c r="AQ23" s="22"/>
      <c r="BE23" s="220"/>
    </row>
    <row r="24" spans="2:71" ht="6.95" customHeight="1">
      <c r="B24" s="2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2"/>
      <c r="BE24" s="220"/>
    </row>
    <row r="25" spans="2:71" ht="6.95" customHeight="1">
      <c r="B25" s="21"/>
      <c r="C25" s="25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5"/>
      <c r="AQ25" s="22"/>
      <c r="BE25" s="220"/>
    </row>
    <row r="26" spans="2:71" ht="14.45" customHeight="1">
      <c r="B26" s="21"/>
      <c r="C26" s="25"/>
      <c r="D26" s="32" t="s">
        <v>36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27">
        <f>ROUND(AG87,2)</f>
        <v>0</v>
      </c>
      <c r="AL26" s="222"/>
      <c r="AM26" s="222"/>
      <c r="AN26" s="222"/>
      <c r="AO26" s="222"/>
      <c r="AP26" s="25"/>
      <c r="AQ26" s="22"/>
      <c r="BE26" s="220"/>
    </row>
    <row r="27" spans="2:71" ht="14.45" customHeight="1">
      <c r="B27" s="21"/>
      <c r="C27" s="25"/>
      <c r="D27" s="32" t="s">
        <v>37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27">
        <f>ROUND(AG94,2)</f>
        <v>0</v>
      </c>
      <c r="AL27" s="227"/>
      <c r="AM27" s="227"/>
      <c r="AN27" s="227"/>
      <c r="AO27" s="227"/>
      <c r="AP27" s="25"/>
      <c r="AQ27" s="22"/>
      <c r="BE27" s="220"/>
    </row>
    <row r="28" spans="2:71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BE28" s="220"/>
    </row>
    <row r="29" spans="2:71" s="1" customFormat="1" ht="25.9" customHeight="1">
      <c r="B29" s="33"/>
      <c r="C29" s="34"/>
      <c r="D29" s="36" t="s">
        <v>38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28">
        <f>ROUND(AK26+AK27,2)</f>
        <v>0</v>
      </c>
      <c r="AL29" s="229"/>
      <c r="AM29" s="229"/>
      <c r="AN29" s="229"/>
      <c r="AO29" s="229"/>
      <c r="AP29" s="34"/>
      <c r="AQ29" s="35"/>
      <c r="BE29" s="220"/>
    </row>
    <row r="30" spans="2:71" s="1" customFormat="1" ht="6.95" customHeight="1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  <c r="BE30" s="220"/>
    </row>
    <row r="31" spans="2:71" s="2" customFormat="1" ht="14.45" customHeight="1">
      <c r="B31" s="38"/>
      <c r="C31" s="39"/>
      <c r="D31" s="40" t="s">
        <v>39</v>
      </c>
      <c r="E31" s="39"/>
      <c r="F31" s="40" t="s">
        <v>40</v>
      </c>
      <c r="G31" s="39"/>
      <c r="H31" s="39"/>
      <c r="I31" s="39"/>
      <c r="J31" s="39"/>
      <c r="K31" s="39"/>
      <c r="L31" s="201">
        <v>0.2</v>
      </c>
      <c r="M31" s="202"/>
      <c r="N31" s="202"/>
      <c r="O31" s="202"/>
      <c r="P31" s="39"/>
      <c r="Q31" s="39"/>
      <c r="R31" s="39"/>
      <c r="S31" s="39"/>
      <c r="T31" s="42" t="s">
        <v>41</v>
      </c>
      <c r="U31" s="39"/>
      <c r="V31" s="39"/>
      <c r="W31" s="203">
        <f>ROUND(AZ87+SUM(CD95:CD99),2)</f>
        <v>0</v>
      </c>
      <c r="X31" s="202"/>
      <c r="Y31" s="202"/>
      <c r="Z31" s="202"/>
      <c r="AA31" s="202"/>
      <c r="AB31" s="202"/>
      <c r="AC31" s="202"/>
      <c r="AD31" s="202"/>
      <c r="AE31" s="202"/>
      <c r="AF31" s="39"/>
      <c r="AG31" s="39"/>
      <c r="AH31" s="39"/>
      <c r="AI31" s="39"/>
      <c r="AJ31" s="39"/>
      <c r="AK31" s="203">
        <f>ROUND(AV87+SUM(BY95:BY99),2)</f>
        <v>0</v>
      </c>
      <c r="AL31" s="202"/>
      <c r="AM31" s="202"/>
      <c r="AN31" s="202"/>
      <c r="AO31" s="202"/>
      <c r="AP31" s="39"/>
      <c r="AQ31" s="43"/>
      <c r="BE31" s="220"/>
    </row>
    <row r="32" spans="2:71" s="2" customFormat="1" ht="14.45" customHeight="1">
      <c r="B32" s="38"/>
      <c r="C32" s="39"/>
      <c r="D32" s="39"/>
      <c r="E32" s="39"/>
      <c r="F32" s="40" t="s">
        <v>42</v>
      </c>
      <c r="G32" s="39"/>
      <c r="H32" s="39"/>
      <c r="I32" s="39"/>
      <c r="J32" s="39"/>
      <c r="K32" s="39"/>
      <c r="L32" s="201">
        <v>0.2</v>
      </c>
      <c r="M32" s="202"/>
      <c r="N32" s="202"/>
      <c r="O32" s="202"/>
      <c r="P32" s="39"/>
      <c r="Q32" s="39"/>
      <c r="R32" s="39"/>
      <c r="S32" s="39"/>
      <c r="T32" s="42" t="s">
        <v>41</v>
      </c>
      <c r="U32" s="39"/>
      <c r="V32" s="39"/>
      <c r="W32" s="203">
        <f>ROUND(BA87+SUM(CE95:CE99),2)</f>
        <v>0</v>
      </c>
      <c r="X32" s="202"/>
      <c r="Y32" s="202"/>
      <c r="Z32" s="202"/>
      <c r="AA32" s="202"/>
      <c r="AB32" s="202"/>
      <c r="AC32" s="202"/>
      <c r="AD32" s="202"/>
      <c r="AE32" s="202"/>
      <c r="AF32" s="39"/>
      <c r="AG32" s="39"/>
      <c r="AH32" s="39"/>
      <c r="AI32" s="39"/>
      <c r="AJ32" s="39"/>
      <c r="AK32" s="203">
        <f>ROUND(AW87+SUM(BZ95:BZ99),2)</f>
        <v>0</v>
      </c>
      <c r="AL32" s="202"/>
      <c r="AM32" s="202"/>
      <c r="AN32" s="202"/>
      <c r="AO32" s="202"/>
      <c r="AP32" s="39"/>
      <c r="AQ32" s="43"/>
      <c r="BE32" s="220"/>
    </row>
    <row r="33" spans="2:57" s="2" customFormat="1" ht="14.45" hidden="1" customHeight="1">
      <c r="B33" s="38"/>
      <c r="C33" s="39"/>
      <c r="D33" s="39"/>
      <c r="E33" s="39"/>
      <c r="F33" s="40" t="s">
        <v>43</v>
      </c>
      <c r="G33" s="39"/>
      <c r="H33" s="39"/>
      <c r="I33" s="39"/>
      <c r="J33" s="39"/>
      <c r="K33" s="39"/>
      <c r="L33" s="201">
        <v>0.2</v>
      </c>
      <c r="M33" s="202"/>
      <c r="N33" s="202"/>
      <c r="O33" s="202"/>
      <c r="P33" s="39"/>
      <c r="Q33" s="39"/>
      <c r="R33" s="39"/>
      <c r="S33" s="39"/>
      <c r="T33" s="42" t="s">
        <v>41</v>
      </c>
      <c r="U33" s="39"/>
      <c r="V33" s="39"/>
      <c r="W33" s="203">
        <f>ROUND(BB87+SUM(CF95:CF99),2)</f>
        <v>0</v>
      </c>
      <c r="X33" s="202"/>
      <c r="Y33" s="202"/>
      <c r="Z33" s="202"/>
      <c r="AA33" s="202"/>
      <c r="AB33" s="202"/>
      <c r="AC33" s="202"/>
      <c r="AD33" s="202"/>
      <c r="AE33" s="202"/>
      <c r="AF33" s="39"/>
      <c r="AG33" s="39"/>
      <c r="AH33" s="39"/>
      <c r="AI33" s="39"/>
      <c r="AJ33" s="39"/>
      <c r="AK33" s="203">
        <v>0</v>
      </c>
      <c r="AL33" s="202"/>
      <c r="AM33" s="202"/>
      <c r="AN33" s="202"/>
      <c r="AO33" s="202"/>
      <c r="AP33" s="39"/>
      <c r="AQ33" s="43"/>
      <c r="BE33" s="220"/>
    </row>
    <row r="34" spans="2:57" s="2" customFormat="1" ht="14.45" hidden="1" customHeight="1">
      <c r="B34" s="38"/>
      <c r="C34" s="39"/>
      <c r="D34" s="39"/>
      <c r="E34" s="39"/>
      <c r="F34" s="40" t="s">
        <v>44</v>
      </c>
      <c r="G34" s="39"/>
      <c r="H34" s="39"/>
      <c r="I34" s="39"/>
      <c r="J34" s="39"/>
      <c r="K34" s="39"/>
      <c r="L34" s="201">
        <v>0.2</v>
      </c>
      <c r="M34" s="202"/>
      <c r="N34" s="202"/>
      <c r="O34" s="202"/>
      <c r="P34" s="39"/>
      <c r="Q34" s="39"/>
      <c r="R34" s="39"/>
      <c r="S34" s="39"/>
      <c r="T34" s="42" t="s">
        <v>41</v>
      </c>
      <c r="U34" s="39"/>
      <c r="V34" s="39"/>
      <c r="W34" s="203">
        <f>ROUND(BC87+SUM(CG95:CG99),2)</f>
        <v>0</v>
      </c>
      <c r="X34" s="202"/>
      <c r="Y34" s="202"/>
      <c r="Z34" s="202"/>
      <c r="AA34" s="202"/>
      <c r="AB34" s="202"/>
      <c r="AC34" s="202"/>
      <c r="AD34" s="202"/>
      <c r="AE34" s="202"/>
      <c r="AF34" s="39"/>
      <c r="AG34" s="39"/>
      <c r="AH34" s="39"/>
      <c r="AI34" s="39"/>
      <c r="AJ34" s="39"/>
      <c r="AK34" s="203">
        <v>0</v>
      </c>
      <c r="AL34" s="202"/>
      <c r="AM34" s="202"/>
      <c r="AN34" s="202"/>
      <c r="AO34" s="202"/>
      <c r="AP34" s="39"/>
      <c r="AQ34" s="43"/>
      <c r="BE34" s="220"/>
    </row>
    <row r="35" spans="2:57" s="2" customFormat="1" ht="14.45" hidden="1" customHeight="1">
      <c r="B35" s="38"/>
      <c r="C35" s="39"/>
      <c r="D35" s="39"/>
      <c r="E35" s="39"/>
      <c r="F35" s="40" t="s">
        <v>45</v>
      </c>
      <c r="G35" s="39"/>
      <c r="H35" s="39"/>
      <c r="I35" s="39"/>
      <c r="J35" s="39"/>
      <c r="K35" s="39"/>
      <c r="L35" s="201">
        <v>0</v>
      </c>
      <c r="M35" s="202"/>
      <c r="N35" s="202"/>
      <c r="O35" s="202"/>
      <c r="P35" s="39"/>
      <c r="Q35" s="39"/>
      <c r="R35" s="39"/>
      <c r="S35" s="39"/>
      <c r="T35" s="42" t="s">
        <v>41</v>
      </c>
      <c r="U35" s="39"/>
      <c r="V35" s="39"/>
      <c r="W35" s="203">
        <f>ROUND(BD87+SUM(CH95:CH99),2)</f>
        <v>0</v>
      </c>
      <c r="X35" s="202"/>
      <c r="Y35" s="202"/>
      <c r="Z35" s="202"/>
      <c r="AA35" s="202"/>
      <c r="AB35" s="202"/>
      <c r="AC35" s="202"/>
      <c r="AD35" s="202"/>
      <c r="AE35" s="202"/>
      <c r="AF35" s="39"/>
      <c r="AG35" s="39"/>
      <c r="AH35" s="39"/>
      <c r="AI35" s="39"/>
      <c r="AJ35" s="39"/>
      <c r="AK35" s="203">
        <v>0</v>
      </c>
      <c r="AL35" s="202"/>
      <c r="AM35" s="202"/>
      <c r="AN35" s="202"/>
      <c r="AO35" s="202"/>
      <c r="AP35" s="39"/>
      <c r="AQ35" s="43"/>
    </row>
    <row r="36" spans="2:57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57" s="1" customFormat="1" ht="25.9" customHeight="1">
      <c r="B37" s="33"/>
      <c r="C37" s="44"/>
      <c r="D37" s="45" t="s">
        <v>46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47</v>
      </c>
      <c r="U37" s="46"/>
      <c r="V37" s="46"/>
      <c r="W37" s="46"/>
      <c r="X37" s="213" t="s">
        <v>48</v>
      </c>
      <c r="Y37" s="214"/>
      <c r="Z37" s="214"/>
      <c r="AA37" s="214"/>
      <c r="AB37" s="214"/>
      <c r="AC37" s="46"/>
      <c r="AD37" s="46"/>
      <c r="AE37" s="46"/>
      <c r="AF37" s="46"/>
      <c r="AG37" s="46"/>
      <c r="AH37" s="46"/>
      <c r="AI37" s="46"/>
      <c r="AJ37" s="46"/>
      <c r="AK37" s="215">
        <f>SUM(AK29:AK35)</f>
        <v>0</v>
      </c>
      <c r="AL37" s="214"/>
      <c r="AM37" s="214"/>
      <c r="AN37" s="214"/>
      <c r="AO37" s="216"/>
      <c r="AP37" s="44"/>
      <c r="AQ37" s="35"/>
    </row>
    <row r="38" spans="2:57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57">
      <c r="B39" s="21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"/>
    </row>
    <row r="40" spans="2:57"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"/>
    </row>
    <row r="41" spans="2:57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2"/>
    </row>
    <row r="42" spans="2:57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2"/>
    </row>
    <row r="43" spans="2:57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2"/>
    </row>
    <row r="44" spans="2:57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2"/>
    </row>
    <row r="45" spans="2:57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2"/>
    </row>
    <row r="46" spans="2:57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2"/>
    </row>
    <row r="47" spans="2:57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2"/>
    </row>
    <row r="48" spans="2:57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2"/>
    </row>
    <row r="49" spans="2:43" s="1" customFormat="1" ht="15">
      <c r="B49" s="33"/>
      <c r="C49" s="34"/>
      <c r="D49" s="48" t="s">
        <v>49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50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>
      <c r="B50" s="21"/>
      <c r="C50" s="25"/>
      <c r="D50" s="5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2"/>
      <c r="AA50" s="25"/>
      <c r="AB50" s="25"/>
      <c r="AC50" s="51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2"/>
      <c r="AP50" s="25"/>
      <c r="AQ50" s="22"/>
    </row>
    <row r="51" spans="2:43">
      <c r="B51" s="21"/>
      <c r="C51" s="25"/>
      <c r="D51" s="5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2"/>
      <c r="AA51" s="25"/>
      <c r="AB51" s="25"/>
      <c r="AC51" s="51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2"/>
      <c r="AP51" s="25"/>
      <c r="AQ51" s="22"/>
    </row>
    <row r="52" spans="2:43">
      <c r="B52" s="21"/>
      <c r="C52" s="25"/>
      <c r="D52" s="5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2"/>
      <c r="AA52" s="25"/>
      <c r="AB52" s="25"/>
      <c r="AC52" s="51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2"/>
      <c r="AP52" s="25"/>
      <c r="AQ52" s="22"/>
    </row>
    <row r="53" spans="2:43">
      <c r="B53" s="21"/>
      <c r="C53" s="25"/>
      <c r="D53" s="5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2"/>
      <c r="AA53" s="25"/>
      <c r="AB53" s="25"/>
      <c r="AC53" s="51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2"/>
      <c r="AP53" s="25"/>
      <c r="AQ53" s="22"/>
    </row>
    <row r="54" spans="2:43">
      <c r="B54" s="21"/>
      <c r="C54" s="25"/>
      <c r="D54" s="51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2"/>
      <c r="AA54" s="25"/>
      <c r="AB54" s="25"/>
      <c r="AC54" s="51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2"/>
      <c r="AP54" s="25"/>
      <c r="AQ54" s="22"/>
    </row>
    <row r="55" spans="2:43">
      <c r="B55" s="21"/>
      <c r="C55" s="25"/>
      <c r="D55" s="5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2"/>
      <c r="AA55" s="25"/>
      <c r="AB55" s="25"/>
      <c r="AC55" s="51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2"/>
      <c r="AP55" s="25"/>
      <c r="AQ55" s="22"/>
    </row>
    <row r="56" spans="2:43">
      <c r="B56" s="21"/>
      <c r="C56" s="25"/>
      <c r="D56" s="51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2"/>
      <c r="AA56" s="25"/>
      <c r="AB56" s="25"/>
      <c r="AC56" s="51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2"/>
      <c r="AP56" s="25"/>
      <c r="AQ56" s="22"/>
    </row>
    <row r="57" spans="2:43">
      <c r="B57" s="21"/>
      <c r="C57" s="25"/>
      <c r="D57" s="51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2"/>
      <c r="AA57" s="25"/>
      <c r="AB57" s="25"/>
      <c r="AC57" s="51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2"/>
      <c r="AP57" s="25"/>
      <c r="AQ57" s="22"/>
    </row>
    <row r="58" spans="2:43" s="1" customFormat="1" ht="15">
      <c r="B58" s="33"/>
      <c r="C58" s="34"/>
      <c r="D58" s="53" t="s">
        <v>51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52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51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52</v>
      </c>
      <c r="AN58" s="54"/>
      <c r="AO58" s="56"/>
      <c r="AP58" s="34"/>
      <c r="AQ58" s="35"/>
    </row>
    <row r="59" spans="2:43">
      <c r="B59" s="2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2"/>
    </row>
    <row r="60" spans="2:43" s="1" customFormat="1" ht="15">
      <c r="B60" s="33"/>
      <c r="C60" s="34"/>
      <c r="D60" s="48" t="s">
        <v>53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54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>
      <c r="B61" s="21"/>
      <c r="C61" s="25"/>
      <c r="D61" s="51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2"/>
      <c r="AA61" s="25"/>
      <c r="AB61" s="25"/>
      <c r="AC61" s="51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2"/>
      <c r="AP61" s="25"/>
      <c r="AQ61" s="22"/>
    </row>
    <row r="62" spans="2:43">
      <c r="B62" s="21"/>
      <c r="C62" s="25"/>
      <c r="D62" s="51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2"/>
      <c r="AA62" s="25"/>
      <c r="AB62" s="25"/>
      <c r="AC62" s="51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2"/>
      <c r="AP62" s="25"/>
      <c r="AQ62" s="22"/>
    </row>
    <row r="63" spans="2:43">
      <c r="B63" s="21"/>
      <c r="C63" s="25"/>
      <c r="D63" s="51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2"/>
      <c r="AA63" s="25"/>
      <c r="AB63" s="25"/>
      <c r="AC63" s="51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2"/>
      <c r="AP63" s="25"/>
      <c r="AQ63" s="22"/>
    </row>
    <row r="64" spans="2:43">
      <c r="B64" s="21"/>
      <c r="C64" s="25"/>
      <c r="D64" s="51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2"/>
      <c r="AA64" s="25"/>
      <c r="AB64" s="25"/>
      <c r="AC64" s="51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2"/>
      <c r="AP64" s="25"/>
      <c r="AQ64" s="22"/>
    </row>
    <row r="65" spans="2:43">
      <c r="B65" s="21"/>
      <c r="C65" s="25"/>
      <c r="D65" s="51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2"/>
      <c r="AA65" s="25"/>
      <c r="AB65" s="25"/>
      <c r="AC65" s="51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2"/>
      <c r="AP65" s="25"/>
      <c r="AQ65" s="22"/>
    </row>
    <row r="66" spans="2:43">
      <c r="B66" s="21"/>
      <c r="C66" s="25"/>
      <c r="D66" s="51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2"/>
      <c r="AA66" s="25"/>
      <c r="AB66" s="25"/>
      <c r="AC66" s="51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2"/>
      <c r="AP66" s="25"/>
      <c r="AQ66" s="22"/>
    </row>
    <row r="67" spans="2:43">
      <c r="B67" s="21"/>
      <c r="C67" s="25"/>
      <c r="D67" s="51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2"/>
      <c r="AA67" s="25"/>
      <c r="AB67" s="25"/>
      <c r="AC67" s="51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2"/>
      <c r="AP67" s="25"/>
      <c r="AQ67" s="22"/>
    </row>
    <row r="68" spans="2:43">
      <c r="B68" s="21"/>
      <c r="C68" s="25"/>
      <c r="D68" s="51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2"/>
      <c r="AA68" s="25"/>
      <c r="AB68" s="25"/>
      <c r="AC68" s="51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2"/>
      <c r="AP68" s="25"/>
      <c r="AQ68" s="22"/>
    </row>
    <row r="69" spans="2:43" s="1" customFormat="1" ht="15">
      <c r="B69" s="33"/>
      <c r="C69" s="34"/>
      <c r="D69" s="53" t="s">
        <v>51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52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51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52</v>
      </c>
      <c r="AN69" s="54"/>
      <c r="AO69" s="56"/>
      <c r="AP69" s="34"/>
      <c r="AQ69" s="35"/>
    </row>
    <row r="70" spans="2:43" s="1" customFormat="1" ht="6.95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>
      <c r="B76" s="33"/>
      <c r="C76" s="190" t="s">
        <v>55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35"/>
    </row>
    <row r="77" spans="2:43" s="3" customFormat="1" ht="14.45" customHeight="1">
      <c r="B77" s="63"/>
      <c r="C77" s="29" t="s">
        <v>14</v>
      </c>
      <c r="D77" s="64"/>
      <c r="E77" s="64"/>
      <c r="F77" s="64"/>
      <c r="G77" s="64"/>
      <c r="H77" s="64"/>
      <c r="I77" s="64"/>
      <c r="J77" s="64"/>
      <c r="K77" s="64"/>
      <c r="L77" s="64" t="str">
        <f>K5</f>
        <v>03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>
      <c r="B78" s="66"/>
      <c r="C78" s="67" t="s">
        <v>17</v>
      </c>
      <c r="D78" s="68"/>
      <c r="E78" s="68"/>
      <c r="F78" s="68"/>
      <c r="G78" s="68"/>
      <c r="H78" s="68"/>
      <c r="I78" s="68"/>
      <c r="J78" s="68"/>
      <c r="K78" s="68"/>
      <c r="L78" s="192" t="str">
        <f>K6</f>
        <v>Detva</v>
      </c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68"/>
      <c r="AQ78" s="69"/>
    </row>
    <row r="79" spans="2:43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 ht="15">
      <c r="B80" s="33"/>
      <c r="C80" s="29" t="s">
        <v>22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>Detva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29" t="s">
        <v>23</v>
      </c>
      <c r="AJ80" s="34"/>
      <c r="AK80" s="34"/>
      <c r="AL80" s="34"/>
      <c r="AM80" s="71">
        <f>IF(AN8= "","",AN8)</f>
        <v>43326</v>
      </c>
      <c r="AN80" s="34"/>
      <c r="AO80" s="34"/>
      <c r="AP80" s="34"/>
      <c r="AQ80" s="35"/>
    </row>
    <row r="81" spans="1:89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89" s="1" customFormat="1" ht="15">
      <c r="B82" s="33"/>
      <c r="C82" s="29" t="s">
        <v>24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 xml:space="preserve"> 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29" t="s">
        <v>30</v>
      </c>
      <c r="AJ82" s="34"/>
      <c r="AK82" s="34"/>
      <c r="AL82" s="34"/>
      <c r="AM82" s="194" t="str">
        <f>IF(E17="","",E17)</f>
        <v>DEVLEV, s.r.o., Za kúpaliskom 18, Lipany 082 71</v>
      </c>
      <c r="AN82" s="194"/>
      <c r="AO82" s="194"/>
      <c r="AP82" s="194"/>
      <c r="AQ82" s="35"/>
      <c r="AS82" s="195" t="s">
        <v>56</v>
      </c>
      <c r="AT82" s="196"/>
      <c r="AU82" s="72"/>
      <c r="AV82" s="72"/>
      <c r="AW82" s="72"/>
      <c r="AX82" s="72"/>
      <c r="AY82" s="72"/>
      <c r="AZ82" s="72"/>
      <c r="BA82" s="72"/>
      <c r="BB82" s="72"/>
      <c r="BC82" s="72"/>
      <c r="BD82" s="73"/>
    </row>
    <row r="83" spans="1:89" s="1" customFormat="1" ht="15">
      <c r="B83" s="33"/>
      <c r="C83" s="29" t="s">
        <v>28</v>
      </c>
      <c r="D83" s="34"/>
      <c r="E83" s="34"/>
      <c r="F83" s="34"/>
      <c r="G83" s="34"/>
      <c r="H83" s="34"/>
      <c r="I83" s="34"/>
      <c r="J83" s="34"/>
      <c r="K83" s="34"/>
      <c r="L83" s="64" t="str">
        <f>IF(E14= "Vyplň údaj","",E14)</f>
        <v/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29" t="s">
        <v>34</v>
      </c>
      <c r="AJ83" s="34"/>
      <c r="AK83" s="34"/>
      <c r="AL83" s="34"/>
      <c r="AM83" s="194" t="str">
        <f>IF(E20="","",E20)</f>
        <v xml:space="preserve"> </v>
      </c>
      <c r="AN83" s="194"/>
      <c r="AO83" s="194"/>
      <c r="AP83" s="194"/>
      <c r="AQ83" s="35"/>
      <c r="AS83" s="197"/>
      <c r="AT83" s="198"/>
      <c r="AU83" s="74"/>
      <c r="AV83" s="74"/>
      <c r="AW83" s="74"/>
      <c r="AX83" s="74"/>
      <c r="AY83" s="74"/>
      <c r="AZ83" s="74"/>
      <c r="BA83" s="74"/>
      <c r="BB83" s="74"/>
      <c r="BC83" s="74"/>
      <c r="BD83" s="75"/>
    </row>
    <row r="84" spans="1:89" s="1" customFormat="1" ht="10.9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199"/>
      <c r="AT84" s="200"/>
      <c r="AU84" s="34"/>
      <c r="AV84" s="34"/>
      <c r="AW84" s="34"/>
      <c r="AX84" s="34"/>
      <c r="AY84" s="34"/>
      <c r="AZ84" s="34"/>
      <c r="BA84" s="34"/>
      <c r="BB84" s="34"/>
      <c r="BC84" s="34"/>
      <c r="BD84" s="76"/>
    </row>
    <row r="85" spans="1:89" s="1" customFormat="1" ht="29.25" customHeight="1">
      <c r="B85" s="33"/>
      <c r="C85" s="208" t="s">
        <v>57</v>
      </c>
      <c r="D85" s="209"/>
      <c r="E85" s="209"/>
      <c r="F85" s="209"/>
      <c r="G85" s="209"/>
      <c r="H85" s="77"/>
      <c r="I85" s="210" t="s">
        <v>58</v>
      </c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10" t="s">
        <v>59</v>
      </c>
      <c r="AH85" s="209"/>
      <c r="AI85" s="209"/>
      <c r="AJ85" s="209"/>
      <c r="AK85" s="209"/>
      <c r="AL85" s="209"/>
      <c r="AM85" s="209"/>
      <c r="AN85" s="210" t="s">
        <v>60</v>
      </c>
      <c r="AO85" s="209"/>
      <c r="AP85" s="211"/>
      <c r="AQ85" s="35"/>
      <c r="AS85" s="78" t="s">
        <v>61</v>
      </c>
      <c r="AT85" s="79" t="s">
        <v>62</v>
      </c>
      <c r="AU85" s="79" t="s">
        <v>63</v>
      </c>
      <c r="AV85" s="79" t="s">
        <v>64</v>
      </c>
      <c r="AW85" s="79" t="s">
        <v>65</v>
      </c>
      <c r="AX85" s="79" t="s">
        <v>66</v>
      </c>
      <c r="AY85" s="79" t="s">
        <v>67</v>
      </c>
      <c r="AZ85" s="79" t="s">
        <v>68</v>
      </c>
      <c r="BA85" s="79" t="s">
        <v>69</v>
      </c>
      <c r="BB85" s="79" t="s">
        <v>70</v>
      </c>
      <c r="BC85" s="79" t="s">
        <v>71</v>
      </c>
      <c r="BD85" s="80" t="s">
        <v>72</v>
      </c>
    </row>
    <row r="86" spans="1:89" s="1" customFormat="1" ht="10.9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81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89" s="4" customFormat="1" ht="32.450000000000003" customHeight="1">
      <c r="B87" s="66"/>
      <c r="C87" s="82" t="s">
        <v>73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12">
        <f>ROUND(SUM(AG88:AG92),2)</f>
        <v>0</v>
      </c>
      <c r="AH87" s="212"/>
      <c r="AI87" s="212"/>
      <c r="AJ87" s="212"/>
      <c r="AK87" s="212"/>
      <c r="AL87" s="212"/>
      <c r="AM87" s="212"/>
      <c r="AN87" s="206">
        <f t="shared" ref="AN87:AN92" si="0">SUM(AG87,AT87)</f>
        <v>0</v>
      </c>
      <c r="AO87" s="206"/>
      <c r="AP87" s="206"/>
      <c r="AQ87" s="69"/>
      <c r="AS87" s="84">
        <f>ROUND(SUM(AS88:AS92),2)</f>
        <v>0</v>
      </c>
      <c r="AT87" s="85">
        <f t="shared" ref="AT87:AT92" si="1">ROUND(SUM(AV87:AW87),2)</f>
        <v>0</v>
      </c>
      <c r="AU87" s="86">
        <f>ROUND(SUM(AU88:AU92),5)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ROUND(SUM(AZ88:AZ92),2)</f>
        <v>0</v>
      </c>
      <c r="BA87" s="85">
        <f>ROUND(SUM(BA88:BA92),2)</f>
        <v>0</v>
      </c>
      <c r="BB87" s="85">
        <f>ROUND(SUM(BB88:BB92),2)</f>
        <v>0</v>
      </c>
      <c r="BC87" s="85">
        <f>ROUND(SUM(BC88:BC92),2)</f>
        <v>0</v>
      </c>
      <c r="BD87" s="87">
        <f>ROUND(SUM(BD88:BD92),2)</f>
        <v>0</v>
      </c>
      <c r="BS87" s="88" t="s">
        <v>74</v>
      </c>
      <c r="BT87" s="88" t="s">
        <v>75</v>
      </c>
      <c r="BV87" s="88" t="s">
        <v>76</v>
      </c>
      <c r="BW87" s="88" t="s">
        <v>77</v>
      </c>
      <c r="BX87" s="88" t="s">
        <v>78</v>
      </c>
    </row>
    <row r="88" spans="1:89" s="5" customFormat="1" ht="22.5" customHeight="1">
      <c r="A88" s="89" t="s">
        <v>79</v>
      </c>
      <c r="B88" s="90"/>
      <c r="C88" s="91"/>
      <c r="D88" s="207" t="s">
        <v>15</v>
      </c>
      <c r="E88" s="207"/>
      <c r="F88" s="207"/>
      <c r="G88" s="207"/>
      <c r="H88" s="207"/>
      <c r="I88" s="92"/>
      <c r="J88" s="207" t="s">
        <v>18</v>
      </c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188">
        <f>'03 - Detva'!M29</f>
        <v>0</v>
      </c>
      <c r="AH88" s="189"/>
      <c r="AI88" s="189"/>
      <c r="AJ88" s="189"/>
      <c r="AK88" s="189"/>
      <c r="AL88" s="189"/>
      <c r="AM88" s="189"/>
      <c r="AN88" s="188">
        <f t="shared" si="0"/>
        <v>0</v>
      </c>
      <c r="AO88" s="189"/>
      <c r="AP88" s="189"/>
      <c r="AQ88" s="93"/>
      <c r="AS88" s="94">
        <f>'03 - Detva'!M27</f>
        <v>0</v>
      </c>
      <c r="AT88" s="95">
        <f t="shared" si="1"/>
        <v>0</v>
      </c>
      <c r="AU88" s="96">
        <f>'03 - Detva'!W114</f>
        <v>0</v>
      </c>
      <c r="AV88" s="95">
        <f>'03 - Detva'!M31</f>
        <v>0</v>
      </c>
      <c r="AW88" s="95">
        <f>'03 - Detva'!M32</f>
        <v>0</v>
      </c>
      <c r="AX88" s="95">
        <f>'03 - Detva'!M33</f>
        <v>0</v>
      </c>
      <c r="AY88" s="95">
        <f>'03 - Detva'!M34</f>
        <v>0</v>
      </c>
      <c r="AZ88" s="95">
        <f>'03 - Detva'!H31</f>
        <v>0</v>
      </c>
      <c r="BA88" s="95">
        <f>'03 - Detva'!H32</f>
        <v>0</v>
      </c>
      <c r="BB88" s="95">
        <f>'03 - Detva'!H33</f>
        <v>0</v>
      </c>
      <c r="BC88" s="95">
        <f>'03 - Detva'!H34</f>
        <v>0</v>
      </c>
      <c r="BD88" s="97">
        <f>'03 - Detva'!H35</f>
        <v>0</v>
      </c>
      <c r="BT88" s="98" t="s">
        <v>80</v>
      </c>
      <c r="BU88" s="98" t="s">
        <v>81</v>
      </c>
      <c r="BV88" s="98" t="s">
        <v>76</v>
      </c>
      <c r="BW88" s="98" t="s">
        <v>77</v>
      </c>
      <c r="BX88" s="98" t="s">
        <v>78</v>
      </c>
    </row>
    <row r="89" spans="1:89" s="5" customFormat="1" ht="22.5" customHeight="1">
      <c r="A89" s="89" t="s">
        <v>79</v>
      </c>
      <c r="B89" s="90"/>
      <c r="C89" s="91"/>
      <c r="D89" s="207" t="s">
        <v>82</v>
      </c>
      <c r="E89" s="207"/>
      <c r="F89" s="207"/>
      <c r="G89" s="207"/>
      <c r="H89" s="207"/>
      <c r="I89" s="92"/>
      <c r="J89" s="207" t="s">
        <v>83</v>
      </c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188">
        <f>'01 - Škola'!M30</f>
        <v>0</v>
      </c>
      <c r="AH89" s="189"/>
      <c r="AI89" s="189"/>
      <c r="AJ89" s="189"/>
      <c r="AK89" s="189"/>
      <c r="AL89" s="189"/>
      <c r="AM89" s="189"/>
      <c r="AN89" s="188">
        <f t="shared" si="0"/>
        <v>0</v>
      </c>
      <c r="AO89" s="189"/>
      <c r="AP89" s="189"/>
      <c r="AQ89" s="93"/>
      <c r="AS89" s="94">
        <f>'01 - Škola'!M28</f>
        <v>0</v>
      </c>
      <c r="AT89" s="95">
        <f t="shared" si="1"/>
        <v>0</v>
      </c>
      <c r="AU89" s="96">
        <f>'01 - Škola'!W140</f>
        <v>0</v>
      </c>
      <c r="AV89" s="95">
        <f>'01 - Škola'!M32</f>
        <v>0</v>
      </c>
      <c r="AW89" s="95">
        <f>'01 - Škola'!M33</f>
        <v>0</v>
      </c>
      <c r="AX89" s="95">
        <f>'01 - Škola'!M34</f>
        <v>0</v>
      </c>
      <c r="AY89" s="95">
        <f>'01 - Škola'!M35</f>
        <v>0</v>
      </c>
      <c r="AZ89" s="95">
        <f>'01 - Škola'!H32</f>
        <v>0</v>
      </c>
      <c r="BA89" s="95">
        <f>'01 - Škola'!H33</f>
        <v>0</v>
      </c>
      <c r="BB89" s="95">
        <f>'01 - Škola'!H34</f>
        <v>0</v>
      </c>
      <c r="BC89" s="95">
        <f>'01 - Škola'!H35</f>
        <v>0</v>
      </c>
      <c r="BD89" s="97">
        <f>'01 - Škola'!H36</f>
        <v>0</v>
      </c>
      <c r="BT89" s="98" t="s">
        <v>80</v>
      </c>
      <c r="BV89" s="98" t="s">
        <v>76</v>
      </c>
      <c r="BW89" s="98" t="s">
        <v>84</v>
      </c>
      <c r="BX89" s="98" t="s">
        <v>77</v>
      </c>
    </row>
    <row r="90" spans="1:89" s="5" customFormat="1" ht="22.5" customHeight="1">
      <c r="A90" s="89" t="s">
        <v>79</v>
      </c>
      <c r="B90" s="90"/>
      <c r="C90" s="91"/>
      <c r="D90" s="207" t="s">
        <v>85</v>
      </c>
      <c r="E90" s="207"/>
      <c r="F90" s="207"/>
      <c r="G90" s="207"/>
      <c r="H90" s="207"/>
      <c r="I90" s="92"/>
      <c r="J90" s="207" t="s">
        <v>86</v>
      </c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188">
        <f>'02 - Škola elektroinštalácia'!M30</f>
        <v>0</v>
      </c>
      <c r="AH90" s="189"/>
      <c r="AI90" s="189"/>
      <c r="AJ90" s="189"/>
      <c r="AK90" s="189"/>
      <c r="AL90" s="189"/>
      <c r="AM90" s="189"/>
      <c r="AN90" s="188">
        <f t="shared" si="0"/>
        <v>0</v>
      </c>
      <c r="AO90" s="189"/>
      <c r="AP90" s="189"/>
      <c r="AQ90" s="93"/>
      <c r="AS90" s="94">
        <f>'02 - Škola elektroinštalácia'!M28</f>
        <v>0</v>
      </c>
      <c r="AT90" s="95">
        <f t="shared" si="1"/>
        <v>0</v>
      </c>
      <c r="AU90" s="96">
        <f>'02 - Škola elektroinštalácia'!W119</f>
        <v>0</v>
      </c>
      <c r="AV90" s="95">
        <f>'02 - Škola elektroinštalácia'!M32</f>
        <v>0</v>
      </c>
      <c r="AW90" s="95">
        <f>'02 - Škola elektroinštalácia'!M33</f>
        <v>0</v>
      </c>
      <c r="AX90" s="95">
        <f>'02 - Škola elektroinštalácia'!M34</f>
        <v>0</v>
      </c>
      <c r="AY90" s="95">
        <f>'02 - Škola elektroinštalácia'!M35</f>
        <v>0</v>
      </c>
      <c r="AZ90" s="95">
        <f>'02 - Škola elektroinštalácia'!H32</f>
        <v>0</v>
      </c>
      <c r="BA90" s="95">
        <f>'02 - Škola elektroinštalácia'!H33</f>
        <v>0</v>
      </c>
      <c r="BB90" s="95">
        <f>'02 - Škola elektroinštalácia'!H34</f>
        <v>0</v>
      </c>
      <c r="BC90" s="95">
        <f>'02 - Škola elektroinštalácia'!H35</f>
        <v>0</v>
      </c>
      <c r="BD90" s="97">
        <f>'02 - Škola elektroinštalácia'!H36</f>
        <v>0</v>
      </c>
      <c r="BT90" s="98" t="s">
        <v>80</v>
      </c>
      <c r="BV90" s="98" t="s">
        <v>76</v>
      </c>
      <c r="BW90" s="98" t="s">
        <v>87</v>
      </c>
      <c r="BX90" s="98" t="s">
        <v>77</v>
      </c>
    </row>
    <row r="91" spans="1:89" s="5" customFormat="1" ht="22.5" customHeight="1">
      <c r="A91" s="89" t="s">
        <v>79</v>
      </c>
      <c r="B91" s="90"/>
      <c r="C91" s="91"/>
      <c r="D91" s="207" t="s">
        <v>15</v>
      </c>
      <c r="E91" s="207"/>
      <c r="F91" s="207"/>
      <c r="G91" s="207"/>
      <c r="H91" s="207"/>
      <c r="I91" s="92"/>
      <c r="J91" s="207" t="s">
        <v>88</v>
      </c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F91" s="207"/>
      <c r="AG91" s="188">
        <f>'03 - Strojárenská hala'!M30</f>
        <v>0</v>
      </c>
      <c r="AH91" s="189"/>
      <c r="AI91" s="189"/>
      <c r="AJ91" s="189"/>
      <c r="AK91" s="189"/>
      <c r="AL91" s="189"/>
      <c r="AM91" s="189"/>
      <c r="AN91" s="188">
        <f t="shared" si="0"/>
        <v>0</v>
      </c>
      <c r="AO91" s="189"/>
      <c r="AP91" s="189"/>
      <c r="AQ91" s="93"/>
      <c r="AS91" s="94">
        <f>'03 - Strojárenská hala'!M28</f>
        <v>0</v>
      </c>
      <c r="AT91" s="95">
        <f t="shared" si="1"/>
        <v>0</v>
      </c>
      <c r="AU91" s="96">
        <f>'03 - Strojárenská hala'!W132</f>
        <v>0</v>
      </c>
      <c r="AV91" s="95">
        <f>'03 - Strojárenská hala'!M32</f>
        <v>0</v>
      </c>
      <c r="AW91" s="95">
        <f>'03 - Strojárenská hala'!M33</f>
        <v>0</v>
      </c>
      <c r="AX91" s="95">
        <f>'03 - Strojárenská hala'!M34</f>
        <v>0</v>
      </c>
      <c r="AY91" s="95">
        <f>'03 - Strojárenská hala'!M35</f>
        <v>0</v>
      </c>
      <c r="AZ91" s="95">
        <f>'03 - Strojárenská hala'!H32</f>
        <v>0</v>
      </c>
      <c r="BA91" s="95">
        <f>'03 - Strojárenská hala'!H33</f>
        <v>0</v>
      </c>
      <c r="BB91" s="95">
        <f>'03 - Strojárenská hala'!H34</f>
        <v>0</v>
      </c>
      <c r="BC91" s="95">
        <f>'03 - Strojárenská hala'!H35</f>
        <v>0</v>
      </c>
      <c r="BD91" s="97">
        <f>'03 - Strojárenská hala'!H36</f>
        <v>0</v>
      </c>
      <c r="BT91" s="98" t="s">
        <v>80</v>
      </c>
      <c r="BV91" s="98" t="s">
        <v>76</v>
      </c>
      <c r="BW91" s="98" t="s">
        <v>89</v>
      </c>
      <c r="BX91" s="98" t="s">
        <v>77</v>
      </c>
    </row>
    <row r="92" spans="1:89" s="5" customFormat="1" ht="22.5" customHeight="1">
      <c r="A92" s="89" t="s">
        <v>79</v>
      </c>
      <c r="B92" s="90"/>
      <c r="C92" s="91"/>
      <c r="D92" s="207" t="s">
        <v>90</v>
      </c>
      <c r="E92" s="207"/>
      <c r="F92" s="207"/>
      <c r="G92" s="207"/>
      <c r="H92" s="207"/>
      <c r="I92" s="92"/>
      <c r="J92" s="207" t="s">
        <v>91</v>
      </c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188">
        <f>'04 - Strojárenská hala el...'!M30</f>
        <v>0</v>
      </c>
      <c r="AH92" s="189"/>
      <c r="AI92" s="189"/>
      <c r="AJ92" s="189"/>
      <c r="AK92" s="189"/>
      <c r="AL92" s="189"/>
      <c r="AM92" s="189"/>
      <c r="AN92" s="188">
        <f t="shared" si="0"/>
        <v>0</v>
      </c>
      <c r="AO92" s="189"/>
      <c r="AP92" s="189"/>
      <c r="AQ92" s="93"/>
      <c r="AS92" s="99">
        <f>'04 - Strojárenská hala el...'!M28</f>
        <v>0</v>
      </c>
      <c r="AT92" s="100">
        <f t="shared" si="1"/>
        <v>0</v>
      </c>
      <c r="AU92" s="101">
        <f>'04 - Strojárenská hala el...'!W119</f>
        <v>0</v>
      </c>
      <c r="AV92" s="100">
        <f>'04 - Strojárenská hala el...'!M32</f>
        <v>0</v>
      </c>
      <c r="AW92" s="100">
        <f>'04 - Strojárenská hala el...'!M33</f>
        <v>0</v>
      </c>
      <c r="AX92" s="100">
        <f>'04 - Strojárenská hala el...'!M34</f>
        <v>0</v>
      </c>
      <c r="AY92" s="100">
        <f>'04 - Strojárenská hala el...'!M35</f>
        <v>0</v>
      </c>
      <c r="AZ92" s="100">
        <f>'04 - Strojárenská hala el...'!H32</f>
        <v>0</v>
      </c>
      <c r="BA92" s="100">
        <f>'04 - Strojárenská hala el...'!H33</f>
        <v>0</v>
      </c>
      <c r="BB92" s="100">
        <f>'04 - Strojárenská hala el...'!H34</f>
        <v>0</v>
      </c>
      <c r="BC92" s="100">
        <f>'04 - Strojárenská hala el...'!H35</f>
        <v>0</v>
      </c>
      <c r="BD92" s="102">
        <f>'04 - Strojárenská hala el...'!H36</f>
        <v>0</v>
      </c>
      <c r="BT92" s="98" t="s">
        <v>80</v>
      </c>
      <c r="BV92" s="98" t="s">
        <v>76</v>
      </c>
      <c r="BW92" s="98" t="s">
        <v>92</v>
      </c>
      <c r="BX92" s="98" t="s">
        <v>77</v>
      </c>
    </row>
    <row r="93" spans="1:89">
      <c r="B93" s="21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2"/>
    </row>
    <row r="94" spans="1:89" s="1" customFormat="1" ht="30" customHeight="1">
      <c r="B94" s="33"/>
      <c r="C94" s="82" t="s">
        <v>93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206">
        <f>ROUND(SUM(AG95:AG98),2)</f>
        <v>0</v>
      </c>
      <c r="AH94" s="206"/>
      <c r="AI94" s="206"/>
      <c r="AJ94" s="206"/>
      <c r="AK94" s="206"/>
      <c r="AL94" s="206"/>
      <c r="AM94" s="206"/>
      <c r="AN94" s="206">
        <f>ROUND(SUM(AN95:AN98),2)</f>
        <v>0</v>
      </c>
      <c r="AO94" s="206"/>
      <c r="AP94" s="206"/>
      <c r="AQ94" s="35"/>
      <c r="AS94" s="78" t="s">
        <v>94</v>
      </c>
      <c r="AT94" s="79" t="s">
        <v>95</v>
      </c>
      <c r="AU94" s="79" t="s">
        <v>39</v>
      </c>
      <c r="AV94" s="80" t="s">
        <v>62</v>
      </c>
    </row>
    <row r="95" spans="1:89" s="1" customFormat="1" ht="19.899999999999999" customHeight="1">
      <c r="B95" s="33"/>
      <c r="C95" s="34"/>
      <c r="D95" s="103" t="s">
        <v>96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186">
        <f>ROUND(AG87*AS95,2)</f>
        <v>0</v>
      </c>
      <c r="AH95" s="187"/>
      <c r="AI95" s="187"/>
      <c r="AJ95" s="187"/>
      <c r="AK95" s="187"/>
      <c r="AL95" s="187"/>
      <c r="AM95" s="187"/>
      <c r="AN95" s="187">
        <f>ROUND(AG95+AV95,2)</f>
        <v>0</v>
      </c>
      <c r="AO95" s="187"/>
      <c r="AP95" s="187"/>
      <c r="AQ95" s="35"/>
      <c r="AS95" s="104">
        <v>0</v>
      </c>
      <c r="AT95" s="105" t="s">
        <v>97</v>
      </c>
      <c r="AU95" s="105" t="s">
        <v>40</v>
      </c>
      <c r="AV95" s="106">
        <f>ROUND(IF(AU95="základná",AG95*L31,IF(AU95="znížená",AG95*L32,0)),2)</f>
        <v>0</v>
      </c>
      <c r="BV95" s="17" t="s">
        <v>98</v>
      </c>
      <c r="BY95" s="107">
        <f>IF(AU95="základná",AV95,0)</f>
        <v>0</v>
      </c>
      <c r="BZ95" s="107">
        <f>IF(AU95="znížená",AV95,0)</f>
        <v>0</v>
      </c>
      <c r="CA95" s="107">
        <v>0</v>
      </c>
      <c r="CB95" s="107">
        <v>0</v>
      </c>
      <c r="CC95" s="107">
        <v>0</v>
      </c>
      <c r="CD95" s="107">
        <f>IF(AU95="základná",AG95,0)</f>
        <v>0</v>
      </c>
      <c r="CE95" s="107">
        <f>IF(AU95="znížená",AG95,0)</f>
        <v>0</v>
      </c>
      <c r="CF95" s="107">
        <f>IF(AU95="zákl. prenesená",AG95,0)</f>
        <v>0</v>
      </c>
      <c r="CG95" s="107">
        <f>IF(AU95="zníž. prenesená",AG95,0)</f>
        <v>0</v>
      </c>
      <c r="CH95" s="107">
        <f>IF(AU95="nulová",AG95,0)</f>
        <v>0</v>
      </c>
      <c r="CI95" s="17">
        <f>IF(AU95="základná",1,IF(AU95="znížená",2,IF(AU95="zákl. prenesená",4,IF(AU95="zníž. prenesená",5,3))))</f>
        <v>1</v>
      </c>
      <c r="CJ95" s="17">
        <f>IF(AT95="stavebná časť",1,IF(8895="investičná časť",2,3))</f>
        <v>1</v>
      </c>
      <c r="CK95" s="17" t="str">
        <f>IF(D95="Vyplň vlastné","","x")</f>
        <v>x</v>
      </c>
    </row>
    <row r="96" spans="1:89" s="1" customFormat="1" ht="19.899999999999999" customHeight="1">
      <c r="B96" s="33"/>
      <c r="C96" s="34"/>
      <c r="D96" s="204" t="s">
        <v>99</v>
      </c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34"/>
      <c r="AD96" s="34"/>
      <c r="AE96" s="34"/>
      <c r="AF96" s="34"/>
      <c r="AG96" s="186">
        <f>AG87*AS96</f>
        <v>0</v>
      </c>
      <c r="AH96" s="187"/>
      <c r="AI96" s="187"/>
      <c r="AJ96" s="187"/>
      <c r="AK96" s="187"/>
      <c r="AL96" s="187"/>
      <c r="AM96" s="187"/>
      <c r="AN96" s="187">
        <f>AG96+AV96</f>
        <v>0</v>
      </c>
      <c r="AO96" s="187"/>
      <c r="AP96" s="187"/>
      <c r="AQ96" s="35"/>
      <c r="AS96" s="108">
        <v>0</v>
      </c>
      <c r="AT96" s="109" t="s">
        <v>97</v>
      </c>
      <c r="AU96" s="109" t="s">
        <v>40</v>
      </c>
      <c r="AV96" s="110">
        <f>ROUND(IF(AU96="nulová",0,IF(OR(AU96="základná",AU96="zákl. prenesená"),AG96*L31,AG96*L32)),2)</f>
        <v>0</v>
      </c>
      <c r="BV96" s="17" t="s">
        <v>100</v>
      </c>
      <c r="BY96" s="107">
        <f>IF(AU96="základná",AV96,0)</f>
        <v>0</v>
      </c>
      <c r="BZ96" s="107">
        <f>IF(AU96="znížená",AV96,0)</f>
        <v>0</v>
      </c>
      <c r="CA96" s="107">
        <f>IF(AU96="zákl. prenesená",AV96,0)</f>
        <v>0</v>
      </c>
      <c r="CB96" s="107">
        <f>IF(AU96="zníž. prenesená",AV96,0)</f>
        <v>0</v>
      </c>
      <c r="CC96" s="107">
        <f>IF(AU96="nulová",AV96,0)</f>
        <v>0</v>
      </c>
      <c r="CD96" s="107">
        <f>IF(AU96="základná",AG96,0)</f>
        <v>0</v>
      </c>
      <c r="CE96" s="107">
        <f>IF(AU96="znížená",AG96,0)</f>
        <v>0</v>
      </c>
      <c r="CF96" s="107">
        <f>IF(AU96="zákl. prenesená",AG96,0)</f>
        <v>0</v>
      </c>
      <c r="CG96" s="107">
        <f>IF(AU96="zníž. prenesená",AG96,0)</f>
        <v>0</v>
      </c>
      <c r="CH96" s="107">
        <f>IF(AU96="nulová",AG96,0)</f>
        <v>0</v>
      </c>
      <c r="CI96" s="17">
        <f>IF(AU96="základná",1,IF(AU96="znížená",2,IF(AU96="zákl. prenesená",4,IF(AU96="zníž. prenesená",5,3))))</f>
        <v>1</v>
      </c>
      <c r="CJ96" s="17">
        <f>IF(AT96="stavebná časť",1,IF(8896="investičná časť",2,3))</f>
        <v>1</v>
      </c>
      <c r="CK96" s="17" t="str">
        <f>IF(D96="Vyplň vlastné","","x")</f>
        <v/>
      </c>
    </row>
    <row r="97" spans="2:89" s="1" customFormat="1" ht="19.899999999999999" customHeight="1">
      <c r="B97" s="33"/>
      <c r="C97" s="34"/>
      <c r="D97" s="204" t="s">
        <v>99</v>
      </c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34"/>
      <c r="AD97" s="34"/>
      <c r="AE97" s="34"/>
      <c r="AF97" s="34"/>
      <c r="AG97" s="186">
        <f>AG87*AS97</f>
        <v>0</v>
      </c>
      <c r="AH97" s="187"/>
      <c r="AI97" s="187"/>
      <c r="AJ97" s="187"/>
      <c r="AK97" s="187"/>
      <c r="AL97" s="187"/>
      <c r="AM97" s="187"/>
      <c r="AN97" s="187">
        <f>AG97+AV97</f>
        <v>0</v>
      </c>
      <c r="AO97" s="187"/>
      <c r="AP97" s="187"/>
      <c r="AQ97" s="35"/>
      <c r="AS97" s="108">
        <v>0</v>
      </c>
      <c r="AT97" s="109" t="s">
        <v>97</v>
      </c>
      <c r="AU97" s="109" t="s">
        <v>40</v>
      </c>
      <c r="AV97" s="110">
        <f>ROUND(IF(AU97="nulová",0,IF(OR(AU97="základná",AU97="zákl. prenesená"),AG97*L31,AG97*L32)),2)</f>
        <v>0</v>
      </c>
      <c r="BV97" s="17" t="s">
        <v>100</v>
      </c>
      <c r="BY97" s="107">
        <f>IF(AU97="základná",AV97,0)</f>
        <v>0</v>
      </c>
      <c r="BZ97" s="107">
        <f>IF(AU97="znížená",AV97,0)</f>
        <v>0</v>
      </c>
      <c r="CA97" s="107">
        <f>IF(AU97="zákl. prenesená",AV97,0)</f>
        <v>0</v>
      </c>
      <c r="CB97" s="107">
        <f>IF(AU97="zníž. prenesená",AV97,0)</f>
        <v>0</v>
      </c>
      <c r="CC97" s="107">
        <f>IF(AU97="nulová",AV97,0)</f>
        <v>0</v>
      </c>
      <c r="CD97" s="107">
        <f>IF(AU97="základná",AG97,0)</f>
        <v>0</v>
      </c>
      <c r="CE97" s="107">
        <f>IF(AU97="znížená",AG97,0)</f>
        <v>0</v>
      </c>
      <c r="CF97" s="107">
        <f>IF(AU97="zákl. prenesená",AG97,0)</f>
        <v>0</v>
      </c>
      <c r="CG97" s="107">
        <f>IF(AU97="zníž. prenesená",AG97,0)</f>
        <v>0</v>
      </c>
      <c r="CH97" s="107">
        <f>IF(AU97="nulová",AG97,0)</f>
        <v>0</v>
      </c>
      <c r="CI97" s="17">
        <f>IF(AU97="základná",1,IF(AU97="znížená",2,IF(AU97="zákl. prenesená",4,IF(AU97="zníž. prenesená",5,3))))</f>
        <v>1</v>
      </c>
      <c r="CJ97" s="17">
        <f>IF(AT97="stavebná časť",1,IF(8897="investičná časť",2,3))</f>
        <v>1</v>
      </c>
      <c r="CK97" s="17" t="str">
        <f>IF(D97="Vyplň vlastné","","x")</f>
        <v/>
      </c>
    </row>
    <row r="98" spans="2:89" s="1" customFormat="1" ht="19.899999999999999" customHeight="1">
      <c r="B98" s="33"/>
      <c r="C98" s="34"/>
      <c r="D98" s="204" t="s">
        <v>99</v>
      </c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34"/>
      <c r="AD98" s="34"/>
      <c r="AE98" s="34"/>
      <c r="AF98" s="34"/>
      <c r="AG98" s="186">
        <f>AG87*AS98</f>
        <v>0</v>
      </c>
      <c r="AH98" s="187"/>
      <c r="AI98" s="187"/>
      <c r="AJ98" s="187"/>
      <c r="AK98" s="187"/>
      <c r="AL98" s="187"/>
      <c r="AM98" s="187"/>
      <c r="AN98" s="187">
        <f>AG98+AV98</f>
        <v>0</v>
      </c>
      <c r="AO98" s="187"/>
      <c r="AP98" s="187"/>
      <c r="AQ98" s="35"/>
      <c r="AS98" s="111">
        <v>0</v>
      </c>
      <c r="AT98" s="112" t="s">
        <v>97</v>
      </c>
      <c r="AU98" s="112" t="s">
        <v>40</v>
      </c>
      <c r="AV98" s="113">
        <f>ROUND(IF(AU98="nulová",0,IF(OR(AU98="základná",AU98="zákl. prenesená"),AG98*L31,AG98*L32)),2)</f>
        <v>0</v>
      </c>
      <c r="BV98" s="17" t="s">
        <v>100</v>
      </c>
      <c r="BY98" s="107">
        <f>IF(AU98="základná",AV98,0)</f>
        <v>0</v>
      </c>
      <c r="BZ98" s="107">
        <f>IF(AU98="znížená",AV98,0)</f>
        <v>0</v>
      </c>
      <c r="CA98" s="107">
        <f>IF(AU98="zákl. prenesená",AV98,0)</f>
        <v>0</v>
      </c>
      <c r="CB98" s="107">
        <f>IF(AU98="zníž. prenesená",AV98,0)</f>
        <v>0</v>
      </c>
      <c r="CC98" s="107">
        <f>IF(AU98="nulová",AV98,0)</f>
        <v>0</v>
      </c>
      <c r="CD98" s="107">
        <f>IF(AU98="základná",AG98,0)</f>
        <v>0</v>
      </c>
      <c r="CE98" s="107">
        <f>IF(AU98="znížená",AG98,0)</f>
        <v>0</v>
      </c>
      <c r="CF98" s="107">
        <f>IF(AU98="zákl. prenesená",AG98,0)</f>
        <v>0</v>
      </c>
      <c r="CG98" s="107">
        <f>IF(AU98="zníž. prenesená",AG98,0)</f>
        <v>0</v>
      </c>
      <c r="CH98" s="107">
        <f>IF(AU98="nulová",AG98,0)</f>
        <v>0</v>
      </c>
      <c r="CI98" s="17">
        <f>IF(AU98="základná",1,IF(AU98="znížená",2,IF(AU98="zákl. prenesená",4,IF(AU98="zníž. prenesená",5,3))))</f>
        <v>1</v>
      </c>
      <c r="CJ98" s="17">
        <f>IF(AT98="stavebná časť",1,IF(8898="investičná časť",2,3))</f>
        <v>1</v>
      </c>
      <c r="CK98" s="17" t="str">
        <f>IF(D98="Vyplň vlastné","","x")</f>
        <v/>
      </c>
    </row>
    <row r="99" spans="2:89" s="1" customFormat="1" ht="10.9" customHeight="1"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5"/>
    </row>
    <row r="100" spans="2:89" s="1" customFormat="1" ht="30" customHeight="1">
      <c r="B100" s="33"/>
      <c r="C100" s="114" t="s">
        <v>101</v>
      </c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83">
        <f>ROUND(AG87+AG94,2)</f>
        <v>0</v>
      </c>
      <c r="AH100" s="183"/>
      <c r="AI100" s="183"/>
      <c r="AJ100" s="183"/>
      <c r="AK100" s="183"/>
      <c r="AL100" s="183"/>
      <c r="AM100" s="183"/>
      <c r="AN100" s="183">
        <f>AN87+AN94</f>
        <v>0</v>
      </c>
      <c r="AO100" s="183"/>
      <c r="AP100" s="183"/>
      <c r="AQ100" s="35"/>
    </row>
    <row r="101" spans="2:89" s="1" customFormat="1" ht="6.95" customHeight="1"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9"/>
    </row>
  </sheetData>
  <sheetProtection algorithmName="SHA-512" hashValue="xNSaPdWj5RXaWVmo+h77DYETRubTg1Zo3Lc2URnSeZSm0JGzf3DpWCnKZCBv9W8lRILNv6dfVaYf/WrkrfZ2Vg==" saltValue="VPaf5e/v9mmUuElmWTP2HQ==" spinCount="100000" sheet="1" objects="1" scenarios="1" formatCells="0" formatColumns="0" formatRows="0" sort="0" autoFilter="0"/>
  <mergeCells count="74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G94:AM94"/>
    <mergeCell ref="AN94:AP94"/>
    <mergeCell ref="D89:H89"/>
    <mergeCell ref="J89:AF89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97:AP97"/>
    <mergeCell ref="D98:AB98"/>
    <mergeCell ref="AG98:AM98"/>
    <mergeCell ref="AN98:AP98"/>
    <mergeCell ref="D96:AB96"/>
    <mergeCell ref="AG96:AM96"/>
    <mergeCell ref="AN96:AP96"/>
    <mergeCell ref="AG100:AM100"/>
    <mergeCell ref="AN100:AP100"/>
    <mergeCell ref="AR2:BE2"/>
    <mergeCell ref="AG95:AM95"/>
    <mergeCell ref="AN95:AP95"/>
    <mergeCell ref="AN89:AP89"/>
    <mergeCell ref="AG89:AM89"/>
    <mergeCell ref="C76:AP76"/>
    <mergeCell ref="L78:AO78"/>
    <mergeCell ref="AM82:AP82"/>
    <mergeCell ref="AS82:AT84"/>
    <mergeCell ref="AM83:AP83"/>
    <mergeCell ref="L35:O35"/>
    <mergeCell ref="W35:AE35"/>
    <mergeCell ref="D97:AB97"/>
    <mergeCell ref="AG97:AM97"/>
  </mergeCells>
  <dataValidations count="2">
    <dataValidation type="list" allowBlank="1" showInputMessage="1" showErrorMessage="1" error="Povolené sú hodnoty základná, znížená, nulová." sqref="AU95:AU99">
      <formula1>"základná, znížená, nulová"</formula1>
    </dataValidation>
    <dataValidation type="list" allowBlank="1" showInputMessage="1" showErrorMessage="1" error="Povolené sú hodnoty stavebná časť, technologická časť, investičná časť." sqref="AT95:AT99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03 - Detva'!C2" display="/"/>
    <hyperlink ref="A89" location="'01 - Škola'!C2" display="/"/>
    <hyperlink ref="A90" location="'02 - Škola elektroinštalácia'!C2" display="/"/>
    <hyperlink ref="A91" location="'03 - Strojárenská hala'!C2" display="/"/>
    <hyperlink ref="A92" location="'04 - Strojárenská hala el...'!C2" display="/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1"/>
  <sheetViews>
    <sheetView showGridLines="0" workbookViewId="0">
      <pane ySplit="1" topLeftCell="A42" activePane="bottomLeft" state="frozen"/>
      <selection pane="bottomLeft" activeCell="N9" sqref="N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1"/>
      <c r="C1" s="11"/>
      <c r="D1" s="12" t="s">
        <v>1</v>
      </c>
      <c r="E1" s="11"/>
      <c r="F1" s="13" t="s">
        <v>102</v>
      </c>
      <c r="G1" s="13"/>
      <c r="H1" s="230" t="s">
        <v>103</v>
      </c>
      <c r="I1" s="230"/>
      <c r="J1" s="230"/>
      <c r="K1" s="230"/>
      <c r="L1" s="13" t="s">
        <v>104</v>
      </c>
      <c r="M1" s="11"/>
      <c r="N1" s="11"/>
      <c r="O1" s="12" t="s">
        <v>105</v>
      </c>
      <c r="P1" s="11"/>
      <c r="Q1" s="11"/>
      <c r="R1" s="11"/>
      <c r="S1" s="13" t="s">
        <v>106</v>
      </c>
      <c r="T1" s="13"/>
      <c r="U1" s="116"/>
      <c r="V1" s="11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17" t="s">
        <v>77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75</v>
      </c>
    </row>
    <row r="4" spans="1:66" ht="36.950000000000003" customHeight="1">
      <c r="B4" s="21"/>
      <c r="C4" s="190" t="s">
        <v>107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22"/>
      <c r="T4" s="23" t="s">
        <v>12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s="1" customFormat="1" ht="32.85" customHeight="1">
      <c r="B6" s="33"/>
      <c r="C6" s="34"/>
      <c r="D6" s="28" t="s">
        <v>17</v>
      </c>
      <c r="E6" s="34"/>
      <c r="F6" s="223" t="s">
        <v>18</v>
      </c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34"/>
      <c r="R6" s="35"/>
    </row>
    <row r="7" spans="1:66" s="1" customFormat="1" ht="14.45" customHeight="1">
      <c r="B7" s="33"/>
      <c r="C7" s="34"/>
      <c r="D7" s="29" t="s">
        <v>19</v>
      </c>
      <c r="E7" s="34"/>
      <c r="F7" s="27" t="s">
        <v>20</v>
      </c>
      <c r="G7" s="34"/>
      <c r="H7" s="34"/>
      <c r="I7" s="34"/>
      <c r="J7" s="34"/>
      <c r="K7" s="34"/>
      <c r="L7" s="34"/>
      <c r="M7" s="29" t="s">
        <v>21</v>
      </c>
      <c r="N7" s="34"/>
      <c r="O7" s="27" t="s">
        <v>20</v>
      </c>
      <c r="P7" s="34"/>
      <c r="Q7" s="34"/>
      <c r="R7" s="35"/>
    </row>
    <row r="8" spans="1:66" s="1" customFormat="1" ht="14.45" customHeight="1">
      <c r="B8" s="33"/>
      <c r="C8" s="34"/>
      <c r="D8" s="29" t="s">
        <v>22</v>
      </c>
      <c r="E8" s="34"/>
      <c r="F8" s="27" t="s">
        <v>18</v>
      </c>
      <c r="G8" s="34"/>
      <c r="H8" s="34"/>
      <c r="I8" s="34"/>
      <c r="J8" s="34"/>
      <c r="K8" s="34"/>
      <c r="L8" s="34"/>
      <c r="M8" s="29" t="s">
        <v>23</v>
      </c>
      <c r="N8" s="34"/>
      <c r="O8" s="255">
        <f>'Rekapitulácia stavby'!AN8</f>
        <v>43326</v>
      </c>
      <c r="P8" s="242"/>
      <c r="Q8" s="34"/>
      <c r="R8" s="35"/>
    </row>
    <row r="9" spans="1:66" s="1" customFormat="1" ht="10.9" customHeight="1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</row>
    <row r="10" spans="1:66" s="1" customFormat="1" ht="14.45" customHeight="1">
      <c r="B10" s="33"/>
      <c r="C10" s="34"/>
      <c r="D10" s="29" t="s">
        <v>24</v>
      </c>
      <c r="E10" s="34"/>
      <c r="F10" s="34"/>
      <c r="G10" s="34"/>
      <c r="H10" s="34"/>
      <c r="I10" s="34"/>
      <c r="J10" s="34"/>
      <c r="K10" s="34"/>
      <c r="L10" s="34"/>
      <c r="M10" s="29" t="s">
        <v>25</v>
      </c>
      <c r="N10" s="34"/>
      <c r="O10" s="221" t="str">
        <f>IF('Rekapitulácia stavby'!AN10="","",'Rekapitulácia stavby'!AN10)</f>
        <v/>
      </c>
      <c r="P10" s="221"/>
      <c r="Q10" s="34"/>
      <c r="R10" s="35"/>
    </row>
    <row r="11" spans="1:66" s="1" customFormat="1" ht="18" customHeight="1">
      <c r="B11" s="33"/>
      <c r="C11" s="34"/>
      <c r="D11" s="34"/>
      <c r="E11" s="27" t="str">
        <f>IF('Rekapitulácia stavby'!E11="","",'Rekapitulácia stavby'!E11)</f>
        <v xml:space="preserve"> </v>
      </c>
      <c r="F11" s="34"/>
      <c r="G11" s="34"/>
      <c r="H11" s="34"/>
      <c r="I11" s="34"/>
      <c r="J11" s="34"/>
      <c r="K11" s="34"/>
      <c r="L11" s="34"/>
      <c r="M11" s="29" t="s">
        <v>27</v>
      </c>
      <c r="N11" s="34"/>
      <c r="O11" s="221" t="str">
        <f>IF('Rekapitulácia stavby'!AN11="","",'Rekapitulácia stavby'!AN11)</f>
        <v/>
      </c>
      <c r="P11" s="221"/>
      <c r="Q11" s="34"/>
      <c r="R11" s="35"/>
    </row>
    <row r="12" spans="1:66" s="1" customFormat="1" ht="6.95" customHeight="1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</row>
    <row r="13" spans="1:66" s="1" customFormat="1" ht="14.45" customHeight="1">
      <c r="B13" s="33"/>
      <c r="C13" s="34"/>
      <c r="D13" s="29" t="s">
        <v>28</v>
      </c>
      <c r="E13" s="34"/>
      <c r="F13" s="34"/>
      <c r="G13" s="34"/>
      <c r="H13" s="34"/>
      <c r="I13" s="34"/>
      <c r="J13" s="34"/>
      <c r="K13" s="34"/>
      <c r="L13" s="34"/>
      <c r="M13" s="29" t="s">
        <v>25</v>
      </c>
      <c r="N13" s="34"/>
      <c r="O13" s="253" t="str">
        <f>IF('Rekapitulácia stavby'!AN13="","",'Rekapitulácia stavby'!AN13)</f>
        <v>Vyplň údaj</v>
      </c>
      <c r="P13" s="221"/>
      <c r="Q13" s="34"/>
      <c r="R13" s="35"/>
    </row>
    <row r="14" spans="1:66" s="1" customFormat="1" ht="18" customHeight="1">
      <c r="B14" s="33"/>
      <c r="C14" s="34"/>
      <c r="D14" s="34"/>
      <c r="E14" s="253" t="str">
        <f>IF('Rekapitulácia stavby'!E14="","",'Rekapitulácia stavby'!E14)</f>
        <v>Vyplň údaj</v>
      </c>
      <c r="F14" s="254"/>
      <c r="G14" s="254"/>
      <c r="H14" s="254"/>
      <c r="I14" s="254"/>
      <c r="J14" s="254"/>
      <c r="K14" s="254"/>
      <c r="L14" s="254"/>
      <c r="M14" s="29" t="s">
        <v>27</v>
      </c>
      <c r="N14" s="34"/>
      <c r="O14" s="253" t="str">
        <f>IF('Rekapitulácia stavby'!AN14="","",'Rekapitulácia stavby'!AN14)</f>
        <v>Vyplň údaj</v>
      </c>
      <c r="P14" s="221"/>
      <c r="Q14" s="34"/>
      <c r="R14" s="35"/>
    </row>
    <row r="15" spans="1:66" s="1" customFormat="1" ht="6.95" customHeight="1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</row>
    <row r="16" spans="1:66" s="1" customFormat="1" ht="14.45" customHeight="1">
      <c r="B16" s="33"/>
      <c r="C16" s="34"/>
      <c r="D16" s="29" t="s">
        <v>30</v>
      </c>
      <c r="E16" s="34"/>
      <c r="F16" s="34"/>
      <c r="G16" s="34"/>
      <c r="H16" s="34"/>
      <c r="I16" s="34"/>
      <c r="J16" s="34"/>
      <c r="K16" s="34"/>
      <c r="L16" s="34"/>
      <c r="M16" s="29" t="s">
        <v>25</v>
      </c>
      <c r="N16" s="34"/>
      <c r="O16" s="221" t="s">
        <v>20</v>
      </c>
      <c r="P16" s="221"/>
      <c r="Q16" s="34"/>
      <c r="R16" s="35"/>
    </row>
    <row r="17" spans="2:18" s="1" customFormat="1" ht="18" customHeight="1">
      <c r="B17" s="33"/>
      <c r="C17" s="34"/>
      <c r="D17" s="34"/>
      <c r="E17" s="27" t="s">
        <v>31</v>
      </c>
      <c r="F17" s="34"/>
      <c r="G17" s="34"/>
      <c r="H17" s="34"/>
      <c r="I17" s="34"/>
      <c r="J17" s="34"/>
      <c r="K17" s="34"/>
      <c r="L17" s="34"/>
      <c r="M17" s="29" t="s">
        <v>27</v>
      </c>
      <c r="N17" s="34"/>
      <c r="O17" s="221" t="s">
        <v>20</v>
      </c>
      <c r="P17" s="221"/>
      <c r="Q17" s="34"/>
      <c r="R17" s="35"/>
    </row>
    <row r="18" spans="2:18" s="1" customFormat="1" ht="6.95" customHeight="1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</row>
    <row r="19" spans="2:18" s="1" customFormat="1" ht="14.45" customHeight="1">
      <c r="B19" s="33"/>
      <c r="C19" s="34"/>
      <c r="D19" s="29" t="s">
        <v>34</v>
      </c>
      <c r="E19" s="34"/>
      <c r="F19" s="34"/>
      <c r="G19" s="34"/>
      <c r="H19" s="34"/>
      <c r="I19" s="34"/>
      <c r="J19" s="34"/>
      <c r="K19" s="34"/>
      <c r="L19" s="34"/>
      <c r="M19" s="29" t="s">
        <v>25</v>
      </c>
      <c r="N19" s="34"/>
      <c r="O19" s="221" t="str">
        <f>IF('Rekapitulácia stavby'!AN19="","",'Rekapitulácia stavby'!AN19)</f>
        <v/>
      </c>
      <c r="P19" s="221"/>
      <c r="Q19" s="34"/>
      <c r="R19" s="35"/>
    </row>
    <row r="20" spans="2:18" s="1" customFormat="1" ht="18" customHeight="1">
      <c r="B20" s="33"/>
      <c r="C20" s="34"/>
      <c r="D20" s="34"/>
      <c r="E20" s="27" t="str">
        <f>IF('Rekapitulácia stavby'!E20="","",'Rekapitulácia stavby'!E20)</f>
        <v xml:space="preserve"> </v>
      </c>
      <c r="F20" s="34"/>
      <c r="G20" s="34"/>
      <c r="H20" s="34"/>
      <c r="I20" s="34"/>
      <c r="J20" s="34"/>
      <c r="K20" s="34"/>
      <c r="L20" s="34"/>
      <c r="M20" s="29" t="s">
        <v>27</v>
      </c>
      <c r="N20" s="34"/>
      <c r="O20" s="221" t="str">
        <f>IF('Rekapitulácia stavby'!AN20="","",'Rekapitulácia stavby'!AN20)</f>
        <v/>
      </c>
      <c r="P20" s="221"/>
      <c r="Q20" s="34"/>
      <c r="R20" s="35"/>
    </row>
    <row r="21" spans="2:18" s="1" customFormat="1" ht="6.95" customHeight="1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</row>
    <row r="22" spans="2:18" s="1" customFormat="1" ht="14.45" customHeight="1">
      <c r="B22" s="33"/>
      <c r="C22" s="34"/>
      <c r="D22" s="29" t="s">
        <v>35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22.5" customHeight="1">
      <c r="B23" s="33"/>
      <c r="C23" s="34"/>
      <c r="D23" s="34"/>
      <c r="E23" s="226" t="s">
        <v>20</v>
      </c>
      <c r="F23" s="226"/>
      <c r="G23" s="226"/>
      <c r="H23" s="226"/>
      <c r="I23" s="226"/>
      <c r="J23" s="226"/>
      <c r="K23" s="226"/>
      <c r="L23" s="226"/>
      <c r="M23" s="34"/>
      <c r="N23" s="34"/>
      <c r="O23" s="34"/>
      <c r="P23" s="34"/>
      <c r="Q23" s="34"/>
      <c r="R23" s="35"/>
    </row>
    <row r="24" spans="2:18" s="1" customFormat="1" ht="6.95" customHeigh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34"/>
      <c r="R25" s="35"/>
    </row>
    <row r="26" spans="2:18" s="1" customFormat="1" ht="14.45" customHeight="1">
      <c r="B26" s="33"/>
      <c r="C26" s="34"/>
      <c r="D26" s="117" t="s">
        <v>108</v>
      </c>
      <c r="E26" s="34"/>
      <c r="F26" s="34"/>
      <c r="G26" s="34"/>
      <c r="H26" s="34"/>
      <c r="I26" s="34"/>
      <c r="J26" s="34"/>
      <c r="K26" s="34"/>
      <c r="L26" s="34"/>
      <c r="M26" s="227">
        <f>N87</f>
        <v>0</v>
      </c>
      <c r="N26" s="227"/>
      <c r="O26" s="227"/>
      <c r="P26" s="227"/>
      <c r="Q26" s="34"/>
      <c r="R26" s="35"/>
    </row>
    <row r="27" spans="2:18" s="1" customFormat="1" ht="14.45" customHeight="1">
      <c r="B27" s="33"/>
      <c r="C27" s="34"/>
      <c r="D27" s="32" t="s">
        <v>96</v>
      </c>
      <c r="E27" s="34"/>
      <c r="F27" s="34"/>
      <c r="G27" s="34"/>
      <c r="H27" s="34"/>
      <c r="I27" s="34"/>
      <c r="J27" s="34"/>
      <c r="K27" s="34"/>
      <c r="L27" s="34"/>
      <c r="M27" s="227">
        <f>N90</f>
        <v>0</v>
      </c>
      <c r="N27" s="227"/>
      <c r="O27" s="227"/>
      <c r="P27" s="227"/>
      <c r="Q27" s="34"/>
      <c r="R27" s="35"/>
    </row>
    <row r="28" spans="2:18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spans="2:18" s="1" customFormat="1" ht="25.35" customHeight="1">
      <c r="B29" s="33"/>
      <c r="C29" s="34"/>
      <c r="D29" s="118" t="s">
        <v>38</v>
      </c>
      <c r="E29" s="34"/>
      <c r="F29" s="34"/>
      <c r="G29" s="34"/>
      <c r="H29" s="34"/>
      <c r="I29" s="34"/>
      <c r="J29" s="34"/>
      <c r="K29" s="34"/>
      <c r="L29" s="34"/>
      <c r="M29" s="252">
        <f>ROUND(M26+M27,2)</f>
        <v>0</v>
      </c>
      <c r="N29" s="241"/>
      <c r="O29" s="241"/>
      <c r="P29" s="241"/>
      <c r="Q29" s="34"/>
      <c r="R29" s="35"/>
    </row>
    <row r="30" spans="2:18" s="1" customFormat="1" ht="6.95" customHeight="1">
      <c r="B30" s="33"/>
      <c r="C30" s="34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34"/>
      <c r="R30" s="35"/>
    </row>
    <row r="31" spans="2:18" s="1" customFormat="1" ht="14.45" customHeight="1">
      <c r="B31" s="33"/>
      <c r="C31" s="34"/>
      <c r="D31" s="40" t="s">
        <v>39</v>
      </c>
      <c r="E31" s="40" t="s">
        <v>40</v>
      </c>
      <c r="F31" s="41">
        <v>0.2</v>
      </c>
      <c r="G31" s="119" t="s">
        <v>41</v>
      </c>
      <c r="H31" s="251">
        <f>ROUND((((SUM(BE90:BE97)+SUM(BE114))+SUM(BE116:BE120))),2)</f>
        <v>0</v>
      </c>
      <c r="I31" s="241"/>
      <c r="J31" s="241"/>
      <c r="K31" s="34"/>
      <c r="L31" s="34"/>
      <c r="M31" s="251">
        <f>ROUND(((ROUND((SUM(BE90:BE97)+SUM(BE114)), 2)*F31)+SUM(BE116:BE120)*F31),2)</f>
        <v>0</v>
      </c>
      <c r="N31" s="241"/>
      <c r="O31" s="241"/>
      <c r="P31" s="241"/>
      <c r="Q31" s="34"/>
      <c r="R31" s="35"/>
    </row>
    <row r="32" spans="2:18" s="1" customFormat="1" ht="14.45" customHeight="1">
      <c r="B32" s="33"/>
      <c r="C32" s="34"/>
      <c r="D32" s="34"/>
      <c r="E32" s="40" t="s">
        <v>42</v>
      </c>
      <c r="F32" s="41">
        <v>0.2</v>
      </c>
      <c r="G32" s="119" t="s">
        <v>41</v>
      </c>
      <c r="H32" s="251">
        <f>ROUND((((SUM(BF90:BF97)+SUM(BF114))+SUM(BF116:BF120))),2)</f>
        <v>0</v>
      </c>
      <c r="I32" s="241"/>
      <c r="J32" s="241"/>
      <c r="K32" s="34"/>
      <c r="L32" s="34"/>
      <c r="M32" s="251">
        <f>ROUND(((ROUND((SUM(BF90:BF97)+SUM(BF114)), 2)*F32)+SUM(BF116:BF120)*F32),2)</f>
        <v>0</v>
      </c>
      <c r="N32" s="241"/>
      <c r="O32" s="241"/>
      <c r="P32" s="241"/>
      <c r="Q32" s="34"/>
      <c r="R32" s="35"/>
    </row>
    <row r="33" spans="2:18" s="1" customFormat="1" ht="14.45" hidden="1" customHeight="1">
      <c r="B33" s="33"/>
      <c r="C33" s="34"/>
      <c r="D33" s="34"/>
      <c r="E33" s="40" t="s">
        <v>43</v>
      </c>
      <c r="F33" s="41">
        <v>0.2</v>
      </c>
      <c r="G33" s="119" t="s">
        <v>41</v>
      </c>
      <c r="H33" s="251">
        <f>ROUND((((SUM(BG90:BG97)+SUM(BG114))+SUM(BG116:BG120))),2)</f>
        <v>0</v>
      </c>
      <c r="I33" s="241"/>
      <c r="J33" s="241"/>
      <c r="K33" s="34"/>
      <c r="L33" s="34"/>
      <c r="M33" s="251">
        <v>0</v>
      </c>
      <c r="N33" s="241"/>
      <c r="O33" s="241"/>
      <c r="P33" s="241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44</v>
      </c>
      <c r="F34" s="41">
        <v>0.2</v>
      </c>
      <c r="G34" s="119" t="s">
        <v>41</v>
      </c>
      <c r="H34" s="251">
        <f>ROUND((((SUM(BH90:BH97)+SUM(BH114))+SUM(BH116:BH120))),2)</f>
        <v>0</v>
      </c>
      <c r="I34" s="241"/>
      <c r="J34" s="241"/>
      <c r="K34" s="34"/>
      <c r="L34" s="34"/>
      <c r="M34" s="251">
        <v>0</v>
      </c>
      <c r="N34" s="241"/>
      <c r="O34" s="241"/>
      <c r="P34" s="241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45</v>
      </c>
      <c r="F35" s="41">
        <v>0</v>
      </c>
      <c r="G35" s="119" t="s">
        <v>41</v>
      </c>
      <c r="H35" s="251">
        <f>ROUND((((SUM(BI90:BI97)+SUM(BI114))+SUM(BI116:BI120))),2)</f>
        <v>0</v>
      </c>
      <c r="I35" s="241"/>
      <c r="J35" s="241"/>
      <c r="K35" s="34"/>
      <c r="L35" s="34"/>
      <c r="M35" s="251">
        <v>0</v>
      </c>
      <c r="N35" s="241"/>
      <c r="O35" s="241"/>
      <c r="P35" s="241"/>
      <c r="Q35" s="34"/>
      <c r="R35" s="35"/>
    </row>
    <row r="36" spans="2:18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5"/>
    </row>
    <row r="37" spans="2:18" s="1" customFormat="1" ht="25.35" customHeight="1">
      <c r="B37" s="33"/>
      <c r="C37" s="115"/>
      <c r="D37" s="120" t="s">
        <v>46</v>
      </c>
      <c r="E37" s="77"/>
      <c r="F37" s="77"/>
      <c r="G37" s="121" t="s">
        <v>47</v>
      </c>
      <c r="H37" s="122" t="s">
        <v>48</v>
      </c>
      <c r="I37" s="77"/>
      <c r="J37" s="77"/>
      <c r="K37" s="77"/>
      <c r="L37" s="249">
        <f>SUM(M29:M35)</f>
        <v>0</v>
      </c>
      <c r="M37" s="249"/>
      <c r="N37" s="249"/>
      <c r="O37" s="249"/>
      <c r="P37" s="250"/>
      <c r="Q37" s="115"/>
      <c r="R37" s="35"/>
    </row>
    <row r="38" spans="2:18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2"/>
    </row>
    <row r="41" spans="2:18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3"/>
      <c r="C50" s="34"/>
      <c r="D50" s="48" t="s">
        <v>49</v>
      </c>
      <c r="E50" s="49"/>
      <c r="F50" s="49"/>
      <c r="G50" s="49"/>
      <c r="H50" s="50"/>
      <c r="I50" s="34"/>
      <c r="J50" s="48" t="s">
        <v>50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1"/>
      <c r="C51" s="25"/>
      <c r="D51" s="51"/>
      <c r="E51" s="25"/>
      <c r="F51" s="25"/>
      <c r="G51" s="25"/>
      <c r="H51" s="52"/>
      <c r="I51" s="25"/>
      <c r="J51" s="51"/>
      <c r="K51" s="25"/>
      <c r="L51" s="25"/>
      <c r="M51" s="25"/>
      <c r="N51" s="25"/>
      <c r="O51" s="25"/>
      <c r="P51" s="52"/>
      <c r="Q51" s="25"/>
      <c r="R51" s="22"/>
    </row>
    <row r="52" spans="2:18">
      <c r="B52" s="21"/>
      <c r="C52" s="25"/>
      <c r="D52" s="51"/>
      <c r="E52" s="25"/>
      <c r="F52" s="25"/>
      <c r="G52" s="25"/>
      <c r="H52" s="52"/>
      <c r="I52" s="25"/>
      <c r="J52" s="51"/>
      <c r="K52" s="25"/>
      <c r="L52" s="25"/>
      <c r="M52" s="25"/>
      <c r="N52" s="25"/>
      <c r="O52" s="25"/>
      <c r="P52" s="52"/>
      <c r="Q52" s="25"/>
      <c r="R52" s="22"/>
    </row>
    <row r="53" spans="2:18">
      <c r="B53" s="21"/>
      <c r="C53" s="25"/>
      <c r="D53" s="51"/>
      <c r="E53" s="25"/>
      <c r="F53" s="25"/>
      <c r="G53" s="25"/>
      <c r="H53" s="52"/>
      <c r="I53" s="25"/>
      <c r="J53" s="51"/>
      <c r="K53" s="25"/>
      <c r="L53" s="25"/>
      <c r="M53" s="25"/>
      <c r="N53" s="25"/>
      <c r="O53" s="25"/>
      <c r="P53" s="52"/>
      <c r="Q53" s="25"/>
      <c r="R53" s="22"/>
    </row>
    <row r="54" spans="2:18">
      <c r="B54" s="21"/>
      <c r="C54" s="25"/>
      <c r="D54" s="51"/>
      <c r="E54" s="25"/>
      <c r="F54" s="25"/>
      <c r="G54" s="25"/>
      <c r="H54" s="52"/>
      <c r="I54" s="25"/>
      <c r="J54" s="51"/>
      <c r="K54" s="25"/>
      <c r="L54" s="25"/>
      <c r="M54" s="25"/>
      <c r="N54" s="25"/>
      <c r="O54" s="25"/>
      <c r="P54" s="52"/>
      <c r="Q54" s="25"/>
      <c r="R54" s="22"/>
    </row>
    <row r="55" spans="2:18">
      <c r="B55" s="21"/>
      <c r="C55" s="25"/>
      <c r="D55" s="51"/>
      <c r="E55" s="25"/>
      <c r="F55" s="25"/>
      <c r="G55" s="25"/>
      <c r="H55" s="52"/>
      <c r="I55" s="25"/>
      <c r="J55" s="51"/>
      <c r="K55" s="25"/>
      <c r="L55" s="25"/>
      <c r="M55" s="25"/>
      <c r="N55" s="25"/>
      <c r="O55" s="25"/>
      <c r="P55" s="52"/>
      <c r="Q55" s="25"/>
      <c r="R55" s="22"/>
    </row>
    <row r="56" spans="2:18">
      <c r="B56" s="21"/>
      <c r="C56" s="25"/>
      <c r="D56" s="51"/>
      <c r="E56" s="25"/>
      <c r="F56" s="25"/>
      <c r="G56" s="25"/>
      <c r="H56" s="52"/>
      <c r="I56" s="25"/>
      <c r="J56" s="51"/>
      <c r="K56" s="25"/>
      <c r="L56" s="25"/>
      <c r="M56" s="25"/>
      <c r="N56" s="25"/>
      <c r="O56" s="25"/>
      <c r="P56" s="52"/>
      <c r="Q56" s="25"/>
      <c r="R56" s="22"/>
    </row>
    <row r="57" spans="2:18">
      <c r="B57" s="21"/>
      <c r="C57" s="25"/>
      <c r="D57" s="51"/>
      <c r="E57" s="25"/>
      <c r="F57" s="25"/>
      <c r="G57" s="25"/>
      <c r="H57" s="52"/>
      <c r="I57" s="25"/>
      <c r="J57" s="51"/>
      <c r="K57" s="25"/>
      <c r="L57" s="25"/>
      <c r="M57" s="25"/>
      <c r="N57" s="25"/>
      <c r="O57" s="25"/>
      <c r="P57" s="52"/>
      <c r="Q57" s="25"/>
      <c r="R57" s="22"/>
    </row>
    <row r="58" spans="2:18">
      <c r="B58" s="21"/>
      <c r="C58" s="25"/>
      <c r="D58" s="51"/>
      <c r="E58" s="25"/>
      <c r="F58" s="25"/>
      <c r="G58" s="25"/>
      <c r="H58" s="52"/>
      <c r="I58" s="25"/>
      <c r="J58" s="51"/>
      <c r="K58" s="25"/>
      <c r="L58" s="25"/>
      <c r="M58" s="25"/>
      <c r="N58" s="25"/>
      <c r="O58" s="25"/>
      <c r="P58" s="52"/>
      <c r="Q58" s="25"/>
      <c r="R58" s="22"/>
    </row>
    <row r="59" spans="2:18" s="1" customFormat="1" ht="15">
      <c r="B59" s="33"/>
      <c r="C59" s="34"/>
      <c r="D59" s="53" t="s">
        <v>51</v>
      </c>
      <c r="E59" s="54"/>
      <c r="F59" s="54"/>
      <c r="G59" s="55" t="s">
        <v>52</v>
      </c>
      <c r="H59" s="56"/>
      <c r="I59" s="34"/>
      <c r="J59" s="53" t="s">
        <v>51</v>
      </c>
      <c r="K59" s="54"/>
      <c r="L59" s="54"/>
      <c r="M59" s="54"/>
      <c r="N59" s="55" t="s">
        <v>52</v>
      </c>
      <c r="O59" s="54"/>
      <c r="P59" s="56"/>
      <c r="Q59" s="34"/>
      <c r="R59" s="35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3"/>
      <c r="C61" s="34"/>
      <c r="D61" s="48" t="s">
        <v>53</v>
      </c>
      <c r="E61" s="49"/>
      <c r="F61" s="49"/>
      <c r="G61" s="49"/>
      <c r="H61" s="50"/>
      <c r="I61" s="34"/>
      <c r="J61" s="48" t="s">
        <v>54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1"/>
      <c r="C62" s="25"/>
      <c r="D62" s="51"/>
      <c r="E62" s="25"/>
      <c r="F62" s="25"/>
      <c r="G62" s="25"/>
      <c r="H62" s="52"/>
      <c r="I62" s="25"/>
      <c r="J62" s="51"/>
      <c r="K62" s="25"/>
      <c r="L62" s="25"/>
      <c r="M62" s="25"/>
      <c r="N62" s="25"/>
      <c r="O62" s="25"/>
      <c r="P62" s="52"/>
      <c r="Q62" s="25"/>
      <c r="R62" s="22"/>
    </row>
    <row r="63" spans="2:18">
      <c r="B63" s="21"/>
      <c r="C63" s="25"/>
      <c r="D63" s="51"/>
      <c r="E63" s="25"/>
      <c r="F63" s="25"/>
      <c r="G63" s="25"/>
      <c r="H63" s="52"/>
      <c r="I63" s="25"/>
      <c r="J63" s="51"/>
      <c r="K63" s="25"/>
      <c r="L63" s="25"/>
      <c r="M63" s="25"/>
      <c r="N63" s="25"/>
      <c r="O63" s="25"/>
      <c r="P63" s="52"/>
      <c r="Q63" s="25"/>
      <c r="R63" s="22"/>
    </row>
    <row r="64" spans="2:18">
      <c r="B64" s="21"/>
      <c r="C64" s="25"/>
      <c r="D64" s="51"/>
      <c r="E64" s="25"/>
      <c r="F64" s="25"/>
      <c r="G64" s="25"/>
      <c r="H64" s="52"/>
      <c r="I64" s="25"/>
      <c r="J64" s="51"/>
      <c r="K64" s="25"/>
      <c r="L64" s="25"/>
      <c r="M64" s="25"/>
      <c r="N64" s="25"/>
      <c r="O64" s="25"/>
      <c r="P64" s="52"/>
      <c r="Q64" s="25"/>
      <c r="R64" s="22"/>
    </row>
    <row r="65" spans="2:21">
      <c r="B65" s="21"/>
      <c r="C65" s="25"/>
      <c r="D65" s="51"/>
      <c r="E65" s="25"/>
      <c r="F65" s="25"/>
      <c r="G65" s="25"/>
      <c r="H65" s="52"/>
      <c r="I65" s="25"/>
      <c r="J65" s="51"/>
      <c r="K65" s="25"/>
      <c r="L65" s="25"/>
      <c r="M65" s="25"/>
      <c r="N65" s="25"/>
      <c r="O65" s="25"/>
      <c r="P65" s="52"/>
      <c r="Q65" s="25"/>
      <c r="R65" s="22"/>
    </row>
    <row r="66" spans="2:21">
      <c r="B66" s="21"/>
      <c r="C66" s="25"/>
      <c r="D66" s="51"/>
      <c r="E66" s="25"/>
      <c r="F66" s="25"/>
      <c r="G66" s="25"/>
      <c r="H66" s="52"/>
      <c r="I66" s="25"/>
      <c r="J66" s="51"/>
      <c r="K66" s="25"/>
      <c r="L66" s="25"/>
      <c r="M66" s="25"/>
      <c r="N66" s="25"/>
      <c r="O66" s="25"/>
      <c r="P66" s="52"/>
      <c r="Q66" s="25"/>
      <c r="R66" s="22"/>
    </row>
    <row r="67" spans="2:21">
      <c r="B67" s="21"/>
      <c r="C67" s="25"/>
      <c r="D67" s="51"/>
      <c r="E67" s="25"/>
      <c r="F67" s="25"/>
      <c r="G67" s="25"/>
      <c r="H67" s="52"/>
      <c r="I67" s="25"/>
      <c r="J67" s="51"/>
      <c r="K67" s="25"/>
      <c r="L67" s="25"/>
      <c r="M67" s="25"/>
      <c r="N67" s="25"/>
      <c r="O67" s="25"/>
      <c r="P67" s="52"/>
      <c r="Q67" s="25"/>
      <c r="R67" s="22"/>
    </row>
    <row r="68" spans="2:21">
      <c r="B68" s="21"/>
      <c r="C68" s="25"/>
      <c r="D68" s="51"/>
      <c r="E68" s="25"/>
      <c r="F68" s="25"/>
      <c r="G68" s="25"/>
      <c r="H68" s="52"/>
      <c r="I68" s="25"/>
      <c r="J68" s="51"/>
      <c r="K68" s="25"/>
      <c r="L68" s="25"/>
      <c r="M68" s="25"/>
      <c r="N68" s="25"/>
      <c r="O68" s="25"/>
      <c r="P68" s="52"/>
      <c r="Q68" s="25"/>
      <c r="R68" s="22"/>
    </row>
    <row r="69" spans="2:21">
      <c r="B69" s="21"/>
      <c r="C69" s="25"/>
      <c r="D69" s="51"/>
      <c r="E69" s="25"/>
      <c r="F69" s="25"/>
      <c r="G69" s="25"/>
      <c r="H69" s="52"/>
      <c r="I69" s="25"/>
      <c r="J69" s="51"/>
      <c r="K69" s="25"/>
      <c r="L69" s="25"/>
      <c r="M69" s="25"/>
      <c r="N69" s="25"/>
      <c r="O69" s="25"/>
      <c r="P69" s="52"/>
      <c r="Q69" s="25"/>
      <c r="R69" s="22"/>
    </row>
    <row r="70" spans="2:21" s="1" customFormat="1" ht="15">
      <c r="B70" s="33"/>
      <c r="C70" s="34"/>
      <c r="D70" s="53" t="s">
        <v>51</v>
      </c>
      <c r="E70" s="54"/>
      <c r="F70" s="54"/>
      <c r="G70" s="55" t="s">
        <v>52</v>
      </c>
      <c r="H70" s="56"/>
      <c r="I70" s="34"/>
      <c r="J70" s="53" t="s">
        <v>51</v>
      </c>
      <c r="K70" s="54"/>
      <c r="L70" s="54"/>
      <c r="M70" s="54"/>
      <c r="N70" s="55" t="s">
        <v>52</v>
      </c>
      <c r="O70" s="54"/>
      <c r="P70" s="56"/>
      <c r="Q70" s="34"/>
      <c r="R70" s="35"/>
    </row>
    <row r="71" spans="2:21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21" s="1" customFormat="1" ht="6.95" customHeight="1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5"/>
    </row>
    <row r="76" spans="2:21" s="1" customFormat="1" ht="36.950000000000003" customHeight="1">
      <c r="B76" s="33"/>
      <c r="C76" s="190" t="s">
        <v>109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35"/>
      <c r="T76" s="126"/>
      <c r="U76" s="126"/>
    </row>
    <row r="77" spans="2:21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T77" s="126"/>
      <c r="U77" s="126"/>
    </row>
    <row r="78" spans="2:21" s="1" customFormat="1" ht="36.950000000000003" customHeight="1">
      <c r="B78" s="33"/>
      <c r="C78" s="67" t="s">
        <v>17</v>
      </c>
      <c r="D78" s="34"/>
      <c r="E78" s="34"/>
      <c r="F78" s="192" t="str">
        <f>F6</f>
        <v>Detva</v>
      </c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34"/>
      <c r="R78" s="35"/>
      <c r="T78" s="126"/>
      <c r="U78" s="126"/>
    </row>
    <row r="79" spans="2:21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5"/>
      <c r="T79" s="126"/>
      <c r="U79" s="126"/>
    </row>
    <row r="80" spans="2:21" s="1" customFormat="1" ht="18" customHeight="1">
      <c r="B80" s="33"/>
      <c r="C80" s="29" t="s">
        <v>22</v>
      </c>
      <c r="D80" s="34"/>
      <c r="E80" s="34"/>
      <c r="F80" s="27" t="str">
        <f>F8</f>
        <v>Detva</v>
      </c>
      <c r="G80" s="34"/>
      <c r="H80" s="34"/>
      <c r="I80" s="34"/>
      <c r="J80" s="34"/>
      <c r="K80" s="29" t="s">
        <v>23</v>
      </c>
      <c r="L80" s="34"/>
      <c r="M80" s="242">
        <f>IF(O8="","",O8)</f>
        <v>43326</v>
      </c>
      <c r="N80" s="242"/>
      <c r="O80" s="242"/>
      <c r="P80" s="242"/>
      <c r="Q80" s="34"/>
      <c r="R80" s="35"/>
      <c r="T80" s="126"/>
      <c r="U80" s="126"/>
    </row>
    <row r="81" spans="2:65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  <c r="T81" s="126"/>
      <c r="U81" s="126"/>
    </row>
    <row r="82" spans="2:65" s="1" customFormat="1" ht="15">
      <c r="B82" s="33"/>
      <c r="C82" s="29" t="s">
        <v>24</v>
      </c>
      <c r="D82" s="34"/>
      <c r="E82" s="34"/>
      <c r="F82" s="27" t="str">
        <f>E11</f>
        <v xml:space="preserve"> </v>
      </c>
      <c r="G82" s="34"/>
      <c r="H82" s="34"/>
      <c r="I82" s="34"/>
      <c r="J82" s="34"/>
      <c r="K82" s="29" t="s">
        <v>30</v>
      </c>
      <c r="L82" s="34"/>
      <c r="M82" s="221" t="str">
        <f>E17</f>
        <v>DEVLEV, s.r.o., Za kúpaliskom 18, Lipany 082 71</v>
      </c>
      <c r="N82" s="221"/>
      <c r="O82" s="221"/>
      <c r="P82" s="221"/>
      <c r="Q82" s="221"/>
      <c r="R82" s="35"/>
      <c r="T82" s="126"/>
      <c r="U82" s="126"/>
    </row>
    <row r="83" spans="2:65" s="1" customFormat="1" ht="14.45" customHeight="1">
      <c r="B83" s="33"/>
      <c r="C83" s="29" t="s">
        <v>28</v>
      </c>
      <c r="D83" s="34"/>
      <c r="E83" s="34"/>
      <c r="F83" s="27" t="str">
        <f>IF(E14="","",E14)</f>
        <v>Vyplň údaj</v>
      </c>
      <c r="G83" s="34"/>
      <c r="H83" s="34"/>
      <c r="I83" s="34"/>
      <c r="J83" s="34"/>
      <c r="K83" s="29" t="s">
        <v>34</v>
      </c>
      <c r="L83" s="34"/>
      <c r="M83" s="221" t="str">
        <f>E20</f>
        <v xml:space="preserve"> </v>
      </c>
      <c r="N83" s="221"/>
      <c r="O83" s="221"/>
      <c r="P83" s="221"/>
      <c r="Q83" s="221"/>
      <c r="R83" s="35"/>
      <c r="T83" s="126"/>
      <c r="U83" s="126"/>
    </row>
    <row r="84" spans="2:65" s="1" customFormat="1" ht="10.35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5"/>
      <c r="T84" s="126"/>
      <c r="U84" s="126"/>
    </row>
    <row r="85" spans="2:65" s="1" customFormat="1" ht="29.25" customHeight="1">
      <c r="B85" s="33"/>
      <c r="C85" s="245" t="s">
        <v>110</v>
      </c>
      <c r="D85" s="246"/>
      <c r="E85" s="246"/>
      <c r="F85" s="246"/>
      <c r="G85" s="246"/>
      <c r="H85" s="115"/>
      <c r="I85" s="115"/>
      <c r="J85" s="115"/>
      <c r="K85" s="115"/>
      <c r="L85" s="115"/>
      <c r="M85" s="115"/>
      <c r="N85" s="245" t="s">
        <v>111</v>
      </c>
      <c r="O85" s="246"/>
      <c r="P85" s="246"/>
      <c r="Q85" s="246"/>
      <c r="R85" s="35"/>
      <c r="T85" s="126"/>
      <c r="U85" s="126"/>
    </row>
    <row r="86" spans="2:65" s="1" customFormat="1" ht="10.35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  <c r="T86" s="126"/>
      <c r="U86" s="126"/>
    </row>
    <row r="87" spans="2:65" s="1" customFormat="1" ht="29.25" customHeight="1">
      <c r="B87" s="33"/>
      <c r="C87" s="127" t="s">
        <v>112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206">
        <f>N114</f>
        <v>0</v>
      </c>
      <c r="O87" s="243"/>
      <c r="P87" s="243"/>
      <c r="Q87" s="243"/>
      <c r="R87" s="35"/>
      <c r="T87" s="126"/>
      <c r="U87" s="126"/>
      <c r="AU87" s="17" t="s">
        <v>113</v>
      </c>
    </row>
    <row r="88" spans="2:65" s="6" customFormat="1" ht="21.75" customHeight="1">
      <c r="B88" s="128"/>
      <c r="C88" s="129"/>
      <c r="D88" s="130" t="s">
        <v>114</v>
      </c>
      <c r="E88" s="129"/>
      <c r="F88" s="129"/>
      <c r="G88" s="129"/>
      <c r="H88" s="129"/>
      <c r="I88" s="129"/>
      <c r="J88" s="129"/>
      <c r="K88" s="129"/>
      <c r="L88" s="129"/>
      <c r="M88" s="129"/>
      <c r="N88" s="247">
        <f>N115</f>
        <v>0</v>
      </c>
      <c r="O88" s="248"/>
      <c r="P88" s="248"/>
      <c r="Q88" s="248"/>
      <c r="R88" s="131"/>
      <c r="T88" s="132"/>
      <c r="U88" s="132"/>
    </row>
    <row r="89" spans="2:65" s="1" customFormat="1" ht="21.75" customHeight="1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  <c r="T89" s="126"/>
      <c r="U89" s="126"/>
    </row>
    <row r="90" spans="2:65" s="1" customFormat="1" ht="29.25" customHeight="1">
      <c r="B90" s="33"/>
      <c r="C90" s="127" t="s">
        <v>115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243">
        <f>ROUND(N91+N92+N93+N94+N95+N96,2)</f>
        <v>0</v>
      </c>
      <c r="O90" s="244"/>
      <c r="P90" s="244"/>
      <c r="Q90" s="244"/>
      <c r="R90" s="35"/>
      <c r="T90" s="133"/>
      <c r="U90" s="134" t="s">
        <v>39</v>
      </c>
    </row>
    <row r="91" spans="2:65" s="1" customFormat="1" ht="18" customHeight="1">
      <c r="B91" s="33"/>
      <c r="C91" s="34"/>
      <c r="D91" s="204" t="s">
        <v>116</v>
      </c>
      <c r="E91" s="205"/>
      <c r="F91" s="205"/>
      <c r="G91" s="205"/>
      <c r="H91" s="205"/>
      <c r="I91" s="34"/>
      <c r="J91" s="34"/>
      <c r="K91" s="34"/>
      <c r="L91" s="34"/>
      <c r="M91" s="34"/>
      <c r="N91" s="186">
        <f>ROUND(N87*T91,2)</f>
        <v>0</v>
      </c>
      <c r="O91" s="187"/>
      <c r="P91" s="187"/>
      <c r="Q91" s="187"/>
      <c r="R91" s="35"/>
      <c r="S91" s="135"/>
      <c r="T91" s="136"/>
      <c r="U91" s="137" t="s">
        <v>42</v>
      </c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9" t="s">
        <v>117</v>
      </c>
      <c r="AZ91" s="138"/>
      <c r="BA91" s="138"/>
      <c r="BB91" s="138"/>
      <c r="BC91" s="138"/>
      <c r="BD91" s="138"/>
      <c r="BE91" s="140">
        <f t="shared" ref="BE91:BE96" si="0">IF(U91="základná",N91,0)</f>
        <v>0</v>
      </c>
      <c r="BF91" s="140">
        <f t="shared" ref="BF91:BF96" si="1">IF(U91="znížená",N91,0)</f>
        <v>0</v>
      </c>
      <c r="BG91" s="140">
        <f t="shared" ref="BG91:BG96" si="2">IF(U91="zákl. prenesená",N91,0)</f>
        <v>0</v>
      </c>
      <c r="BH91" s="140">
        <f t="shared" ref="BH91:BH96" si="3">IF(U91="zníž. prenesená",N91,0)</f>
        <v>0</v>
      </c>
      <c r="BI91" s="140">
        <f t="shared" ref="BI91:BI96" si="4">IF(U91="nulová",N91,0)</f>
        <v>0</v>
      </c>
      <c r="BJ91" s="139" t="s">
        <v>118</v>
      </c>
      <c r="BK91" s="138"/>
      <c r="BL91" s="138"/>
      <c r="BM91" s="138"/>
    </row>
    <row r="92" spans="2:65" s="1" customFormat="1" ht="18" customHeight="1">
      <c r="B92" s="33"/>
      <c r="C92" s="34"/>
      <c r="D92" s="204" t="s">
        <v>119</v>
      </c>
      <c r="E92" s="205"/>
      <c r="F92" s="205"/>
      <c r="G92" s="205"/>
      <c r="H92" s="205"/>
      <c r="I92" s="34"/>
      <c r="J92" s="34"/>
      <c r="K92" s="34"/>
      <c r="L92" s="34"/>
      <c r="M92" s="34"/>
      <c r="N92" s="186">
        <f>ROUND(N87*T92,2)</f>
        <v>0</v>
      </c>
      <c r="O92" s="187"/>
      <c r="P92" s="187"/>
      <c r="Q92" s="187"/>
      <c r="R92" s="35"/>
      <c r="S92" s="135"/>
      <c r="T92" s="136"/>
      <c r="U92" s="137" t="s">
        <v>42</v>
      </c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9" t="s">
        <v>117</v>
      </c>
      <c r="AZ92" s="138"/>
      <c r="BA92" s="138"/>
      <c r="BB92" s="138"/>
      <c r="BC92" s="138"/>
      <c r="BD92" s="138"/>
      <c r="BE92" s="140">
        <f t="shared" si="0"/>
        <v>0</v>
      </c>
      <c r="BF92" s="140">
        <f t="shared" si="1"/>
        <v>0</v>
      </c>
      <c r="BG92" s="140">
        <f t="shared" si="2"/>
        <v>0</v>
      </c>
      <c r="BH92" s="140">
        <f t="shared" si="3"/>
        <v>0</v>
      </c>
      <c r="BI92" s="140">
        <f t="shared" si="4"/>
        <v>0</v>
      </c>
      <c r="BJ92" s="139" t="s">
        <v>118</v>
      </c>
      <c r="BK92" s="138"/>
      <c r="BL92" s="138"/>
      <c r="BM92" s="138"/>
    </row>
    <row r="93" spans="2:65" s="1" customFormat="1" ht="18" customHeight="1">
      <c r="B93" s="33"/>
      <c r="C93" s="34"/>
      <c r="D93" s="204" t="s">
        <v>120</v>
      </c>
      <c r="E93" s="205"/>
      <c r="F93" s="205"/>
      <c r="G93" s="205"/>
      <c r="H93" s="205"/>
      <c r="I93" s="34"/>
      <c r="J93" s="34"/>
      <c r="K93" s="34"/>
      <c r="L93" s="34"/>
      <c r="M93" s="34"/>
      <c r="N93" s="186">
        <f>ROUND(N87*T93,2)</f>
        <v>0</v>
      </c>
      <c r="O93" s="187"/>
      <c r="P93" s="187"/>
      <c r="Q93" s="187"/>
      <c r="R93" s="35"/>
      <c r="S93" s="135"/>
      <c r="T93" s="136"/>
      <c r="U93" s="137" t="s">
        <v>42</v>
      </c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9" t="s">
        <v>117</v>
      </c>
      <c r="AZ93" s="138"/>
      <c r="BA93" s="138"/>
      <c r="BB93" s="138"/>
      <c r="BC93" s="138"/>
      <c r="BD93" s="138"/>
      <c r="BE93" s="140">
        <f t="shared" si="0"/>
        <v>0</v>
      </c>
      <c r="BF93" s="140">
        <f t="shared" si="1"/>
        <v>0</v>
      </c>
      <c r="BG93" s="140">
        <f t="shared" si="2"/>
        <v>0</v>
      </c>
      <c r="BH93" s="140">
        <f t="shared" si="3"/>
        <v>0</v>
      </c>
      <c r="BI93" s="140">
        <f t="shared" si="4"/>
        <v>0</v>
      </c>
      <c r="BJ93" s="139" t="s">
        <v>118</v>
      </c>
      <c r="BK93" s="138"/>
      <c r="BL93" s="138"/>
      <c r="BM93" s="138"/>
    </row>
    <row r="94" spans="2:65" s="1" customFormat="1" ht="18" customHeight="1">
      <c r="B94" s="33"/>
      <c r="C94" s="34"/>
      <c r="D94" s="204" t="s">
        <v>121</v>
      </c>
      <c r="E94" s="205"/>
      <c r="F94" s="205"/>
      <c r="G94" s="205"/>
      <c r="H94" s="205"/>
      <c r="I94" s="34"/>
      <c r="J94" s="34"/>
      <c r="K94" s="34"/>
      <c r="L94" s="34"/>
      <c r="M94" s="34"/>
      <c r="N94" s="186">
        <f>ROUND(N87*T94,2)</f>
        <v>0</v>
      </c>
      <c r="O94" s="187"/>
      <c r="P94" s="187"/>
      <c r="Q94" s="187"/>
      <c r="R94" s="35"/>
      <c r="S94" s="135"/>
      <c r="T94" s="136"/>
      <c r="U94" s="137" t="s">
        <v>42</v>
      </c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9" t="s">
        <v>117</v>
      </c>
      <c r="AZ94" s="138"/>
      <c r="BA94" s="138"/>
      <c r="BB94" s="138"/>
      <c r="BC94" s="138"/>
      <c r="BD94" s="138"/>
      <c r="BE94" s="140">
        <f t="shared" si="0"/>
        <v>0</v>
      </c>
      <c r="BF94" s="140">
        <f t="shared" si="1"/>
        <v>0</v>
      </c>
      <c r="BG94" s="140">
        <f t="shared" si="2"/>
        <v>0</v>
      </c>
      <c r="BH94" s="140">
        <f t="shared" si="3"/>
        <v>0</v>
      </c>
      <c r="BI94" s="140">
        <f t="shared" si="4"/>
        <v>0</v>
      </c>
      <c r="BJ94" s="139" t="s">
        <v>118</v>
      </c>
      <c r="BK94" s="138"/>
      <c r="BL94" s="138"/>
      <c r="BM94" s="138"/>
    </row>
    <row r="95" spans="2:65" s="1" customFormat="1" ht="18" customHeight="1">
      <c r="B95" s="33"/>
      <c r="C95" s="34"/>
      <c r="D95" s="204" t="s">
        <v>122</v>
      </c>
      <c r="E95" s="205"/>
      <c r="F95" s="205"/>
      <c r="G95" s="205"/>
      <c r="H95" s="205"/>
      <c r="I95" s="34"/>
      <c r="J95" s="34"/>
      <c r="K95" s="34"/>
      <c r="L95" s="34"/>
      <c r="M95" s="34"/>
      <c r="N95" s="186">
        <f>ROUND(N87*T95,2)</f>
        <v>0</v>
      </c>
      <c r="O95" s="187"/>
      <c r="P95" s="187"/>
      <c r="Q95" s="187"/>
      <c r="R95" s="35"/>
      <c r="S95" s="135"/>
      <c r="T95" s="136"/>
      <c r="U95" s="137" t="s">
        <v>42</v>
      </c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9" t="s">
        <v>117</v>
      </c>
      <c r="AZ95" s="138"/>
      <c r="BA95" s="138"/>
      <c r="BB95" s="138"/>
      <c r="BC95" s="138"/>
      <c r="BD95" s="138"/>
      <c r="BE95" s="140">
        <f t="shared" si="0"/>
        <v>0</v>
      </c>
      <c r="BF95" s="140">
        <f t="shared" si="1"/>
        <v>0</v>
      </c>
      <c r="BG95" s="140">
        <f t="shared" si="2"/>
        <v>0</v>
      </c>
      <c r="BH95" s="140">
        <f t="shared" si="3"/>
        <v>0</v>
      </c>
      <c r="BI95" s="140">
        <f t="shared" si="4"/>
        <v>0</v>
      </c>
      <c r="BJ95" s="139" t="s">
        <v>118</v>
      </c>
      <c r="BK95" s="138"/>
      <c r="BL95" s="138"/>
      <c r="BM95" s="138"/>
    </row>
    <row r="96" spans="2:65" s="1" customFormat="1" ht="18" customHeight="1">
      <c r="B96" s="33"/>
      <c r="C96" s="34"/>
      <c r="D96" s="103" t="s">
        <v>123</v>
      </c>
      <c r="E96" s="34"/>
      <c r="F96" s="34"/>
      <c r="G96" s="34"/>
      <c r="H96" s="34"/>
      <c r="I96" s="34"/>
      <c r="J96" s="34"/>
      <c r="K96" s="34"/>
      <c r="L96" s="34"/>
      <c r="M96" s="34"/>
      <c r="N96" s="186">
        <f>ROUND(N87*T96,2)</f>
        <v>0</v>
      </c>
      <c r="O96" s="187"/>
      <c r="P96" s="187"/>
      <c r="Q96" s="187"/>
      <c r="R96" s="35"/>
      <c r="S96" s="135"/>
      <c r="T96" s="141"/>
      <c r="U96" s="142" t="s">
        <v>42</v>
      </c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9" t="s">
        <v>124</v>
      </c>
      <c r="AZ96" s="138"/>
      <c r="BA96" s="138"/>
      <c r="BB96" s="138"/>
      <c r="BC96" s="138"/>
      <c r="BD96" s="138"/>
      <c r="BE96" s="140">
        <f t="shared" si="0"/>
        <v>0</v>
      </c>
      <c r="BF96" s="140">
        <f t="shared" si="1"/>
        <v>0</v>
      </c>
      <c r="BG96" s="140">
        <f t="shared" si="2"/>
        <v>0</v>
      </c>
      <c r="BH96" s="140">
        <f t="shared" si="3"/>
        <v>0</v>
      </c>
      <c r="BI96" s="140">
        <f t="shared" si="4"/>
        <v>0</v>
      </c>
      <c r="BJ96" s="139" t="s">
        <v>118</v>
      </c>
      <c r="BK96" s="138"/>
      <c r="BL96" s="138"/>
      <c r="BM96" s="138"/>
    </row>
    <row r="97" spans="2:21" s="1" customFormat="1"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5"/>
      <c r="T97" s="126"/>
      <c r="U97" s="126"/>
    </row>
    <row r="98" spans="2:21" s="1" customFormat="1" ht="29.25" customHeight="1">
      <c r="B98" s="33"/>
      <c r="C98" s="114" t="s">
        <v>101</v>
      </c>
      <c r="D98" s="115"/>
      <c r="E98" s="115"/>
      <c r="F98" s="115"/>
      <c r="G98" s="115"/>
      <c r="H98" s="115"/>
      <c r="I98" s="115"/>
      <c r="J98" s="115"/>
      <c r="K98" s="115"/>
      <c r="L98" s="183">
        <f>ROUND(SUM(N87+N90),2)</f>
        <v>0</v>
      </c>
      <c r="M98" s="183"/>
      <c r="N98" s="183"/>
      <c r="O98" s="183"/>
      <c r="P98" s="183"/>
      <c r="Q98" s="183"/>
      <c r="R98" s="35"/>
      <c r="T98" s="126"/>
      <c r="U98" s="126"/>
    </row>
    <row r="99" spans="2:21" s="1" customFormat="1" ht="6.95" customHeight="1">
      <c r="B99" s="57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9"/>
      <c r="T99" s="126"/>
      <c r="U99" s="126"/>
    </row>
    <row r="103" spans="2:21" s="1" customFormat="1" ht="6.95" customHeight="1"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2"/>
    </row>
    <row r="104" spans="2:21" s="1" customFormat="1" ht="36.950000000000003" customHeight="1">
      <c r="B104" s="33"/>
      <c r="C104" s="190" t="s">
        <v>125</v>
      </c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35"/>
    </row>
    <row r="105" spans="2:21" s="1" customFormat="1" ht="6.95" customHeight="1"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5"/>
    </row>
    <row r="106" spans="2:21" s="1" customFormat="1" ht="36.950000000000003" customHeight="1">
      <c r="B106" s="33"/>
      <c r="C106" s="67" t="s">
        <v>17</v>
      </c>
      <c r="D106" s="34"/>
      <c r="E106" s="34"/>
      <c r="F106" s="192" t="str">
        <f>F6</f>
        <v>Detva</v>
      </c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34"/>
      <c r="R106" s="35"/>
    </row>
    <row r="107" spans="2:21" s="1" customFormat="1" ht="6.95" customHeight="1"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</row>
    <row r="108" spans="2:21" s="1" customFormat="1" ht="18" customHeight="1">
      <c r="B108" s="33"/>
      <c r="C108" s="29" t="s">
        <v>22</v>
      </c>
      <c r="D108" s="34"/>
      <c r="E108" s="34"/>
      <c r="F108" s="27" t="str">
        <f>F8</f>
        <v>Detva</v>
      </c>
      <c r="G108" s="34"/>
      <c r="H108" s="34"/>
      <c r="I108" s="34"/>
      <c r="J108" s="34"/>
      <c r="K108" s="29" t="s">
        <v>23</v>
      </c>
      <c r="L108" s="34"/>
      <c r="M108" s="242">
        <f>IF(O8="","",O8)</f>
        <v>43326</v>
      </c>
      <c r="N108" s="242"/>
      <c r="O108" s="242"/>
      <c r="P108" s="242"/>
      <c r="Q108" s="34"/>
      <c r="R108" s="35"/>
    </row>
    <row r="109" spans="2:21" s="1" customFormat="1" ht="6.95" customHeight="1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spans="2:21" s="1" customFormat="1" ht="15">
      <c r="B110" s="33"/>
      <c r="C110" s="29" t="s">
        <v>24</v>
      </c>
      <c r="D110" s="34"/>
      <c r="E110" s="34"/>
      <c r="F110" s="27" t="str">
        <f>E11</f>
        <v xml:space="preserve"> </v>
      </c>
      <c r="G110" s="34"/>
      <c r="H110" s="34"/>
      <c r="I110" s="34"/>
      <c r="J110" s="34"/>
      <c r="K110" s="29" t="s">
        <v>30</v>
      </c>
      <c r="L110" s="34"/>
      <c r="M110" s="221" t="str">
        <f>E17</f>
        <v>DEVLEV, s.r.o., Za kúpaliskom 18, Lipany 082 71</v>
      </c>
      <c r="N110" s="221"/>
      <c r="O110" s="221"/>
      <c r="P110" s="221"/>
      <c r="Q110" s="221"/>
      <c r="R110" s="35"/>
    </row>
    <row r="111" spans="2:21" s="1" customFormat="1" ht="14.45" customHeight="1">
      <c r="B111" s="33"/>
      <c r="C111" s="29" t="s">
        <v>28</v>
      </c>
      <c r="D111" s="34"/>
      <c r="E111" s="34"/>
      <c r="F111" s="27" t="str">
        <f>IF(E14="","",E14)</f>
        <v>Vyplň údaj</v>
      </c>
      <c r="G111" s="34"/>
      <c r="H111" s="34"/>
      <c r="I111" s="34"/>
      <c r="J111" s="34"/>
      <c r="K111" s="29" t="s">
        <v>34</v>
      </c>
      <c r="L111" s="34"/>
      <c r="M111" s="221" t="str">
        <f>E20</f>
        <v xml:space="preserve"> </v>
      </c>
      <c r="N111" s="221"/>
      <c r="O111" s="221"/>
      <c r="P111" s="221"/>
      <c r="Q111" s="221"/>
      <c r="R111" s="35"/>
    </row>
    <row r="112" spans="2:21" s="1" customFormat="1" ht="10.35" customHeight="1"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spans="2:63" s="7" customFormat="1" ht="29.25" customHeight="1">
      <c r="B113" s="143"/>
      <c r="C113" s="144" t="s">
        <v>126</v>
      </c>
      <c r="D113" s="145" t="s">
        <v>127</v>
      </c>
      <c r="E113" s="145" t="s">
        <v>57</v>
      </c>
      <c r="F113" s="238" t="s">
        <v>128</v>
      </c>
      <c r="G113" s="238"/>
      <c r="H113" s="238"/>
      <c r="I113" s="238"/>
      <c r="J113" s="145" t="s">
        <v>129</v>
      </c>
      <c r="K113" s="145" t="s">
        <v>130</v>
      </c>
      <c r="L113" s="239" t="s">
        <v>131</v>
      </c>
      <c r="M113" s="239"/>
      <c r="N113" s="238" t="s">
        <v>111</v>
      </c>
      <c r="O113" s="238"/>
      <c r="P113" s="238"/>
      <c r="Q113" s="240"/>
      <c r="R113" s="146"/>
      <c r="T113" s="78" t="s">
        <v>132</v>
      </c>
      <c r="U113" s="79" t="s">
        <v>39</v>
      </c>
      <c r="V113" s="79" t="s">
        <v>133</v>
      </c>
      <c r="W113" s="79" t="s">
        <v>134</v>
      </c>
      <c r="X113" s="79" t="s">
        <v>135</v>
      </c>
      <c r="Y113" s="79" t="s">
        <v>136</v>
      </c>
      <c r="Z113" s="79" t="s">
        <v>137</v>
      </c>
      <c r="AA113" s="80" t="s">
        <v>138</v>
      </c>
    </row>
    <row r="114" spans="2:63" s="1" customFormat="1" ht="29.25" customHeight="1">
      <c r="B114" s="33"/>
      <c r="C114" s="82" t="s">
        <v>108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234">
        <f t="shared" ref="N114:N120" si="5">BK114</f>
        <v>0</v>
      </c>
      <c r="O114" s="235"/>
      <c r="P114" s="235"/>
      <c r="Q114" s="235"/>
      <c r="R114" s="35"/>
      <c r="T114" s="81"/>
      <c r="U114" s="49"/>
      <c r="V114" s="49"/>
      <c r="W114" s="147">
        <f>W115</f>
        <v>0</v>
      </c>
      <c r="X114" s="49"/>
      <c r="Y114" s="147">
        <f>Y115</f>
        <v>0</v>
      </c>
      <c r="Z114" s="49"/>
      <c r="AA114" s="148">
        <f>AA115</f>
        <v>0</v>
      </c>
      <c r="AT114" s="17" t="s">
        <v>74</v>
      </c>
      <c r="AU114" s="17" t="s">
        <v>113</v>
      </c>
      <c r="BK114" s="149">
        <f>BK115</f>
        <v>0</v>
      </c>
    </row>
    <row r="115" spans="2:63" s="1" customFormat="1" ht="49.9" customHeight="1">
      <c r="B115" s="33"/>
      <c r="C115" s="34"/>
      <c r="D115" s="150" t="s">
        <v>139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236">
        <f t="shared" si="5"/>
        <v>0</v>
      </c>
      <c r="O115" s="237"/>
      <c r="P115" s="237"/>
      <c r="Q115" s="237"/>
      <c r="R115" s="35"/>
      <c r="T115" s="136"/>
      <c r="U115" s="34"/>
      <c r="V115" s="34"/>
      <c r="W115" s="34"/>
      <c r="X115" s="34"/>
      <c r="Y115" s="34"/>
      <c r="Z115" s="34"/>
      <c r="AA115" s="76"/>
      <c r="AT115" s="17" t="s">
        <v>74</v>
      </c>
      <c r="AU115" s="17" t="s">
        <v>75</v>
      </c>
      <c r="AY115" s="17" t="s">
        <v>140</v>
      </c>
      <c r="BK115" s="151">
        <f>SUM(BK116:BK120)</f>
        <v>0</v>
      </c>
    </row>
    <row r="116" spans="2:63" s="1" customFormat="1" ht="22.35" customHeight="1">
      <c r="B116" s="33"/>
      <c r="C116" s="152" t="s">
        <v>20</v>
      </c>
      <c r="D116" s="152" t="s">
        <v>141</v>
      </c>
      <c r="E116" s="153" t="s">
        <v>20</v>
      </c>
      <c r="F116" s="231" t="s">
        <v>20</v>
      </c>
      <c r="G116" s="231"/>
      <c r="H116" s="231"/>
      <c r="I116" s="231"/>
      <c r="J116" s="154" t="s">
        <v>20</v>
      </c>
      <c r="K116" s="155"/>
      <c r="L116" s="232"/>
      <c r="M116" s="233"/>
      <c r="N116" s="233">
        <f t="shared" si="5"/>
        <v>0</v>
      </c>
      <c r="O116" s="233"/>
      <c r="P116" s="233"/>
      <c r="Q116" s="233"/>
      <c r="R116" s="35"/>
      <c r="T116" s="157" t="s">
        <v>20</v>
      </c>
      <c r="U116" s="158" t="s">
        <v>42</v>
      </c>
      <c r="V116" s="34"/>
      <c r="W116" s="34"/>
      <c r="X116" s="34"/>
      <c r="Y116" s="34"/>
      <c r="Z116" s="34"/>
      <c r="AA116" s="76"/>
      <c r="AT116" s="17" t="s">
        <v>140</v>
      </c>
      <c r="AU116" s="17" t="s">
        <v>80</v>
      </c>
      <c r="AY116" s="17" t="s">
        <v>140</v>
      </c>
      <c r="BE116" s="107">
        <f>IF(U116="základná",N116,0)</f>
        <v>0</v>
      </c>
      <c r="BF116" s="107">
        <f>IF(U116="znížená",N116,0)</f>
        <v>0</v>
      </c>
      <c r="BG116" s="107">
        <f>IF(U116="zákl. prenesená",N116,0)</f>
        <v>0</v>
      </c>
      <c r="BH116" s="107">
        <f>IF(U116="zníž. prenesená",N116,0)</f>
        <v>0</v>
      </c>
      <c r="BI116" s="107">
        <f>IF(U116="nulová",N116,0)</f>
        <v>0</v>
      </c>
      <c r="BJ116" s="17" t="s">
        <v>118</v>
      </c>
      <c r="BK116" s="151">
        <f>L116*K116</f>
        <v>0</v>
      </c>
    </row>
    <row r="117" spans="2:63" s="1" customFormat="1" ht="22.35" customHeight="1">
      <c r="B117" s="33"/>
      <c r="C117" s="152" t="s">
        <v>20</v>
      </c>
      <c r="D117" s="152" t="s">
        <v>141</v>
      </c>
      <c r="E117" s="153" t="s">
        <v>20</v>
      </c>
      <c r="F117" s="231" t="s">
        <v>20</v>
      </c>
      <c r="G117" s="231"/>
      <c r="H117" s="231"/>
      <c r="I117" s="231"/>
      <c r="J117" s="154" t="s">
        <v>20</v>
      </c>
      <c r="K117" s="155"/>
      <c r="L117" s="232"/>
      <c r="M117" s="233"/>
      <c r="N117" s="233">
        <f t="shared" si="5"/>
        <v>0</v>
      </c>
      <c r="O117" s="233"/>
      <c r="P117" s="233"/>
      <c r="Q117" s="233"/>
      <c r="R117" s="35"/>
      <c r="T117" s="157" t="s">
        <v>20</v>
      </c>
      <c r="U117" s="158" t="s">
        <v>42</v>
      </c>
      <c r="V117" s="34"/>
      <c r="W117" s="34"/>
      <c r="X117" s="34"/>
      <c r="Y117" s="34"/>
      <c r="Z117" s="34"/>
      <c r="AA117" s="76"/>
      <c r="AT117" s="17" t="s">
        <v>140</v>
      </c>
      <c r="AU117" s="17" t="s">
        <v>80</v>
      </c>
      <c r="AY117" s="17" t="s">
        <v>140</v>
      </c>
      <c r="BE117" s="107">
        <f>IF(U117="základná",N117,0)</f>
        <v>0</v>
      </c>
      <c r="BF117" s="107">
        <f>IF(U117="znížená",N117,0)</f>
        <v>0</v>
      </c>
      <c r="BG117" s="107">
        <f>IF(U117="zákl. prenesená",N117,0)</f>
        <v>0</v>
      </c>
      <c r="BH117" s="107">
        <f>IF(U117="zníž. prenesená",N117,0)</f>
        <v>0</v>
      </c>
      <c r="BI117" s="107">
        <f>IF(U117="nulová",N117,0)</f>
        <v>0</v>
      </c>
      <c r="BJ117" s="17" t="s">
        <v>118</v>
      </c>
      <c r="BK117" s="151">
        <f>L117*K117</f>
        <v>0</v>
      </c>
    </row>
    <row r="118" spans="2:63" s="1" customFormat="1" ht="22.35" customHeight="1">
      <c r="B118" s="33"/>
      <c r="C118" s="152" t="s">
        <v>20</v>
      </c>
      <c r="D118" s="152" t="s">
        <v>141</v>
      </c>
      <c r="E118" s="153" t="s">
        <v>20</v>
      </c>
      <c r="F118" s="231" t="s">
        <v>20</v>
      </c>
      <c r="G118" s="231"/>
      <c r="H118" s="231"/>
      <c r="I118" s="231"/>
      <c r="J118" s="154" t="s">
        <v>20</v>
      </c>
      <c r="K118" s="155"/>
      <c r="L118" s="232"/>
      <c r="M118" s="233"/>
      <c r="N118" s="233">
        <f t="shared" si="5"/>
        <v>0</v>
      </c>
      <c r="O118" s="233"/>
      <c r="P118" s="233"/>
      <c r="Q118" s="233"/>
      <c r="R118" s="35"/>
      <c r="T118" s="157" t="s">
        <v>20</v>
      </c>
      <c r="U118" s="158" t="s">
        <v>42</v>
      </c>
      <c r="V118" s="34"/>
      <c r="W118" s="34"/>
      <c r="X118" s="34"/>
      <c r="Y118" s="34"/>
      <c r="Z118" s="34"/>
      <c r="AA118" s="76"/>
      <c r="AT118" s="17" t="s">
        <v>140</v>
      </c>
      <c r="AU118" s="17" t="s">
        <v>80</v>
      </c>
      <c r="AY118" s="17" t="s">
        <v>140</v>
      </c>
      <c r="BE118" s="107">
        <f>IF(U118="základná",N118,0)</f>
        <v>0</v>
      </c>
      <c r="BF118" s="107">
        <f>IF(U118="znížená",N118,0)</f>
        <v>0</v>
      </c>
      <c r="BG118" s="107">
        <f>IF(U118="zákl. prenesená",N118,0)</f>
        <v>0</v>
      </c>
      <c r="BH118" s="107">
        <f>IF(U118="zníž. prenesená",N118,0)</f>
        <v>0</v>
      </c>
      <c r="BI118" s="107">
        <f>IF(U118="nulová",N118,0)</f>
        <v>0</v>
      </c>
      <c r="BJ118" s="17" t="s">
        <v>118</v>
      </c>
      <c r="BK118" s="151">
        <f>L118*K118</f>
        <v>0</v>
      </c>
    </row>
    <row r="119" spans="2:63" s="1" customFormat="1" ht="22.35" customHeight="1">
      <c r="B119" s="33"/>
      <c r="C119" s="152" t="s">
        <v>20</v>
      </c>
      <c r="D119" s="152" t="s">
        <v>141</v>
      </c>
      <c r="E119" s="153" t="s">
        <v>20</v>
      </c>
      <c r="F119" s="231" t="s">
        <v>20</v>
      </c>
      <c r="G119" s="231"/>
      <c r="H119" s="231"/>
      <c r="I119" s="231"/>
      <c r="J119" s="154" t="s">
        <v>20</v>
      </c>
      <c r="K119" s="155"/>
      <c r="L119" s="232"/>
      <c r="M119" s="233"/>
      <c r="N119" s="233">
        <f t="shared" si="5"/>
        <v>0</v>
      </c>
      <c r="O119" s="233"/>
      <c r="P119" s="233"/>
      <c r="Q119" s="233"/>
      <c r="R119" s="35"/>
      <c r="T119" s="157" t="s">
        <v>20</v>
      </c>
      <c r="U119" s="158" t="s">
        <v>42</v>
      </c>
      <c r="V119" s="34"/>
      <c r="W119" s="34"/>
      <c r="X119" s="34"/>
      <c r="Y119" s="34"/>
      <c r="Z119" s="34"/>
      <c r="AA119" s="76"/>
      <c r="AT119" s="17" t="s">
        <v>140</v>
      </c>
      <c r="AU119" s="17" t="s">
        <v>80</v>
      </c>
      <c r="AY119" s="17" t="s">
        <v>140</v>
      </c>
      <c r="BE119" s="107">
        <f>IF(U119="základná",N119,0)</f>
        <v>0</v>
      </c>
      <c r="BF119" s="107">
        <f>IF(U119="znížená",N119,0)</f>
        <v>0</v>
      </c>
      <c r="BG119" s="107">
        <f>IF(U119="zákl. prenesená",N119,0)</f>
        <v>0</v>
      </c>
      <c r="BH119" s="107">
        <f>IF(U119="zníž. prenesená",N119,0)</f>
        <v>0</v>
      </c>
      <c r="BI119" s="107">
        <f>IF(U119="nulová",N119,0)</f>
        <v>0</v>
      </c>
      <c r="BJ119" s="17" t="s">
        <v>118</v>
      </c>
      <c r="BK119" s="151">
        <f>L119*K119</f>
        <v>0</v>
      </c>
    </row>
    <row r="120" spans="2:63" s="1" customFormat="1" ht="22.35" customHeight="1">
      <c r="B120" s="33"/>
      <c r="C120" s="152" t="s">
        <v>20</v>
      </c>
      <c r="D120" s="152" t="s">
        <v>141</v>
      </c>
      <c r="E120" s="153" t="s">
        <v>20</v>
      </c>
      <c r="F120" s="231" t="s">
        <v>20</v>
      </c>
      <c r="G120" s="231"/>
      <c r="H120" s="231"/>
      <c r="I120" s="231"/>
      <c r="J120" s="154" t="s">
        <v>20</v>
      </c>
      <c r="K120" s="155"/>
      <c r="L120" s="232"/>
      <c r="M120" s="233"/>
      <c r="N120" s="233">
        <f t="shared" si="5"/>
        <v>0</v>
      </c>
      <c r="O120" s="233"/>
      <c r="P120" s="233"/>
      <c r="Q120" s="233"/>
      <c r="R120" s="35"/>
      <c r="T120" s="157" t="s">
        <v>20</v>
      </c>
      <c r="U120" s="158" t="s">
        <v>42</v>
      </c>
      <c r="V120" s="54"/>
      <c r="W120" s="54"/>
      <c r="X120" s="54"/>
      <c r="Y120" s="54"/>
      <c r="Z120" s="54"/>
      <c r="AA120" s="56"/>
      <c r="AT120" s="17" t="s">
        <v>140</v>
      </c>
      <c r="AU120" s="17" t="s">
        <v>80</v>
      </c>
      <c r="AY120" s="17" t="s">
        <v>140</v>
      </c>
      <c r="BE120" s="107">
        <f>IF(U120="základná",N120,0)</f>
        <v>0</v>
      </c>
      <c r="BF120" s="107">
        <f>IF(U120="znížená",N120,0)</f>
        <v>0</v>
      </c>
      <c r="BG120" s="107">
        <f>IF(U120="zákl. prenesená",N120,0)</f>
        <v>0</v>
      </c>
      <c r="BH120" s="107">
        <f>IF(U120="zníž. prenesená",N120,0)</f>
        <v>0</v>
      </c>
      <c r="BI120" s="107">
        <f>IF(U120="nulová",N120,0)</f>
        <v>0</v>
      </c>
      <c r="BJ120" s="17" t="s">
        <v>118</v>
      </c>
      <c r="BK120" s="151">
        <f>L120*K120</f>
        <v>0</v>
      </c>
    </row>
    <row r="121" spans="2:63" s="1" customFormat="1" ht="6.95" customHeight="1">
      <c r="B121" s="57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9"/>
    </row>
  </sheetData>
  <sheetProtection algorithmName="SHA-512" hashValue="L8J8XV7Mp1hAhQTRuOkZlj3IrXG/XM00Hz9FUvdcv28QQOKyW1VGu2UzQzWo/BNMj29cTiB1PuQ67Llvnfp+mA==" saltValue="+bRwmxSSsN9yDDnQuegs1A==" spinCount="100000" sheet="1" objects="1" scenarios="1" formatCells="0" formatColumns="0" formatRows="0" sort="0" autoFilter="0"/>
  <mergeCells count="77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90:Q90"/>
    <mergeCell ref="D91:H91"/>
    <mergeCell ref="N91:Q91"/>
    <mergeCell ref="D92:H92"/>
    <mergeCell ref="N92:Q92"/>
    <mergeCell ref="D93:H93"/>
    <mergeCell ref="N93:Q93"/>
    <mergeCell ref="D94:H94"/>
    <mergeCell ref="N94:Q94"/>
    <mergeCell ref="D95:H95"/>
    <mergeCell ref="N95:Q95"/>
    <mergeCell ref="N96:Q96"/>
    <mergeCell ref="L98:Q98"/>
    <mergeCell ref="C104:Q104"/>
    <mergeCell ref="F106:P106"/>
    <mergeCell ref="M108:P108"/>
    <mergeCell ref="F117:I117"/>
    <mergeCell ref="L117:M117"/>
    <mergeCell ref="N117:Q117"/>
    <mergeCell ref="M110:Q110"/>
    <mergeCell ref="M111:Q111"/>
    <mergeCell ref="F113:I113"/>
    <mergeCell ref="L113:M113"/>
    <mergeCell ref="N113:Q113"/>
    <mergeCell ref="H1:K1"/>
    <mergeCell ref="S2:AC2"/>
    <mergeCell ref="F120:I120"/>
    <mergeCell ref="L120:M120"/>
    <mergeCell ref="N120:Q120"/>
    <mergeCell ref="N114:Q114"/>
    <mergeCell ref="N115:Q115"/>
    <mergeCell ref="F118:I118"/>
    <mergeCell ref="L118:M118"/>
    <mergeCell ref="N118:Q118"/>
    <mergeCell ref="F119:I119"/>
    <mergeCell ref="L119:M119"/>
    <mergeCell ref="N119:Q119"/>
    <mergeCell ref="F116:I116"/>
    <mergeCell ref="L116:M116"/>
    <mergeCell ref="N116:Q116"/>
  </mergeCells>
  <dataValidations count="2">
    <dataValidation type="list" allowBlank="1" showInputMessage="1" showErrorMessage="1" error="Povolené sú hodnoty K, M." sqref="D116:D121">
      <formula1>"K, M"</formula1>
    </dataValidation>
    <dataValidation type="list" allowBlank="1" showInputMessage="1" showErrorMessage="1" error="Povolené sú hodnoty základná, znížená, nulová." sqref="U116:U121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1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71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1"/>
      <c r="C1" s="11"/>
      <c r="D1" s="12" t="s">
        <v>1</v>
      </c>
      <c r="E1" s="11"/>
      <c r="F1" s="13" t="s">
        <v>102</v>
      </c>
      <c r="G1" s="13"/>
      <c r="H1" s="230" t="s">
        <v>103</v>
      </c>
      <c r="I1" s="230"/>
      <c r="J1" s="230"/>
      <c r="K1" s="230"/>
      <c r="L1" s="13" t="s">
        <v>104</v>
      </c>
      <c r="M1" s="11"/>
      <c r="N1" s="11"/>
      <c r="O1" s="12" t="s">
        <v>105</v>
      </c>
      <c r="P1" s="11"/>
      <c r="Q1" s="11"/>
      <c r="R1" s="11"/>
      <c r="S1" s="13" t="s">
        <v>106</v>
      </c>
      <c r="T1" s="13"/>
      <c r="U1" s="116"/>
      <c r="V1" s="11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17" t="s">
        <v>84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75</v>
      </c>
    </row>
    <row r="4" spans="1:66" ht="36.950000000000003" customHeight="1">
      <c r="B4" s="21"/>
      <c r="C4" s="190" t="s">
        <v>107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22"/>
      <c r="T4" s="23" t="s">
        <v>12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17</v>
      </c>
      <c r="E6" s="25"/>
      <c r="F6" s="273" t="str">
        <f>'Rekapitulácia stavby'!K6</f>
        <v>Detva</v>
      </c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5"/>
      <c r="R6" s="22"/>
    </row>
    <row r="7" spans="1:66" s="1" customFormat="1" ht="32.85" customHeight="1">
      <c r="B7" s="33"/>
      <c r="C7" s="34"/>
      <c r="D7" s="28" t="s">
        <v>142</v>
      </c>
      <c r="E7" s="34"/>
      <c r="F7" s="223" t="s">
        <v>143</v>
      </c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34"/>
      <c r="R7" s="35"/>
    </row>
    <row r="8" spans="1:66" s="1" customFormat="1" ht="14.45" customHeight="1">
      <c r="B8" s="33"/>
      <c r="C8" s="34"/>
      <c r="D8" s="29" t="s">
        <v>19</v>
      </c>
      <c r="E8" s="34"/>
      <c r="F8" s="27" t="s">
        <v>20</v>
      </c>
      <c r="G8" s="34"/>
      <c r="H8" s="34"/>
      <c r="I8" s="34"/>
      <c r="J8" s="34"/>
      <c r="K8" s="34"/>
      <c r="L8" s="34"/>
      <c r="M8" s="29" t="s">
        <v>21</v>
      </c>
      <c r="N8" s="34"/>
      <c r="O8" s="27" t="s">
        <v>20</v>
      </c>
      <c r="P8" s="34"/>
      <c r="Q8" s="34"/>
      <c r="R8" s="35"/>
    </row>
    <row r="9" spans="1:66" s="1" customFormat="1" ht="14.45" customHeight="1">
      <c r="B9" s="33"/>
      <c r="C9" s="34"/>
      <c r="D9" s="29" t="s">
        <v>22</v>
      </c>
      <c r="E9" s="34"/>
      <c r="F9" s="27" t="s">
        <v>18</v>
      </c>
      <c r="G9" s="34"/>
      <c r="H9" s="34"/>
      <c r="I9" s="34"/>
      <c r="J9" s="34"/>
      <c r="K9" s="34"/>
      <c r="L9" s="34"/>
      <c r="M9" s="29" t="s">
        <v>23</v>
      </c>
      <c r="N9" s="34"/>
      <c r="O9" s="255">
        <f>'Rekapitulácia stavby'!AN8</f>
        <v>43326</v>
      </c>
      <c r="P9" s="242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29" t="s">
        <v>24</v>
      </c>
      <c r="E11" s="34"/>
      <c r="F11" s="34"/>
      <c r="G11" s="34"/>
      <c r="H11" s="34"/>
      <c r="I11" s="34"/>
      <c r="J11" s="34"/>
      <c r="K11" s="34"/>
      <c r="L11" s="34"/>
      <c r="M11" s="29" t="s">
        <v>25</v>
      </c>
      <c r="N11" s="34"/>
      <c r="O11" s="221" t="str">
        <f>IF('Rekapitulácia stavby'!AN10="","",'Rekapitulácia stavby'!AN10)</f>
        <v/>
      </c>
      <c r="P11" s="221"/>
      <c r="Q11" s="34"/>
      <c r="R11" s="35"/>
    </row>
    <row r="12" spans="1:66" s="1" customFormat="1" ht="18" customHeight="1">
      <c r="B12" s="33"/>
      <c r="C12" s="34"/>
      <c r="D12" s="34"/>
      <c r="E12" s="27" t="str">
        <f>IF('Rekapitulácia stavby'!E11="","",'Rekapitulácia stavby'!E11)</f>
        <v xml:space="preserve"> </v>
      </c>
      <c r="F12" s="34"/>
      <c r="G12" s="34"/>
      <c r="H12" s="34"/>
      <c r="I12" s="34"/>
      <c r="J12" s="34"/>
      <c r="K12" s="34"/>
      <c r="L12" s="34"/>
      <c r="M12" s="29" t="s">
        <v>27</v>
      </c>
      <c r="N12" s="34"/>
      <c r="O12" s="221" t="str">
        <f>IF('Rekapitulácia stavby'!AN11="","",'Rekapitulácia stavby'!AN11)</f>
        <v/>
      </c>
      <c r="P12" s="221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29" t="s">
        <v>28</v>
      </c>
      <c r="E14" s="34"/>
      <c r="F14" s="34"/>
      <c r="G14" s="34"/>
      <c r="H14" s="34"/>
      <c r="I14" s="34"/>
      <c r="J14" s="34"/>
      <c r="K14" s="34"/>
      <c r="L14" s="34"/>
      <c r="M14" s="29" t="s">
        <v>25</v>
      </c>
      <c r="N14" s="34"/>
      <c r="O14" s="253" t="str">
        <f>IF('Rekapitulácia stavby'!AN13="","",'Rekapitulácia stavby'!AN13)</f>
        <v>Vyplň údaj</v>
      </c>
      <c r="P14" s="221"/>
      <c r="Q14" s="34"/>
      <c r="R14" s="35"/>
    </row>
    <row r="15" spans="1:66" s="1" customFormat="1" ht="18" customHeight="1">
      <c r="B15" s="33"/>
      <c r="C15" s="34"/>
      <c r="D15" s="34"/>
      <c r="E15" s="253" t="str">
        <f>IF('Rekapitulácia stavby'!E14="","",'Rekapitulácia stavby'!E14)</f>
        <v>Vyplň údaj</v>
      </c>
      <c r="F15" s="254"/>
      <c r="G15" s="254"/>
      <c r="H15" s="254"/>
      <c r="I15" s="254"/>
      <c r="J15" s="254"/>
      <c r="K15" s="254"/>
      <c r="L15" s="254"/>
      <c r="M15" s="29" t="s">
        <v>27</v>
      </c>
      <c r="N15" s="34"/>
      <c r="O15" s="253" t="str">
        <f>IF('Rekapitulácia stavby'!AN14="","",'Rekapitulácia stavby'!AN14)</f>
        <v>Vyplň údaj</v>
      </c>
      <c r="P15" s="221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29" t="s">
        <v>30</v>
      </c>
      <c r="E17" s="34"/>
      <c r="F17" s="34"/>
      <c r="G17" s="34"/>
      <c r="H17" s="34"/>
      <c r="I17" s="34"/>
      <c r="J17" s="34"/>
      <c r="K17" s="34"/>
      <c r="L17" s="34"/>
      <c r="M17" s="29" t="s">
        <v>25</v>
      </c>
      <c r="N17" s="34"/>
      <c r="O17" s="221" t="s">
        <v>20</v>
      </c>
      <c r="P17" s="221"/>
      <c r="Q17" s="34"/>
      <c r="R17" s="35"/>
    </row>
    <row r="18" spans="2:18" s="1" customFormat="1" ht="18" customHeight="1">
      <c r="B18" s="33"/>
      <c r="C18" s="34"/>
      <c r="D18" s="34"/>
      <c r="E18" s="27" t="s">
        <v>31</v>
      </c>
      <c r="F18" s="34"/>
      <c r="G18" s="34"/>
      <c r="H18" s="34"/>
      <c r="I18" s="34"/>
      <c r="J18" s="34"/>
      <c r="K18" s="34"/>
      <c r="L18" s="34"/>
      <c r="M18" s="29" t="s">
        <v>27</v>
      </c>
      <c r="N18" s="34"/>
      <c r="O18" s="221" t="s">
        <v>20</v>
      </c>
      <c r="P18" s="221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29" t="s">
        <v>34</v>
      </c>
      <c r="E20" s="34"/>
      <c r="F20" s="34"/>
      <c r="G20" s="34"/>
      <c r="H20" s="34"/>
      <c r="I20" s="34"/>
      <c r="J20" s="34"/>
      <c r="K20" s="34"/>
      <c r="L20" s="34"/>
      <c r="M20" s="29" t="s">
        <v>25</v>
      </c>
      <c r="N20" s="34"/>
      <c r="O20" s="221" t="str">
        <f>IF('Rekapitulácia stavby'!AN19="","",'Rekapitulácia stavby'!AN19)</f>
        <v/>
      </c>
      <c r="P20" s="221"/>
      <c r="Q20" s="34"/>
      <c r="R20" s="35"/>
    </row>
    <row r="21" spans="2:18" s="1" customFormat="1" ht="18" customHeight="1">
      <c r="B21" s="33"/>
      <c r="C21" s="34"/>
      <c r="D21" s="34"/>
      <c r="E21" s="27" t="str">
        <f>IF('Rekapitulácia stavby'!E20="","",'Rekapitulácia stavby'!E20)</f>
        <v xml:space="preserve"> </v>
      </c>
      <c r="F21" s="34"/>
      <c r="G21" s="34"/>
      <c r="H21" s="34"/>
      <c r="I21" s="34"/>
      <c r="J21" s="34"/>
      <c r="K21" s="34"/>
      <c r="L21" s="34"/>
      <c r="M21" s="29" t="s">
        <v>27</v>
      </c>
      <c r="N21" s="34"/>
      <c r="O21" s="221" t="str">
        <f>IF('Rekapitulácia stavby'!AN20="","",'Rekapitulácia stavby'!AN20)</f>
        <v/>
      </c>
      <c r="P21" s="221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29" t="s">
        <v>35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22.5" customHeight="1">
      <c r="B24" s="33"/>
      <c r="C24" s="34"/>
      <c r="D24" s="34"/>
      <c r="E24" s="226" t="s">
        <v>20</v>
      </c>
      <c r="F24" s="226"/>
      <c r="G24" s="226"/>
      <c r="H24" s="226"/>
      <c r="I24" s="226"/>
      <c r="J24" s="226"/>
      <c r="K24" s="226"/>
      <c r="L24" s="226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17" t="s">
        <v>108</v>
      </c>
      <c r="E27" s="34"/>
      <c r="F27" s="34"/>
      <c r="G27" s="34"/>
      <c r="H27" s="34"/>
      <c r="I27" s="34"/>
      <c r="J27" s="34"/>
      <c r="K27" s="34"/>
      <c r="L27" s="34"/>
      <c r="M27" s="227">
        <f>N88</f>
        <v>0</v>
      </c>
      <c r="N27" s="227"/>
      <c r="O27" s="227"/>
      <c r="P27" s="227"/>
      <c r="Q27" s="34"/>
      <c r="R27" s="35"/>
    </row>
    <row r="28" spans="2:18" s="1" customFormat="1" ht="14.45" customHeight="1">
      <c r="B28" s="33"/>
      <c r="C28" s="34"/>
      <c r="D28" s="32" t="s">
        <v>96</v>
      </c>
      <c r="E28" s="34"/>
      <c r="F28" s="34"/>
      <c r="G28" s="34"/>
      <c r="H28" s="34"/>
      <c r="I28" s="34"/>
      <c r="J28" s="34"/>
      <c r="K28" s="34"/>
      <c r="L28" s="34"/>
      <c r="M28" s="227">
        <f>N115</f>
        <v>0</v>
      </c>
      <c r="N28" s="227"/>
      <c r="O28" s="227"/>
      <c r="P28" s="227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18" t="s">
        <v>38</v>
      </c>
      <c r="E30" s="34"/>
      <c r="F30" s="34"/>
      <c r="G30" s="34"/>
      <c r="H30" s="34"/>
      <c r="I30" s="34"/>
      <c r="J30" s="34"/>
      <c r="K30" s="34"/>
      <c r="L30" s="34"/>
      <c r="M30" s="252">
        <f>ROUND(M27+M28,2)</f>
        <v>0</v>
      </c>
      <c r="N30" s="241"/>
      <c r="O30" s="241"/>
      <c r="P30" s="241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39</v>
      </c>
      <c r="E32" s="40" t="s">
        <v>40</v>
      </c>
      <c r="F32" s="41">
        <v>0.2</v>
      </c>
      <c r="G32" s="119" t="s">
        <v>41</v>
      </c>
      <c r="H32" s="251">
        <f>ROUND((((SUM(BE115:BE122)+SUM(BE140:BE364))+SUM(BE366:BE370))),2)</f>
        <v>0</v>
      </c>
      <c r="I32" s="241"/>
      <c r="J32" s="241"/>
      <c r="K32" s="34"/>
      <c r="L32" s="34"/>
      <c r="M32" s="251">
        <f>ROUND(((ROUND((SUM(BE115:BE122)+SUM(BE140:BE364)), 2)*F32)+SUM(BE366:BE370)*F32),2)</f>
        <v>0</v>
      </c>
      <c r="N32" s="241"/>
      <c r="O32" s="241"/>
      <c r="P32" s="241"/>
      <c r="Q32" s="34"/>
      <c r="R32" s="35"/>
    </row>
    <row r="33" spans="2:18" s="1" customFormat="1" ht="14.45" customHeight="1">
      <c r="B33" s="33"/>
      <c r="C33" s="34"/>
      <c r="D33" s="34"/>
      <c r="E33" s="40" t="s">
        <v>42</v>
      </c>
      <c r="F33" s="41">
        <v>0.2</v>
      </c>
      <c r="G33" s="119" t="s">
        <v>41</v>
      </c>
      <c r="H33" s="251">
        <f>ROUND((((SUM(BF115:BF122)+SUM(BF140:BF364))+SUM(BF366:BF370))),2)</f>
        <v>0</v>
      </c>
      <c r="I33" s="241"/>
      <c r="J33" s="241"/>
      <c r="K33" s="34"/>
      <c r="L33" s="34"/>
      <c r="M33" s="251">
        <f>ROUND(((ROUND((SUM(BF115:BF122)+SUM(BF140:BF364)), 2)*F33)+SUM(BF366:BF370)*F33),2)</f>
        <v>0</v>
      </c>
      <c r="N33" s="241"/>
      <c r="O33" s="241"/>
      <c r="P33" s="241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43</v>
      </c>
      <c r="F34" s="41">
        <v>0.2</v>
      </c>
      <c r="G34" s="119" t="s">
        <v>41</v>
      </c>
      <c r="H34" s="251">
        <f>ROUND((((SUM(BG115:BG122)+SUM(BG140:BG364))+SUM(BG366:BG370))),2)</f>
        <v>0</v>
      </c>
      <c r="I34" s="241"/>
      <c r="J34" s="241"/>
      <c r="K34" s="34"/>
      <c r="L34" s="34"/>
      <c r="M34" s="251">
        <v>0</v>
      </c>
      <c r="N34" s="241"/>
      <c r="O34" s="241"/>
      <c r="P34" s="241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44</v>
      </c>
      <c r="F35" s="41">
        <v>0.2</v>
      </c>
      <c r="G35" s="119" t="s">
        <v>41</v>
      </c>
      <c r="H35" s="251">
        <f>ROUND((((SUM(BH115:BH122)+SUM(BH140:BH364))+SUM(BH366:BH370))),2)</f>
        <v>0</v>
      </c>
      <c r="I35" s="241"/>
      <c r="J35" s="241"/>
      <c r="K35" s="34"/>
      <c r="L35" s="34"/>
      <c r="M35" s="251">
        <v>0</v>
      </c>
      <c r="N35" s="241"/>
      <c r="O35" s="241"/>
      <c r="P35" s="241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45</v>
      </c>
      <c r="F36" s="41">
        <v>0</v>
      </c>
      <c r="G36" s="119" t="s">
        <v>41</v>
      </c>
      <c r="H36" s="251">
        <f>ROUND((((SUM(BI115:BI122)+SUM(BI140:BI364))+SUM(BI366:BI370))),2)</f>
        <v>0</v>
      </c>
      <c r="I36" s="241"/>
      <c r="J36" s="241"/>
      <c r="K36" s="34"/>
      <c r="L36" s="34"/>
      <c r="M36" s="251">
        <v>0</v>
      </c>
      <c r="N36" s="241"/>
      <c r="O36" s="241"/>
      <c r="P36" s="241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15"/>
      <c r="D38" s="120" t="s">
        <v>46</v>
      </c>
      <c r="E38" s="77"/>
      <c r="F38" s="77"/>
      <c r="G38" s="121" t="s">
        <v>47</v>
      </c>
      <c r="H38" s="122" t="s">
        <v>48</v>
      </c>
      <c r="I38" s="77"/>
      <c r="J38" s="77"/>
      <c r="K38" s="77"/>
      <c r="L38" s="249">
        <f>SUM(M30:M36)</f>
        <v>0</v>
      </c>
      <c r="M38" s="249"/>
      <c r="N38" s="249"/>
      <c r="O38" s="249"/>
      <c r="P38" s="250"/>
      <c r="Q38" s="115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3"/>
      <c r="C50" s="34"/>
      <c r="D50" s="48" t="s">
        <v>49</v>
      </c>
      <c r="E50" s="49"/>
      <c r="F50" s="49"/>
      <c r="G50" s="49"/>
      <c r="H50" s="50"/>
      <c r="I50" s="34"/>
      <c r="J50" s="48" t="s">
        <v>50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1"/>
      <c r="C51" s="25"/>
      <c r="D51" s="51"/>
      <c r="E51" s="25"/>
      <c r="F51" s="25"/>
      <c r="G51" s="25"/>
      <c r="H51" s="52"/>
      <c r="I51" s="25"/>
      <c r="J51" s="51"/>
      <c r="K51" s="25"/>
      <c r="L51" s="25"/>
      <c r="M51" s="25"/>
      <c r="N51" s="25"/>
      <c r="O51" s="25"/>
      <c r="P51" s="52"/>
      <c r="Q51" s="25"/>
      <c r="R51" s="22"/>
    </row>
    <row r="52" spans="2:18">
      <c r="B52" s="21"/>
      <c r="C52" s="25"/>
      <c r="D52" s="51"/>
      <c r="E52" s="25"/>
      <c r="F52" s="25"/>
      <c r="G52" s="25"/>
      <c r="H52" s="52"/>
      <c r="I52" s="25"/>
      <c r="J52" s="51"/>
      <c r="K52" s="25"/>
      <c r="L52" s="25"/>
      <c r="M52" s="25"/>
      <c r="N52" s="25"/>
      <c r="O52" s="25"/>
      <c r="P52" s="52"/>
      <c r="Q52" s="25"/>
      <c r="R52" s="22"/>
    </row>
    <row r="53" spans="2:18">
      <c r="B53" s="21"/>
      <c r="C53" s="25"/>
      <c r="D53" s="51"/>
      <c r="E53" s="25"/>
      <c r="F53" s="25"/>
      <c r="G53" s="25"/>
      <c r="H53" s="52"/>
      <c r="I53" s="25"/>
      <c r="J53" s="51"/>
      <c r="K53" s="25"/>
      <c r="L53" s="25"/>
      <c r="M53" s="25"/>
      <c r="N53" s="25"/>
      <c r="O53" s="25"/>
      <c r="P53" s="52"/>
      <c r="Q53" s="25"/>
      <c r="R53" s="22"/>
    </row>
    <row r="54" spans="2:18">
      <c r="B54" s="21"/>
      <c r="C54" s="25"/>
      <c r="D54" s="51"/>
      <c r="E54" s="25"/>
      <c r="F54" s="25"/>
      <c r="G54" s="25"/>
      <c r="H54" s="52"/>
      <c r="I54" s="25"/>
      <c r="J54" s="51"/>
      <c r="K54" s="25"/>
      <c r="L54" s="25"/>
      <c r="M54" s="25"/>
      <c r="N54" s="25"/>
      <c r="O54" s="25"/>
      <c r="P54" s="52"/>
      <c r="Q54" s="25"/>
      <c r="R54" s="22"/>
    </row>
    <row r="55" spans="2:18">
      <c r="B55" s="21"/>
      <c r="C55" s="25"/>
      <c r="D55" s="51"/>
      <c r="E55" s="25"/>
      <c r="F55" s="25"/>
      <c r="G55" s="25"/>
      <c r="H55" s="52"/>
      <c r="I55" s="25"/>
      <c r="J55" s="51"/>
      <c r="K55" s="25"/>
      <c r="L55" s="25"/>
      <c r="M55" s="25"/>
      <c r="N55" s="25"/>
      <c r="O55" s="25"/>
      <c r="P55" s="52"/>
      <c r="Q55" s="25"/>
      <c r="R55" s="22"/>
    </row>
    <row r="56" spans="2:18">
      <c r="B56" s="21"/>
      <c r="C56" s="25"/>
      <c r="D56" s="51"/>
      <c r="E56" s="25"/>
      <c r="F56" s="25"/>
      <c r="G56" s="25"/>
      <c r="H56" s="52"/>
      <c r="I56" s="25"/>
      <c r="J56" s="51"/>
      <c r="K56" s="25"/>
      <c r="L56" s="25"/>
      <c r="M56" s="25"/>
      <c r="N56" s="25"/>
      <c r="O56" s="25"/>
      <c r="P56" s="52"/>
      <c r="Q56" s="25"/>
      <c r="R56" s="22"/>
    </row>
    <row r="57" spans="2:18">
      <c r="B57" s="21"/>
      <c r="C57" s="25"/>
      <c r="D57" s="51"/>
      <c r="E57" s="25"/>
      <c r="F57" s="25"/>
      <c r="G57" s="25"/>
      <c r="H57" s="52"/>
      <c r="I57" s="25"/>
      <c r="J57" s="51"/>
      <c r="K57" s="25"/>
      <c r="L57" s="25"/>
      <c r="M57" s="25"/>
      <c r="N57" s="25"/>
      <c r="O57" s="25"/>
      <c r="P57" s="52"/>
      <c r="Q57" s="25"/>
      <c r="R57" s="22"/>
    </row>
    <row r="58" spans="2:18">
      <c r="B58" s="21"/>
      <c r="C58" s="25"/>
      <c r="D58" s="51"/>
      <c r="E58" s="25"/>
      <c r="F58" s="25"/>
      <c r="G58" s="25"/>
      <c r="H58" s="52"/>
      <c r="I58" s="25"/>
      <c r="J58" s="51"/>
      <c r="K58" s="25"/>
      <c r="L58" s="25"/>
      <c r="M58" s="25"/>
      <c r="N58" s="25"/>
      <c r="O58" s="25"/>
      <c r="P58" s="52"/>
      <c r="Q58" s="25"/>
      <c r="R58" s="22"/>
    </row>
    <row r="59" spans="2:18" s="1" customFormat="1" ht="15">
      <c r="B59" s="33"/>
      <c r="C59" s="34"/>
      <c r="D59" s="53" t="s">
        <v>51</v>
      </c>
      <c r="E59" s="54"/>
      <c r="F59" s="54"/>
      <c r="G59" s="55" t="s">
        <v>52</v>
      </c>
      <c r="H59" s="56"/>
      <c r="I59" s="34"/>
      <c r="J59" s="53" t="s">
        <v>51</v>
      </c>
      <c r="K59" s="54"/>
      <c r="L59" s="54"/>
      <c r="M59" s="54"/>
      <c r="N59" s="55" t="s">
        <v>52</v>
      </c>
      <c r="O59" s="54"/>
      <c r="P59" s="56"/>
      <c r="Q59" s="34"/>
      <c r="R59" s="35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3"/>
      <c r="C61" s="34"/>
      <c r="D61" s="48" t="s">
        <v>53</v>
      </c>
      <c r="E61" s="49"/>
      <c r="F61" s="49"/>
      <c r="G61" s="49"/>
      <c r="H61" s="50"/>
      <c r="I61" s="34"/>
      <c r="J61" s="48" t="s">
        <v>54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1"/>
      <c r="C62" s="25"/>
      <c r="D62" s="51"/>
      <c r="E62" s="25"/>
      <c r="F62" s="25"/>
      <c r="G62" s="25"/>
      <c r="H62" s="52"/>
      <c r="I62" s="25"/>
      <c r="J62" s="51"/>
      <c r="K62" s="25"/>
      <c r="L62" s="25"/>
      <c r="M62" s="25"/>
      <c r="N62" s="25"/>
      <c r="O62" s="25"/>
      <c r="P62" s="52"/>
      <c r="Q62" s="25"/>
      <c r="R62" s="22"/>
    </row>
    <row r="63" spans="2:18">
      <c r="B63" s="21"/>
      <c r="C63" s="25"/>
      <c r="D63" s="51"/>
      <c r="E63" s="25"/>
      <c r="F63" s="25"/>
      <c r="G63" s="25"/>
      <c r="H63" s="52"/>
      <c r="I63" s="25"/>
      <c r="J63" s="51"/>
      <c r="K63" s="25"/>
      <c r="L63" s="25"/>
      <c r="M63" s="25"/>
      <c r="N63" s="25"/>
      <c r="O63" s="25"/>
      <c r="P63" s="52"/>
      <c r="Q63" s="25"/>
      <c r="R63" s="22"/>
    </row>
    <row r="64" spans="2:18">
      <c r="B64" s="21"/>
      <c r="C64" s="25"/>
      <c r="D64" s="51"/>
      <c r="E64" s="25"/>
      <c r="F64" s="25"/>
      <c r="G64" s="25"/>
      <c r="H64" s="52"/>
      <c r="I64" s="25"/>
      <c r="J64" s="51"/>
      <c r="K64" s="25"/>
      <c r="L64" s="25"/>
      <c r="M64" s="25"/>
      <c r="N64" s="25"/>
      <c r="O64" s="25"/>
      <c r="P64" s="52"/>
      <c r="Q64" s="25"/>
      <c r="R64" s="22"/>
    </row>
    <row r="65" spans="2:21">
      <c r="B65" s="21"/>
      <c r="C65" s="25"/>
      <c r="D65" s="51"/>
      <c r="E65" s="25"/>
      <c r="F65" s="25"/>
      <c r="G65" s="25"/>
      <c r="H65" s="52"/>
      <c r="I65" s="25"/>
      <c r="J65" s="51"/>
      <c r="K65" s="25"/>
      <c r="L65" s="25"/>
      <c r="M65" s="25"/>
      <c r="N65" s="25"/>
      <c r="O65" s="25"/>
      <c r="P65" s="52"/>
      <c r="Q65" s="25"/>
      <c r="R65" s="22"/>
    </row>
    <row r="66" spans="2:21">
      <c r="B66" s="21"/>
      <c r="C66" s="25"/>
      <c r="D66" s="51"/>
      <c r="E66" s="25"/>
      <c r="F66" s="25"/>
      <c r="G66" s="25"/>
      <c r="H66" s="52"/>
      <c r="I66" s="25"/>
      <c r="J66" s="51"/>
      <c r="K66" s="25"/>
      <c r="L66" s="25"/>
      <c r="M66" s="25"/>
      <c r="N66" s="25"/>
      <c r="O66" s="25"/>
      <c r="P66" s="52"/>
      <c r="Q66" s="25"/>
      <c r="R66" s="22"/>
    </row>
    <row r="67" spans="2:21">
      <c r="B67" s="21"/>
      <c r="C67" s="25"/>
      <c r="D67" s="51"/>
      <c r="E67" s="25"/>
      <c r="F67" s="25"/>
      <c r="G67" s="25"/>
      <c r="H67" s="52"/>
      <c r="I67" s="25"/>
      <c r="J67" s="51"/>
      <c r="K67" s="25"/>
      <c r="L67" s="25"/>
      <c r="M67" s="25"/>
      <c r="N67" s="25"/>
      <c r="O67" s="25"/>
      <c r="P67" s="52"/>
      <c r="Q67" s="25"/>
      <c r="R67" s="22"/>
    </row>
    <row r="68" spans="2:21">
      <c r="B68" s="21"/>
      <c r="C68" s="25"/>
      <c r="D68" s="51"/>
      <c r="E68" s="25"/>
      <c r="F68" s="25"/>
      <c r="G68" s="25"/>
      <c r="H68" s="52"/>
      <c r="I68" s="25"/>
      <c r="J68" s="51"/>
      <c r="K68" s="25"/>
      <c r="L68" s="25"/>
      <c r="M68" s="25"/>
      <c r="N68" s="25"/>
      <c r="O68" s="25"/>
      <c r="P68" s="52"/>
      <c r="Q68" s="25"/>
      <c r="R68" s="22"/>
    </row>
    <row r="69" spans="2:21">
      <c r="B69" s="21"/>
      <c r="C69" s="25"/>
      <c r="D69" s="51"/>
      <c r="E69" s="25"/>
      <c r="F69" s="25"/>
      <c r="G69" s="25"/>
      <c r="H69" s="52"/>
      <c r="I69" s="25"/>
      <c r="J69" s="51"/>
      <c r="K69" s="25"/>
      <c r="L69" s="25"/>
      <c r="M69" s="25"/>
      <c r="N69" s="25"/>
      <c r="O69" s="25"/>
      <c r="P69" s="52"/>
      <c r="Q69" s="25"/>
      <c r="R69" s="22"/>
    </row>
    <row r="70" spans="2:21" s="1" customFormat="1" ht="15">
      <c r="B70" s="33"/>
      <c r="C70" s="34"/>
      <c r="D70" s="53" t="s">
        <v>51</v>
      </c>
      <c r="E70" s="54"/>
      <c r="F70" s="54"/>
      <c r="G70" s="55" t="s">
        <v>52</v>
      </c>
      <c r="H70" s="56"/>
      <c r="I70" s="34"/>
      <c r="J70" s="53" t="s">
        <v>51</v>
      </c>
      <c r="K70" s="54"/>
      <c r="L70" s="54"/>
      <c r="M70" s="54"/>
      <c r="N70" s="55" t="s">
        <v>52</v>
      </c>
      <c r="O70" s="54"/>
      <c r="P70" s="56"/>
      <c r="Q70" s="34"/>
      <c r="R70" s="35"/>
    </row>
    <row r="71" spans="2:21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21" s="1" customFormat="1" ht="6.95" customHeight="1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5"/>
    </row>
    <row r="76" spans="2:21" s="1" customFormat="1" ht="36.950000000000003" customHeight="1">
      <c r="B76" s="33"/>
      <c r="C76" s="190" t="s">
        <v>109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35"/>
      <c r="T76" s="126"/>
      <c r="U76" s="126"/>
    </row>
    <row r="77" spans="2:21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T77" s="126"/>
      <c r="U77" s="126"/>
    </row>
    <row r="78" spans="2:21" s="1" customFormat="1" ht="30" customHeight="1">
      <c r="B78" s="33"/>
      <c r="C78" s="29" t="s">
        <v>17</v>
      </c>
      <c r="D78" s="34"/>
      <c r="E78" s="34"/>
      <c r="F78" s="273" t="str">
        <f>F6</f>
        <v>Detva</v>
      </c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34"/>
      <c r="R78" s="35"/>
      <c r="T78" s="126"/>
      <c r="U78" s="126"/>
    </row>
    <row r="79" spans="2:21" s="1" customFormat="1" ht="36.950000000000003" customHeight="1">
      <c r="B79" s="33"/>
      <c r="C79" s="67" t="s">
        <v>142</v>
      </c>
      <c r="D79" s="34"/>
      <c r="E79" s="34"/>
      <c r="F79" s="192" t="str">
        <f>F7</f>
        <v>01 - Škola</v>
      </c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34"/>
      <c r="R79" s="35"/>
      <c r="T79" s="126"/>
      <c r="U79" s="126"/>
    </row>
    <row r="80" spans="2:21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T80" s="126"/>
      <c r="U80" s="126"/>
    </row>
    <row r="81" spans="2:47" s="1" customFormat="1" ht="18" customHeight="1">
      <c r="B81" s="33"/>
      <c r="C81" s="29" t="s">
        <v>22</v>
      </c>
      <c r="D81" s="34"/>
      <c r="E81" s="34"/>
      <c r="F81" s="27" t="str">
        <f>F9</f>
        <v>Detva</v>
      </c>
      <c r="G81" s="34"/>
      <c r="H81" s="34"/>
      <c r="I81" s="34"/>
      <c r="J81" s="34"/>
      <c r="K81" s="29" t="s">
        <v>23</v>
      </c>
      <c r="L81" s="34"/>
      <c r="M81" s="242">
        <f>IF(O9="","",O9)</f>
        <v>43326</v>
      </c>
      <c r="N81" s="242"/>
      <c r="O81" s="242"/>
      <c r="P81" s="242"/>
      <c r="Q81" s="34"/>
      <c r="R81" s="35"/>
      <c r="T81" s="126"/>
      <c r="U81" s="126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T82" s="126"/>
      <c r="U82" s="126"/>
    </row>
    <row r="83" spans="2:47" s="1" customFormat="1" ht="15">
      <c r="B83" s="33"/>
      <c r="C83" s="29" t="s">
        <v>24</v>
      </c>
      <c r="D83" s="34"/>
      <c r="E83" s="34"/>
      <c r="F83" s="27" t="str">
        <f>E12</f>
        <v xml:space="preserve"> </v>
      </c>
      <c r="G83" s="34"/>
      <c r="H83" s="34"/>
      <c r="I83" s="34"/>
      <c r="J83" s="34"/>
      <c r="K83" s="29" t="s">
        <v>30</v>
      </c>
      <c r="L83" s="34"/>
      <c r="M83" s="221" t="str">
        <f>E18</f>
        <v>DEVLEV, s.r.o., Za kúpaliskom 18, Lipany 082 71</v>
      </c>
      <c r="N83" s="221"/>
      <c r="O83" s="221"/>
      <c r="P83" s="221"/>
      <c r="Q83" s="221"/>
      <c r="R83" s="35"/>
      <c r="T83" s="126"/>
      <c r="U83" s="126"/>
    </row>
    <row r="84" spans="2:47" s="1" customFormat="1" ht="14.45" customHeight="1">
      <c r="B84" s="33"/>
      <c r="C84" s="29" t="s">
        <v>28</v>
      </c>
      <c r="D84" s="34"/>
      <c r="E84" s="34"/>
      <c r="F84" s="27" t="str">
        <f>IF(E15="","",E15)</f>
        <v>Vyplň údaj</v>
      </c>
      <c r="G84" s="34"/>
      <c r="H84" s="34"/>
      <c r="I84" s="34"/>
      <c r="J84" s="34"/>
      <c r="K84" s="29" t="s">
        <v>34</v>
      </c>
      <c r="L84" s="34"/>
      <c r="M84" s="221" t="str">
        <f>E21</f>
        <v xml:space="preserve"> </v>
      </c>
      <c r="N84" s="221"/>
      <c r="O84" s="221"/>
      <c r="P84" s="221"/>
      <c r="Q84" s="221"/>
      <c r="R84" s="35"/>
      <c r="T84" s="126"/>
      <c r="U84" s="126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  <c r="T85" s="126"/>
      <c r="U85" s="126"/>
    </row>
    <row r="86" spans="2:47" s="1" customFormat="1" ht="29.25" customHeight="1">
      <c r="B86" s="33"/>
      <c r="C86" s="245" t="s">
        <v>110</v>
      </c>
      <c r="D86" s="246"/>
      <c r="E86" s="246"/>
      <c r="F86" s="246"/>
      <c r="G86" s="246"/>
      <c r="H86" s="115"/>
      <c r="I86" s="115"/>
      <c r="J86" s="115"/>
      <c r="K86" s="115"/>
      <c r="L86" s="115"/>
      <c r="M86" s="115"/>
      <c r="N86" s="245" t="s">
        <v>111</v>
      </c>
      <c r="O86" s="246"/>
      <c r="P86" s="246"/>
      <c r="Q86" s="246"/>
      <c r="R86" s="35"/>
      <c r="T86" s="126"/>
      <c r="U86" s="126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T87" s="126"/>
      <c r="U87" s="126"/>
    </row>
    <row r="88" spans="2:47" s="1" customFormat="1" ht="29.25" customHeight="1">
      <c r="B88" s="33"/>
      <c r="C88" s="127" t="s">
        <v>112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06">
        <f>N140</f>
        <v>0</v>
      </c>
      <c r="O88" s="243"/>
      <c r="P88" s="243"/>
      <c r="Q88" s="243"/>
      <c r="R88" s="35"/>
      <c r="T88" s="126"/>
      <c r="U88" s="126"/>
      <c r="AU88" s="17" t="s">
        <v>113</v>
      </c>
    </row>
    <row r="89" spans="2:47" s="6" customFormat="1" ht="24.95" customHeight="1">
      <c r="B89" s="128"/>
      <c r="C89" s="129"/>
      <c r="D89" s="130" t="s">
        <v>144</v>
      </c>
      <c r="E89" s="129"/>
      <c r="F89" s="129"/>
      <c r="G89" s="129"/>
      <c r="H89" s="129"/>
      <c r="I89" s="129"/>
      <c r="J89" s="129"/>
      <c r="K89" s="129"/>
      <c r="L89" s="129"/>
      <c r="M89" s="129"/>
      <c r="N89" s="276">
        <f>N141</f>
        <v>0</v>
      </c>
      <c r="O89" s="248"/>
      <c r="P89" s="248"/>
      <c r="Q89" s="248"/>
      <c r="R89" s="131"/>
      <c r="T89" s="132"/>
      <c r="U89" s="132"/>
    </row>
    <row r="90" spans="2:47" s="8" customFormat="1" ht="19.899999999999999" customHeight="1">
      <c r="B90" s="159"/>
      <c r="C90" s="160"/>
      <c r="D90" s="103" t="s">
        <v>145</v>
      </c>
      <c r="E90" s="160"/>
      <c r="F90" s="160"/>
      <c r="G90" s="160"/>
      <c r="H90" s="160"/>
      <c r="I90" s="160"/>
      <c r="J90" s="160"/>
      <c r="K90" s="160"/>
      <c r="L90" s="160"/>
      <c r="M90" s="160"/>
      <c r="N90" s="187">
        <f>N142</f>
        <v>0</v>
      </c>
      <c r="O90" s="275"/>
      <c r="P90" s="275"/>
      <c r="Q90" s="275"/>
      <c r="R90" s="161"/>
      <c r="T90" s="162"/>
      <c r="U90" s="162"/>
    </row>
    <row r="91" spans="2:47" s="8" customFormat="1" ht="19.899999999999999" customHeight="1">
      <c r="B91" s="159"/>
      <c r="C91" s="160"/>
      <c r="D91" s="103" t="s">
        <v>146</v>
      </c>
      <c r="E91" s="160"/>
      <c r="F91" s="160"/>
      <c r="G91" s="160"/>
      <c r="H91" s="160"/>
      <c r="I91" s="160"/>
      <c r="J91" s="160"/>
      <c r="K91" s="160"/>
      <c r="L91" s="160"/>
      <c r="M91" s="160"/>
      <c r="N91" s="187">
        <f>N151</f>
        <v>0</v>
      </c>
      <c r="O91" s="275"/>
      <c r="P91" s="275"/>
      <c r="Q91" s="275"/>
      <c r="R91" s="161"/>
      <c r="T91" s="162"/>
      <c r="U91" s="162"/>
    </row>
    <row r="92" spans="2:47" s="8" customFormat="1" ht="19.899999999999999" customHeight="1">
      <c r="B92" s="159"/>
      <c r="C92" s="160"/>
      <c r="D92" s="103" t="s">
        <v>147</v>
      </c>
      <c r="E92" s="160"/>
      <c r="F92" s="160"/>
      <c r="G92" s="160"/>
      <c r="H92" s="160"/>
      <c r="I92" s="160"/>
      <c r="J92" s="160"/>
      <c r="K92" s="160"/>
      <c r="L92" s="160"/>
      <c r="M92" s="160"/>
      <c r="N92" s="187">
        <f>N159</f>
        <v>0</v>
      </c>
      <c r="O92" s="275"/>
      <c r="P92" s="275"/>
      <c r="Q92" s="275"/>
      <c r="R92" s="161"/>
      <c r="T92" s="162"/>
      <c r="U92" s="162"/>
    </row>
    <row r="93" spans="2:47" s="8" customFormat="1" ht="19.899999999999999" customHeight="1">
      <c r="B93" s="159"/>
      <c r="C93" s="160"/>
      <c r="D93" s="103" t="s">
        <v>148</v>
      </c>
      <c r="E93" s="160"/>
      <c r="F93" s="160"/>
      <c r="G93" s="160"/>
      <c r="H93" s="160"/>
      <c r="I93" s="160"/>
      <c r="J93" s="160"/>
      <c r="K93" s="160"/>
      <c r="L93" s="160"/>
      <c r="M93" s="160"/>
      <c r="N93" s="187">
        <f>N173</f>
        <v>0</v>
      </c>
      <c r="O93" s="275"/>
      <c r="P93" s="275"/>
      <c r="Q93" s="275"/>
      <c r="R93" s="161"/>
      <c r="T93" s="162"/>
      <c r="U93" s="162"/>
    </row>
    <row r="94" spans="2:47" s="8" customFormat="1" ht="19.899999999999999" customHeight="1">
      <c r="B94" s="159"/>
      <c r="C94" s="160"/>
      <c r="D94" s="103" t="s">
        <v>149</v>
      </c>
      <c r="E94" s="160"/>
      <c r="F94" s="160"/>
      <c r="G94" s="160"/>
      <c r="H94" s="160"/>
      <c r="I94" s="160"/>
      <c r="J94" s="160"/>
      <c r="K94" s="160"/>
      <c r="L94" s="160"/>
      <c r="M94" s="160"/>
      <c r="N94" s="187">
        <f>N189</f>
        <v>0</v>
      </c>
      <c r="O94" s="275"/>
      <c r="P94" s="275"/>
      <c r="Q94" s="275"/>
      <c r="R94" s="161"/>
      <c r="T94" s="162"/>
      <c r="U94" s="162"/>
    </row>
    <row r="95" spans="2:47" s="8" customFormat="1" ht="19.899999999999999" customHeight="1">
      <c r="B95" s="159"/>
      <c r="C95" s="160"/>
      <c r="D95" s="103" t="s">
        <v>150</v>
      </c>
      <c r="E95" s="160"/>
      <c r="F95" s="160"/>
      <c r="G95" s="160"/>
      <c r="H95" s="160"/>
      <c r="I95" s="160"/>
      <c r="J95" s="160"/>
      <c r="K95" s="160"/>
      <c r="L95" s="160"/>
      <c r="M95" s="160"/>
      <c r="N95" s="187">
        <f>N226</f>
        <v>0</v>
      </c>
      <c r="O95" s="275"/>
      <c r="P95" s="275"/>
      <c r="Q95" s="275"/>
      <c r="R95" s="161"/>
      <c r="T95" s="162"/>
      <c r="U95" s="162"/>
    </row>
    <row r="96" spans="2:47" s="6" customFormat="1" ht="24.95" customHeight="1">
      <c r="B96" s="128"/>
      <c r="C96" s="129"/>
      <c r="D96" s="130" t="s">
        <v>151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76">
        <f>N228</f>
        <v>0</v>
      </c>
      <c r="O96" s="248"/>
      <c r="P96" s="248"/>
      <c r="Q96" s="248"/>
      <c r="R96" s="131"/>
      <c r="T96" s="132"/>
      <c r="U96" s="132"/>
    </row>
    <row r="97" spans="2:21" s="8" customFormat="1" ht="19.899999999999999" customHeight="1">
      <c r="B97" s="159"/>
      <c r="C97" s="160"/>
      <c r="D97" s="103" t="s">
        <v>152</v>
      </c>
      <c r="E97" s="160"/>
      <c r="F97" s="160"/>
      <c r="G97" s="160"/>
      <c r="H97" s="160"/>
      <c r="I97" s="160"/>
      <c r="J97" s="160"/>
      <c r="K97" s="160"/>
      <c r="L97" s="160"/>
      <c r="M97" s="160"/>
      <c r="N97" s="187">
        <f>N229</f>
        <v>0</v>
      </c>
      <c r="O97" s="275"/>
      <c r="P97" s="275"/>
      <c r="Q97" s="275"/>
      <c r="R97" s="161"/>
      <c r="T97" s="162"/>
      <c r="U97" s="162"/>
    </row>
    <row r="98" spans="2:21" s="8" customFormat="1" ht="19.899999999999999" customHeight="1">
      <c r="B98" s="159"/>
      <c r="C98" s="160"/>
      <c r="D98" s="103" t="s">
        <v>153</v>
      </c>
      <c r="E98" s="160"/>
      <c r="F98" s="160"/>
      <c r="G98" s="160"/>
      <c r="H98" s="160"/>
      <c r="I98" s="160"/>
      <c r="J98" s="160"/>
      <c r="K98" s="160"/>
      <c r="L98" s="160"/>
      <c r="M98" s="160"/>
      <c r="N98" s="187">
        <f>N233</f>
        <v>0</v>
      </c>
      <c r="O98" s="275"/>
      <c r="P98" s="275"/>
      <c r="Q98" s="275"/>
      <c r="R98" s="161"/>
      <c r="T98" s="162"/>
      <c r="U98" s="162"/>
    </row>
    <row r="99" spans="2:21" s="8" customFormat="1" ht="19.899999999999999" customHeight="1">
      <c r="B99" s="159"/>
      <c r="C99" s="160"/>
      <c r="D99" s="103" t="s">
        <v>154</v>
      </c>
      <c r="E99" s="160"/>
      <c r="F99" s="160"/>
      <c r="G99" s="160"/>
      <c r="H99" s="160"/>
      <c r="I99" s="160"/>
      <c r="J99" s="160"/>
      <c r="K99" s="160"/>
      <c r="L99" s="160"/>
      <c r="M99" s="160"/>
      <c r="N99" s="187">
        <f>N258</f>
        <v>0</v>
      </c>
      <c r="O99" s="275"/>
      <c r="P99" s="275"/>
      <c r="Q99" s="275"/>
      <c r="R99" s="161"/>
      <c r="T99" s="162"/>
      <c r="U99" s="162"/>
    </row>
    <row r="100" spans="2:21" s="8" customFormat="1" ht="19.899999999999999" customHeight="1">
      <c r="B100" s="159"/>
      <c r="C100" s="160"/>
      <c r="D100" s="103" t="s">
        <v>155</v>
      </c>
      <c r="E100" s="160"/>
      <c r="F100" s="160"/>
      <c r="G100" s="160"/>
      <c r="H100" s="160"/>
      <c r="I100" s="160"/>
      <c r="J100" s="160"/>
      <c r="K100" s="160"/>
      <c r="L100" s="160"/>
      <c r="M100" s="160"/>
      <c r="N100" s="187">
        <f>N266</f>
        <v>0</v>
      </c>
      <c r="O100" s="275"/>
      <c r="P100" s="275"/>
      <c r="Q100" s="275"/>
      <c r="R100" s="161"/>
      <c r="T100" s="162"/>
      <c r="U100" s="162"/>
    </row>
    <row r="101" spans="2:21" s="8" customFormat="1" ht="19.899999999999999" customHeight="1">
      <c r="B101" s="159"/>
      <c r="C101" s="160"/>
      <c r="D101" s="103" t="s">
        <v>156</v>
      </c>
      <c r="E101" s="160"/>
      <c r="F101" s="160"/>
      <c r="G101" s="160"/>
      <c r="H101" s="160"/>
      <c r="I101" s="160"/>
      <c r="J101" s="160"/>
      <c r="K101" s="160"/>
      <c r="L101" s="160"/>
      <c r="M101" s="160"/>
      <c r="N101" s="187">
        <f>N294</f>
        <v>0</v>
      </c>
      <c r="O101" s="275"/>
      <c r="P101" s="275"/>
      <c r="Q101" s="275"/>
      <c r="R101" s="161"/>
      <c r="T101" s="162"/>
      <c r="U101" s="162"/>
    </row>
    <row r="102" spans="2:21" s="8" customFormat="1" ht="19.899999999999999" customHeight="1">
      <c r="B102" s="159"/>
      <c r="C102" s="160"/>
      <c r="D102" s="103" t="s">
        <v>157</v>
      </c>
      <c r="E102" s="160"/>
      <c r="F102" s="160"/>
      <c r="G102" s="160"/>
      <c r="H102" s="160"/>
      <c r="I102" s="160"/>
      <c r="J102" s="160"/>
      <c r="K102" s="160"/>
      <c r="L102" s="160"/>
      <c r="M102" s="160"/>
      <c r="N102" s="187">
        <f>N298</f>
        <v>0</v>
      </c>
      <c r="O102" s="275"/>
      <c r="P102" s="275"/>
      <c r="Q102" s="275"/>
      <c r="R102" s="161"/>
      <c r="T102" s="162"/>
      <c r="U102" s="162"/>
    </row>
    <row r="103" spans="2:21" s="8" customFormat="1" ht="19.899999999999999" customHeight="1">
      <c r="B103" s="159"/>
      <c r="C103" s="160"/>
      <c r="D103" s="103" t="s">
        <v>158</v>
      </c>
      <c r="E103" s="160"/>
      <c r="F103" s="160"/>
      <c r="G103" s="160"/>
      <c r="H103" s="160"/>
      <c r="I103" s="160"/>
      <c r="J103" s="160"/>
      <c r="K103" s="160"/>
      <c r="L103" s="160"/>
      <c r="M103" s="160"/>
      <c r="N103" s="187">
        <f>N301</f>
        <v>0</v>
      </c>
      <c r="O103" s="275"/>
      <c r="P103" s="275"/>
      <c r="Q103" s="275"/>
      <c r="R103" s="161"/>
      <c r="T103" s="162"/>
      <c r="U103" s="162"/>
    </row>
    <row r="104" spans="2:21" s="8" customFormat="1" ht="19.899999999999999" customHeight="1">
      <c r="B104" s="159"/>
      <c r="C104" s="160"/>
      <c r="D104" s="103" t="s">
        <v>159</v>
      </c>
      <c r="E104" s="160"/>
      <c r="F104" s="160"/>
      <c r="G104" s="160"/>
      <c r="H104" s="160"/>
      <c r="I104" s="160"/>
      <c r="J104" s="160"/>
      <c r="K104" s="160"/>
      <c r="L104" s="160"/>
      <c r="M104" s="160"/>
      <c r="N104" s="187">
        <f>N305</f>
        <v>0</v>
      </c>
      <c r="O104" s="275"/>
      <c r="P104" s="275"/>
      <c r="Q104" s="275"/>
      <c r="R104" s="161"/>
      <c r="T104" s="162"/>
      <c r="U104" s="162"/>
    </row>
    <row r="105" spans="2:21" s="8" customFormat="1" ht="19.899999999999999" customHeight="1">
      <c r="B105" s="159"/>
      <c r="C105" s="160"/>
      <c r="D105" s="103" t="s">
        <v>160</v>
      </c>
      <c r="E105" s="160"/>
      <c r="F105" s="160"/>
      <c r="G105" s="160"/>
      <c r="H105" s="160"/>
      <c r="I105" s="160"/>
      <c r="J105" s="160"/>
      <c r="K105" s="160"/>
      <c r="L105" s="160"/>
      <c r="M105" s="160"/>
      <c r="N105" s="187">
        <f>N309</f>
        <v>0</v>
      </c>
      <c r="O105" s="275"/>
      <c r="P105" s="275"/>
      <c r="Q105" s="275"/>
      <c r="R105" s="161"/>
      <c r="T105" s="162"/>
      <c r="U105" s="162"/>
    </row>
    <row r="106" spans="2:21" s="8" customFormat="1" ht="19.899999999999999" customHeight="1">
      <c r="B106" s="159"/>
      <c r="C106" s="160"/>
      <c r="D106" s="103" t="s">
        <v>161</v>
      </c>
      <c r="E106" s="160"/>
      <c r="F106" s="160"/>
      <c r="G106" s="160"/>
      <c r="H106" s="160"/>
      <c r="I106" s="160"/>
      <c r="J106" s="160"/>
      <c r="K106" s="160"/>
      <c r="L106" s="160"/>
      <c r="M106" s="160"/>
      <c r="N106" s="187">
        <f>N335</f>
        <v>0</v>
      </c>
      <c r="O106" s="275"/>
      <c r="P106" s="275"/>
      <c r="Q106" s="275"/>
      <c r="R106" s="161"/>
      <c r="T106" s="162"/>
      <c r="U106" s="162"/>
    </row>
    <row r="107" spans="2:21" s="8" customFormat="1" ht="19.899999999999999" customHeight="1">
      <c r="B107" s="159"/>
      <c r="C107" s="160"/>
      <c r="D107" s="103" t="s">
        <v>162</v>
      </c>
      <c r="E107" s="160"/>
      <c r="F107" s="160"/>
      <c r="G107" s="160"/>
      <c r="H107" s="160"/>
      <c r="I107" s="160"/>
      <c r="J107" s="160"/>
      <c r="K107" s="160"/>
      <c r="L107" s="160"/>
      <c r="M107" s="160"/>
      <c r="N107" s="187">
        <f>N342</f>
        <v>0</v>
      </c>
      <c r="O107" s="275"/>
      <c r="P107" s="275"/>
      <c r="Q107" s="275"/>
      <c r="R107" s="161"/>
      <c r="T107" s="162"/>
      <c r="U107" s="162"/>
    </row>
    <row r="108" spans="2:21" s="8" customFormat="1" ht="19.899999999999999" customHeight="1">
      <c r="B108" s="159"/>
      <c r="C108" s="160"/>
      <c r="D108" s="103" t="s">
        <v>163</v>
      </c>
      <c r="E108" s="160"/>
      <c r="F108" s="160"/>
      <c r="G108" s="160"/>
      <c r="H108" s="160"/>
      <c r="I108" s="160"/>
      <c r="J108" s="160"/>
      <c r="K108" s="160"/>
      <c r="L108" s="160"/>
      <c r="M108" s="160"/>
      <c r="N108" s="187">
        <f>N344</f>
        <v>0</v>
      </c>
      <c r="O108" s="275"/>
      <c r="P108" s="275"/>
      <c r="Q108" s="275"/>
      <c r="R108" s="161"/>
      <c r="T108" s="162"/>
      <c r="U108" s="162"/>
    </row>
    <row r="109" spans="2:21" s="8" customFormat="1" ht="19.899999999999999" customHeight="1">
      <c r="B109" s="159"/>
      <c r="C109" s="160"/>
      <c r="D109" s="103" t="s">
        <v>164</v>
      </c>
      <c r="E109" s="160"/>
      <c r="F109" s="160"/>
      <c r="G109" s="160"/>
      <c r="H109" s="160"/>
      <c r="I109" s="160"/>
      <c r="J109" s="160"/>
      <c r="K109" s="160"/>
      <c r="L109" s="160"/>
      <c r="M109" s="160"/>
      <c r="N109" s="187">
        <f>N348</f>
        <v>0</v>
      </c>
      <c r="O109" s="275"/>
      <c r="P109" s="275"/>
      <c r="Q109" s="275"/>
      <c r="R109" s="161"/>
      <c r="T109" s="162"/>
      <c r="U109" s="162"/>
    </row>
    <row r="110" spans="2:21" s="8" customFormat="1" ht="19.899999999999999" customHeight="1">
      <c r="B110" s="159"/>
      <c r="C110" s="160"/>
      <c r="D110" s="103" t="s">
        <v>165</v>
      </c>
      <c r="E110" s="160"/>
      <c r="F110" s="160"/>
      <c r="G110" s="160"/>
      <c r="H110" s="160"/>
      <c r="I110" s="160"/>
      <c r="J110" s="160"/>
      <c r="K110" s="160"/>
      <c r="L110" s="160"/>
      <c r="M110" s="160"/>
      <c r="N110" s="187">
        <f>N354</f>
        <v>0</v>
      </c>
      <c r="O110" s="275"/>
      <c r="P110" s="275"/>
      <c r="Q110" s="275"/>
      <c r="R110" s="161"/>
      <c r="T110" s="162"/>
      <c r="U110" s="162"/>
    </row>
    <row r="111" spans="2:21" s="8" customFormat="1" ht="19.899999999999999" customHeight="1">
      <c r="B111" s="159"/>
      <c r="C111" s="160"/>
      <c r="D111" s="103" t="s">
        <v>166</v>
      </c>
      <c r="E111" s="160"/>
      <c r="F111" s="160"/>
      <c r="G111" s="160"/>
      <c r="H111" s="160"/>
      <c r="I111" s="160"/>
      <c r="J111" s="160"/>
      <c r="K111" s="160"/>
      <c r="L111" s="160"/>
      <c r="M111" s="160"/>
      <c r="N111" s="187">
        <f>N358</f>
        <v>0</v>
      </c>
      <c r="O111" s="275"/>
      <c r="P111" s="275"/>
      <c r="Q111" s="275"/>
      <c r="R111" s="161"/>
      <c r="T111" s="162"/>
      <c r="U111" s="162"/>
    </row>
    <row r="112" spans="2:21" s="6" customFormat="1" ht="24.95" customHeight="1">
      <c r="B112" s="128"/>
      <c r="C112" s="129"/>
      <c r="D112" s="130" t="s">
        <v>167</v>
      </c>
      <c r="E112" s="129"/>
      <c r="F112" s="129"/>
      <c r="G112" s="129"/>
      <c r="H112" s="129"/>
      <c r="I112" s="129"/>
      <c r="J112" s="129"/>
      <c r="K112" s="129"/>
      <c r="L112" s="129"/>
      <c r="M112" s="129"/>
      <c r="N112" s="276">
        <f>N362</f>
        <v>0</v>
      </c>
      <c r="O112" s="248"/>
      <c r="P112" s="248"/>
      <c r="Q112" s="248"/>
      <c r="R112" s="131"/>
      <c r="T112" s="132"/>
      <c r="U112" s="132"/>
    </row>
    <row r="113" spans="2:65" s="6" customFormat="1" ht="21.75" customHeight="1">
      <c r="B113" s="128"/>
      <c r="C113" s="129"/>
      <c r="D113" s="130" t="s">
        <v>114</v>
      </c>
      <c r="E113" s="129"/>
      <c r="F113" s="129"/>
      <c r="G113" s="129"/>
      <c r="H113" s="129"/>
      <c r="I113" s="129"/>
      <c r="J113" s="129"/>
      <c r="K113" s="129"/>
      <c r="L113" s="129"/>
      <c r="M113" s="129"/>
      <c r="N113" s="247">
        <f>N365</f>
        <v>0</v>
      </c>
      <c r="O113" s="248"/>
      <c r="P113" s="248"/>
      <c r="Q113" s="248"/>
      <c r="R113" s="131"/>
      <c r="T113" s="132"/>
      <c r="U113" s="132"/>
    </row>
    <row r="114" spans="2:65" s="1" customFormat="1" ht="21.75" customHeight="1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  <c r="T114" s="126"/>
      <c r="U114" s="126"/>
    </row>
    <row r="115" spans="2:65" s="1" customFormat="1" ht="29.25" customHeight="1">
      <c r="B115" s="33"/>
      <c r="C115" s="127" t="s">
        <v>115</v>
      </c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243">
        <f>ROUND(N116+N117+N118+N119+N120+N121,2)</f>
        <v>0</v>
      </c>
      <c r="O115" s="244"/>
      <c r="P115" s="244"/>
      <c r="Q115" s="244"/>
      <c r="R115" s="35"/>
      <c r="T115" s="133"/>
      <c r="U115" s="134" t="s">
        <v>39</v>
      </c>
    </row>
    <row r="116" spans="2:65" s="1" customFormat="1" ht="18" customHeight="1">
      <c r="B116" s="33"/>
      <c r="C116" s="34"/>
      <c r="D116" s="204" t="s">
        <v>116</v>
      </c>
      <c r="E116" s="205"/>
      <c r="F116" s="205"/>
      <c r="G116" s="205"/>
      <c r="H116" s="205"/>
      <c r="I116" s="34"/>
      <c r="J116" s="34"/>
      <c r="K116" s="34"/>
      <c r="L116" s="34"/>
      <c r="M116" s="34"/>
      <c r="N116" s="186">
        <f>ROUND(N88*T116,2)</f>
        <v>0</v>
      </c>
      <c r="O116" s="187"/>
      <c r="P116" s="187"/>
      <c r="Q116" s="187"/>
      <c r="R116" s="35"/>
      <c r="S116" s="135"/>
      <c r="T116" s="136"/>
      <c r="U116" s="137" t="s">
        <v>42</v>
      </c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9" t="s">
        <v>117</v>
      </c>
      <c r="AZ116" s="138"/>
      <c r="BA116" s="138"/>
      <c r="BB116" s="138"/>
      <c r="BC116" s="138"/>
      <c r="BD116" s="138"/>
      <c r="BE116" s="140">
        <f t="shared" ref="BE116:BE121" si="0">IF(U116="základná",N116,0)</f>
        <v>0</v>
      </c>
      <c r="BF116" s="140">
        <f t="shared" ref="BF116:BF121" si="1">IF(U116="znížená",N116,0)</f>
        <v>0</v>
      </c>
      <c r="BG116" s="140">
        <f t="shared" ref="BG116:BG121" si="2">IF(U116="zákl. prenesená",N116,0)</f>
        <v>0</v>
      </c>
      <c r="BH116" s="140">
        <f t="shared" ref="BH116:BH121" si="3">IF(U116="zníž. prenesená",N116,0)</f>
        <v>0</v>
      </c>
      <c r="BI116" s="140">
        <f t="shared" ref="BI116:BI121" si="4">IF(U116="nulová",N116,0)</f>
        <v>0</v>
      </c>
      <c r="BJ116" s="139" t="s">
        <v>118</v>
      </c>
      <c r="BK116" s="138"/>
      <c r="BL116" s="138"/>
      <c r="BM116" s="138"/>
    </row>
    <row r="117" spans="2:65" s="1" customFormat="1" ht="18" customHeight="1">
      <c r="B117" s="33"/>
      <c r="C117" s="34"/>
      <c r="D117" s="204" t="s">
        <v>119</v>
      </c>
      <c r="E117" s="205"/>
      <c r="F117" s="205"/>
      <c r="G117" s="205"/>
      <c r="H117" s="205"/>
      <c r="I117" s="34"/>
      <c r="J117" s="34"/>
      <c r="K117" s="34"/>
      <c r="L117" s="34"/>
      <c r="M117" s="34"/>
      <c r="N117" s="186">
        <f>ROUND(N88*T117,2)</f>
        <v>0</v>
      </c>
      <c r="O117" s="187"/>
      <c r="P117" s="187"/>
      <c r="Q117" s="187"/>
      <c r="R117" s="35"/>
      <c r="S117" s="135"/>
      <c r="T117" s="136"/>
      <c r="U117" s="137" t="s">
        <v>42</v>
      </c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9" t="s">
        <v>117</v>
      </c>
      <c r="AZ117" s="138"/>
      <c r="BA117" s="138"/>
      <c r="BB117" s="138"/>
      <c r="BC117" s="138"/>
      <c r="BD117" s="138"/>
      <c r="BE117" s="140">
        <f t="shared" si="0"/>
        <v>0</v>
      </c>
      <c r="BF117" s="140">
        <f t="shared" si="1"/>
        <v>0</v>
      </c>
      <c r="BG117" s="140">
        <f t="shared" si="2"/>
        <v>0</v>
      </c>
      <c r="BH117" s="140">
        <f t="shared" si="3"/>
        <v>0</v>
      </c>
      <c r="BI117" s="140">
        <f t="shared" si="4"/>
        <v>0</v>
      </c>
      <c r="BJ117" s="139" t="s">
        <v>118</v>
      </c>
      <c r="BK117" s="138"/>
      <c r="BL117" s="138"/>
      <c r="BM117" s="138"/>
    </row>
    <row r="118" spans="2:65" s="1" customFormat="1" ht="18" customHeight="1">
      <c r="B118" s="33"/>
      <c r="C118" s="34"/>
      <c r="D118" s="204" t="s">
        <v>120</v>
      </c>
      <c r="E118" s="205"/>
      <c r="F118" s="205"/>
      <c r="G118" s="205"/>
      <c r="H118" s="205"/>
      <c r="I118" s="34"/>
      <c r="J118" s="34"/>
      <c r="K118" s="34"/>
      <c r="L118" s="34"/>
      <c r="M118" s="34"/>
      <c r="N118" s="186">
        <f>ROUND(N88*T118,2)</f>
        <v>0</v>
      </c>
      <c r="O118" s="187"/>
      <c r="P118" s="187"/>
      <c r="Q118" s="187"/>
      <c r="R118" s="35"/>
      <c r="S118" s="135"/>
      <c r="T118" s="136"/>
      <c r="U118" s="137" t="s">
        <v>42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9" t="s">
        <v>117</v>
      </c>
      <c r="AZ118" s="138"/>
      <c r="BA118" s="138"/>
      <c r="BB118" s="138"/>
      <c r="BC118" s="138"/>
      <c r="BD118" s="138"/>
      <c r="BE118" s="140">
        <f t="shared" si="0"/>
        <v>0</v>
      </c>
      <c r="BF118" s="140">
        <f t="shared" si="1"/>
        <v>0</v>
      </c>
      <c r="BG118" s="140">
        <f t="shared" si="2"/>
        <v>0</v>
      </c>
      <c r="BH118" s="140">
        <f t="shared" si="3"/>
        <v>0</v>
      </c>
      <c r="BI118" s="140">
        <f t="shared" si="4"/>
        <v>0</v>
      </c>
      <c r="BJ118" s="139" t="s">
        <v>118</v>
      </c>
      <c r="BK118" s="138"/>
      <c r="BL118" s="138"/>
      <c r="BM118" s="138"/>
    </row>
    <row r="119" spans="2:65" s="1" customFormat="1" ht="18" customHeight="1">
      <c r="B119" s="33"/>
      <c r="C119" s="34"/>
      <c r="D119" s="204" t="s">
        <v>121</v>
      </c>
      <c r="E119" s="205"/>
      <c r="F119" s="205"/>
      <c r="G119" s="205"/>
      <c r="H119" s="205"/>
      <c r="I119" s="34"/>
      <c r="J119" s="34"/>
      <c r="K119" s="34"/>
      <c r="L119" s="34"/>
      <c r="M119" s="34"/>
      <c r="N119" s="186">
        <f>ROUND(N88*T119,2)</f>
        <v>0</v>
      </c>
      <c r="O119" s="187"/>
      <c r="P119" s="187"/>
      <c r="Q119" s="187"/>
      <c r="R119" s="35"/>
      <c r="S119" s="135"/>
      <c r="T119" s="136"/>
      <c r="U119" s="137" t="s">
        <v>42</v>
      </c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9" t="s">
        <v>117</v>
      </c>
      <c r="AZ119" s="138"/>
      <c r="BA119" s="138"/>
      <c r="BB119" s="138"/>
      <c r="BC119" s="138"/>
      <c r="BD119" s="138"/>
      <c r="BE119" s="140">
        <f t="shared" si="0"/>
        <v>0</v>
      </c>
      <c r="BF119" s="140">
        <f t="shared" si="1"/>
        <v>0</v>
      </c>
      <c r="BG119" s="140">
        <f t="shared" si="2"/>
        <v>0</v>
      </c>
      <c r="BH119" s="140">
        <f t="shared" si="3"/>
        <v>0</v>
      </c>
      <c r="BI119" s="140">
        <f t="shared" si="4"/>
        <v>0</v>
      </c>
      <c r="BJ119" s="139" t="s">
        <v>118</v>
      </c>
      <c r="BK119" s="138"/>
      <c r="BL119" s="138"/>
      <c r="BM119" s="138"/>
    </row>
    <row r="120" spans="2:65" s="1" customFormat="1" ht="18" customHeight="1">
      <c r="B120" s="33"/>
      <c r="C120" s="34"/>
      <c r="D120" s="204" t="s">
        <v>122</v>
      </c>
      <c r="E120" s="205"/>
      <c r="F120" s="205"/>
      <c r="G120" s="205"/>
      <c r="H120" s="205"/>
      <c r="I120" s="34"/>
      <c r="J120" s="34"/>
      <c r="K120" s="34"/>
      <c r="L120" s="34"/>
      <c r="M120" s="34"/>
      <c r="N120" s="186">
        <f>ROUND(N88*T120,2)</f>
        <v>0</v>
      </c>
      <c r="O120" s="187"/>
      <c r="P120" s="187"/>
      <c r="Q120" s="187"/>
      <c r="R120" s="35"/>
      <c r="S120" s="135"/>
      <c r="T120" s="136"/>
      <c r="U120" s="137" t="s">
        <v>42</v>
      </c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9" t="s">
        <v>117</v>
      </c>
      <c r="AZ120" s="138"/>
      <c r="BA120" s="138"/>
      <c r="BB120" s="138"/>
      <c r="BC120" s="138"/>
      <c r="BD120" s="138"/>
      <c r="BE120" s="140">
        <f t="shared" si="0"/>
        <v>0</v>
      </c>
      <c r="BF120" s="140">
        <f t="shared" si="1"/>
        <v>0</v>
      </c>
      <c r="BG120" s="140">
        <f t="shared" si="2"/>
        <v>0</v>
      </c>
      <c r="BH120" s="140">
        <f t="shared" si="3"/>
        <v>0</v>
      </c>
      <c r="BI120" s="140">
        <f t="shared" si="4"/>
        <v>0</v>
      </c>
      <c r="BJ120" s="139" t="s">
        <v>118</v>
      </c>
      <c r="BK120" s="138"/>
      <c r="BL120" s="138"/>
      <c r="BM120" s="138"/>
    </row>
    <row r="121" spans="2:65" s="1" customFormat="1" ht="18" customHeight="1">
      <c r="B121" s="33"/>
      <c r="C121" s="34"/>
      <c r="D121" s="103" t="s">
        <v>123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186">
        <f>ROUND(N88*T121,2)</f>
        <v>0</v>
      </c>
      <c r="O121" s="187"/>
      <c r="P121" s="187"/>
      <c r="Q121" s="187"/>
      <c r="R121" s="35"/>
      <c r="S121" s="135"/>
      <c r="T121" s="141"/>
      <c r="U121" s="142" t="s">
        <v>42</v>
      </c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9" t="s">
        <v>124</v>
      </c>
      <c r="AZ121" s="138"/>
      <c r="BA121" s="138"/>
      <c r="BB121" s="138"/>
      <c r="BC121" s="138"/>
      <c r="BD121" s="138"/>
      <c r="BE121" s="140">
        <f t="shared" si="0"/>
        <v>0</v>
      </c>
      <c r="BF121" s="140">
        <f t="shared" si="1"/>
        <v>0</v>
      </c>
      <c r="BG121" s="140">
        <f t="shared" si="2"/>
        <v>0</v>
      </c>
      <c r="BH121" s="140">
        <f t="shared" si="3"/>
        <v>0</v>
      </c>
      <c r="BI121" s="140">
        <f t="shared" si="4"/>
        <v>0</v>
      </c>
      <c r="BJ121" s="139" t="s">
        <v>118</v>
      </c>
      <c r="BK121" s="138"/>
      <c r="BL121" s="138"/>
      <c r="BM121" s="138"/>
    </row>
    <row r="122" spans="2:65" s="1" customFormat="1"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5"/>
      <c r="T122" s="126"/>
      <c r="U122" s="126"/>
    </row>
    <row r="123" spans="2:65" s="1" customFormat="1" ht="29.25" customHeight="1">
      <c r="B123" s="33"/>
      <c r="C123" s="114" t="s">
        <v>101</v>
      </c>
      <c r="D123" s="115"/>
      <c r="E123" s="115"/>
      <c r="F123" s="115"/>
      <c r="G123" s="115"/>
      <c r="H123" s="115"/>
      <c r="I123" s="115"/>
      <c r="J123" s="115"/>
      <c r="K123" s="115"/>
      <c r="L123" s="183">
        <f>ROUND(SUM(N88+N115),2)</f>
        <v>0</v>
      </c>
      <c r="M123" s="183"/>
      <c r="N123" s="183"/>
      <c r="O123" s="183"/>
      <c r="P123" s="183"/>
      <c r="Q123" s="183"/>
      <c r="R123" s="35"/>
      <c r="T123" s="126"/>
      <c r="U123" s="126"/>
    </row>
    <row r="124" spans="2:65" s="1" customFormat="1" ht="6.95" customHeight="1">
      <c r="B124" s="57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9"/>
      <c r="T124" s="126"/>
      <c r="U124" s="126"/>
    </row>
    <row r="128" spans="2:65" s="1" customFormat="1" ht="6.95" customHeight="1">
      <c r="B128" s="60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2"/>
    </row>
    <row r="129" spans="2:65" s="1" customFormat="1" ht="36.950000000000003" customHeight="1">
      <c r="B129" s="33"/>
      <c r="C129" s="190" t="s">
        <v>125</v>
      </c>
      <c r="D129" s="241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35"/>
    </row>
    <row r="130" spans="2:65" s="1" customFormat="1" ht="6.95" customHeight="1"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5"/>
    </row>
    <row r="131" spans="2:65" s="1" customFormat="1" ht="30" customHeight="1">
      <c r="B131" s="33"/>
      <c r="C131" s="29" t="s">
        <v>17</v>
      </c>
      <c r="D131" s="34"/>
      <c r="E131" s="34"/>
      <c r="F131" s="273" t="str">
        <f>F6</f>
        <v>Detva</v>
      </c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34"/>
      <c r="R131" s="35"/>
    </row>
    <row r="132" spans="2:65" s="1" customFormat="1" ht="36.950000000000003" customHeight="1">
      <c r="B132" s="33"/>
      <c r="C132" s="67" t="s">
        <v>142</v>
      </c>
      <c r="D132" s="34"/>
      <c r="E132" s="34"/>
      <c r="F132" s="192" t="str">
        <f>F7</f>
        <v>01 - Škola</v>
      </c>
      <c r="G132" s="241"/>
      <c r="H132" s="241"/>
      <c r="I132" s="241"/>
      <c r="J132" s="241"/>
      <c r="K132" s="241"/>
      <c r="L132" s="241"/>
      <c r="M132" s="241"/>
      <c r="N132" s="241"/>
      <c r="O132" s="241"/>
      <c r="P132" s="241"/>
      <c r="Q132" s="34"/>
      <c r="R132" s="35"/>
    </row>
    <row r="133" spans="2:65" s="1" customFormat="1" ht="6.95" customHeight="1"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5"/>
    </row>
    <row r="134" spans="2:65" s="1" customFormat="1" ht="18" customHeight="1">
      <c r="B134" s="33"/>
      <c r="C134" s="29" t="s">
        <v>22</v>
      </c>
      <c r="D134" s="34"/>
      <c r="E134" s="34"/>
      <c r="F134" s="27" t="str">
        <f>F9</f>
        <v>Detva</v>
      </c>
      <c r="G134" s="34"/>
      <c r="H134" s="34"/>
      <c r="I134" s="34"/>
      <c r="J134" s="34"/>
      <c r="K134" s="29" t="s">
        <v>23</v>
      </c>
      <c r="L134" s="34"/>
      <c r="M134" s="242">
        <f>IF(O9="","",O9)</f>
        <v>43326</v>
      </c>
      <c r="N134" s="242"/>
      <c r="O134" s="242"/>
      <c r="P134" s="242"/>
      <c r="Q134" s="34"/>
      <c r="R134" s="35"/>
    </row>
    <row r="135" spans="2:65" s="1" customFormat="1" ht="6.95" customHeight="1"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5"/>
    </row>
    <row r="136" spans="2:65" s="1" customFormat="1" ht="15">
      <c r="B136" s="33"/>
      <c r="C136" s="29" t="s">
        <v>24</v>
      </c>
      <c r="D136" s="34"/>
      <c r="E136" s="34"/>
      <c r="F136" s="27" t="str">
        <f>E12</f>
        <v xml:space="preserve"> </v>
      </c>
      <c r="G136" s="34"/>
      <c r="H136" s="34"/>
      <c r="I136" s="34"/>
      <c r="J136" s="34"/>
      <c r="K136" s="29" t="s">
        <v>30</v>
      </c>
      <c r="L136" s="34"/>
      <c r="M136" s="221" t="str">
        <f>E18</f>
        <v>DEVLEV, s.r.o., Za kúpaliskom 18, Lipany 082 71</v>
      </c>
      <c r="N136" s="221"/>
      <c r="O136" s="221"/>
      <c r="P136" s="221"/>
      <c r="Q136" s="221"/>
      <c r="R136" s="35"/>
    </row>
    <row r="137" spans="2:65" s="1" customFormat="1" ht="14.45" customHeight="1">
      <c r="B137" s="33"/>
      <c r="C137" s="29" t="s">
        <v>28</v>
      </c>
      <c r="D137" s="34"/>
      <c r="E137" s="34"/>
      <c r="F137" s="27" t="str">
        <f>IF(E15="","",E15)</f>
        <v>Vyplň údaj</v>
      </c>
      <c r="G137" s="34"/>
      <c r="H137" s="34"/>
      <c r="I137" s="34"/>
      <c r="J137" s="34"/>
      <c r="K137" s="29" t="s">
        <v>34</v>
      </c>
      <c r="L137" s="34"/>
      <c r="M137" s="221" t="str">
        <f>E21</f>
        <v xml:space="preserve"> </v>
      </c>
      <c r="N137" s="221"/>
      <c r="O137" s="221"/>
      <c r="P137" s="221"/>
      <c r="Q137" s="221"/>
      <c r="R137" s="35"/>
    </row>
    <row r="138" spans="2:65" s="1" customFormat="1" ht="10.35" customHeight="1"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5"/>
    </row>
    <row r="139" spans="2:65" s="7" customFormat="1" ht="29.25" customHeight="1">
      <c r="B139" s="143"/>
      <c r="C139" s="144" t="s">
        <v>126</v>
      </c>
      <c r="D139" s="145" t="s">
        <v>127</v>
      </c>
      <c r="E139" s="145" t="s">
        <v>57</v>
      </c>
      <c r="F139" s="238" t="s">
        <v>128</v>
      </c>
      <c r="G139" s="238"/>
      <c r="H139" s="238"/>
      <c r="I139" s="238"/>
      <c r="J139" s="145" t="s">
        <v>129</v>
      </c>
      <c r="K139" s="145" t="s">
        <v>130</v>
      </c>
      <c r="L139" s="239" t="s">
        <v>131</v>
      </c>
      <c r="M139" s="239"/>
      <c r="N139" s="238" t="s">
        <v>111</v>
      </c>
      <c r="O139" s="238"/>
      <c r="P139" s="238"/>
      <c r="Q139" s="240"/>
      <c r="R139" s="146"/>
      <c r="T139" s="78" t="s">
        <v>132</v>
      </c>
      <c r="U139" s="79" t="s">
        <v>39</v>
      </c>
      <c r="V139" s="79" t="s">
        <v>133</v>
      </c>
      <c r="W139" s="79" t="s">
        <v>134</v>
      </c>
      <c r="X139" s="79" t="s">
        <v>135</v>
      </c>
      <c r="Y139" s="79" t="s">
        <v>136</v>
      </c>
      <c r="Z139" s="79" t="s">
        <v>137</v>
      </c>
      <c r="AA139" s="80" t="s">
        <v>138</v>
      </c>
    </row>
    <row r="140" spans="2:65" s="1" customFormat="1" ht="29.25" customHeight="1">
      <c r="B140" s="33"/>
      <c r="C140" s="82" t="s">
        <v>108</v>
      </c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234">
        <f>BK140</f>
        <v>0</v>
      </c>
      <c r="O140" s="235"/>
      <c r="P140" s="235"/>
      <c r="Q140" s="235"/>
      <c r="R140" s="35"/>
      <c r="T140" s="81"/>
      <c r="U140" s="49"/>
      <c r="V140" s="49"/>
      <c r="W140" s="147">
        <f>W141+W228+W362+W365</f>
        <v>0</v>
      </c>
      <c r="X140" s="49"/>
      <c r="Y140" s="147">
        <f>Y141+Y228+Y362+Y365</f>
        <v>456.04973427049993</v>
      </c>
      <c r="Z140" s="49"/>
      <c r="AA140" s="148">
        <f>AA141+AA228+AA362+AA365</f>
        <v>96.185944000000006</v>
      </c>
      <c r="AT140" s="17" t="s">
        <v>74</v>
      </c>
      <c r="AU140" s="17" t="s">
        <v>113</v>
      </c>
      <c r="BK140" s="149">
        <f>BK141+BK228+BK362+BK365</f>
        <v>0</v>
      </c>
    </row>
    <row r="141" spans="2:65" s="9" customFormat="1" ht="37.35" customHeight="1">
      <c r="B141" s="163"/>
      <c r="C141" s="164"/>
      <c r="D141" s="150" t="s">
        <v>144</v>
      </c>
      <c r="E141" s="150"/>
      <c r="F141" s="150"/>
      <c r="G141" s="150"/>
      <c r="H141" s="150"/>
      <c r="I141" s="150"/>
      <c r="J141" s="150"/>
      <c r="K141" s="150"/>
      <c r="L141" s="150"/>
      <c r="M141" s="150"/>
      <c r="N141" s="247">
        <f>BK141</f>
        <v>0</v>
      </c>
      <c r="O141" s="262"/>
      <c r="P141" s="262"/>
      <c r="Q141" s="262"/>
      <c r="R141" s="165"/>
      <c r="T141" s="166"/>
      <c r="U141" s="164"/>
      <c r="V141" s="164"/>
      <c r="W141" s="167">
        <f>W142+W151+W159+W173+W189+W226</f>
        <v>0</v>
      </c>
      <c r="X141" s="164"/>
      <c r="Y141" s="167">
        <f>Y142+Y151+Y159+Y173+Y189+Y226</f>
        <v>412.43866235999991</v>
      </c>
      <c r="Z141" s="164"/>
      <c r="AA141" s="168">
        <f>AA142+AA151+AA159+AA173+AA189+AA226</f>
        <v>80.729972000000004</v>
      </c>
      <c r="AR141" s="169" t="s">
        <v>80</v>
      </c>
      <c r="AT141" s="170" t="s">
        <v>74</v>
      </c>
      <c r="AU141" s="170" t="s">
        <v>75</v>
      </c>
      <c r="AY141" s="169" t="s">
        <v>168</v>
      </c>
      <c r="BK141" s="171">
        <f>BK142+BK151+BK159+BK173+BK189+BK226</f>
        <v>0</v>
      </c>
    </row>
    <row r="142" spans="2:65" s="9" customFormat="1" ht="19.899999999999999" customHeight="1">
      <c r="B142" s="163"/>
      <c r="C142" s="164"/>
      <c r="D142" s="172" t="s">
        <v>145</v>
      </c>
      <c r="E142" s="172"/>
      <c r="F142" s="172"/>
      <c r="G142" s="172"/>
      <c r="H142" s="172"/>
      <c r="I142" s="172"/>
      <c r="J142" s="172"/>
      <c r="K142" s="172"/>
      <c r="L142" s="172"/>
      <c r="M142" s="172"/>
      <c r="N142" s="263">
        <f>BK142</f>
        <v>0</v>
      </c>
      <c r="O142" s="264"/>
      <c r="P142" s="264"/>
      <c r="Q142" s="264"/>
      <c r="R142" s="165"/>
      <c r="T142" s="166"/>
      <c r="U142" s="164"/>
      <c r="V142" s="164"/>
      <c r="W142" s="167">
        <f>SUM(W143:W150)</f>
        <v>0</v>
      </c>
      <c r="X142" s="164"/>
      <c r="Y142" s="167">
        <f>SUM(Y143:Y150)</f>
        <v>0</v>
      </c>
      <c r="Z142" s="164"/>
      <c r="AA142" s="168">
        <f>SUM(AA143:AA150)</f>
        <v>0</v>
      </c>
      <c r="AR142" s="169" t="s">
        <v>80</v>
      </c>
      <c r="AT142" s="170" t="s">
        <v>74</v>
      </c>
      <c r="AU142" s="170" t="s">
        <v>80</v>
      </c>
      <c r="AY142" s="169" t="s">
        <v>168</v>
      </c>
      <c r="BK142" s="171">
        <f>SUM(BK143:BK150)</f>
        <v>0</v>
      </c>
    </row>
    <row r="143" spans="2:65" s="1" customFormat="1" ht="31.5" customHeight="1">
      <c r="B143" s="33"/>
      <c r="C143" s="173" t="s">
        <v>80</v>
      </c>
      <c r="D143" s="173" t="s">
        <v>141</v>
      </c>
      <c r="E143" s="174" t="s">
        <v>169</v>
      </c>
      <c r="F143" s="260" t="s">
        <v>170</v>
      </c>
      <c r="G143" s="260"/>
      <c r="H143" s="260"/>
      <c r="I143" s="260"/>
      <c r="J143" s="175" t="s">
        <v>171</v>
      </c>
      <c r="K143" s="156">
        <v>50.76</v>
      </c>
      <c r="L143" s="232">
        <v>0</v>
      </c>
      <c r="M143" s="261"/>
      <c r="N143" s="233">
        <f t="shared" ref="N143:N150" si="5">ROUND(L143*K143,3)</f>
        <v>0</v>
      </c>
      <c r="O143" s="233"/>
      <c r="P143" s="233"/>
      <c r="Q143" s="233"/>
      <c r="R143" s="35"/>
      <c r="T143" s="157" t="s">
        <v>20</v>
      </c>
      <c r="U143" s="42" t="s">
        <v>42</v>
      </c>
      <c r="V143" s="34"/>
      <c r="W143" s="176">
        <f t="shared" ref="W143:W150" si="6">V143*K143</f>
        <v>0</v>
      </c>
      <c r="X143" s="176">
        <v>0</v>
      </c>
      <c r="Y143" s="176">
        <f t="shared" ref="Y143:Y150" si="7">X143*K143</f>
        <v>0</v>
      </c>
      <c r="Z143" s="176">
        <v>0</v>
      </c>
      <c r="AA143" s="177">
        <f t="shared" ref="AA143:AA150" si="8">Z143*K143</f>
        <v>0</v>
      </c>
      <c r="AR143" s="17" t="s">
        <v>172</v>
      </c>
      <c r="AT143" s="17" t="s">
        <v>141</v>
      </c>
      <c r="AU143" s="17" t="s">
        <v>118</v>
      </c>
      <c r="AY143" s="17" t="s">
        <v>168</v>
      </c>
      <c r="BE143" s="107">
        <f t="shared" ref="BE143:BE150" si="9">IF(U143="základná",N143,0)</f>
        <v>0</v>
      </c>
      <c r="BF143" s="107">
        <f t="shared" ref="BF143:BF150" si="10">IF(U143="znížená",N143,0)</f>
        <v>0</v>
      </c>
      <c r="BG143" s="107">
        <f t="shared" ref="BG143:BG150" si="11">IF(U143="zákl. prenesená",N143,0)</f>
        <v>0</v>
      </c>
      <c r="BH143" s="107">
        <f t="shared" ref="BH143:BH150" si="12">IF(U143="zníž. prenesená",N143,0)</f>
        <v>0</v>
      </c>
      <c r="BI143" s="107">
        <f t="shared" ref="BI143:BI150" si="13">IF(U143="nulová",N143,0)</f>
        <v>0</v>
      </c>
      <c r="BJ143" s="17" t="s">
        <v>118</v>
      </c>
      <c r="BK143" s="151">
        <f t="shared" ref="BK143:BK150" si="14">ROUND(L143*K143,3)</f>
        <v>0</v>
      </c>
      <c r="BL143" s="17" t="s">
        <v>172</v>
      </c>
      <c r="BM143" s="17" t="s">
        <v>173</v>
      </c>
    </row>
    <row r="144" spans="2:65" s="1" customFormat="1" ht="31.5" customHeight="1">
      <c r="B144" s="33"/>
      <c r="C144" s="173" t="s">
        <v>118</v>
      </c>
      <c r="D144" s="173" t="s">
        <v>141</v>
      </c>
      <c r="E144" s="174" t="s">
        <v>174</v>
      </c>
      <c r="F144" s="260" t="s">
        <v>175</v>
      </c>
      <c r="G144" s="260"/>
      <c r="H144" s="260"/>
      <c r="I144" s="260"/>
      <c r="J144" s="175" t="s">
        <v>171</v>
      </c>
      <c r="K144" s="156">
        <v>50.76</v>
      </c>
      <c r="L144" s="232">
        <v>0</v>
      </c>
      <c r="M144" s="261"/>
      <c r="N144" s="233">
        <f t="shared" si="5"/>
        <v>0</v>
      </c>
      <c r="O144" s="233"/>
      <c r="P144" s="233"/>
      <c r="Q144" s="233"/>
      <c r="R144" s="35"/>
      <c r="T144" s="157" t="s">
        <v>20</v>
      </c>
      <c r="U144" s="42" t="s">
        <v>42</v>
      </c>
      <c r="V144" s="34"/>
      <c r="W144" s="176">
        <f t="shared" si="6"/>
        <v>0</v>
      </c>
      <c r="X144" s="176">
        <v>0</v>
      </c>
      <c r="Y144" s="176">
        <f t="shared" si="7"/>
        <v>0</v>
      </c>
      <c r="Z144" s="176">
        <v>0</v>
      </c>
      <c r="AA144" s="177">
        <f t="shared" si="8"/>
        <v>0</v>
      </c>
      <c r="AR144" s="17" t="s">
        <v>172</v>
      </c>
      <c r="AT144" s="17" t="s">
        <v>141</v>
      </c>
      <c r="AU144" s="17" t="s">
        <v>118</v>
      </c>
      <c r="AY144" s="17" t="s">
        <v>168</v>
      </c>
      <c r="BE144" s="107">
        <f t="shared" si="9"/>
        <v>0</v>
      </c>
      <c r="BF144" s="107">
        <f t="shared" si="10"/>
        <v>0</v>
      </c>
      <c r="BG144" s="107">
        <f t="shared" si="11"/>
        <v>0</v>
      </c>
      <c r="BH144" s="107">
        <f t="shared" si="12"/>
        <v>0</v>
      </c>
      <c r="BI144" s="107">
        <f t="shared" si="13"/>
        <v>0</v>
      </c>
      <c r="BJ144" s="17" t="s">
        <v>118</v>
      </c>
      <c r="BK144" s="151">
        <f t="shared" si="14"/>
        <v>0</v>
      </c>
      <c r="BL144" s="17" t="s">
        <v>172</v>
      </c>
      <c r="BM144" s="17" t="s">
        <v>176</v>
      </c>
    </row>
    <row r="145" spans="2:65" s="1" customFormat="1" ht="31.5" customHeight="1">
      <c r="B145" s="33"/>
      <c r="C145" s="173" t="s">
        <v>177</v>
      </c>
      <c r="D145" s="173" t="s">
        <v>141</v>
      </c>
      <c r="E145" s="174" t="s">
        <v>178</v>
      </c>
      <c r="F145" s="260" t="s">
        <v>179</v>
      </c>
      <c r="G145" s="260"/>
      <c r="H145" s="260"/>
      <c r="I145" s="260"/>
      <c r="J145" s="175" t="s">
        <v>171</v>
      </c>
      <c r="K145" s="156">
        <v>50.76</v>
      </c>
      <c r="L145" s="232">
        <v>0</v>
      </c>
      <c r="M145" s="261"/>
      <c r="N145" s="233">
        <f t="shared" si="5"/>
        <v>0</v>
      </c>
      <c r="O145" s="233"/>
      <c r="P145" s="233"/>
      <c r="Q145" s="233"/>
      <c r="R145" s="35"/>
      <c r="T145" s="157" t="s">
        <v>20</v>
      </c>
      <c r="U145" s="42" t="s">
        <v>42</v>
      </c>
      <c r="V145" s="34"/>
      <c r="W145" s="176">
        <f t="shared" si="6"/>
        <v>0</v>
      </c>
      <c r="X145" s="176">
        <v>0</v>
      </c>
      <c r="Y145" s="176">
        <f t="shared" si="7"/>
        <v>0</v>
      </c>
      <c r="Z145" s="176">
        <v>0</v>
      </c>
      <c r="AA145" s="177">
        <f t="shared" si="8"/>
        <v>0</v>
      </c>
      <c r="AR145" s="17" t="s">
        <v>172</v>
      </c>
      <c r="AT145" s="17" t="s">
        <v>141</v>
      </c>
      <c r="AU145" s="17" t="s">
        <v>118</v>
      </c>
      <c r="AY145" s="17" t="s">
        <v>168</v>
      </c>
      <c r="BE145" s="107">
        <f t="shared" si="9"/>
        <v>0</v>
      </c>
      <c r="BF145" s="107">
        <f t="shared" si="10"/>
        <v>0</v>
      </c>
      <c r="BG145" s="107">
        <f t="shared" si="11"/>
        <v>0</v>
      </c>
      <c r="BH145" s="107">
        <f t="shared" si="12"/>
        <v>0</v>
      </c>
      <c r="BI145" s="107">
        <f t="shared" si="13"/>
        <v>0</v>
      </c>
      <c r="BJ145" s="17" t="s">
        <v>118</v>
      </c>
      <c r="BK145" s="151">
        <f t="shared" si="14"/>
        <v>0</v>
      </c>
      <c r="BL145" s="17" t="s">
        <v>172</v>
      </c>
      <c r="BM145" s="17" t="s">
        <v>180</v>
      </c>
    </row>
    <row r="146" spans="2:65" s="1" customFormat="1" ht="44.25" customHeight="1">
      <c r="B146" s="33"/>
      <c r="C146" s="173" t="s">
        <v>172</v>
      </c>
      <c r="D146" s="173" t="s">
        <v>141</v>
      </c>
      <c r="E146" s="174" t="s">
        <v>181</v>
      </c>
      <c r="F146" s="260" t="s">
        <v>182</v>
      </c>
      <c r="G146" s="260"/>
      <c r="H146" s="260"/>
      <c r="I146" s="260"/>
      <c r="J146" s="175" t="s">
        <v>171</v>
      </c>
      <c r="K146" s="156">
        <v>39.338999999999999</v>
      </c>
      <c r="L146" s="232">
        <v>0</v>
      </c>
      <c r="M146" s="261"/>
      <c r="N146" s="233">
        <f t="shared" si="5"/>
        <v>0</v>
      </c>
      <c r="O146" s="233"/>
      <c r="P146" s="233"/>
      <c r="Q146" s="233"/>
      <c r="R146" s="35"/>
      <c r="T146" s="157" t="s">
        <v>20</v>
      </c>
      <c r="U146" s="42" t="s">
        <v>42</v>
      </c>
      <c r="V146" s="34"/>
      <c r="W146" s="176">
        <f t="shared" si="6"/>
        <v>0</v>
      </c>
      <c r="X146" s="176">
        <v>0</v>
      </c>
      <c r="Y146" s="176">
        <f t="shared" si="7"/>
        <v>0</v>
      </c>
      <c r="Z146" s="176">
        <v>0</v>
      </c>
      <c r="AA146" s="177">
        <f t="shared" si="8"/>
        <v>0</v>
      </c>
      <c r="AR146" s="17" t="s">
        <v>172</v>
      </c>
      <c r="AT146" s="17" t="s">
        <v>141</v>
      </c>
      <c r="AU146" s="17" t="s">
        <v>118</v>
      </c>
      <c r="AY146" s="17" t="s">
        <v>168</v>
      </c>
      <c r="BE146" s="107">
        <f t="shared" si="9"/>
        <v>0</v>
      </c>
      <c r="BF146" s="107">
        <f t="shared" si="10"/>
        <v>0</v>
      </c>
      <c r="BG146" s="107">
        <f t="shared" si="11"/>
        <v>0</v>
      </c>
      <c r="BH146" s="107">
        <f t="shared" si="12"/>
        <v>0</v>
      </c>
      <c r="BI146" s="107">
        <f t="shared" si="13"/>
        <v>0</v>
      </c>
      <c r="BJ146" s="17" t="s">
        <v>118</v>
      </c>
      <c r="BK146" s="151">
        <f t="shared" si="14"/>
        <v>0</v>
      </c>
      <c r="BL146" s="17" t="s">
        <v>172</v>
      </c>
      <c r="BM146" s="17" t="s">
        <v>183</v>
      </c>
    </row>
    <row r="147" spans="2:65" s="1" customFormat="1" ht="57" customHeight="1">
      <c r="B147" s="33"/>
      <c r="C147" s="173" t="s">
        <v>184</v>
      </c>
      <c r="D147" s="173" t="s">
        <v>141</v>
      </c>
      <c r="E147" s="174" t="s">
        <v>185</v>
      </c>
      <c r="F147" s="260" t="s">
        <v>186</v>
      </c>
      <c r="G147" s="260"/>
      <c r="H147" s="260"/>
      <c r="I147" s="260"/>
      <c r="J147" s="175" t="s">
        <v>171</v>
      </c>
      <c r="K147" s="156">
        <v>472.06799999999998</v>
      </c>
      <c r="L147" s="232">
        <v>0</v>
      </c>
      <c r="M147" s="261"/>
      <c r="N147" s="233">
        <f t="shared" si="5"/>
        <v>0</v>
      </c>
      <c r="O147" s="233"/>
      <c r="P147" s="233"/>
      <c r="Q147" s="233"/>
      <c r="R147" s="35"/>
      <c r="T147" s="157" t="s">
        <v>20</v>
      </c>
      <c r="U147" s="42" t="s">
        <v>42</v>
      </c>
      <c r="V147" s="34"/>
      <c r="W147" s="176">
        <f t="shared" si="6"/>
        <v>0</v>
      </c>
      <c r="X147" s="176">
        <v>0</v>
      </c>
      <c r="Y147" s="176">
        <f t="shared" si="7"/>
        <v>0</v>
      </c>
      <c r="Z147" s="176">
        <v>0</v>
      </c>
      <c r="AA147" s="177">
        <f t="shared" si="8"/>
        <v>0</v>
      </c>
      <c r="AR147" s="17" t="s">
        <v>172</v>
      </c>
      <c r="AT147" s="17" t="s">
        <v>141</v>
      </c>
      <c r="AU147" s="17" t="s">
        <v>118</v>
      </c>
      <c r="AY147" s="17" t="s">
        <v>168</v>
      </c>
      <c r="BE147" s="107">
        <f t="shared" si="9"/>
        <v>0</v>
      </c>
      <c r="BF147" s="107">
        <f t="shared" si="10"/>
        <v>0</v>
      </c>
      <c r="BG147" s="107">
        <f t="shared" si="11"/>
        <v>0</v>
      </c>
      <c r="BH147" s="107">
        <f t="shared" si="12"/>
        <v>0</v>
      </c>
      <c r="BI147" s="107">
        <f t="shared" si="13"/>
        <v>0</v>
      </c>
      <c r="BJ147" s="17" t="s">
        <v>118</v>
      </c>
      <c r="BK147" s="151">
        <f t="shared" si="14"/>
        <v>0</v>
      </c>
      <c r="BL147" s="17" t="s">
        <v>172</v>
      </c>
      <c r="BM147" s="17" t="s">
        <v>187</v>
      </c>
    </row>
    <row r="148" spans="2:65" s="1" customFormat="1" ht="22.5" customHeight="1">
      <c r="B148" s="33"/>
      <c r="C148" s="173" t="s">
        <v>188</v>
      </c>
      <c r="D148" s="173" t="s">
        <v>141</v>
      </c>
      <c r="E148" s="174" t="s">
        <v>189</v>
      </c>
      <c r="F148" s="260" t="s">
        <v>190</v>
      </c>
      <c r="G148" s="260"/>
      <c r="H148" s="260"/>
      <c r="I148" s="260"/>
      <c r="J148" s="175" t="s">
        <v>171</v>
      </c>
      <c r="K148" s="156">
        <v>39.338999999999999</v>
      </c>
      <c r="L148" s="232">
        <v>0</v>
      </c>
      <c r="M148" s="261"/>
      <c r="N148" s="233">
        <f t="shared" si="5"/>
        <v>0</v>
      </c>
      <c r="O148" s="233"/>
      <c r="P148" s="233"/>
      <c r="Q148" s="233"/>
      <c r="R148" s="35"/>
      <c r="T148" s="157" t="s">
        <v>20</v>
      </c>
      <c r="U148" s="42" t="s">
        <v>42</v>
      </c>
      <c r="V148" s="34"/>
      <c r="W148" s="176">
        <f t="shared" si="6"/>
        <v>0</v>
      </c>
      <c r="X148" s="176">
        <v>0</v>
      </c>
      <c r="Y148" s="176">
        <f t="shared" si="7"/>
        <v>0</v>
      </c>
      <c r="Z148" s="176">
        <v>0</v>
      </c>
      <c r="AA148" s="177">
        <f t="shared" si="8"/>
        <v>0</v>
      </c>
      <c r="AR148" s="17" t="s">
        <v>172</v>
      </c>
      <c r="AT148" s="17" t="s">
        <v>141</v>
      </c>
      <c r="AU148" s="17" t="s">
        <v>118</v>
      </c>
      <c r="AY148" s="17" t="s">
        <v>168</v>
      </c>
      <c r="BE148" s="107">
        <f t="shared" si="9"/>
        <v>0</v>
      </c>
      <c r="BF148" s="107">
        <f t="shared" si="10"/>
        <v>0</v>
      </c>
      <c r="BG148" s="107">
        <f t="shared" si="11"/>
        <v>0</v>
      </c>
      <c r="BH148" s="107">
        <f t="shared" si="12"/>
        <v>0</v>
      </c>
      <c r="BI148" s="107">
        <f t="shared" si="13"/>
        <v>0</v>
      </c>
      <c r="BJ148" s="17" t="s">
        <v>118</v>
      </c>
      <c r="BK148" s="151">
        <f t="shared" si="14"/>
        <v>0</v>
      </c>
      <c r="BL148" s="17" t="s">
        <v>172</v>
      </c>
      <c r="BM148" s="17" t="s">
        <v>191</v>
      </c>
    </row>
    <row r="149" spans="2:65" s="1" customFormat="1" ht="31.5" customHeight="1">
      <c r="B149" s="33"/>
      <c r="C149" s="173" t="s">
        <v>192</v>
      </c>
      <c r="D149" s="173" t="s">
        <v>141</v>
      </c>
      <c r="E149" s="174" t="s">
        <v>193</v>
      </c>
      <c r="F149" s="260" t="s">
        <v>194</v>
      </c>
      <c r="G149" s="260"/>
      <c r="H149" s="260"/>
      <c r="I149" s="260"/>
      <c r="J149" s="175" t="s">
        <v>195</v>
      </c>
      <c r="K149" s="156">
        <v>62.942</v>
      </c>
      <c r="L149" s="232">
        <v>0</v>
      </c>
      <c r="M149" s="261"/>
      <c r="N149" s="233">
        <f t="shared" si="5"/>
        <v>0</v>
      </c>
      <c r="O149" s="233"/>
      <c r="P149" s="233"/>
      <c r="Q149" s="233"/>
      <c r="R149" s="35"/>
      <c r="T149" s="157" t="s">
        <v>20</v>
      </c>
      <c r="U149" s="42" t="s">
        <v>42</v>
      </c>
      <c r="V149" s="34"/>
      <c r="W149" s="176">
        <f t="shared" si="6"/>
        <v>0</v>
      </c>
      <c r="X149" s="176">
        <v>0</v>
      </c>
      <c r="Y149" s="176">
        <f t="shared" si="7"/>
        <v>0</v>
      </c>
      <c r="Z149" s="176">
        <v>0</v>
      </c>
      <c r="AA149" s="177">
        <f t="shared" si="8"/>
        <v>0</v>
      </c>
      <c r="AR149" s="17" t="s">
        <v>172</v>
      </c>
      <c r="AT149" s="17" t="s">
        <v>141</v>
      </c>
      <c r="AU149" s="17" t="s">
        <v>118</v>
      </c>
      <c r="AY149" s="17" t="s">
        <v>168</v>
      </c>
      <c r="BE149" s="107">
        <f t="shared" si="9"/>
        <v>0</v>
      </c>
      <c r="BF149" s="107">
        <f t="shared" si="10"/>
        <v>0</v>
      </c>
      <c r="BG149" s="107">
        <f t="shared" si="11"/>
        <v>0</v>
      </c>
      <c r="BH149" s="107">
        <f t="shared" si="12"/>
        <v>0</v>
      </c>
      <c r="BI149" s="107">
        <f t="shared" si="13"/>
        <v>0</v>
      </c>
      <c r="BJ149" s="17" t="s">
        <v>118</v>
      </c>
      <c r="BK149" s="151">
        <f t="shared" si="14"/>
        <v>0</v>
      </c>
      <c r="BL149" s="17" t="s">
        <v>172</v>
      </c>
      <c r="BM149" s="17" t="s">
        <v>196</v>
      </c>
    </row>
    <row r="150" spans="2:65" s="1" customFormat="1" ht="31.5" customHeight="1">
      <c r="B150" s="33"/>
      <c r="C150" s="173" t="s">
        <v>197</v>
      </c>
      <c r="D150" s="173" t="s">
        <v>141</v>
      </c>
      <c r="E150" s="174" t="s">
        <v>198</v>
      </c>
      <c r="F150" s="260" t="s">
        <v>199</v>
      </c>
      <c r="G150" s="260"/>
      <c r="H150" s="260"/>
      <c r="I150" s="260"/>
      <c r="J150" s="175" t="s">
        <v>171</v>
      </c>
      <c r="K150" s="156">
        <v>11.420999999999999</v>
      </c>
      <c r="L150" s="232">
        <v>0</v>
      </c>
      <c r="M150" s="261"/>
      <c r="N150" s="233">
        <f t="shared" si="5"/>
        <v>0</v>
      </c>
      <c r="O150" s="233"/>
      <c r="P150" s="233"/>
      <c r="Q150" s="233"/>
      <c r="R150" s="35"/>
      <c r="T150" s="157" t="s">
        <v>20</v>
      </c>
      <c r="U150" s="42" t="s">
        <v>42</v>
      </c>
      <c r="V150" s="34"/>
      <c r="W150" s="176">
        <f t="shared" si="6"/>
        <v>0</v>
      </c>
      <c r="X150" s="176">
        <v>0</v>
      </c>
      <c r="Y150" s="176">
        <f t="shared" si="7"/>
        <v>0</v>
      </c>
      <c r="Z150" s="176">
        <v>0</v>
      </c>
      <c r="AA150" s="177">
        <f t="shared" si="8"/>
        <v>0</v>
      </c>
      <c r="AR150" s="17" t="s">
        <v>172</v>
      </c>
      <c r="AT150" s="17" t="s">
        <v>141</v>
      </c>
      <c r="AU150" s="17" t="s">
        <v>118</v>
      </c>
      <c r="AY150" s="17" t="s">
        <v>168</v>
      </c>
      <c r="BE150" s="107">
        <f t="shared" si="9"/>
        <v>0</v>
      </c>
      <c r="BF150" s="107">
        <f t="shared" si="10"/>
        <v>0</v>
      </c>
      <c r="BG150" s="107">
        <f t="shared" si="11"/>
        <v>0</v>
      </c>
      <c r="BH150" s="107">
        <f t="shared" si="12"/>
        <v>0</v>
      </c>
      <c r="BI150" s="107">
        <f t="shared" si="13"/>
        <v>0</v>
      </c>
      <c r="BJ150" s="17" t="s">
        <v>118</v>
      </c>
      <c r="BK150" s="151">
        <f t="shared" si="14"/>
        <v>0</v>
      </c>
      <c r="BL150" s="17" t="s">
        <v>172</v>
      </c>
      <c r="BM150" s="17" t="s">
        <v>200</v>
      </c>
    </row>
    <row r="151" spans="2:65" s="9" customFormat="1" ht="29.85" customHeight="1">
      <c r="B151" s="163"/>
      <c r="C151" s="164"/>
      <c r="D151" s="172" t="s">
        <v>146</v>
      </c>
      <c r="E151" s="172"/>
      <c r="F151" s="172"/>
      <c r="G151" s="172"/>
      <c r="H151" s="172"/>
      <c r="I151" s="172"/>
      <c r="J151" s="172"/>
      <c r="K151" s="172"/>
      <c r="L151" s="172"/>
      <c r="M151" s="172"/>
      <c r="N151" s="256">
        <f>BK151</f>
        <v>0</v>
      </c>
      <c r="O151" s="257"/>
      <c r="P151" s="257"/>
      <c r="Q151" s="257"/>
      <c r="R151" s="165"/>
      <c r="T151" s="166"/>
      <c r="U151" s="164"/>
      <c r="V151" s="164"/>
      <c r="W151" s="167">
        <f>SUM(W152:W158)</f>
        <v>0</v>
      </c>
      <c r="X151" s="164"/>
      <c r="Y151" s="167">
        <f>SUM(Y152:Y158)</f>
        <v>68.30814964999999</v>
      </c>
      <c r="Z151" s="164"/>
      <c r="AA151" s="168">
        <f>SUM(AA152:AA158)</f>
        <v>0</v>
      </c>
      <c r="AR151" s="169" t="s">
        <v>80</v>
      </c>
      <c r="AT151" s="170" t="s">
        <v>74</v>
      </c>
      <c r="AU151" s="170" t="s">
        <v>80</v>
      </c>
      <c r="AY151" s="169" t="s">
        <v>168</v>
      </c>
      <c r="BK151" s="171">
        <f>SUM(BK152:BK158)</f>
        <v>0</v>
      </c>
    </row>
    <row r="152" spans="2:65" s="1" customFormat="1" ht="22.5" customHeight="1">
      <c r="B152" s="33"/>
      <c r="C152" s="173" t="s">
        <v>201</v>
      </c>
      <c r="D152" s="173" t="s">
        <v>141</v>
      </c>
      <c r="E152" s="174" t="s">
        <v>202</v>
      </c>
      <c r="F152" s="260" t="s">
        <v>203</v>
      </c>
      <c r="G152" s="260"/>
      <c r="H152" s="260"/>
      <c r="I152" s="260"/>
      <c r="J152" s="175" t="s">
        <v>171</v>
      </c>
      <c r="K152" s="156">
        <v>10.259</v>
      </c>
      <c r="L152" s="232">
        <v>0</v>
      </c>
      <c r="M152" s="261"/>
      <c r="N152" s="233">
        <f t="shared" ref="N152:N158" si="15">ROUND(L152*K152,3)</f>
        <v>0</v>
      </c>
      <c r="O152" s="233"/>
      <c r="P152" s="233"/>
      <c r="Q152" s="233"/>
      <c r="R152" s="35"/>
      <c r="T152" s="157" t="s">
        <v>20</v>
      </c>
      <c r="U152" s="42" t="s">
        <v>42</v>
      </c>
      <c r="V152" s="34"/>
      <c r="W152" s="176">
        <f t="shared" ref="W152:W158" si="16">V152*K152</f>
        <v>0</v>
      </c>
      <c r="X152" s="176">
        <v>2.2119</v>
      </c>
      <c r="Y152" s="176">
        <f t="shared" ref="Y152:Y158" si="17">X152*K152</f>
        <v>22.691882100000001</v>
      </c>
      <c r="Z152" s="176">
        <v>0</v>
      </c>
      <c r="AA152" s="177">
        <f t="shared" ref="AA152:AA158" si="18">Z152*K152</f>
        <v>0</v>
      </c>
      <c r="AR152" s="17" t="s">
        <v>172</v>
      </c>
      <c r="AT152" s="17" t="s">
        <v>141</v>
      </c>
      <c r="AU152" s="17" t="s">
        <v>118</v>
      </c>
      <c r="AY152" s="17" t="s">
        <v>168</v>
      </c>
      <c r="BE152" s="107">
        <f t="shared" ref="BE152:BE158" si="19">IF(U152="základná",N152,0)</f>
        <v>0</v>
      </c>
      <c r="BF152" s="107">
        <f t="shared" ref="BF152:BF158" si="20">IF(U152="znížená",N152,0)</f>
        <v>0</v>
      </c>
      <c r="BG152" s="107">
        <f t="shared" ref="BG152:BG158" si="21">IF(U152="zákl. prenesená",N152,0)</f>
        <v>0</v>
      </c>
      <c r="BH152" s="107">
        <f t="shared" ref="BH152:BH158" si="22">IF(U152="zníž. prenesená",N152,0)</f>
        <v>0</v>
      </c>
      <c r="BI152" s="107">
        <f t="shared" ref="BI152:BI158" si="23">IF(U152="nulová",N152,0)</f>
        <v>0</v>
      </c>
      <c r="BJ152" s="17" t="s">
        <v>118</v>
      </c>
      <c r="BK152" s="151">
        <f t="shared" ref="BK152:BK158" si="24">ROUND(L152*K152,3)</f>
        <v>0</v>
      </c>
      <c r="BL152" s="17" t="s">
        <v>172</v>
      </c>
      <c r="BM152" s="17" t="s">
        <v>204</v>
      </c>
    </row>
    <row r="153" spans="2:65" s="1" customFormat="1" ht="31.5" customHeight="1">
      <c r="B153" s="33"/>
      <c r="C153" s="173" t="s">
        <v>205</v>
      </c>
      <c r="D153" s="173" t="s">
        <v>141</v>
      </c>
      <c r="E153" s="174" t="s">
        <v>206</v>
      </c>
      <c r="F153" s="260" t="s">
        <v>207</v>
      </c>
      <c r="G153" s="260"/>
      <c r="H153" s="260"/>
      <c r="I153" s="260"/>
      <c r="J153" s="175" t="s">
        <v>208</v>
      </c>
      <c r="K153" s="156">
        <v>12.41</v>
      </c>
      <c r="L153" s="232">
        <v>0</v>
      </c>
      <c r="M153" s="261"/>
      <c r="N153" s="233">
        <f t="shared" si="15"/>
        <v>0</v>
      </c>
      <c r="O153" s="233"/>
      <c r="P153" s="233"/>
      <c r="Q153" s="233"/>
      <c r="R153" s="35"/>
      <c r="T153" s="157" t="s">
        <v>20</v>
      </c>
      <c r="U153" s="42" t="s">
        <v>42</v>
      </c>
      <c r="V153" s="34"/>
      <c r="W153" s="176">
        <f t="shared" si="16"/>
        <v>0</v>
      </c>
      <c r="X153" s="176">
        <v>6.7000000000000002E-4</v>
      </c>
      <c r="Y153" s="176">
        <f t="shared" si="17"/>
        <v>8.3146999999999995E-3</v>
      </c>
      <c r="Z153" s="176">
        <v>0</v>
      </c>
      <c r="AA153" s="177">
        <f t="shared" si="18"/>
        <v>0</v>
      </c>
      <c r="AR153" s="17" t="s">
        <v>172</v>
      </c>
      <c r="AT153" s="17" t="s">
        <v>141</v>
      </c>
      <c r="AU153" s="17" t="s">
        <v>118</v>
      </c>
      <c r="AY153" s="17" t="s">
        <v>168</v>
      </c>
      <c r="BE153" s="107">
        <f t="shared" si="19"/>
        <v>0</v>
      </c>
      <c r="BF153" s="107">
        <f t="shared" si="20"/>
        <v>0</v>
      </c>
      <c r="BG153" s="107">
        <f t="shared" si="21"/>
        <v>0</v>
      </c>
      <c r="BH153" s="107">
        <f t="shared" si="22"/>
        <v>0</v>
      </c>
      <c r="BI153" s="107">
        <f t="shared" si="23"/>
        <v>0</v>
      </c>
      <c r="BJ153" s="17" t="s">
        <v>118</v>
      </c>
      <c r="BK153" s="151">
        <f t="shared" si="24"/>
        <v>0</v>
      </c>
      <c r="BL153" s="17" t="s">
        <v>172</v>
      </c>
      <c r="BM153" s="17" t="s">
        <v>209</v>
      </c>
    </row>
    <row r="154" spans="2:65" s="1" customFormat="1" ht="31.5" customHeight="1">
      <c r="B154" s="33"/>
      <c r="C154" s="173" t="s">
        <v>210</v>
      </c>
      <c r="D154" s="173" t="s">
        <v>141</v>
      </c>
      <c r="E154" s="174" t="s">
        <v>211</v>
      </c>
      <c r="F154" s="260" t="s">
        <v>212</v>
      </c>
      <c r="G154" s="260"/>
      <c r="H154" s="260"/>
      <c r="I154" s="260"/>
      <c r="J154" s="175" t="s">
        <v>208</v>
      </c>
      <c r="K154" s="156">
        <v>10.56</v>
      </c>
      <c r="L154" s="232">
        <v>0</v>
      </c>
      <c r="M154" s="261"/>
      <c r="N154" s="233">
        <f t="shared" si="15"/>
        <v>0</v>
      </c>
      <c r="O154" s="233"/>
      <c r="P154" s="233"/>
      <c r="Q154" s="233"/>
      <c r="R154" s="35"/>
      <c r="T154" s="157" t="s">
        <v>20</v>
      </c>
      <c r="U154" s="42" t="s">
        <v>42</v>
      </c>
      <c r="V154" s="34"/>
      <c r="W154" s="176">
        <f t="shared" si="16"/>
        <v>0</v>
      </c>
      <c r="X154" s="176">
        <v>0</v>
      </c>
      <c r="Y154" s="176">
        <f t="shared" si="17"/>
        <v>0</v>
      </c>
      <c r="Z154" s="176">
        <v>0</v>
      </c>
      <c r="AA154" s="177">
        <f t="shared" si="18"/>
        <v>0</v>
      </c>
      <c r="AR154" s="17" t="s">
        <v>172</v>
      </c>
      <c r="AT154" s="17" t="s">
        <v>141</v>
      </c>
      <c r="AU154" s="17" t="s">
        <v>118</v>
      </c>
      <c r="AY154" s="17" t="s">
        <v>168</v>
      </c>
      <c r="BE154" s="107">
        <f t="shared" si="19"/>
        <v>0</v>
      </c>
      <c r="BF154" s="107">
        <f t="shared" si="20"/>
        <v>0</v>
      </c>
      <c r="BG154" s="107">
        <f t="shared" si="21"/>
        <v>0</v>
      </c>
      <c r="BH154" s="107">
        <f t="shared" si="22"/>
        <v>0</v>
      </c>
      <c r="BI154" s="107">
        <f t="shared" si="23"/>
        <v>0</v>
      </c>
      <c r="BJ154" s="17" t="s">
        <v>118</v>
      </c>
      <c r="BK154" s="151">
        <f t="shared" si="24"/>
        <v>0</v>
      </c>
      <c r="BL154" s="17" t="s">
        <v>172</v>
      </c>
      <c r="BM154" s="17" t="s">
        <v>213</v>
      </c>
    </row>
    <row r="155" spans="2:65" s="1" customFormat="1" ht="31.5" customHeight="1">
      <c r="B155" s="33"/>
      <c r="C155" s="173" t="s">
        <v>214</v>
      </c>
      <c r="D155" s="173" t="s">
        <v>141</v>
      </c>
      <c r="E155" s="174" t="s">
        <v>215</v>
      </c>
      <c r="F155" s="260" t="s">
        <v>216</v>
      </c>
      <c r="G155" s="260"/>
      <c r="H155" s="260"/>
      <c r="I155" s="260"/>
      <c r="J155" s="175" t="s">
        <v>171</v>
      </c>
      <c r="K155" s="156">
        <v>20.303999999999998</v>
      </c>
      <c r="L155" s="232">
        <v>0</v>
      </c>
      <c r="M155" s="261"/>
      <c r="N155" s="233">
        <f t="shared" si="15"/>
        <v>0</v>
      </c>
      <c r="O155" s="233"/>
      <c r="P155" s="233"/>
      <c r="Q155" s="233"/>
      <c r="R155" s="35"/>
      <c r="T155" s="157" t="s">
        <v>20</v>
      </c>
      <c r="U155" s="42" t="s">
        <v>42</v>
      </c>
      <c r="V155" s="34"/>
      <c r="W155" s="176">
        <f t="shared" si="16"/>
        <v>0</v>
      </c>
      <c r="X155" s="176">
        <v>2.2121499999999998</v>
      </c>
      <c r="Y155" s="176">
        <f t="shared" si="17"/>
        <v>44.915493599999991</v>
      </c>
      <c r="Z155" s="176">
        <v>0</v>
      </c>
      <c r="AA155" s="177">
        <f t="shared" si="18"/>
        <v>0</v>
      </c>
      <c r="AR155" s="17" t="s">
        <v>172</v>
      </c>
      <c r="AT155" s="17" t="s">
        <v>141</v>
      </c>
      <c r="AU155" s="17" t="s">
        <v>118</v>
      </c>
      <c r="AY155" s="17" t="s">
        <v>168</v>
      </c>
      <c r="BE155" s="107">
        <f t="shared" si="19"/>
        <v>0</v>
      </c>
      <c r="BF155" s="107">
        <f t="shared" si="20"/>
        <v>0</v>
      </c>
      <c r="BG155" s="107">
        <f t="shared" si="21"/>
        <v>0</v>
      </c>
      <c r="BH155" s="107">
        <f t="shared" si="22"/>
        <v>0</v>
      </c>
      <c r="BI155" s="107">
        <f t="shared" si="23"/>
        <v>0</v>
      </c>
      <c r="BJ155" s="17" t="s">
        <v>118</v>
      </c>
      <c r="BK155" s="151">
        <f t="shared" si="24"/>
        <v>0</v>
      </c>
      <c r="BL155" s="17" t="s">
        <v>172</v>
      </c>
      <c r="BM155" s="17" t="s">
        <v>217</v>
      </c>
    </row>
    <row r="156" spans="2:65" s="1" customFormat="1" ht="31.5" customHeight="1">
      <c r="B156" s="33"/>
      <c r="C156" s="173" t="s">
        <v>218</v>
      </c>
      <c r="D156" s="173" t="s">
        <v>141</v>
      </c>
      <c r="E156" s="174" t="s">
        <v>219</v>
      </c>
      <c r="F156" s="260" t="s">
        <v>220</v>
      </c>
      <c r="G156" s="260"/>
      <c r="H156" s="260"/>
      <c r="I156" s="260"/>
      <c r="J156" s="175" t="s">
        <v>208</v>
      </c>
      <c r="K156" s="156">
        <v>106.596</v>
      </c>
      <c r="L156" s="232">
        <v>0</v>
      </c>
      <c r="M156" s="261"/>
      <c r="N156" s="233">
        <f t="shared" si="15"/>
        <v>0</v>
      </c>
      <c r="O156" s="233"/>
      <c r="P156" s="233"/>
      <c r="Q156" s="233"/>
      <c r="R156" s="35"/>
      <c r="T156" s="157" t="s">
        <v>20</v>
      </c>
      <c r="U156" s="42" t="s">
        <v>42</v>
      </c>
      <c r="V156" s="34"/>
      <c r="W156" s="176">
        <f t="shared" si="16"/>
        <v>0</v>
      </c>
      <c r="X156" s="176">
        <v>6.7000000000000002E-4</v>
      </c>
      <c r="Y156" s="176">
        <f t="shared" si="17"/>
        <v>7.1419320000000008E-2</v>
      </c>
      <c r="Z156" s="176">
        <v>0</v>
      </c>
      <c r="AA156" s="177">
        <f t="shared" si="18"/>
        <v>0</v>
      </c>
      <c r="AR156" s="17" t="s">
        <v>172</v>
      </c>
      <c r="AT156" s="17" t="s">
        <v>141</v>
      </c>
      <c r="AU156" s="17" t="s">
        <v>118</v>
      </c>
      <c r="AY156" s="17" t="s">
        <v>168</v>
      </c>
      <c r="BE156" s="107">
        <f t="shared" si="19"/>
        <v>0</v>
      </c>
      <c r="BF156" s="107">
        <f t="shared" si="20"/>
        <v>0</v>
      </c>
      <c r="BG156" s="107">
        <f t="shared" si="21"/>
        <v>0</v>
      </c>
      <c r="BH156" s="107">
        <f t="shared" si="22"/>
        <v>0</v>
      </c>
      <c r="BI156" s="107">
        <f t="shared" si="23"/>
        <v>0</v>
      </c>
      <c r="BJ156" s="17" t="s">
        <v>118</v>
      </c>
      <c r="BK156" s="151">
        <f t="shared" si="24"/>
        <v>0</v>
      </c>
      <c r="BL156" s="17" t="s">
        <v>172</v>
      </c>
      <c r="BM156" s="17" t="s">
        <v>221</v>
      </c>
    </row>
    <row r="157" spans="2:65" s="1" customFormat="1" ht="31.5" customHeight="1">
      <c r="B157" s="33"/>
      <c r="C157" s="173" t="s">
        <v>222</v>
      </c>
      <c r="D157" s="173" t="s">
        <v>141</v>
      </c>
      <c r="E157" s="174" t="s">
        <v>223</v>
      </c>
      <c r="F157" s="260" t="s">
        <v>224</v>
      </c>
      <c r="G157" s="260"/>
      <c r="H157" s="260"/>
      <c r="I157" s="260"/>
      <c r="J157" s="175" t="s">
        <v>208</v>
      </c>
      <c r="K157" s="156">
        <v>106.596</v>
      </c>
      <c r="L157" s="232">
        <v>0</v>
      </c>
      <c r="M157" s="261"/>
      <c r="N157" s="233">
        <f t="shared" si="15"/>
        <v>0</v>
      </c>
      <c r="O157" s="233"/>
      <c r="P157" s="233"/>
      <c r="Q157" s="233"/>
      <c r="R157" s="35"/>
      <c r="T157" s="157" t="s">
        <v>20</v>
      </c>
      <c r="U157" s="42" t="s">
        <v>42</v>
      </c>
      <c r="V157" s="34"/>
      <c r="W157" s="176">
        <f t="shared" si="16"/>
        <v>0</v>
      </c>
      <c r="X157" s="176">
        <v>0</v>
      </c>
      <c r="Y157" s="176">
        <f t="shared" si="17"/>
        <v>0</v>
      </c>
      <c r="Z157" s="176">
        <v>0</v>
      </c>
      <c r="AA157" s="177">
        <f t="shared" si="18"/>
        <v>0</v>
      </c>
      <c r="AR157" s="17" t="s">
        <v>172</v>
      </c>
      <c r="AT157" s="17" t="s">
        <v>141</v>
      </c>
      <c r="AU157" s="17" t="s">
        <v>118</v>
      </c>
      <c r="AY157" s="17" t="s">
        <v>168</v>
      </c>
      <c r="BE157" s="107">
        <f t="shared" si="19"/>
        <v>0</v>
      </c>
      <c r="BF157" s="107">
        <f t="shared" si="20"/>
        <v>0</v>
      </c>
      <c r="BG157" s="107">
        <f t="shared" si="21"/>
        <v>0</v>
      </c>
      <c r="BH157" s="107">
        <f t="shared" si="22"/>
        <v>0</v>
      </c>
      <c r="BI157" s="107">
        <f t="shared" si="23"/>
        <v>0</v>
      </c>
      <c r="BJ157" s="17" t="s">
        <v>118</v>
      </c>
      <c r="BK157" s="151">
        <f t="shared" si="24"/>
        <v>0</v>
      </c>
      <c r="BL157" s="17" t="s">
        <v>172</v>
      </c>
      <c r="BM157" s="17" t="s">
        <v>225</v>
      </c>
    </row>
    <row r="158" spans="2:65" s="1" customFormat="1" ht="22.5" customHeight="1">
      <c r="B158" s="33"/>
      <c r="C158" s="173" t="s">
        <v>226</v>
      </c>
      <c r="D158" s="173" t="s">
        <v>141</v>
      </c>
      <c r="E158" s="174" t="s">
        <v>227</v>
      </c>
      <c r="F158" s="260" t="s">
        <v>228</v>
      </c>
      <c r="G158" s="260"/>
      <c r="H158" s="260"/>
      <c r="I158" s="260"/>
      <c r="J158" s="175" t="s">
        <v>195</v>
      </c>
      <c r="K158" s="156">
        <v>0.60899999999999999</v>
      </c>
      <c r="L158" s="232">
        <v>0</v>
      </c>
      <c r="M158" s="261"/>
      <c r="N158" s="233">
        <f t="shared" si="15"/>
        <v>0</v>
      </c>
      <c r="O158" s="233"/>
      <c r="P158" s="233"/>
      <c r="Q158" s="233"/>
      <c r="R158" s="35"/>
      <c r="T158" s="157" t="s">
        <v>20</v>
      </c>
      <c r="U158" s="42" t="s">
        <v>42</v>
      </c>
      <c r="V158" s="34"/>
      <c r="W158" s="176">
        <f t="shared" si="16"/>
        <v>0</v>
      </c>
      <c r="X158" s="176">
        <v>1.0197700000000001</v>
      </c>
      <c r="Y158" s="176">
        <f t="shared" si="17"/>
        <v>0.62103993000000002</v>
      </c>
      <c r="Z158" s="176">
        <v>0</v>
      </c>
      <c r="AA158" s="177">
        <f t="shared" si="18"/>
        <v>0</v>
      </c>
      <c r="AR158" s="17" t="s">
        <v>172</v>
      </c>
      <c r="AT158" s="17" t="s">
        <v>141</v>
      </c>
      <c r="AU158" s="17" t="s">
        <v>118</v>
      </c>
      <c r="AY158" s="17" t="s">
        <v>168</v>
      </c>
      <c r="BE158" s="107">
        <f t="shared" si="19"/>
        <v>0</v>
      </c>
      <c r="BF158" s="107">
        <f t="shared" si="20"/>
        <v>0</v>
      </c>
      <c r="BG158" s="107">
        <f t="shared" si="21"/>
        <v>0</v>
      </c>
      <c r="BH158" s="107">
        <f t="shared" si="22"/>
        <v>0</v>
      </c>
      <c r="BI158" s="107">
        <f t="shared" si="23"/>
        <v>0</v>
      </c>
      <c r="BJ158" s="17" t="s">
        <v>118</v>
      </c>
      <c r="BK158" s="151">
        <f t="shared" si="24"/>
        <v>0</v>
      </c>
      <c r="BL158" s="17" t="s">
        <v>172</v>
      </c>
      <c r="BM158" s="17" t="s">
        <v>229</v>
      </c>
    </row>
    <row r="159" spans="2:65" s="9" customFormat="1" ht="29.85" customHeight="1">
      <c r="B159" s="163"/>
      <c r="C159" s="164"/>
      <c r="D159" s="172" t="s">
        <v>147</v>
      </c>
      <c r="E159" s="172"/>
      <c r="F159" s="172"/>
      <c r="G159" s="172"/>
      <c r="H159" s="172"/>
      <c r="I159" s="172"/>
      <c r="J159" s="172"/>
      <c r="K159" s="172"/>
      <c r="L159" s="172"/>
      <c r="M159" s="172"/>
      <c r="N159" s="256">
        <f>BK159</f>
        <v>0</v>
      </c>
      <c r="O159" s="257"/>
      <c r="P159" s="257"/>
      <c r="Q159" s="257"/>
      <c r="R159" s="165"/>
      <c r="T159" s="166"/>
      <c r="U159" s="164"/>
      <c r="V159" s="164"/>
      <c r="W159" s="167">
        <f>SUM(W160:W172)</f>
        <v>0</v>
      </c>
      <c r="X159" s="164"/>
      <c r="Y159" s="167">
        <f>SUM(Y160:Y172)</f>
        <v>257.83224450999995</v>
      </c>
      <c r="Z159" s="164"/>
      <c r="AA159" s="168">
        <f>SUM(AA160:AA172)</f>
        <v>0</v>
      </c>
      <c r="AR159" s="169" t="s">
        <v>80</v>
      </c>
      <c r="AT159" s="170" t="s">
        <v>74</v>
      </c>
      <c r="AU159" s="170" t="s">
        <v>80</v>
      </c>
      <c r="AY159" s="169" t="s">
        <v>168</v>
      </c>
      <c r="BK159" s="171">
        <f>SUM(BK160:BK172)</f>
        <v>0</v>
      </c>
    </row>
    <row r="160" spans="2:65" s="1" customFormat="1" ht="44.25" customHeight="1">
      <c r="B160" s="33"/>
      <c r="C160" s="173" t="s">
        <v>230</v>
      </c>
      <c r="D160" s="173" t="s">
        <v>141</v>
      </c>
      <c r="E160" s="174" t="s">
        <v>231</v>
      </c>
      <c r="F160" s="260" t="s">
        <v>232</v>
      </c>
      <c r="G160" s="260"/>
      <c r="H160" s="260"/>
      <c r="I160" s="260"/>
      <c r="J160" s="175" t="s">
        <v>171</v>
      </c>
      <c r="K160" s="156">
        <v>44.16</v>
      </c>
      <c r="L160" s="232">
        <v>0</v>
      </c>
      <c r="M160" s="261"/>
      <c r="N160" s="233">
        <f t="shared" ref="N160:N172" si="25">ROUND(L160*K160,3)</f>
        <v>0</v>
      </c>
      <c r="O160" s="233"/>
      <c r="P160" s="233"/>
      <c r="Q160" s="233"/>
      <c r="R160" s="35"/>
      <c r="T160" s="157" t="s">
        <v>20</v>
      </c>
      <c r="U160" s="42" t="s">
        <v>42</v>
      </c>
      <c r="V160" s="34"/>
      <c r="W160" s="176">
        <f t="shared" ref="W160:W172" si="26">V160*K160</f>
        <v>0</v>
      </c>
      <c r="X160" s="176">
        <v>0.91803999999999997</v>
      </c>
      <c r="Y160" s="176">
        <f t="shared" ref="Y160:Y172" si="27">X160*K160</f>
        <v>40.540646399999993</v>
      </c>
      <c r="Z160" s="176">
        <v>0</v>
      </c>
      <c r="AA160" s="177">
        <f t="shared" ref="AA160:AA172" si="28">Z160*K160</f>
        <v>0</v>
      </c>
      <c r="AR160" s="17" t="s">
        <v>172</v>
      </c>
      <c r="AT160" s="17" t="s">
        <v>141</v>
      </c>
      <c r="AU160" s="17" t="s">
        <v>118</v>
      </c>
      <c r="AY160" s="17" t="s">
        <v>168</v>
      </c>
      <c r="BE160" s="107">
        <f t="shared" ref="BE160:BE172" si="29">IF(U160="základná",N160,0)</f>
        <v>0</v>
      </c>
      <c r="BF160" s="107">
        <f t="shared" ref="BF160:BF172" si="30">IF(U160="znížená",N160,0)</f>
        <v>0</v>
      </c>
      <c r="BG160" s="107">
        <f t="shared" ref="BG160:BG172" si="31">IF(U160="zákl. prenesená",N160,0)</f>
        <v>0</v>
      </c>
      <c r="BH160" s="107">
        <f t="shared" ref="BH160:BH172" si="32">IF(U160="zníž. prenesená",N160,0)</f>
        <v>0</v>
      </c>
      <c r="BI160" s="107">
        <f t="shared" ref="BI160:BI172" si="33">IF(U160="nulová",N160,0)</f>
        <v>0</v>
      </c>
      <c r="BJ160" s="17" t="s">
        <v>118</v>
      </c>
      <c r="BK160" s="151">
        <f t="shared" ref="BK160:BK172" si="34">ROUND(L160*K160,3)</f>
        <v>0</v>
      </c>
      <c r="BL160" s="17" t="s">
        <v>172</v>
      </c>
      <c r="BM160" s="17" t="s">
        <v>233</v>
      </c>
    </row>
    <row r="161" spans="2:65" s="1" customFormat="1" ht="44.25" customHeight="1">
      <c r="B161" s="33"/>
      <c r="C161" s="173" t="s">
        <v>234</v>
      </c>
      <c r="D161" s="173" t="s">
        <v>141</v>
      </c>
      <c r="E161" s="174" t="s">
        <v>235</v>
      </c>
      <c r="F161" s="260" t="s">
        <v>236</v>
      </c>
      <c r="G161" s="260"/>
      <c r="H161" s="260"/>
      <c r="I161" s="260"/>
      <c r="J161" s="175" t="s">
        <v>171</v>
      </c>
      <c r="K161" s="156">
        <v>147.56100000000001</v>
      </c>
      <c r="L161" s="232">
        <v>0</v>
      </c>
      <c r="M161" s="261"/>
      <c r="N161" s="233">
        <f t="shared" si="25"/>
        <v>0</v>
      </c>
      <c r="O161" s="233"/>
      <c r="P161" s="233"/>
      <c r="Q161" s="233"/>
      <c r="R161" s="35"/>
      <c r="T161" s="157" t="s">
        <v>20</v>
      </c>
      <c r="U161" s="42" t="s">
        <v>42</v>
      </c>
      <c r="V161" s="34"/>
      <c r="W161" s="176">
        <f t="shared" si="26"/>
        <v>0</v>
      </c>
      <c r="X161" s="176">
        <v>0.91268000000000005</v>
      </c>
      <c r="Y161" s="176">
        <f t="shared" si="27"/>
        <v>134.67597348000001</v>
      </c>
      <c r="Z161" s="176">
        <v>0</v>
      </c>
      <c r="AA161" s="177">
        <f t="shared" si="28"/>
        <v>0</v>
      </c>
      <c r="AR161" s="17" t="s">
        <v>172</v>
      </c>
      <c r="AT161" s="17" t="s">
        <v>141</v>
      </c>
      <c r="AU161" s="17" t="s">
        <v>118</v>
      </c>
      <c r="AY161" s="17" t="s">
        <v>168</v>
      </c>
      <c r="BE161" s="107">
        <f t="shared" si="29"/>
        <v>0</v>
      </c>
      <c r="BF161" s="107">
        <f t="shared" si="30"/>
        <v>0</v>
      </c>
      <c r="BG161" s="107">
        <f t="shared" si="31"/>
        <v>0</v>
      </c>
      <c r="BH161" s="107">
        <f t="shared" si="32"/>
        <v>0</v>
      </c>
      <c r="BI161" s="107">
        <f t="shared" si="33"/>
        <v>0</v>
      </c>
      <c r="BJ161" s="17" t="s">
        <v>118</v>
      </c>
      <c r="BK161" s="151">
        <f t="shared" si="34"/>
        <v>0</v>
      </c>
      <c r="BL161" s="17" t="s">
        <v>172</v>
      </c>
      <c r="BM161" s="17" t="s">
        <v>237</v>
      </c>
    </row>
    <row r="162" spans="2:65" s="1" customFormat="1" ht="31.5" customHeight="1">
      <c r="B162" s="33"/>
      <c r="C162" s="173" t="s">
        <v>238</v>
      </c>
      <c r="D162" s="173" t="s">
        <v>141</v>
      </c>
      <c r="E162" s="174" t="s">
        <v>239</v>
      </c>
      <c r="F162" s="260" t="s">
        <v>240</v>
      </c>
      <c r="G162" s="260"/>
      <c r="H162" s="260"/>
      <c r="I162" s="260"/>
      <c r="J162" s="175" t="s">
        <v>241</v>
      </c>
      <c r="K162" s="156">
        <v>8</v>
      </c>
      <c r="L162" s="232">
        <v>0</v>
      </c>
      <c r="M162" s="261"/>
      <c r="N162" s="233">
        <f t="shared" si="25"/>
        <v>0</v>
      </c>
      <c r="O162" s="233"/>
      <c r="P162" s="233"/>
      <c r="Q162" s="233"/>
      <c r="R162" s="35"/>
      <c r="T162" s="157" t="s">
        <v>20</v>
      </c>
      <c r="U162" s="42" t="s">
        <v>42</v>
      </c>
      <c r="V162" s="34"/>
      <c r="W162" s="176">
        <f t="shared" si="26"/>
        <v>0</v>
      </c>
      <c r="X162" s="176">
        <v>2.5049999999999999E-2</v>
      </c>
      <c r="Y162" s="176">
        <f t="shared" si="27"/>
        <v>0.20039999999999999</v>
      </c>
      <c r="Z162" s="176">
        <v>0</v>
      </c>
      <c r="AA162" s="177">
        <f t="shared" si="28"/>
        <v>0</v>
      </c>
      <c r="AR162" s="17" t="s">
        <v>172</v>
      </c>
      <c r="AT162" s="17" t="s">
        <v>141</v>
      </c>
      <c r="AU162" s="17" t="s">
        <v>118</v>
      </c>
      <c r="AY162" s="17" t="s">
        <v>168</v>
      </c>
      <c r="BE162" s="107">
        <f t="shared" si="29"/>
        <v>0</v>
      </c>
      <c r="BF162" s="107">
        <f t="shared" si="30"/>
        <v>0</v>
      </c>
      <c r="BG162" s="107">
        <f t="shared" si="31"/>
        <v>0</v>
      </c>
      <c r="BH162" s="107">
        <f t="shared" si="32"/>
        <v>0</v>
      </c>
      <c r="BI162" s="107">
        <f t="shared" si="33"/>
        <v>0</v>
      </c>
      <c r="BJ162" s="17" t="s">
        <v>118</v>
      </c>
      <c r="BK162" s="151">
        <f t="shared" si="34"/>
        <v>0</v>
      </c>
      <c r="BL162" s="17" t="s">
        <v>172</v>
      </c>
      <c r="BM162" s="17" t="s">
        <v>242</v>
      </c>
    </row>
    <row r="163" spans="2:65" s="1" customFormat="1" ht="31.5" customHeight="1">
      <c r="B163" s="33"/>
      <c r="C163" s="173" t="s">
        <v>243</v>
      </c>
      <c r="D163" s="173" t="s">
        <v>141</v>
      </c>
      <c r="E163" s="174" t="s">
        <v>244</v>
      </c>
      <c r="F163" s="260" t="s">
        <v>245</v>
      </c>
      <c r="G163" s="260"/>
      <c r="H163" s="260"/>
      <c r="I163" s="260"/>
      <c r="J163" s="175" t="s">
        <v>241</v>
      </c>
      <c r="K163" s="156">
        <v>21</v>
      </c>
      <c r="L163" s="232">
        <v>0</v>
      </c>
      <c r="M163" s="261"/>
      <c r="N163" s="233">
        <f t="shared" si="25"/>
        <v>0</v>
      </c>
      <c r="O163" s="233"/>
      <c r="P163" s="233"/>
      <c r="Q163" s="233"/>
      <c r="R163" s="35"/>
      <c r="T163" s="157" t="s">
        <v>20</v>
      </c>
      <c r="U163" s="42" t="s">
        <v>42</v>
      </c>
      <c r="V163" s="34"/>
      <c r="W163" s="176">
        <f t="shared" si="26"/>
        <v>0</v>
      </c>
      <c r="X163" s="176">
        <v>2.6579999999999999E-2</v>
      </c>
      <c r="Y163" s="176">
        <f t="shared" si="27"/>
        <v>0.55818000000000001</v>
      </c>
      <c r="Z163" s="176">
        <v>0</v>
      </c>
      <c r="AA163" s="177">
        <f t="shared" si="28"/>
        <v>0</v>
      </c>
      <c r="AR163" s="17" t="s">
        <v>172</v>
      </c>
      <c r="AT163" s="17" t="s">
        <v>141</v>
      </c>
      <c r="AU163" s="17" t="s">
        <v>118</v>
      </c>
      <c r="AY163" s="17" t="s">
        <v>168</v>
      </c>
      <c r="BE163" s="107">
        <f t="shared" si="29"/>
        <v>0</v>
      </c>
      <c r="BF163" s="107">
        <f t="shared" si="30"/>
        <v>0</v>
      </c>
      <c r="BG163" s="107">
        <f t="shared" si="31"/>
        <v>0</v>
      </c>
      <c r="BH163" s="107">
        <f t="shared" si="32"/>
        <v>0</v>
      </c>
      <c r="BI163" s="107">
        <f t="shared" si="33"/>
        <v>0</v>
      </c>
      <c r="BJ163" s="17" t="s">
        <v>118</v>
      </c>
      <c r="BK163" s="151">
        <f t="shared" si="34"/>
        <v>0</v>
      </c>
      <c r="BL163" s="17" t="s">
        <v>172</v>
      </c>
      <c r="BM163" s="17" t="s">
        <v>246</v>
      </c>
    </row>
    <row r="164" spans="2:65" s="1" customFormat="1" ht="31.5" customHeight="1">
      <c r="B164" s="33"/>
      <c r="C164" s="173" t="s">
        <v>10</v>
      </c>
      <c r="D164" s="173" t="s">
        <v>141</v>
      </c>
      <c r="E164" s="174" t="s">
        <v>247</v>
      </c>
      <c r="F164" s="260" t="s">
        <v>248</v>
      </c>
      <c r="G164" s="260"/>
      <c r="H164" s="260"/>
      <c r="I164" s="260"/>
      <c r="J164" s="175" t="s">
        <v>241</v>
      </c>
      <c r="K164" s="156">
        <v>2</v>
      </c>
      <c r="L164" s="232">
        <v>0</v>
      </c>
      <c r="M164" s="261"/>
      <c r="N164" s="233">
        <f t="shared" si="25"/>
        <v>0</v>
      </c>
      <c r="O164" s="233"/>
      <c r="P164" s="233"/>
      <c r="Q164" s="233"/>
      <c r="R164" s="35"/>
      <c r="T164" s="157" t="s">
        <v>20</v>
      </c>
      <c r="U164" s="42" t="s">
        <v>42</v>
      </c>
      <c r="V164" s="34"/>
      <c r="W164" s="176">
        <f t="shared" si="26"/>
        <v>0</v>
      </c>
      <c r="X164" s="176">
        <v>3.9870000000000003E-2</v>
      </c>
      <c r="Y164" s="176">
        <f t="shared" si="27"/>
        <v>7.9740000000000005E-2</v>
      </c>
      <c r="Z164" s="176">
        <v>0</v>
      </c>
      <c r="AA164" s="177">
        <f t="shared" si="28"/>
        <v>0</v>
      </c>
      <c r="AR164" s="17" t="s">
        <v>172</v>
      </c>
      <c r="AT164" s="17" t="s">
        <v>141</v>
      </c>
      <c r="AU164" s="17" t="s">
        <v>118</v>
      </c>
      <c r="AY164" s="17" t="s">
        <v>168</v>
      </c>
      <c r="BE164" s="107">
        <f t="shared" si="29"/>
        <v>0</v>
      </c>
      <c r="BF164" s="107">
        <f t="shared" si="30"/>
        <v>0</v>
      </c>
      <c r="BG164" s="107">
        <f t="shared" si="31"/>
        <v>0</v>
      </c>
      <c r="BH164" s="107">
        <f t="shared" si="32"/>
        <v>0</v>
      </c>
      <c r="BI164" s="107">
        <f t="shared" si="33"/>
        <v>0</v>
      </c>
      <c r="BJ164" s="17" t="s">
        <v>118</v>
      </c>
      <c r="BK164" s="151">
        <f t="shared" si="34"/>
        <v>0</v>
      </c>
      <c r="BL164" s="17" t="s">
        <v>172</v>
      </c>
      <c r="BM164" s="17" t="s">
        <v>249</v>
      </c>
    </row>
    <row r="165" spans="2:65" s="1" customFormat="1" ht="31.5" customHeight="1">
      <c r="B165" s="33"/>
      <c r="C165" s="173" t="s">
        <v>250</v>
      </c>
      <c r="D165" s="173" t="s">
        <v>141</v>
      </c>
      <c r="E165" s="174" t="s">
        <v>251</v>
      </c>
      <c r="F165" s="260" t="s">
        <v>252</v>
      </c>
      <c r="G165" s="260"/>
      <c r="H165" s="260"/>
      <c r="I165" s="260"/>
      <c r="J165" s="175" t="s">
        <v>171</v>
      </c>
      <c r="K165" s="156">
        <v>14.99</v>
      </c>
      <c r="L165" s="232">
        <v>0</v>
      </c>
      <c r="M165" s="261"/>
      <c r="N165" s="233">
        <f t="shared" si="25"/>
        <v>0</v>
      </c>
      <c r="O165" s="233"/>
      <c r="P165" s="233"/>
      <c r="Q165" s="233"/>
      <c r="R165" s="35"/>
      <c r="T165" s="157" t="s">
        <v>20</v>
      </c>
      <c r="U165" s="42" t="s">
        <v>42</v>
      </c>
      <c r="V165" s="34"/>
      <c r="W165" s="176">
        <f t="shared" si="26"/>
        <v>0</v>
      </c>
      <c r="X165" s="176">
        <v>2.2121599999999999</v>
      </c>
      <c r="Y165" s="176">
        <f t="shared" si="27"/>
        <v>33.160278399999996</v>
      </c>
      <c r="Z165" s="176">
        <v>0</v>
      </c>
      <c r="AA165" s="177">
        <f t="shared" si="28"/>
        <v>0</v>
      </c>
      <c r="AR165" s="17" t="s">
        <v>172</v>
      </c>
      <c r="AT165" s="17" t="s">
        <v>141</v>
      </c>
      <c r="AU165" s="17" t="s">
        <v>118</v>
      </c>
      <c r="AY165" s="17" t="s">
        <v>168</v>
      </c>
      <c r="BE165" s="107">
        <f t="shared" si="29"/>
        <v>0</v>
      </c>
      <c r="BF165" s="107">
        <f t="shared" si="30"/>
        <v>0</v>
      </c>
      <c r="BG165" s="107">
        <f t="shared" si="31"/>
        <v>0</v>
      </c>
      <c r="BH165" s="107">
        <f t="shared" si="32"/>
        <v>0</v>
      </c>
      <c r="BI165" s="107">
        <f t="shared" si="33"/>
        <v>0</v>
      </c>
      <c r="BJ165" s="17" t="s">
        <v>118</v>
      </c>
      <c r="BK165" s="151">
        <f t="shared" si="34"/>
        <v>0</v>
      </c>
      <c r="BL165" s="17" t="s">
        <v>172</v>
      </c>
      <c r="BM165" s="17" t="s">
        <v>253</v>
      </c>
    </row>
    <row r="166" spans="2:65" s="1" customFormat="1" ht="31.5" customHeight="1">
      <c r="B166" s="33"/>
      <c r="C166" s="173" t="s">
        <v>254</v>
      </c>
      <c r="D166" s="173" t="s">
        <v>141</v>
      </c>
      <c r="E166" s="174" t="s">
        <v>255</v>
      </c>
      <c r="F166" s="260" t="s">
        <v>256</v>
      </c>
      <c r="G166" s="260"/>
      <c r="H166" s="260"/>
      <c r="I166" s="260"/>
      <c r="J166" s="175" t="s">
        <v>208</v>
      </c>
      <c r="K166" s="156">
        <v>99.933999999999997</v>
      </c>
      <c r="L166" s="232">
        <v>0</v>
      </c>
      <c r="M166" s="261"/>
      <c r="N166" s="233">
        <f t="shared" si="25"/>
        <v>0</v>
      </c>
      <c r="O166" s="233"/>
      <c r="P166" s="233"/>
      <c r="Q166" s="233"/>
      <c r="R166" s="35"/>
      <c r="T166" s="157" t="s">
        <v>20</v>
      </c>
      <c r="U166" s="42" t="s">
        <v>42</v>
      </c>
      <c r="V166" s="34"/>
      <c r="W166" s="176">
        <f t="shared" si="26"/>
        <v>0</v>
      </c>
      <c r="X166" s="176">
        <v>7.2500000000000004E-3</v>
      </c>
      <c r="Y166" s="176">
        <f t="shared" si="27"/>
        <v>0.72452150000000004</v>
      </c>
      <c r="Z166" s="176">
        <v>0</v>
      </c>
      <c r="AA166" s="177">
        <f t="shared" si="28"/>
        <v>0</v>
      </c>
      <c r="AR166" s="17" t="s">
        <v>172</v>
      </c>
      <c r="AT166" s="17" t="s">
        <v>141</v>
      </c>
      <c r="AU166" s="17" t="s">
        <v>118</v>
      </c>
      <c r="AY166" s="17" t="s">
        <v>168</v>
      </c>
      <c r="BE166" s="107">
        <f t="shared" si="29"/>
        <v>0</v>
      </c>
      <c r="BF166" s="107">
        <f t="shared" si="30"/>
        <v>0</v>
      </c>
      <c r="BG166" s="107">
        <f t="shared" si="31"/>
        <v>0</v>
      </c>
      <c r="BH166" s="107">
        <f t="shared" si="32"/>
        <v>0</v>
      </c>
      <c r="BI166" s="107">
        <f t="shared" si="33"/>
        <v>0</v>
      </c>
      <c r="BJ166" s="17" t="s">
        <v>118</v>
      </c>
      <c r="BK166" s="151">
        <f t="shared" si="34"/>
        <v>0</v>
      </c>
      <c r="BL166" s="17" t="s">
        <v>172</v>
      </c>
      <c r="BM166" s="17" t="s">
        <v>257</v>
      </c>
    </row>
    <row r="167" spans="2:65" s="1" customFormat="1" ht="31.5" customHeight="1">
      <c r="B167" s="33"/>
      <c r="C167" s="173" t="s">
        <v>258</v>
      </c>
      <c r="D167" s="173" t="s">
        <v>141</v>
      </c>
      <c r="E167" s="174" t="s">
        <v>259</v>
      </c>
      <c r="F167" s="260" t="s">
        <v>260</v>
      </c>
      <c r="G167" s="260"/>
      <c r="H167" s="260"/>
      <c r="I167" s="260"/>
      <c r="J167" s="175" t="s">
        <v>208</v>
      </c>
      <c r="K167" s="156">
        <v>99.933999999999997</v>
      </c>
      <c r="L167" s="232">
        <v>0</v>
      </c>
      <c r="M167" s="261"/>
      <c r="N167" s="233">
        <f t="shared" si="25"/>
        <v>0</v>
      </c>
      <c r="O167" s="233"/>
      <c r="P167" s="233"/>
      <c r="Q167" s="233"/>
      <c r="R167" s="35"/>
      <c r="T167" s="157" t="s">
        <v>20</v>
      </c>
      <c r="U167" s="42" t="s">
        <v>42</v>
      </c>
      <c r="V167" s="34"/>
      <c r="W167" s="176">
        <f t="shared" si="26"/>
        <v>0</v>
      </c>
      <c r="X167" s="176">
        <v>0</v>
      </c>
      <c r="Y167" s="176">
        <f t="shared" si="27"/>
        <v>0</v>
      </c>
      <c r="Z167" s="176">
        <v>0</v>
      </c>
      <c r="AA167" s="177">
        <f t="shared" si="28"/>
        <v>0</v>
      </c>
      <c r="AR167" s="17" t="s">
        <v>172</v>
      </c>
      <c r="AT167" s="17" t="s">
        <v>141</v>
      </c>
      <c r="AU167" s="17" t="s">
        <v>118</v>
      </c>
      <c r="AY167" s="17" t="s">
        <v>168</v>
      </c>
      <c r="BE167" s="107">
        <f t="shared" si="29"/>
        <v>0</v>
      </c>
      <c r="BF167" s="107">
        <f t="shared" si="30"/>
        <v>0</v>
      </c>
      <c r="BG167" s="107">
        <f t="shared" si="31"/>
        <v>0</v>
      </c>
      <c r="BH167" s="107">
        <f t="shared" si="32"/>
        <v>0</v>
      </c>
      <c r="BI167" s="107">
        <f t="shared" si="33"/>
        <v>0</v>
      </c>
      <c r="BJ167" s="17" t="s">
        <v>118</v>
      </c>
      <c r="BK167" s="151">
        <f t="shared" si="34"/>
        <v>0</v>
      </c>
      <c r="BL167" s="17" t="s">
        <v>172</v>
      </c>
      <c r="BM167" s="17" t="s">
        <v>261</v>
      </c>
    </row>
    <row r="168" spans="2:65" s="1" customFormat="1" ht="22.5" customHeight="1">
      <c r="B168" s="33"/>
      <c r="C168" s="173" t="s">
        <v>262</v>
      </c>
      <c r="D168" s="173" t="s">
        <v>141</v>
      </c>
      <c r="E168" s="174" t="s">
        <v>263</v>
      </c>
      <c r="F168" s="260" t="s">
        <v>264</v>
      </c>
      <c r="G168" s="260"/>
      <c r="H168" s="260"/>
      <c r="I168" s="260"/>
      <c r="J168" s="175" t="s">
        <v>195</v>
      </c>
      <c r="K168" s="156">
        <v>1.1990000000000001</v>
      </c>
      <c r="L168" s="232">
        <v>0</v>
      </c>
      <c r="M168" s="261"/>
      <c r="N168" s="233">
        <f t="shared" si="25"/>
        <v>0</v>
      </c>
      <c r="O168" s="233"/>
      <c r="P168" s="233"/>
      <c r="Q168" s="233"/>
      <c r="R168" s="35"/>
      <c r="T168" s="157" t="s">
        <v>20</v>
      </c>
      <c r="U168" s="42" t="s">
        <v>42</v>
      </c>
      <c r="V168" s="34"/>
      <c r="W168" s="176">
        <f t="shared" si="26"/>
        <v>0</v>
      </c>
      <c r="X168" s="176">
        <v>1.0118199999999999</v>
      </c>
      <c r="Y168" s="176">
        <f t="shared" si="27"/>
        <v>1.2131721799999999</v>
      </c>
      <c r="Z168" s="176">
        <v>0</v>
      </c>
      <c r="AA168" s="177">
        <f t="shared" si="28"/>
        <v>0</v>
      </c>
      <c r="AR168" s="17" t="s">
        <v>172</v>
      </c>
      <c r="AT168" s="17" t="s">
        <v>141</v>
      </c>
      <c r="AU168" s="17" t="s">
        <v>118</v>
      </c>
      <c r="AY168" s="17" t="s">
        <v>168</v>
      </c>
      <c r="BE168" s="107">
        <f t="shared" si="29"/>
        <v>0</v>
      </c>
      <c r="BF168" s="107">
        <f t="shared" si="30"/>
        <v>0</v>
      </c>
      <c r="BG168" s="107">
        <f t="shared" si="31"/>
        <v>0</v>
      </c>
      <c r="BH168" s="107">
        <f t="shared" si="32"/>
        <v>0</v>
      </c>
      <c r="BI168" s="107">
        <f t="shared" si="33"/>
        <v>0</v>
      </c>
      <c r="BJ168" s="17" t="s">
        <v>118</v>
      </c>
      <c r="BK168" s="151">
        <f t="shared" si="34"/>
        <v>0</v>
      </c>
      <c r="BL168" s="17" t="s">
        <v>172</v>
      </c>
      <c r="BM168" s="17" t="s">
        <v>265</v>
      </c>
    </row>
    <row r="169" spans="2:65" s="1" customFormat="1" ht="31.5" customHeight="1">
      <c r="B169" s="33"/>
      <c r="C169" s="173" t="s">
        <v>266</v>
      </c>
      <c r="D169" s="173" t="s">
        <v>141</v>
      </c>
      <c r="E169" s="174" t="s">
        <v>267</v>
      </c>
      <c r="F169" s="260" t="s">
        <v>268</v>
      </c>
      <c r="G169" s="260"/>
      <c r="H169" s="260"/>
      <c r="I169" s="260"/>
      <c r="J169" s="175" t="s">
        <v>208</v>
      </c>
      <c r="K169" s="156">
        <v>532.52099999999996</v>
      </c>
      <c r="L169" s="232">
        <v>0</v>
      </c>
      <c r="M169" s="261"/>
      <c r="N169" s="233">
        <f t="shared" si="25"/>
        <v>0</v>
      </c>
      <c r="O169" s="233"/>
      <c r="P169" s="233"/>
      <c r="Q169" s="233"/>
      <c r="R169" s="35"/>
      <c r="T169" s="157" t="s">
        <v>20</v>
      </c>
      <c r="U169" s="42" t="s">
        <v>42</v>
      </c>
      <c r="V169" s="34"/>
      <c r="W169" s="176">
        <f t="shared" si="26"/>
        <v>0</v>
      </c>
      <c r="X169" s="176">
        <v>7.0029999999999995E-2</v>
      </c>
      <c r="Y169" s="176">
        <f t="shared" si="27"/>
        <v>37.292445629999996</v>
      </c>
      <c r="Z169" s="176">
        <v>0</v>
      </c>
      <c r="AA169" s="177">
        <f t="shared" si="28"/>
        <v>0</v>
      </c>
      <c r="AR169" s="17" t="s">
        <v>172</v>
      </c>
      <c r="AT169" s="17" t="s">
        <v>141</v>
      </c>
      <c r="AU169" s="17" t="s">
        <v>118</v>
      </c>
      <c r="AY169" s="17" t="s">
        <v>168</v>
      </c>
      <c r="BE169" s="107">
        <f t="shared" si="29"/>
        <v>0</v>
      </c>
      <c r="BF169" s="107">
        <f t="shared" si="30"/>
        <v>0</v>
      </c>
      <c r="BG169" s="107">
        <f t="shared" si="31"/>
        <v>0</v>
      </c>
      <c r="BH169" s="107">
        <f t="shared" si="32"/>
        <v>0</v>
      </c>
      <c r="BI169" s="107">
        <f t="shared" si="33"/>
        <v>0</v>
      </c>
      <c r="BJ169" s="17" t="s">
        <v>118</v>
      </c>
      <c r="BK169" s="151">
        <f t="shared" si="34"/>
        <v>0</v>
      </c>
      <c r="BL169" s="17" t="s">
        <v>172</v>
      </c>
      <c r="BM169" s="17" t="s">
        <v>269</v>
      </c>
    </row>
    <row r="170" spans="2:65" s="1" customFormat="1" ht="31.5" customHeight="1">
      <c r="B170" s="33"/>
      <c r="C170" s="173" t="s">
        <v>270</v>
      </c>
      <c r="D170" s="173" t="s">
        <v>141</v>
      </c>
      <c r="E170" s="174" t="s">
        <v>271</v>
      </c>
      <c r="F170" s="260" t="s">
        <v>272</v>
      </c>
      <c r="G170" s="260"/>
      <c r="H170" s="260"/>
      <c r="I170" s="260"/>
      <c r="J170" s="175" t="s">
        <v>208</v>
      </c>
      <c r="K170" s="156">
        <v>88.513000000000005</v>
      </c>
      <c r="L170" s="232">
        <v>0</v>
      </c>
      <c r="M170" s="261"/>
      <c r="N170" s="233">
        <f t="shared" si="25"/>
        <v>0</v>
      </c>
      <c r="O170" s="233"/>
      <c r="P170" s="233"/>
      <c r="Q170" s="233"/>
      <c r="R170" s="35"/>
      <c r="T170" s="157" t="s">
        <v>20</v>
      </c>
      <c r="U170" s="42" t="s">
        <v>42</v>
      </c>
      <c r="V170" s="34"/>
      <c r="W170" s="176">
        <f t="shared" si="26"/>
        <v>0</v>
      </c>
      <c r="X170" s="176">
        <v>0.10484</v>
      </c>
      <c r="Y170" s="176">
        <f t="shared" si="27"/>
        <v>9.2797029200000001</v>
      </c>
      <c r="Z170" s="176">
        <v>0</v>
      </c>
      <c r="AA170" s="177">
        <f t="shared" si="28"/>
        <v>0</v>
      </c>
      <c r="AR170" s="17" t="s">
        <v>172</v>
      </c>
      <c r="AT170" s="17" t="s">
        <v>141</v>
      </c>
      <c r="AU170" s="17" t="s">
        <v>118</v>
      </c>
      <c r="AY170" s="17" t="s">
        <v>168</v>
      </c>
      <c r="BE170" s="107">
        <f t="shared" si="29"/>
        <v>0</v>
      </c>
      <c r="BF170" s="107">
        <f t="shared" si="30"/>
        <v>0</v>
      </c>
      <c r="BG170" s="107">
        <f t="shared" si="31"/>
        <v>0</v>
      </c>
      <c r="BH170" s="107">
        <f t="shared" si="32"/>
        <v>0</v>
      </c>
      <c r="BI170" s="107">
        <f t="shared" si="33"/>
        <v>0</v>
      </c>
      <c r="BJ170" s="17" t="s">
        <v>118</v>
      </c>
      <c r="BK170" s="151">
        <f t="shared" si="34"/>
        <v>0</v>
      </c>
      <c r="BL170" s="17" t="s">
        <v>172</v>
      </c>
      <c r="BM170" s="17" t="s">
        <v>273</v>
      </c>
    </row>
    <row r="171" spans="2:65" s="1" customFormat="1" ht="22.5" customHeight="1">
      <c r="B171" s="33"/>
      <c r="C171" s="173" t="s">
        <v>274</v>
      </c>
      <c r="D171" s="173" t="s">
        <v>141</v>
      </c>
      <c r="E171" s="174" t="s">
        <v>275</v>
      </c>
      <c r="F171" s="260" t="s">
        <v>276</v>
      </c>
      <c r="G171" s="260"/>
      <c r="H171" s="260"/>
      <c r="I171" s="260"/>
      <c r="J171" s="175" t="s">
        <v>277</v>
      </c>
      <c r="K171" s="156">
        <v>255.6</v>
      </c>
      <c r="L171" s="232">
        <v>0</v>
      </c>
      <c r="M171" s="261"/>
      <c r="N171" s="233">
        <f t="shared" si="25"/>
        <v>0</v>
      </c>
      <c r="O171" s="233"/>
      <c r="P171" s="233"/>
      <c r="Q171" s="233"/>
      <c r="R171" s="35"/>
      <c r="T171" s="157" t="s">
        <v>20</v>
      </c>
      <c r="U171" s="42" t="s">
        <v>42</v>
      </c>
      <c r="V171" s="34"/>
      <c r="W171" s="176">
        <f t="shared" si="26"/>
        <v>0</v>
      </c>
      <c r="X171" s="176">
        <v>3.3E-4</v>
      </c>
      <c r="Y171" s="176">
        <f t="shared" si="27"/>
        <v>8.4347999999999992E-2</v>
      </c>
      <c r="Z171" s="176">
        <v>0</v>
      </c>
      <c r="AA171" s="177">
        <f t="shared" si="28"/>
        <v>0</v>
      </c>
      <c r="AR171" s="17" t="s">
        <v>172</v>
      </c>
      <c r="AT171" s="17" t="s">
        <v>141</v>
      </c>
      <c r="AU171" s="17" t="s">
        <v>118</v>
      </c>
      <c r="AY171" s="17" t="s">
        <v>168</v>
      </c>
      <c r="BE171" s="107">
        <f t="shared" si="29"/>
        <v>0</v>
      </c>
      <c r="BF171" s="107">
        <f t="shared" si="30"/>
        <v>0</v>
      </c>
      <c r="BG171" s="107">
        <f t="shared" si="31"/>
        <v>0</v>
      </c>
      <c r="BH171" s="107">
        <f t="shared" si="32"/>
        <v>0</v>
      </c>
      <c r="BI171" s="107">
        <f t="shared" si="33"/>
        <v>0</v>
      </c>
      <c r="BJ171" s="17" t="s">
        <v>118</v>
      </c>
      <c r="BK171" s="151">
        <f t="shared" si="34"/>
        <v>0</v>
      </c>
      <c r="BL171" s="17" t="s">
        <v>172</v>
      </c>
      <c r="BM171" s="17" t="s">
        <v>278</v>
      </c>
    </row>
    <row r="172" spans="2:65" s="1" customFormat="1" ht="31.5" customHeight="1">
      <c r="B172" s="33"/>
      <c r="C172" s="173" t="s">
        <v>279</v>
      </c>
      <c r="D172" s="173" t="s">
        <v>141</v>
      </c>
      <c r="E172" s="174" t="s">
        <v>280</v>
      </c>
      <c r="F172" s="260" t="s">
        <v>281</v>
      </c>
      <c r="G172" s="260"/>
      <c r="H172" s="260"/>
      <c r="I172" s="260"/>
      <c r="J172" s="175" t="s">
        <v>277</v>
      </c>
      <c r="K172" s="156">
        <v>207.6</v>
      </c>
      <c r="L172" s="232">
        <v>0</v>
      </c>
      <c r="M172" s="261"/>
      <c r="N172" s="233">
        <f t="shared" si="25"/>
        <v>0</v>
      </c>
      <c r="O172" s="233"/>
      <c r="P172" s="233"/>
      <c r="Q172" s="233"/>
      <c r="R172" s="35"/>
      <c r="T172" s="157" t="s">
        <v>20</v>
      </c>
      <c r="U172" s="42" t="s">
        <v>42</v>
      </c>
      <c r="V172" s="34"/>
      <c r="W172" s="176">
        <f t="shared" si="26"/>
        <v>0</v>
      </c>
      <c r="X172" s="176">
        <v>1.1E-4</v>
      </c>
      <c r="Y172" s="176">
        <f t="shared" si="27"/>
        <v>2.2835999999999999E-2</v>
      </c>
      <c r="Z172" s="176">
        <v>0</v>
      </c>
      <c r="AA172" s="177">
        <f t="shared" si="28"/>
        <v>0</v>
      </c>
      <c r="AR172" s="17" t="s">
        <v>172</v>
      </c>
      <c r="AT172" s="17" t="s">
        <v>141</v>
      </c>
      <c r="AU172" s="17" t="s">
        <v>118</v>
      </c>
      <c r="AY172" s="17" t="s">
        <v>168</v>
      </c>
      <c r="BE172" s="107">
        <f t="shared" si="29"/>
        <v>0</v>
      </c>
      <c r="BF172" s="107">
        <f t="shared" si="30"/>
        <v>0</v>
      </c>
      <c r="BG172" s="107">
        <f t="shared" si="31"/>
        <v>0</v>
      </c>
      <c r="BH172" s="107">
        <f t="shared" si="32"/>
        <v>0</v>
      </c>
      <c r="BI172" s="107">
        <f t="shared" si="33"/>
        <v>0</v>
      </c>
      <c r="BJ172" s="17" t="s">
        <v>118</v>
      </c>
      <c r="BK172" s="151">
        <f t="shared" si="34"/>
        <v>0</v>
      </c>
      <c r="BL172" s="17" t="s">
        <v>172</v>
      </c>
      <c r="BM172" s="17" t="s">
        <v>282</v>
      </c>
    </row>
    <row r="173" spans="2:65" s="9" customFormat="1" ht="29.85" customHeight="1">
      <c r="B173" s="163"/>
      <c r="C173" s="164"/>
      <c r="D173" s="172" t="s">
        <v>148</v>
      </c>
      <c r="E173" s="172"/>
      <c r="F173" s="172"/>
      <c r="G173" s="172"/>
      <c r="H173" s="172"/>
      <c r="I173" s="172"/>
      <c r="J173" s="172"/>
      <c r="K173" s="172"/>
      <c r="L173" s="172"/>
      <c r="M173" s="172"/>
      <c r="N173" s="256">
        <f>BK173</f>
        <v>0</v>
      </c>
      <c r="O173" s="257"/>
      <c r="P173" s="257"/>
      <c r="Q173" s="257"/>
      <c r="R173" s="165"/>
      <c r="T173" s="166"/>
      <c r="U173" s="164"/>
      <c r="V173" s="164"/>
      <c r="W173" s="167">
        <f>SUM(W174:W188)</f>
        <v>0</v>
      </c>
      <c r="X173" s="164"/>
      <c r="Y173" s="167">
        <f>SUM(Y174:Y188)</f>
        <v>47.601321949999999</v>
      </c>
      <c r="Z173" s="164"/>
      <c r="AA173" s="168">
        <f>SUM(AA174:AA188)</f>
        <v>0</v>
      </c>
      <c r="AR173" s="169" t="s">
        <v>80</v>
      </c>
      <c r="AT173" s="170" t="s">
        <v>74</v>
      </c>
      <c r="AU173" s="170" t="s">
        <v>80</v>
      </c>
      <c r="AY173" s="169" t="s">
        <v>168</v>
      </c>
      <c r="BK173" s="171">
        <f>SUM(BK174:BK188)</f>
        <v>0</v>
      </c>
    </row>
    <row r="174" spans="2:65" s="1" customFormat="1" ht="31.5" customHeight="1">
      <c r="B174" s="33"/>
      <c r="C174" s="173" t="s">
        <v>283</v>
      </c>
      <c r="D174" s="173" t="s">
        <v>141</v>
      </c>
      <c r="E174" s="174" t="s">
        <v>284</v>
      </c>
      <c r="F174" s="260" t="s">
        <v>285</v>
      </c>
      <c r="G174" s="260"/>
      <c r="H174" s="260"/>
      <c r="I174" s="260"/>
      <c r="J174" s="175" t="s">
        <v>208</v>
      </c>
      <c r="K174" s="156">
        <v>305.69499999999999</v>
      </c>
      <c r="L174" s="232">
        <v>0</v>
      </c>
      <c r="M174" s="261"/>
      <c r="N174" s="233">
        <f t="shared" ref="N174:N186" si="35">ROUND(L174*K174,3)</f>
        <v>0</v>
      </c>
      <c r="O174" s="233"/>
      <c r="P174" s="233"/>
      <c r="Q174" s="233"/>
      <c r="R174" s="35"/>
      <c r="T174" s="157" t="s">
        <v>20</v>
      </c>
      <c r="U174" s="42" t="s">
        <v>42</v>
      </c>
      <c r="V174" s="34"/>
      <c r="W174" s="176">
        <f t="shared" ref="W174:W186" si="36">V174*K174</f>
        <v>0</v>
      </c>
      <c r="X174" s="176">
        <v>8.0000000000000007E-5</v>
      </c>
      <c r="Y174" s="176">
        <f t="shared" ref="Y174:Y186" si="37">X174*K174</f>
        <v>2.4455600000000001E-2</v>
      </c>
      <c r="Z174" s="176">
        <v>0</v>
      </c>
      <c r="AA174" s="177">
        <f t="shared" ref="AA174:AA186" si="38">Z174*K174</f>
        <v>0</v>
      </c>
      <c r="AR174" s="17" t="s">
        <v>172</v>
      </c>
      <c r="AT174" s="17" t="s">
        <v>141</v>
      </c>
      <c r="AU174" s="17" t="s">
        <v>118</v>
      </c>
      <c r="AY174" s="17" t="s">
        <v>168</v>
      </c>
      <c r="BE174" s="107">
        <f t="shared" ref="BE174:BE186" si="39">IF(U174="základná",N174,0)</f>
        <v>0</v>
      </c>
      <c r="BF174" s="107">
        <f t="shared" ref="BF174:BF186" si="40">IF(U174="znížená",N174,0)</f>
        <v>0</v>
      </c>
      <c r="BG174" s="107">
        <f t="shared" ref="BG174:BG186" si="41">IF(U174="zákl. prenesená",N174,0)</f>
        <v>0</v>
      </c>
      <c r="BH174" s="107">
        <f t="shared" ref="BH174:BH186" si="42">IF(U174="zníž. prenesená",N174,0)</f>
        <v>0</v>
      </c>
      <c r="BI174" s="107">
        <f t="shared" ref="BI174:BI186" si="43">IF(U174="nulová",N174,0)</f>
        <v>0</v>
      </c>
      <c r="BJ174" s="17" t="s">
        <v>118</v>
      </c>
      <c r="BK174" s="151">
        <f t="shared" ref="BK174:BK186" si="44">ROUND(L174*K174,3)</f>
        <v>0</v>
      </c>
      <c r="BL174" s="17" t="s">
        <v>172</v>
      </c>
      <c r="BM174" s="17" t="s">
        <v>286</v>
      </c>
    </row>
    <row r="175" spans="2:65" s="1" customFormat="1" ht="31.5" customHeight="1">
      <c r="B175" s="33"/>
      <c r="C175" s="173" t="s">
        <v>287</v>
      </c>
      <c r="D175" s="173" t="s">
        <v>141</v>
      </c>
      <c r="E175" s="174" t="s">
        <v>288</v>
      </c>
      <c r="F175" s="260" t="s">
        <v>289</v>
      </c>
      <c r="G175" s="260"/>
      <c r="H175" s="260"/>
      <c r="I175" s="260"/>
      <c r="J175" s="175" t="s">
        <v>208</v>
      </c>
      <c r="K175" s="156">
        <v>1155.798</v>
      </c>
      <c r="L175" s="232">
        <v>0</v>
      </c>
      <c r="M175" s="261"/>
      <c r="N175" s="233">
        <f t="shared" si="35"/>
        <v>0</v>
      </c>
      <c r="O175" s="233"/>
      <c r="P175" s="233"/>
      <c r="Q175" s="233"/>
      <c r="R175" s="35"/>
      <c r="T175" s="157" t="s">
        <v>20</v>
      </c>
      <c r="U175" s="42" t="s">
        <v>42</v>
      </c>
      <c r="V175" s="34"/>
      <c r="W175" s="176">
        <f t="shared" si="36"/>
        <v>0</v>
      </c>
      <c r="X175" s="176">
        <v>4.9500000000000004E-3</v>
      </c>
      <c r="Y175" s="176">
        <f t="shared" si="37"/>
        <v>5.7212001000000008</v>
      </c>
      <c r="Z175" s="176">
        <v>0</v>
      </c>
      <c r="AA175" s="177">
        <f t="shared" si="38"/>
        <v>0</v>
      </c>
      <c r="AR175" s="17" t="s">
        <v>172</v>
      </c>
      <c r="AT175" s="17" t="s">
        <v>141</v>
      </c>
      <c r="AU175" s="17" t="s">
        <v>118</v>
      </c>
      <c r="AY175" s="17" t="s">
        <v>168</v>
      </c>
      <c r="BE175" s="107">
        <f t="shared" si="39"/>
        <v>0</v>
      </c>
      <c r="BF175" s="107">
        <f t="shared" si="40"/>
        <v>0</v>
      </c>
      <c r="BG175" s="107">
        <f t="shared" si="41"/>
        <v>0</v>
      </c>
      <c r="BH175" s="107">
        <f t="shared" si="42"/>
        <v>0</v>
      </c>
      <c r="BI175" s="107">
        <f t="shared" si="43"/>
        <v>0</v>
      </c>
      <c r="BJ175" s="17" t="s">
        <v>118</v>
      </c>
      <c r="BK175" s="151">
        <f t="shared" si="44"/>
        <v>0</v>
      </c>
      <c r="BL175" s="17" t="s">
        <v>172</v>
      </c>
      <c r="BM175" s="17" t="s">
        <v>290</v>
      </c>
    </row>
    <row r="176" spans="2:65" s="1" customFormat="1" ht="22.5" customHeight="1">
      <c r="B176" s="33"/>
      <c r="C176" s="173" t="s">
        <v>291</v>
      </c>
      <c r="D176" s="173" t="s">
        <v>141</v>
      </c>
      <c r="E176" s="174" t="s">
        <v>292</v>
      </c>
      <c r="F176" s="260" t="s">
        <v>293</v>
      </c>
      <c r="G176" s="260"/>
      <c r="H176" s="260"/>
      <c r="I176" s="260"/>
      <c r="J176" s="175" t="s">
        <v>208</v>
      </c>
      <c r="K176" s="156">
        <v>1874.2470000000001</v>
      </c>
      <c r="L176" s="232">
        <v>0</v>
      </c>
      <c r="M176" s="261"/>
      <c r="N176" s="233">
        <f t="shared" si="35"/>
        <v>0</v>
      </c>
      <c r="O176" s="233"/>
      <c r="P176" s="233"/>
      <c r="Q176" s="233"/>
      <c r="R176" s="35"/>
      <c r="T176" s="157" t="s">
        <v>20</v>
      </c>
      <c r="U176" s="42" t="s">
        <v>42</v>
      </c>
      <c r="V176" s="34"/>
      <c r="W176" s="176">
        <f t="shared" si="36"/>
        <v>0</v>
      </c>
      <c r="X176" s="176">
        <v>1.26E-2</v>
      </c>
      <c r="Y176" s="176">
        <f t="shared" si="37"/>
        <v>23.615512200000001</v>
      </c>
      <c r="Z176" s="176">
        <v>0</v>
      </c>
      <c r="AA176" s="177">
        <f t="shared" si="38"/>
        <v>0</v>
      </c>
      <c r="AR176" s="17" t="s">
        <v>172</v>
      </c>
      <c r="AT176" s="17" t="s">
        <v>141</v>
      </c>
      <c r="AU176" s="17" t="s">
        <v>118</v>
      </c>
      <c r="AY176" s="17" t="s">
        <v>168</v>
      </c>
      <c r="BE176" s="107">
        <f t="shared" si="39"/>
        <v>0</v>
      </c>
      <c r="BF176" s="107">
        <f t="shared" si="40"/>
        <v>0</v>
      </c>
      <c r="BG176" s="107">
        <f t="shared" si="41"/>
        <v>0</v>
      </c>
      <c r="BH176" s="107">
        <f t="shared" si="42"/>
        <v>0</v>
      </c>
      <c r="BI176" s="107">
        <f t="shared" si="43"/>
        <v>0</v>
      </c>
      <c r="BJ176" s="17" t="s">
        <v>118</v>
      </c>
      <c r="BK176" s="151">
        <f t="shared" si="44"/>
        <v>0</v>
      </c>
      <c r="BL176" s="17" t="s">
        <v>172</v>
      </c>
      <c r="BM176" s="17" t="s">
        <v>294</v>
      </c>
    </row>
    <row r="177" spans="2:65" s="1" customFormat="1" ht="31.5" customHeight="1">
      <c r="B177" s="33"/>
      <c r="C177" s="173" t="s">
        <v>295</v>
      </c>
      <c r="D177" s="173" t="s">
        <v>141</v>
      </c>
      <c r="E177" s="174" t="s">
        <v>296</v>
      </c>
      <c r="F177" s="260" t="s">
        <v>297</v>
      </c>
      <c r="G177" s="260"/>
      <c r="H177" s="260"/>
      <c r="I177" s="260"/>
      <c r="J177" s="175" t="s">
        <v>208</v>
      </c>
      <c r="K177" s="156">
        <v>1874.2470000000001</v>
      </c>
      <c r="L177" s="232">
        <v>0</v>
      </c>
      <c r="M177" s="261"/>
      <c r="N177" s="233">
        <f t="shared" si="35"/>
        <v>0</v>
      </c>
      <c r="O177" s="233"/>
      <c r="P177" s="233"/>
      <c r="Q177" s="233"/>
      <c r="R177" s="35"/>
      <c r="T177" s="157" t="s">
        <v>20</v>
      </c>
      <c r="U177" s="42" t="s">
        <v>42</v>
      </c>
      <c r="V177" s="34"/>
      <c r="W177" s="176">
        <f t="shared" si="36"/>
        <v>0</v>
      </c>
      <c r="X177" s="176">
        <v>8.0000000000000007E-5</v>
      </c>
      <c r="Y177" s="176">
        <f t="shared" si="37"/>
        <v>0.14993976000000001</v>
      </c>
      <c r="Z177" s="176">
        <v>0</v>
      </c>
      <c r="AA177" s="177">
        <f t="shared" si="38"/>
        <v>0</v>
      </c>
      <c r="AR177" s="17" t="s">
        <v>172</v>
      </c>
      <c r="AT177" s="17" t="s">
        <v>141</v>
      </c>
      <c r="AU177" s="17" t="s">
        <v>118</v>
      </c>
      <c r="AY177" s="17" t="s">
        <v>168</v>
      </c>
      <c r="BE177" s="107">
        <f t="shared" si="39"/>
        <v>0</v>
      </c>
      <c r="BF177" s="107">
        <f t="shared" si="40"/>
        <v>0</v>
      </c>
      <c r="BG177" s="107">
        <f t="shared" si="41"/>
        <v>0</v>
      </c>
      <c r="BH177" s="107">
        <f t="shared" si="42"/>
        <v>0</v>
      </c>
      <c r="BI177" s="107">
        <f t="shared" si="43"/>
        <v>0</v>
      </c>
      <c r="BJ177" s="17" t="s">
        <v>118</v>
      </c>
      <c r="BK177" s="151">
        <f t="shared" si="44"/>
        <v>0</v>
      </c>
      <c r="BL177" s="17" t="s">
        <v>172</v>
      </c>
      <c r="BM177" s="17" t="s">
        <v>298</v>
      </c>
    </row>
    <row r="178" spans="2:65" s="1" customFormat="1" ht="31.5" customHeight="1">
      <c r="B178" s="33"/>
      <c r="C178" s="173" t="s">
        <v>299</v>
      </c>
      <c r="D178" s="173" t="s">
        <v>141</v>
      </c>
      <c r="E178" s="174" t="s">
        <v>300</v>
      </c>
      <c r="F178" s="260" t="s">
        <v>301</v>
      </c>
      <c r="G178" s="260"/>
      <c r="H178" s="260"/>
      <c r="I178" s="260"/>
      <c r="J178" s="175" t="s">
        <v>208</v>
      </c>
      <c r="K178" s="156">
        <v>1874.2470000000001</v>
      </c>
      <c r="L178" s="232">
        <v>0</v>
      </c>
      <c r="M178" s="261"/>
      <c r="N178" s="233">
        <f t="shared" si="35"/>
        <v>0</v>
      </c>
      <c r="O178" s="233"/>
      <c r="P178" s="233"/>
      <c r="Q178" s="233"/>
      <c r="R178" s="35"/>
      <c r="T178" s="157" t="s">
        <v>20</v>
      </c>
      <c r="U178" s="42" t="s">
        <v>42</v>
      </c>
      <c r="V178" s="34"/>
      <c r="W178" s="176">
        <f t="shared" si="36"/>
        <v>0</v>
      </c>
      <c r="X178" s="176">
        <v>4.6000000000000001E-4</v>
      </c>
      <c r="Y178" s="176">
        <f t="shared" si="37"/>
        <v>0.86215362000000006</v>
      </c>
      <c r="Z178" s="176">
        <v>0</v>
      </c>
      <c r="AA178" s="177">
        <f t="shared" si="38"/>
        <v>0</v>
      </c>
      <c r="AR178" s="17" t="s">
        <v>172</v>
      </c>
      <c r="AT178" s="17" t="s">
        <v>141</v>
      </c>
      <c r="AU178" s="17" t="s">
        <v>118</v>
      </c>
      <c r="AY178" s="17" t="s">
        <v>168</v>
      </c>
      <c r="BE178" s="107">
        <f t="shared" si="39"/>
        <v>0</v>
      </c>
      <c r="BF178" s="107">
        <f t="shared" si="40"/>
        <v>0</v>
      </c>
      <c r="BG178" s="107">
        <f t="shared" si="41"/>
        <v>0</v>
      </c>
      <c r="BH178" s="107">
        <f t="shared" si="42"/>
        <v>0</v>
      </c>
      <c r="BI178" s="107">
        <f t="shared" si="43"/>
        <v>0</v>
      </c>
      <c r="BJ178" s="17" t="s">
        <v>118</v>
      </c>
      <c r="BK178" s="151">
        <f t="shared" si="44"/>
        <v>0</v>
      </c>
      <c r="BL178" s="17" t="s">
        <v>172</v>
      </c>
      <c r="BM178" s="17" t="s">
        <v>302</v>
      </c>
    </row>
    <row r="179" spans="2:65" s="1" customFormat="1" ht="31.5" customHeight="1">
      <c r="B179" s="33"/>
      <c r="C179" s="173" t="s">
        <v>303</v>
      </c>
      <c r="D179" s="173" t="s">
        <v>141</v>
      </c>
      <c r="E179" s="174" t="s">
        <v>304</v>
      </c>
      <c r="F179" s="260" t="s">
        <v>305</v>
      </c>
      <c r="G179" s="260"/>
      <c r="H179" s="260"/>
      <c r="I179" s="260"/>
      <c r="J179" s="175" t="s">
        <v>208</v>
      </c>
      <c r="K179" s="156">
        <v>677.32500000000005</v>
      </c>
      <c r="L179" s="232">
        <v>0</v>
      </c>
      <c r="M179" s="261"/>
      <c r="N179" s="233">
        <f t="shared" si="35"/>
        <v>0</v>
      </c>
      <c r="O179" s="233"/>
      <c r="P179" s="233"/>
      <c r="Q179" s="233"/>
      <c r="R179" s="35"/>
      <c r="T179" s="157" t="s">
        <v>20</v>
      </c>
      <c r="U179" s="42" t="s">
        <v>42</v>
      </c>
      <c r="V179" s="34"/>
      <c r="W179" s="176">
        <f t="shared" si="36"/>
        <v>0</v>
      </c>
      <c r="X179" s="176">
        <v>3.5699999999999998E-3</v>
      </c>
      <c r="Y179" s="176">
        <f t="shared" si="37"/>
        <v>2.4180502499999998</v>
      </c>
      <c r="Z179" s="176">
        <v>0</v>
      </c>
      <c r="AA179" s="177">
        <f t="shared" si="38"/>
        <v>0</v>
      </c>
      <c r="AR179" s="17" t="s">
        <v>172</v>
      </c>
      <c r="AT179" s="17" t="s">
        <v>141</v>
      </c>
      <c r="AU179" s="17" t="s">
        <v>118</v>
      </c>
      <c r="AY179" s="17" t="s">
        <v>168</v>
      </c>
      <c r="BE179" s="107">
        <f t="shared" si="39"/>
        <v>0</v>
      </c>
      <c r="BF179" s="107">
        <f t="shared" si="40"/>
        <v>0</v>
      </c>
      <c r="BG179" s="107">
        <f t="shared" si="41"/>
        <v>0</v>
      </c>
      <c r="BH179" s="107">
        <f t="shared" si="42"/>
        <v>0</v>
      </c>
      <c r="BI179" s="107">
        <f t="shared" si="43"/>
        <v>0</v>
      </c>
      <c r="BJ179" s="17" t="s">
        <v>118</v>
      </c>
      <c r="BK179" s="151">
        <f t="shared" si="44"/>
        <v>0</v>
      </c>
      <c r="BL179" s="17" t="s">
        <v>172</v>
      </c>
      <c r="BM179" s="17" t="s">
        <v>306</v>
      </c>
    </row>
    <row r="180" spans="2:65" s="1" customFormat="1" ht="31.5" customHeight="1">
      <c r="B180" s="33"/>
      <c r="C180" s="173" t="s">
        <v>307</v>
      </c>
      <c r="D180" s="173" t="s">
        <v>141</v>
      </c>
      <c r="E180" s="174" t="s">
        <v>308</v>
      </c>
      <c r="F180" s="260" t="s">
        <v>309</v>
      </c>
      <c r="G180" s="260"/>
      <c r="H180" s="260"/>
      <c r="I180" s="260"/>
      <c r="J180" s="175" t="s">
        <v>208</v>
      </c>
      <c r="K180" s="156">
        <v>20.207000000000001</v>
      </c>
      <c r="L180" s="232">
        <v>0</v>
      </c>
      <c r="M180" s="261"/>
      <c r="N180" s="233">
        <f t="shared" si="35"/>
        <v>0</v>
      </c>
      <c r="O180" s="233"/>
      <c r="P180" s="233"/>
      <c r="Q180" s="233"/>
      <c r="R180" s="35"/>
      <c r="T180" s="157" t="s">
        <v>20</v>
      </c>
      <c r="U180" s="42" t="s">
        <v>42</v>
      </c>
      <c r="V180" s="34"/>
      <c r="W180" s="176">
        <f t="shared" si="36"/>
        <v>0</v>
      </c>
      <c r="X180" s="176">
        <v>6.5100000000000002E-3</v>
      </c>
      <c r="Y180" s="176">
        <f t="shared" si="37"/>
        <v>0.13154757</v>
      </c>
      <c r="Z180" s="176">
        <v>0</v>
      </c>
      <c r="AA180" s="177">
        <f t="shared" si="38"/>
        <v>0</v>
      </c>
      <c r="AR180" s="17" t="s">
        <v>172</v>
      </c>
      <c r="AT180" s="17" t="s">
        <v>141</v>
      </c>
      <c r="AU180" s="17" t="s">
        <v>118</v>
      </c>
      <c r="AY180" s="17" t="s">
        <v>168</v>
      </c>
      <c r="BE180" s="107">
        <f t="shared" si="39"/>
        <v>0</v>
      </c>
      <c r="BF180" s="107">
        <f t="shared" si="40"/>
        <v>0</v>
      </c>
      <c r="BG180" s="107">
        <f t="shared" si="41"/>
        <v>0</v>
      </c>
      <c r="BH180" s="107">
        <f t="shared" si="42"/>
        <v>0</v>
      </c>
      <c r="BI180" s="107">
        <f t="shared" si="43"/>
        <v>0</v>
      </c>
      <c r="BJ180" s="17" t="s">
        <v>118</v>
      </c>
      <c r="BK180" s="151">
        <f t="shared" si="44"/>
        <v>0</v>
      </c>
      <c r="BL180" s="17" t="s">
        <v>172</v>
      </c>
      <c r="BM180" s="17" t="s">
        <v>310</v>
      </c>
    </row>
    <row r="181" spans="2:65" s="1" customFormat="1" ht="31.5" customHeight="1">
      <c r="B181" s="33"/>
      <c r="C181" s="173" t="s">
        <v>311</v>
      </c>
      <c r="D181" s="173" t="s">
        <v>141</v>
      </c>
      <c r="E181" s="174" t="s">
        <v>312</v>
      </c>
      <c r="F181" s="260" t="s">
        <v>313</v>
      </c>
      <c r="G181" s="260"/>
      <c r="H181" s="260"/>
      <c r="I181" s="260"/>
      <c r="J181" s="175" t="s">
        <v>208</v>
      </c>
      <c r="K181" s="156">
        <v>625.68899999999996</v>
      </c>
      <c r="L181" s="232">
        <v>0</v>
      </c>
      <c r="M181" s="261"/>
      <c r="N181" s="233">
        <f t="shared" si="35"/>
        <v>0</v>
      </c>
      <c r="O181" s="233"/>
      <c r="P181" s="233"/>
      <c r="Q181" s="233"/>
      <c r="R181" s="35"/>
      <c r="T181" s="157" t="s">
        <v>20</v>
      </c>
      <c r="U181" s="42" t="s">
        <v>42</v>
      </c>
      <c r="V181" s="34"/>
      <c r="W181" s="176">
        <f t="shared" si="36"/>
        <v>0</v>
      </c>
      <c r="X181" s="176">
        <v>1.7690000000000001E-2</v>
      </c>
      <c r="Y181" s="176">
        <f t="shared" si="37"/>
        <v>11.068438410000001</v>
      </c>
      <c r="Z181" s="176">
        <v>0</v>
      </c>
      <c r="AA181" s="177">
        <f t="shared" si="38"/>
        <v>0</v>
      </c>
      <c r="AR181" s="17" t="s">
        <v>172</v>
      </c>
      <c r="AT181" s="17" t="s">
        <v>141</v>
      </c>
      <c r="AU181" s="17" t="s">
        <v>118</v>
      </c>
      <c r="AY181" s="17" t="s">
        <v>168</v>
      </c>
      <c r="BE181" s="107">
        <f t="shared" si="39"/>
        <v>0</v>
      </c>
      <c r="BF181" s="107">
        <f t="shared" si="40"/>
        <v>0</v>
      </c>
      <c r="BG181" s="107">
        <f t="shared" si="41"/>
        <v>0</v>
      </c>
      <c r="BH181" s="107">
        <f t="shared" si="42"/>
        <v>0</v>
      </c>
      <c r="BI181" s="107">
        <f t="shared" si="43"/>
        <v>0</v>
      </c>
      <c r="BJ181" s="17" t="s">
        <v>118</v>
      </c>
      <c r="BK181" s="151">
        <f t="shared" si="44"/>
        <v>0</v>
      </c>
      <c r="BL181" s="17" t="s">
        <v>172</v>
      </c>
      <c r="BM181" s="17" t="s">
        <v>314</v>
      </c>
    </row>
    <row r="182" spans="2:65" s="1" customFormat="1" ht="31.5" customHeight="1">
      <c r="B182" s="33"/>
      <c r="C182" s="173" t="s">
        <v>315</v>
      </c>
      <c r="D182" s="173" t="s">
        <v>141</v>
      </c>
      <c r="E182" s="174" t="s">
        <v>316</v>
      </c>
      <c r="F182" s="260" t="s">
        <v>317</v>
      </c>
      <c r="G182" s="260"/>
      <c r="H182" s="260"/>
      <c r="I182" s="260"/>
      <c r="J182" s="175" t="s">
        <v>208</v>
      </c>
      <c r="K182" s="156">
        <v>51.636000000000003</v>
      </c>
      <c r="L182" s="232">
        <v>0</v>
      </c>
      <c r="M182" s="261"/>
      <c r="N182" s="233">
        <f t="shared" si="35"/>
        <v>0</v>
      </c>
      <c r="O182" s="233"/>
      <c r="P182" s="233"/>
      <c r="Q182" s="233"/>
      <c r="R182" s="35"/>
      <c r="T182" s="157" t="s">
        <v>20</v>
      </c>
      <c r="U182" s="42" t="s">
        <v>42</v>
      </c>
      <c r="V182" s="34"/>
      <c r="W182" s="176">
        <f t="shared" si="36"/>
        <v>0</v>
      </c>
      <c r="X182" s="176">
        <v>1.549E-2</v>
      </c>
      <c r="Y182" s="176">
        <f t="shared" si="37"/>
        <v>0.79984164000000002</v>
      </c>
      <c r="Z182" s="176">
        <v>0</v>
      </c>
      <c r="AA182" s="177">
        <f t="shared" si="38"/>
        <v>0</v>
      </c>
      <c r="AR182" s="17" t="s">
        <v>172</v>
      </c>
      <c r="AT182" s="17" t="s">
        <v>141</v>
      </c>
      <c r="AU182" s="17" t="s">
        <v>118</v>
      </c>
      <c r="AY182" s="17" t="s">
        <v>168</v>
      </c>
      <c r="BE182" s="107">
        <f t="shared" si="39"/>
        <v>0</v>
      </c>
      <c r="BF182" s="107">
        <f t="shared" si="40"/>
        <v>0</v>
      </c>
      <c r="BG182" s="107">
        <f t="shared" si="41"/>
        <v>0</v>
      </c>
      <c r="BH182" s="107">
        <f t="shared" si="42"/>
        <v>0</v>
      </c>
      <c r="BI182" s="107">
        <f t="shared" si="43"/>
        <v>0</v>
      </c>
      <c r="BJ182" s="17" t="s">
        <v>118</v>
      </c>
      <c r="BK182" s="151">
        <f t="shared" si="44"/>
        <v>0</v>
      </c>
      <c r="BL182" s="17" t="s">
        <v>172</v>
      </c>
      <c r="BM182" s="17" t="s">
        <v>318</v>
      </c>
    </row>
    <row r="183" spans="2:65" s="1" customFormat="1" ht="31.5" customHeight="1">
      <c r="B183" s="33"/>
      <c r="C183" s="173" t="s">
        <v>319</v>
      </c>
      <c r="D183" s="173" t="s">
        <v>141</v>
      </c>
      <c r="E183" s="174" t="s">
        <v>320</v>
      </c>
      <c r="F183" s="260" t="s">
        <v>321</v>
      </c>
      <c r="G183" s="260"/>
      <c r="H183" s="260"/>
      <c r="I183" s="260"/>
      <c r="J183" s="175" t="s">
        <v>208</v>
      </c>
      <c r="K183" s="156">
        <v>40.414999999999999</v>
      </c>
      <c r="L183" s="232">
        <v>0</v>
      </c>
      <c r="M183" s="261"/>
      <c r="N183" s="233">
        <f t="shared" si="35"/>
        <v>0</v>
      </c>
      <c r="O183" s="233"/>
      <c r="P183" s="233"/>
      <c r="Q183" s="233"/>
      <c r="R183" s="35"/>
      <c r="T183" s="157" t="s">
        <v>20</v>
      </c>
      <c r="U183" s="42" t="s">
        <v>42</v>
      </c>
      <c r="V183" s="34"/>
      <c r="W183" s="176">
        <f t="shared" si="36"/>
        <v>0</v>
      </c>
      <c r="X183" s="176">
        <v>1.204E-2</v>
      </c>
      <c r="Y183" s="176">
        <f t="shared" si="37"/>
        <v>0.48659659999999999</v>
      </c>
      <c r="Z183" s="176">
        <v>0</v>
      </c>
      <c r="AA183" s="177">
        <f t="shared" si="38"/>
        <v>0</v>
      </c>
      <c r="AR183" s="17" t="s">
        <v>172</v>
      </c>
      <c r="AT183" s="17" t="s">
        <v>141</v>
      </c>
      <c r="AU183" s="17" t="s">
        <v>118</v>
      </c>
      <c r="AY183" s="17" t="s">
        <v>168</v>
      </c>
      <c r="BE183" s="107">
        <f t="shared" si="39"/>
        <v>0</v>
      </c>
      <c r="BF183" s="107">
        <f t="shared" si="40"/>
        <v>0</v>
      </c>
      <c r="BG183" s="107">
        <f t="shared" si="41"/>
        <v>0</v>
      </c>
      <c r="BH183" s="107">
        <f t="shared" si="42"/>
        <v>0</v>
      </c>
      <c r="BI183" s="107">
        <f t="shared" si="43"/>
        <v>0</v>
      </c>
      <c r="BJ183" s="17" t="s">
        <v>118</v>
      </c>
      <c r="BK183" s="151">
        <f t="shared" si="44"/>
        <v>0</v>
      </c>
      <c r="BL183" s="17" t="s">
        <v>172</v>
      </c>
      <c r="BM183" s="17" t="s">
        <v>322</v>
      </c>
    </row>
    <row r="184" spans="2:65" s="1" customFormat="1" ht="22.5" customHeight="1">
      <c r="B184" s="33"/>
      <c r="C184" s="173" t="s">
        <v>323</v>
      </c>
      <c r="D184" s="173" t="s">
        <v>141</v>
      </c>
      <c r="E184" s="174" t="s">
        <v>324</v>
      </c>
      <c r="F184" s="260" t="s">
        <v>325</v>
      </c>
      <c r="G184" s="260"/>
      <c r="H184" s="260"/>
      <c r="I184" s="260"/>
      <c r="J184" s="175" t="s">
        <v>208</v>
      </c>
      <c r="K184" s="156">
        <v>473.13</v>
      </c>
      <c r="L184" s="232">
        <v>0</v>
      </c>
      <c r="M184" s="261"/>
      <c r="N184" s="233">
        <f t="shared" si="35"/>
        <v>0</v>
      </c>
      <c r="O184" s="233"/>
      <c r="P184" s="233"/>
      <c r="Q184" s="233"/>
      <c r="R184" s="35"/>
      <c r="T184" s="157" t="s">
        <v>20</v>
      </c>
      <c r="U184" s="42" t="s">
        <v>42</v>
      </c>
      <c r="V184" s="34"/>
      <c r="W184" s="176">
        <f t="shared" si="36"/>
        <v>0</v>
      </c>
      <c r="X184" s="176">
        <v>3.0899999999999999E-3</v>
      </c>
      <c r="Y184" s="176">
        <f t="shared" si="37"/>
        <v>1.4619716999999999</v>
      </c>
      <c r="Z184" s="176">
        <v>0</v>
      </c>
      <c r="AA184" s="177">
        <f t="shared" si="38"/>
        <v>0</v>
      </c>
      <c r="AR184" s="17" t="s">
        <v>172</v>
      </c>
      <c r="AT184" s="17" t="s">
        <v>141</v>
      </c>
      <c r="AU184" s="17" t="s">
        <v>118</v>
      </c>
      <c r="AY184" s="17" t="s">
        <v>168</v>
      </c>
      <c r="BE184" s="107">
        <f t="shared" si="39"/>
        <v>0</v>
      </c>
      <c r="BF184" s="107">
        <f t="shared" si="40"/>
        <v>0</v>
      </c>
      <c r="BG184" s="107">
        <f t="shared" si="41"/>
        <v>0</v>
      </c>
      <c r="BH184" s="107">
        <f t="shared" si="42"/>
        <v>0</v>
      </c>
      <c r="BI184" s="107">
        <f t="shared" si="43"/>
        <v>0</v>
      </c>
      <c r="BJ184" s="17" t="s">
        <v>118</v>
      </c>
      <c r="BK184" s="151">
        <f t="shared" si="44"/>
        <v>0</v>
      </c>
      <c r="BL184" s="17" t="s">
        <v>172</v>
      </c>
      <c r="BM184" s="17" t="s">
        <v>326</v>
      </c>
    </row>
    <row r="185" spans="2:65" s="1" customFormat="1" ht="31.5" customHeight="1">
      <c r="B185" s="33"/>
      <c r="C185" s="173" t="s">
        <v>327</v>
      </c>
      <c r="D185" s="173" t="s">
        <v>141</v>
      </c>
      <c r="E185" s="174" t="s">
        <v>328</v>
      </c>
      <c r="F185" s="260" t="s">
        <v>329</v>
      </c>
      <c r="G185" s="260"/>
      <c r="H185" s="260"/>
      <c r="I185" s="260"/>
      <c r="J185" s="175" t="s">
        <v>277</v>
      </c>
      <c r="K185" s="156">
        <v>88.5</v>
      </c>
      <c r="L185" s="232">
        <v>0</v>
      </c>
      <c r="M185" s="261"/>
      <c r="N185" s="233">
        <f t="shared" si="35"/>
        <v>0</v>
      </c>
      <c r="O185" s="233"/>
      <c r="P185" s="233"/>
      <c r="Q185" s="233"/>
      <c r="R185" s="35"/>
      <c r="T185" s="157" t="s">
        <v>20</v>
      </c>
      <c r="U185" s="42" t="s">
        <v>42</v>
      </c>
      <c r="V185" s="34"/>
      <c r="W185" s="176">
        <f t="shared" si="36"/>
        <v>0</v>
      </c>
      <c r="X185" s="176">
        <v>8.8999999999999999E-3</v>
      </c>
      <c r="Y185" s="176">
        <f t="shared" si="37"/>
        <v>0.78764999999999996</v>
      </c>
      <c r="Z185" s="176">
        <v>0</v>
      </c>
      <c r="AA185" s="177">
        <f t="shared" si="38"/>
        <v>0</v>
      </c>
      <c r="AR185" s="17" t="s">
        <v>172</v>
      </c>
      <c r="AT185" s="17" t="s">
        <v>141</v>
      </c>
      <c r="AU185" s="17" t="s">
        <v>118</v>
      </c>
      <c r="AY185" s="17" t="s">
        <v>168</v>
      </c>
      <c r="BE185" s="107">
        <f t="shared" si="39"/>
        <v>0</v>
      </c>
      <c r="BF185" s="107">
        <f t="shared" si="40"/>
        <v>0</v>
      </c>
      <c r="BG185" s="107">
        <f t="shared" si="41"/>
        <v>0</v>
      </c>
      <c r="BH185" s="107">
        <f t="shared" si="42"/>
        <v>0</v>
      </c>
      <c r="BI185" s="107">
        <f t="shared" si="43"/>
        <v>0</v>
      </c>
      <c r="BJ185" s="17" t="s">
        <v>118</v>
      </c>
      <c r="BK185" s="151">
        <f t="shared" si="44"/>
        <v>0</v>
      </c>
      <c r="BL185" s="17" t="s">
        <v>172</v>
      </c>
      <c r="BM185" s="17" t="s">
        <v>330</v>
      </c>
    </row>
    <row r="186" spans="2:65" s="1" customFormat="1" ht="31.5" customHeight="1">
      <c r="B186" s="33"/>
      <c r="C186" s="178" t="s">
        <v>331</v>
      </c>
      <c r="D186" s="178" t="s">
        <v>332</v>
      </c>
      <c r="E186" s="179" t="s">
        <v>333</v>
      </c>
      <c r="F186" s="269" t="s">
        <v>334</v>
      </c>
      <c r="G186" s="269"/>
      <c r="H186" s="269"/>
      <c r="I186" s="269"/>
      <c r="J186" s="180" t="s">
        <v>277</v>
      </c>
      <c r="K186" s="181">
        <v>92.924999999999997</v>
      </c>
      <c r="L186" s="270">
        <v>0</v>
      </c>
      <c r="M186" s="271"/>
      <c r="N186" s="272">
        <f t="shared" si="35"/>
        <v>0</v>
      </c>
      <c r="O186" s="233"/>
      <c r="P186" s="233"/>
      <c r="Q186" s="233"/>
      <c r="R186" s="35"/>
      <c r="T186" s="157" t="s">
        <v>20</v>
      </c>
      <c r="U186" s="42" t="s">
        <v>42</v>
      </c>
      <c r="V186" s="34"/>
      <c r="W186" s="176">
        <f t="shared" si="36"/>
        <v>0</v>
      </c>
      <c r="X186" s="176">
        <v>7.3999999999999999E-4</v>
      </c>
      <c r="Y186" s="176">
        <f t="shared" si="37"/>
        <v>6.8764499999999992E-2</v>
      </c>
      <c r="Z186" s="176">
        <v>0</v>
      </c>
      <c r="AA186" s="177">
        <f t="shared" si="38"/>
        <v>0</v>
      </c>
      <c r="AR186" s="17" t="s">
        <v>197</v>
      </c>
      <c r="AT186" s="17" t="s">
        <v>332</v>
      </c>
      <c r="AU186" s="17" t="s">
        <v>118</v>
      </c>
      <c r="AY186" s="17" t="s">
        <v>168</v>
      </c>
      <c r="BE186" s="107">
        <f t="shared" si="39"/>
        <v>0</v>
      </c>
      <c r="BF186" s="107">
        <f t="shared" si="40"/>
        <v>0</v>
      </c>
      <c r="BG186" s="107">
        <f t="shared" si="41"/>
        <v>0</v>
      </c>
      <c r="BH186" s="107">
        <f t="shared" si="42"/>
        <v>0</v>
      </c>
      <c r="BI186" s="107">
        <f t="shared" si="43"/>
        <v>0</v>
      </c>
      <c r="BJ186" s="17" t="s">
        <v>118</v>
      </c>
      <c r="BK186" s="151">
        <f t="shared" si="44"/>
        <v>0</v>
      </c>
      <c r="BL186" s="17" t="s">
        <v>172</v>
      </c>
      <c r="BM186" s="17" t="s">
        <v>335</v>
      </c>
    </row>
    <row r="187" spans="2:65" s="1" customFormat="1" ht="30" customHeight="1">
      <c r="B187" s="33"/>
      <c r="C187" s="34"/>
      <c r="D187" s="34"/>
      <c r="E187" s="34"/>
      <c r="F187" s="267" t="s">
        <v>336</v>
      </c>
      <c r="G187" s="268"/>
      <c r="H187" s="268"/>
      <c r="I187" s="268"/>
      <c r="J187" s="34"/>
      <c r="K187" s="34"/>
      <c r="L187" s="34"/>
      <c r="M187" s="34"/>
      <c r="N187" s="34"/>
      <c r="O187" s="34"/>
      <c r="P187" s="34"/>
      <c r="Q187" s="34"/>
      <c r="R187" s="35"/>
      <c r="T187" s="136"/>
      <c r="U187" s="34"/>
      <c r="V187" s="34"/>
      <c r="W187" s="34"/>
      <c r="X187" s="34"/>
      <c r="Y187" s="34"/>
      <c r="Z187" s="34"/>
      <c r="AA187" s="76"/>
      <c r="AT187" s="17" t="s">
        <v>337</v>
      </c>
      <c r="AU187" s="17" t="s">
        <v>118</v>
      </c>
    </row>
    <row r="188" spans="2:65" s="1" customFormat="1" ht="31.5" customHeight="1">
      <c r="B188" s="33"/>
      <c r="C188" s="178" t="s">
        <v>338</v>
      </c>
      <c r="D188" s="178" t="s">
        <v>332</v>
      </c>
      <c r="E188" s="179" t="s">
        <v>339</v>
      </c>
      <c r="F188" s="269" t="s">
        <v>340</v>
      </c>
      <c r="G188" s="269"/>
      <c r="H188" s="269"/>
      <c r="I188" s="269"/>
      <c r="J188" s="180" t="s">
        <v>241</v>
      </c>
      <c r="K188" s="181">
        <v>52</v>
      </c>
      <c r="L188" s="270">
        <v>0</v>
      </c>
      <c r="M188" s="271"/>
      <c r="N188" s="272">
        <f>ROUND(L188*K188,3)</f>
        <v>0</v>
      </c>
      <c r="O188" s="233"/>
      <c r="P188" s="233"/>
      <c r="Q188" s="233"/>
      <c r="R188" s="35"/>
      <c r="T188" s="157" t="s">
        <v>20</v>
      </c>
      <c r="U188" s="42" t="s">
        <v>42</v>
      </c>
      <c r="V188" s="34"/>
      <c r="W188" s="176">
        <f>V188*K188</f>
        <v>0</v>
      </c>
      <c r="X188" s="176">
        <v>1E-4</v>
      </c>
      <c r="Y188" s="176">
        <f>X188*K188</f>
        <v>5.2000000000000006E-3</v>
      </c>
      <c r="Z188" s="176">
        <v>0</v>
      </c>
      <c r="AA188" s="177">
        <f>Z188*K188</f>
        <v>0</v>
      </c>
      <c r="AR188" s="17" t="s">
        <v>197</v>
      </c>
      <c r="AT188" s="17" t="s">
        <v>332</v>
      </c>
      <c r="AU188" s="17" t="s">
        <v>118</v>
      </c>
      <c r="AY188" s="17" t="s">
        <v>168</v>
      </c>
      <c r="BE188" s="107">
        <f>IF(U188="základná",N188,0)</f>
        <v>0</v>
      </c>
      <c r="BF188" s="107">
        <f>IF(U188="znížená",N188,0)</f>
        <v>0</v>
      </c>
      <c r="BG188" s="107">
        <f>IF(U188="zákl. prenesená",N188,0)</f>
        <v>0</v>
      </c>
      <c r="BH188" s="107">
        <f>IF(U188="zníž. prenesená",N188,0)</f>
        <v>0</v>
      </c>
      <c r="BI188" s="107">
        <f>IF(U188="nulová",N188,0)</f>
        <v>0</v>
      </c>
      <c r="BJ188" s="17" t="s">
        <v>118</v>
      </c>
      <c r="BK188" s="151">
        <f>ROUND(L188*K188,3)</f>
        <v>0</v>
      </c>
      <c r="BL188" s="17" t="s">
        <v>172</v>
      </c>
      <c r="BM188" s="17" t="s">
        <v>341</v>
      </c>
    </row>
    <row r="189" spans="2:65" s="9" customFormat="1" ht="29.85" customHeight="1">
      <c r="B189" s="163"/>
      <c r="C189" s="164"/>
      <c r="D189" s="172" t="s">
        <v>149</v>
      </c>
      <c r="E189" s="172"/>
      <c r="F189" s="172"/>
      <c r="G189" s="172"/>
      <c r="H189" s="172"/>
      <c r="I189" s="172"/>
      <c r="J189" s="172"/>
      <c r="K189" s="172"/>
      <c r="L189" s="172"/>
      <c r="M189" s="172"/>
      <c r="N189" s="256">
        <f>BK189</f>
        <v>0</v>
      </c>
      <c r="O189" s="257"/>
      <c r="P189" s="257"/>
      <c r="Q189" s="257"/>
      <c r="R189" s="165"/>
      <c r="T189" s="166"/>
      <c r="U189" s="164"/>
      <c r="V189" s="164"/>
      <c r="W189" s="167">
        <f>SUM(W190:W225)</f>
        <v>0</v>
      </c>
      <c r="X189" s="164"/>
      <c r="Y189" s="167">
        <f>SUM(Y190:Y225)</f>
        <v>38.696946250000003</v>
      </c>
      <c r="Z189" s="164"/>
      <c r="AA189" s="168">
        <f>SUM(AA190:AA225)</f>
        <v>80.729972000000004</v>
      </c>
      <c r="AR189" s="169" t="s">
        <v>80</v>
      </c>
      <c r="AT189" s="170" t="s">
        <v>74</v>
      </c>
      <c r="AU189" s="170" t="s">
        <v>80</v>
      </c>
      <c r="AY189" s="169" t="s">
        <v>168</v>
      </c>
      <c r="BK189" s="171">
        <f>SUM(BK190:BK225)</f>
        <v>0</v>
      </c>
    </row>
    <row r="190" spans="2:65" s="1" customFormat="1" ht="31.5" customHeight="1">
      <c r="B190" s="33"/>
      <c r="C190" s="173" t="s">
        <v>342</v>
      </c>
      <c r="D190" s="173" t="s">
        <v>141</v>
      </c>
      <c r="E190" s="174" t="s">
        <v>343</v>
      </c>
      <c r="F190" s="260" t="s">
        <v>344</v>
      </c>
      <c r="G190" s="260"/>
      <c r="H190" s="260"/>
      <c r="I190" s="260"/>
      <c r="J190" s="175" t="s">
        <v>208</v>
      </c>
      <c r="K190" s="156">
        <v>697.53200000000004</v>
      </c>
      <c r="L190" s="232">
        <v>0</v>
      </c>
      <c r="M190" s="261"/>
      <c r="N190" s="233">
        <f t="shared" ref="N190:N225" si="45">ROUND(L190*K190,3)</f>
        <v>0</v>
      </c>
      <c r="O190" s="233"/>
      <c r="P190" s="233"/>
      <c r="Q190" s="233"/>
      <c r="R190" s="35"/>
      <c r="T190" s="157" t="s">
        <v>20</v>
      </c>
      <c r="U190" s="42" t="s">
        <v>42</v>
      </c>
      <c r="V190" s="34"/>
      <c r="W190" s="176">
        <f t="shared" ref="W190:W225" si="46">V190*K190</f>
        <v>0</v>
      </c>
      <c r="X190" s="176">
        <v>0</v>
      </c>
      <c r="Y190" s="176">
        <f t="shared" ref="Y190:Y225" si="47">X190*K190</f>
        <v>0</v>
      </c>
      <c r="Z190" s="176">
        <v>0</v>
      </c>
      <c r="AA190" s="177">
        <f t="shared" ref="AA190:AA225" si="48">Z190*K190</f>
        <v>0</v>
      </c>
      <c r="AR190" s="17" t="s">
        <v>172</v>
      </c>
      <c r="AT190" s="17" t="s">
        <v>141</v>
      </c>
      <c r="AU190" s="17" t="s">
        <v>118</v>
      </c>
      <c r="AY190" s="17" t="s">
        <v>168</v>
      </c>
      <c r="BE190" s="107">
        <f t="shared" ref="BE190:BE225" si="49">IF(U190="základná",N190,0)</f>
        <v>0</v>
      </c>
      <c r="BF190" s="107">
        <f t="shared" ref="BF190:BF225" si="50">IF(U190="znížená",N190,0)</f>
        <v>0</v>
      </c>
      <c r="BG190" s="107">
        <f t="shared" ref="BG190:BG225" si="51">IF(U190="zákl. prenesená",N190,0)</f>
        <v>0</v>
      </c>
      <c r="BH190" s="107">
        <f t="shared" ref="BH190:BH225" si="52">IF(U190="zníž. prenesená",N190,0)</f>
        <v>0</v>
      </c>
      <c r="BI190" s="107">
        <f t="shared" ref="BI190:BI225" si="53">IF(U190="nulová",N190,0)</f>
        <v>0</v>
      </c>
      <c r="BJ190" s="17" t="s">
        <v>118</v>
      </c>
      <c r="BK190" s="151">
        <f t="shared" ref="BK190:BK225" si="54">ROUND(L190*K190,3)</f>
        <v>0</v>
      </c>
      <c r="BL190" s="17" t="s">
        <v>172</v>
      </c>
      <c r="BM190" s="17" t="s">
        <v>345</v>
      </c>
    </row>
    <row r="191" spans="2:65" s="1" customFormat="1" ht="44.25" customHeight="1">
      <c r="B191" s="33"/>
      <c r="C191" s="173" t="s">
        <v>346</v>
      </c>
      <c r="D191" s="173" t="s">
        <v>141</v>
      </c>
      <c r="E191" s="174" t="s">
        <v>347</v>
      </c>
      <c r="F191" s="260" t="s">
        <v>348</v>
      </c>
      <c r="G191" s="260"/>
      <c r="H191" s="260"/>
      <c r="I191" s="260"/>
      <c r="J191" s="175" t="s">
        <v>208</v>
      </c>
      <c r="K191" s="156">
        <v>793.52700000000004</v>
      </c>
      <c r="L191" s="232">
        <v>0</v>
      </c>
      <c r="M191" s="261"/>
      <c r="N191" s="233">
        <f t="shared" si="45"/>
        <v>0</v>
      </c>
      <c r="O191" s="233"/>
      <c r="P191" s="233"/>
      <c r="Q191" s="233"/>
      <c r="R191" s="35"/>
      <c r="T191" s="157" t="s">
        <v>20</v>
      </c>
      <c r="U191" s="42" t="s">
        <v>42</v>
      </c>
      <c r="V191" s="34"/>
      <c r="W191" s="176">
        <f t="shared" si="46"/>
        <v>0</v>
      </c>
      <c r="X191" s="176">
        <v>2.3990000000000001E-2</v>
      </c>
      <c r="Y191" s="176">
        <f t="shared" si="47"/>
        <v>19.036712730000001</v>
      </c>
      <c r="Z191" s="176">
        <v>0</v>
      </c>
      <c r="AA191" s="177">
        <f t="shared" si="48"/>
        <v>0</v>
      </c>
      <c r="AR191" s="17" t="s">
        <v>172</v>
      </c>
      <c r="AT191" s="17" t="s">
        <v>141</v>
      </c>
      <c r="AU191" s="17" t="s">
        <v>118</v>
      </c>
      <c r="AY191" s="17" t="s">
        <v>168</v>
      </c>
      <c r="BE191" s="107">
        <f t="shared" si="49"/>
        <v>0</v>
      </c>
      <c r="BF191" s="107">
        <f t="shared" si="50"/>
        <v>0</v>
      </c>
      <c r="BG191" s="107">
        <f t="shared" si="51"/>
        <v>0</v>
      </c>
      <c r="BH191" s="107">
        <f t="shared" si="52"/>
        <v>0</v>
      </c>
      <c r="BI191" s="107">
        <f t="shared" si="53"/>
        <v>0</v>
      </c>
      <c r="BJ191" s="17" t="s">
        <v>118</v>
      </c>
      <c r="BK191" s="151">
        <f t="shared" si="54"/>
        <v>0</v>
      </c>
      <c r="BL191" s="17" t="s">
        <v>172</v>
      </c>
      <c r="BM191" s="17" t="s">
        <v>349</v>
      </c>
    </row>
    <row r="192" spans="2:65" s="1" customFormat="1" ht="57" customHeight="1">
      <c r="B192" s="33"/>
      <c r="C192" s="173" t="s">
        <v>350</v>
      </c>
      <c r="D192" s="173" t="s">
        <v>141</v>
      </c>
      <c r="E192" s="174" t="s">
        <v>351</v>
      </c>
      <c r="F192" s="260" t="s">
        <v>352</v>
      </c>
      <c r="G192" s="260"/>
      <c r="H192" s="260"/>
      <c r="I192" s="260"/>
      <c r="J192" s="175" t="s">
        <v>208</v>
      </c>
      <c r="K192" s="156">
        <v>1587.0540000000001</v>
      </c>
      <c r="L192" s="232">
        <v>0</v>
      </c>
      <c r="M192" s="261"/>
      <c r="N192" s="233">
        <f t="shared" si="45"/>
        <v>0</v>
      </c>
      <c r="O192" s="233"/>
      <c r="P192" s="233"/>
      <c r="Q192" s="233"/>
      <c r="R192" s="35"/>
      <c r="T192" s="157" t="s">
        <v>20</v>
      </c>
      <c r="U192" s="42" t="s">
        <v>42</v>
      </c>
      <c r="V192" s="34"/>
      <c r="W192" s="176">
        <f t="shared" si="46"/>
        <v>0</v>
      </c>
      <c r="X192" s="176">
        <v>0</v>
      </c>
      <c r="Y192" s="176">
        <f t="shared" si="47"/>
        <v>0</v>
      </c>
      <c r="Z192" s="176">
        <v>0</v>
      </c>
      <c r="AA192" s="177">
        <f t="shared" si="48"/>
        <v>0</v>
      </c>
      <c r="AR192" s="17" t="s">
        <v>172</v>
      </c>
      <c r="AT192" s="17" t="s">
        <v>141</v>
      </c>
      <c r="AU192" s="17" t="s">
        <v>118</v>
      </c>
      <c r="AY192" s="17" t="s">
        <v>168</v>
      </c>
      <c r="BE192" s="107">
        <f t="shared" si="49"/>
        <v>0</v>
      </c>
      <c r="BF192" s="107">
        <f t="shared" si="50"/>
        <v>0</v>
      </c>
      <c r="BG192" s="107">
        <f t="shared" si="51"/>
        <v>0</v>
      </c>
      <c r="BH192" s="107">
        <f t="shared" si="52"/>
        <v>0</v>
      </c>
      <c r="BI192" s="107">
        <f t="shared" si="53"/>
        <v>0</v>
      </c>
      <c r="BJ192" s="17" t="s">
        <v>118</v>
      </c>
      <c r="BK192" s="151">
        <f t="shared" si="54"/>
        <v>0</v>
      </c>
      <c r="BL192" s="17" t="s">
        <v>172</v>
      </c>
      <c r="BM192" s="17" t="s">
        <v>353</v>
      </c>
    </row>
    <row r="193" spans="2:65" s="1" customFormat="1" ht="44.25" customHeight="1">
      <c r="B193" s="33"/>
      <c r="C193" s="173" t="s">
        <v>354</v>
      </c>
      <c r="D193" s="173" t="s">
        <v>141</v>
      </c>
      <c r="E193" s="174" t="s">
        <v>355</v>
      </c>
      <c r="F193" s="260" t="s">
        <v>356</v>
      </c>
      <c r="G193" s="260"/>
      <c r="H193" s="260"/>
      <c r="I193" s="260"/>
      <c r="J193" s="175" t="s">
        <v>208</v>
      </c>
      <c r="K193" s="156">
        <v>793.52700000000004</v>
      </c>
      <c r="L193" s="232">
        <v>0</v>
      </c>
      <c r="M193" s="261"/>
      <c r="N193" s="233">
        <f t="shared" si="45"/>
        <v>0</v>
      </c>
      <c r="O193" s="233"/>
      <c r="P193" s="233"/>
      <c r="Q193" s="233"/>
      <c r="R193" s="35"/>
      <c r="T193" s="157" t="s">
        <v>20</v>
      </c>
      <c r="U193" s="42" t="s">
        <v>42</v>
      </c>
      <c r="V193" s="34"/>
      <c r="W193" s="176">
        <f t="shared" si="46"/>
        <v>0</v>
      </c>
      <c r="X193" s="176">
        <v>2.3990000000000001E-2</v>
      </c>
      <c r="Y193" s="176">
        <f t="shared" si="47"/>
        <v>19.036712730000001</v>
      </c>
      <c r="Z193" s="176">
        <v>0</v>
      </c>
      <c r="AA193" s="177">
        <f t="shared" si="48"/>
        <v>0</v>
      </c>
      <c r="AR193" s="17" t="s">
        <v>172</v>
      </c>
      <c r="AT193" s="17" t="s">
        <v>141</v>
      </c>
      <c r="AU193" s="17" t="s">
        <v>118</v>
      </c>
      <c r="AY193" s="17" t="s">
        <v>168</v>
      </c>
      <c r="BE193" s="107">
        <f t="shared" si="49"/>
        <v>0</v>
      </c>
      <c r="BF193" s="107">
        <f t="shared" si="50"/>
        <v>0</v>
      </c>
      <c r="BG193" s="107">
        <f t="shared" si="51"/>
        <v>0</v>
      </c>
      <c r="BH193" s="107">
        <f t="shared" si="52"/>
        <v>0</v>
      </c>
      <c r="BI193" s="107">
        <f t="shared" si="53"/>
        <v>0</v>
      </c>
      <c r="BJ193" s="17" t="s">
        <v>118</v>
      </c>
      <c r="BK193" s="151">
        <f t="shared" si="54"/>
        <v>0</v>
      </c>
      <c r="BL193" s="17" t="s">
        <v>172</v>
      </c>
      <c r="BM193" s="17" t="s">
        <v>357</v>
      </c>
    </row>
    <row r="194" spans="2:65" s="1" customFormat="1" ht="22.5" customHeight="1">
      <c r="B194" s="33"/>
      <c r="C194" s="173" t="s">
        <v>358</v>
      </c>
      <c r="D194" s="173" t="s">
        <v>141</v>
      </c>
      <c r="E194" s="174" t="s">
        <v>359</v>
      </c>
      <c r="F194" s="260" t="s">
        <v>360</v>
      </c>
      <c r="G194" s="260"/>
      <c r="H194" s="260"/>
      <c r="I194" s="260"/>
      <c r="J194" s="175" t="s">
        <v>208</v>
      </c>
      <c r="K194" s="156">
        <v>793.52700000000004</v>
      </c>
      <c r="L194" s="232">
        <v>0</v>
      </c>
      <c r="M194" s="261"/>
      <c r="N194" s="233">
        <f t="shared" si="45"/>
        <v>0</v>
      </c>
      <c r="O194" s="233"/>
      <c r="P194" s="233"/>
      <c r="Q194" s="233"/>
      <c r="R194" s="35"/>
      <c r="T194" s="157" t="s">
        <v>20</v>
      </c>
      <c r="U194" s="42" t="s">
        <v>42</v>
      </c>
      <c r="V194" s="34"/>
      <c r="W194" s="176">
        <f t="shared" si="46"/>
        <v>0</v>
      </c>
      <c r="X194" s="176">
        <v>5.0000000000000002E-5</v>
      </c>
      <c r="Y194" s="176">
        <f t="shared" si="47"/>
        <v>3.9676350000000006E-2</v>
      </c>
      <c r="Z194" s="176">
        <v>0</v>
      </c>
      <c r="AA194" s="177">
        <f t="shared" si="48"/>
        <v>0</v>
      </c>
      <c r="AR194" s="17" t="s">
        <v>172</v>
      </c>
      <c r="AT194" s="17" t="s">
        <v>141</v>
      </c>
      <c r="AU194" s="17" t="s">
        <v>118</v>
      </c>
      <c r="AY194" s="17" t="s">
        <v>168</v>
      </c>
      <c r="BE194" s="107">
        <f t="shared" si="49"/>
        <v>0</v>
      </c>
      <c r="BF194" s="107">
        <f t="shared" si="50"/>
        <v>0</v>
      </c>
      <c r="BG194" s="107">
        <f t="shared" si="51"/>
        <v>0</v>
      </c>
      <c r="BH194" s="107">
        <f t="shared" si="52"/>
        <v>0</v>
      </c>
      <c r="BI194" s="107">
        <f t="shared" si="53"/>
        <v>0</v>
      </c>
      <c r="BJ194" s="17" t="s">
        <v>118</v>
      </c>
      <c r="BK194" s="151">
        <f t="shared" si="54"/>
        <v>0</v>
      </c>
      <c r="BL194" s="17" t="s">
        <v>172</v>
      </c>
      <c r="BM194" s="17" t="s">
        <v>361</v>
      </c>
    </row>
    <row r="195" spans="2:65" s="1" customFormat="1" ht="22.5" customHeight="1">
      <c r="B195" s="33"/>
      <c r="C195" s="173" t="s">
        <v>362</v>
      </c>
      <c r="D195" s="173" t="s">
        <v>141</v>
      </c>
      <c r="E195" s="174" t="s">
        <v>363</v>
      </c>
      <c r="F195" s="260" t="s">
        <v>364</v>
      </c>
      <c r="G195" s="260"/>
      <c r="H195" s="260"/>
      <c r="I195" s="260"/>
      <c r="J195" s="175" t="s">
        <v>208</v>
      </c>
      <c r="K195" s="156">
        <v>793.52700000000004</v>
      </c>
      <c r="L195" s="232">
        <v>0</v>
      </c>
      <c r="M195" s="261"/>
      <c r="N195" s="233">
        <f t="shared" si="45"/>
        <v>0</v>
      </c>
      <c r="O195" s="233"/>
      <c r="P195" s="233"/>
      <c r="Q195" s="233"/>
      <c r="R195" s="35"/>
      <c r="T195" s="157" t="s">
        <v>20</v>
      </c>
      <c r="U195" s="42" t="s">
        <v>42</v>
      </c>
      <c r="V195" s="34"/>
      <c r="W195" s="176">
        <f t="shared" si="46"/>
        <v>0</v>
      </c>
      <c r="X195" s="176">
        <v>0</v>
      </c>
      <c r="Y195" s="176">
        <f t="shared" si="47"/>
        <v>0</v>
      </c>
      <c r="Z195" s="176">
        <v>0</v>
      </c>
      <c r="AA195" s="177">
        <f t="shared" si="48"/>
        <v>0</v>
      </c>
      <c r="AR195" s="17" t="s">
        <v>172</v>
      </c>
      <c r="AT195" s="17" t="s">
        <v>141</v>
      </c>
      <c r="AU195" s="17" t="s">
        <v>118</v>
      </c>
      <c r="AY195" s="17" t="s">
        <v>168</v>
      </c>
      <c r="BE195" s="107">
        <f t="shared" si="49"/>
        <v>0</v>
      </c>
      <c r="BF195" s="107">
        <f t="shared" si="50"/>
        <v>0</v>
      </c>
      <c r="BG195" s="107">
        <f t="shared" si="51"/>
        <v>0</v>
      </c>
      <c r="BH195" s="107">
        <f t="shared" si="52"/>
        <v>0</v>
      </c>
      <c r="BI195" s="107">
        <f t="shared" si="53"/>
        <v>0</v>
      </c>
      <c r="BJ195" s="17" t="s">
        <v>118</v>
      </c>
      <c r="BK195" s="151">
        <f t="shared" si="54"/>
        <v>0</v>
      </c>
      <c r="BL195" s="17" t="s">
        <v>172</v>
      </c>
      <c r="BM195" s="17" t="s">
        <v>365</v>
      </c>
    </row>
    <row r="196" spans="2:65" s="1" customFormat="1" ht="31.5" customHeight="1">
      <c r="B196" s="33"/>
      <c r="C196" s="173" t="s">
        <v>366</v>
      </c>
      <c r="D196" s="173" t="s">
        <v>141</v>
      </c>
      <c r="E196" s="174" t="s">
        <v>367</v>
      </c>
      <c r="F196" s="260" t="s">
        <v>368</v>
      </c>
      <c r="G196" s="260"/>
      <c r="H196" s="260"/>
      <c r="I196" s="260"/>
      <c r="J196" s="175" t="s">
        <v>277</v>
      </c>
      <c r="K196" s="156">
        <v>7</v>
      </c>
      <c r="L196" s="232">
        <v>0</v>
      </c>
      <c r="M196" s="261"/>
      <c r="N196" s="233">
        <f t="shared" si="45"/>
        <v>0</v>
      </c>
      <c r="O196" s="233"/>
      <c r="P196" s="233"/>
      <c r="Q196" s="233"/>
      <c r="R196" s="35"/>
      <c r="T196" s="157" t="s">
        <v>20</v>
      </c>
      <c r="U196" s="42" t="s">
        <v>42</v>
      </c>
      <c r="V196" s="34"/>
      <c r="W196" s="176">
        <f t="shared" si="46"/>
        <v>0</v>
      </c>
      <c r="X196" s="176">
        <v>3.79E-3</v>
      </c>
      <c r="Y196" s="176">
        <f t="shared" si="47"/>
        <v>2.6529999999999998E-2</v>
      </c>
      <c r="Z196" s="176">
        <v>0</v>
      </c>
      <c r="AA196" s="177">
        <f t="shared" si="48"/>
        <v>0</v>
      </c>
      <c r="AR196" s="17" t="s">
        <v>172</v>
      </c>
      <c r="AT196" s="17" t="s">
        <v>141</v>
      </c>
      <c r="AU196" s="17" t="s">
        <v>118</v>
      </c>
      <c r="AY196" s="17" t="s">
        <v>168</v>
      </c>
      <c r="BE196" s="107">
        <f t="shared" si="49"/>
        <v>0</v>
      </c>
      <c r="BF196" s="107">
        <f t="shared" si="50"/>
        <v>0</v>
      </c>
      <c r="BG196" s="107">
        <f t="shared" si="51"/>
        <v>0</v>
      </c>
      <c r="BH196" s="107">
        <f t="shared" si="52"/>
        <v>0</v>
      </c>
      <c r="BI196" s="107">
        <f t="shared" si="53"/>
        <v>0</v>
      </c>
      <c r="BJ196" s="17" t="s">
        <v>118</v>
      </c>
      <c r="BK196" s="151">
        <f t="shared" si="54"/>
        <v>0</v>
      </c>
      <c r="BL196" s="17" t="s">
        <v>172</v>
      </c>
      <c r="BM196" s="17" t="s">
        <v>369</v>
      </c>
    </row>
    <row r="197" spans="2:65" s="1" customFormat="1" ht="31.5" customHeight="1">
      <c r="B197" s="33"/>
      <c r="C197" s="173" t="s">
        <v>370</v>
      </c>
      <c r="D197" s="173" t="s">
        <v>141</v>
      </c>
      <c r="E197" s="174" t="s">
        <v>371</v>
      </c>
      <c r="F197" s="260" t="s">
        <v>372</v>
      </c>
      <c r="G197" s="260"/>
      <c r="H197" s="260"/>
      <c r="I197" s="260"/>
      <c r="J197" s="175" t="s">
        <v>277</v>
      </c>
      <c r="K197" s="156">
        <v>14</v>
      </c>
      <c r="L197" s="232">
        <v>0</v>
      </c>
      <c r="M197" s="261"/>
      <c r="N197" s="233">
        <f t="shared" si="45"/>
        <v>0</v>
      </c>
      <c r="O197" s="233"/>
      <c r="P197" s="233"/>
      <c r="Q197" s="233"/>
      <c r="R197" s="35"/>
      <c r="T197" s="157" t="s">
        <v>20</v>
      </c>
      <c r="U197" s="42" t="s">
        <v>42</v>
      </c>
      <c r="V197" s="34"/>
      <c r="W197" s="176">
        <f t="shared" si="46"/>
        <v>0</v>
      </c>
      <c r="X197" s="176">
        <v>2.2699999999999999E-3</v>
      </c>
      <c r="Y197" s="176">
        <f t="shared" si="47"/>
        <v>3.1779999999999996E-2</v>
      </c>
      <c r="Z197" s="176">
        <v>0</v>
      </c>
      <c r="AA197" s="177">
        <f t="shared" si="48"/>
        <v>0</v>
      </c>
      <c r="AR197" s="17" t="s">
        <v>172</v>
      </c>
      <c r="AT197" s="17" t="s">
        <v>141</v>
      </c>
      <c r="AU197" s="17" t="s">
        <v>118</v>
      </c>
      <c r="AY197" s="17" t="s">
        <v>168</v>
      </c>
      <c r="BE197" s="107">
        <f t="shared" si="49"/>
        <v>0</v>
      </c>
      <c r="BF197" s="107">
        <f t="shared" si="50"/>
        <v>0</v>
      </c>
      <c r="BG197" s="107">
        <f t="shared" si="51"/>
        <v>0</v>
      </c>
      <c r="BH197" s="107">
        <f t="shared" si="52"/>
        <v>0</v>
      </c>
      <c r="BI197" s="107">
        <f t="shared" si="53"/>
        <v>0</v>
      </c>
      <c r="BJ197" s="17" t="s">
        <v>118</v>
      </c>
      <c r="BK197" s="151">
        <f t="shared" si="54"/>
        <v>0</v>
      </c>
      <c r="BL197" s="17" t="s">
        <v>172</v>
      </c>
      <c r="BM197" s="17" t="s">
        <v>373</v>
      </c>
    </row>
    <row r="198" spans="2:65" s="1" customFormat="1" ht="44.25" customHeight="1">
      <c r="B198" s="33"/>
      <c r="C198" s="173" t="s">
        <v>374</v>
      </c>
      <c r="D198" s="173" t="s">
        <v>141</v>
      </c>
      <c r="E198" s="174" t="s">
        <v>375</v>
      </c>
      <c r="F198" s="260" t="s">
        <v>376</v>
      </c>
      <c r="G198" s="260"/>
      <c r="H198" s="260"/>
      <c r="I198" s="260"/>
      <c r="J198" s="175" t="s">
        <v>277</v>
      </c>
      <c r="K198" s="156">
        <v>7</v>
      </c>
      <c r="L198" s="232">
        <v>0</v>
      </c>
      <c r="M198" s="261"/>
      <c r="N198" s="233">
        <f t="shared" si="45"/>
        <v>0</v>
      </c>
      <c r="O198" s="233"/>
      <c r="P198" s="233"/>
      <c r="Q198" s="233"/>
      <c r="R198" s="35"/>
      <c r="T198" s="157" t="s">
        <v>20</v>
      </c>
      <c r="U198" s="42" t="s">
        <v>42</v>
      </c>
      <c r="V198" s="34"/>
      <c r="W198" s="176">
        <f t="shared" si="46"/>
        <v>0</v>
      </c>
      <c r="X198" s="176">
        <v>0</v>
      </c>
      <c r="Y198" s="176">
        <f t="shared" si="47"/>
        <v>0</v>
      </c>
      <c r="Z198" s="176">
        <v>0</v>
      </c>
      <c r="AA198" s="177">
        <f t="shared" si="48"/>
        <v>0</v>
      </c>
      <c r="AR198" s="17" t="s">
        <v>172</v>
      </c>
      <c r="AT198" s="17" t="s">
        <v>141</v>
      </c>
      <c r="AU198" s="17" t="s">
        <v>118</v>
      </c>
      <c r="AY198" s="17" t="s">
        <v>168</v>
      </c>
      <c r="BE198" s="107">
        <f t="shared" si="49"/>
        <v>0</v>
      </c>
      <c r="BF198" s="107">
        <f t="shared" si="50"/>
        <v>0</v>
      </c>
      <c r="BG198" s="107">
        <f t="shared" si="51"/>
        <v>0</v>
      </c>
      <c r="BH198" s="107">
        <f t="shared" si="52"/>
        <v>0</v>
      </c>
      <c r="BI198" s="107">
        <f t="shared" si="53"/>
        <v>0</v>
      </c>
      <c r="BJ198" s="17" t="s">
        <v>118</v>
      </c>
      <c r="BK198" s="151">
        <f t="shared" si="54"/>
        <v>0</v>
      </c>
      <c r="BL198" s="17" t="s">
        <v>172</v>
      </c>
      <c r="BM198" s="17" t="s">
        <v>377</v>
      </c>
    </row>
    <row r="199" spans="2:65" s="1" customFormat="1" ht="31.5" customHeight="1">
      <c r="B199" s="33"/>
      <c r="C199" s="173" t="s">
        <v>378</v>
      </c>
      <c r="D199" s="173" t="s">
        <v>141</v>
      </c>
      <c r="E199" s="174" t="s">
        <v>379</v>
      </c>
      <c r="F199" s="260" t="s">
        <v>380</v>
      </c>
      <c r="G199" s="260"/>
      <c r="H199" s="260"/>
      <c r="I199" s="260"/>
      <c r="J199" s="175" t="s">
        <v>208</v>
      </c>
      <c r="K199" s="156">
        <v>1100.76</v>
      </c>
      <c r="L199" s="232">
        <v>0</v>
      </c>
      <c r="M199" s="261"/>
      <c r="N199" s="233">
        <f t="shared" si="45"/>
        <v>0</v>
      </c>
      <c r="O199" s="233"/>
      <c r="P199" s="233"/>
      <c r="Q199" s="233"/>
      <c r="R199" s="35"/>
      <c r="T199" s="157" t="s">
        <v>20</v>
      </c>
      <c r="U199" s="42" t="s">
        <v>42</v>
      </c>
      <c r="V199" s="34"/>
      <c r="W199" s="176">
        <f t="shared" si="46"/>
        <v>0</v>
      </c>
      <c r="X199" s="176">
        <v>0</v>
      </c>
      <c r="Y199" s="176">
        <f t="shared" si="47"/>
        <v>0</v>
      </c>
      <c r="Z199" s="176">
        <v>0</v>
      </c>
      <c r="AA199" s="177">
        <f t="shared" si="48"/>
        <v>0</v>
      </c>
      <c r="AR199" s="17" t="s">
        <v>172</v>
      </c>
      <c r="AT199" s="17" t="s">
        <v>141</v>
      </c>
      <c r="AU199" s="17" t="s">
        <v>118</v>
      </c>
      <c r="AY199" s="17" t="s">
        <v>168</v>
      </c>
      <c r="BE199" s="107">
        <f t="shared" si="49"/>
        <v>0</v>
      </c>
      <c r="BF199" s="107">
        <f t="shared" si="50"/>
        <v>0</v>
      </c>
      <c r="BG199" s="107">
        <f t="shared" si="51"/>
        <v>0</v>
      </c>
      <c r="BH199" s="107">
        <f t="shared" si="52"/>
        <v>0</v>
      </c>
      <c r="BI199" s="107">
        <f t="shared" si="53"/>
        <v>0</v>
      </c>
      <c r="BJ199" s="17" t="s">
        <v>118</v>
      </c>
      <c r="BK199" s="151">
        <f t="shared" si="54"/>
        <v>0</v>
      </c>
      <c r="BL199" s="17" t="s">
        <v>172</v>
      </c>
      <c r="BM199" s="17" t="s">
        <v>381</v>
      </c>
    </row>
    <row r="200" spans="2:65" s="1" customFormat="1" ht="22.5" customHeight="1">
      <c r="B200" s="33"/>
      <c r="C200" s="173" t="s">
        <v>382</v>
      </c>
      <c r="D200" s="173" t="s">
        <v>141</v>
      </c>
      <c r="E200" s="174" t="s">
        <v>383</v>
      </c>
      <c r="F200" s="260" t="s">
        <v>384</v>
      </c>
      <c r="G200" s="260"/>
      <c r="H200" s="260"/>
      <c r="I200" s="260"/>
      <c r="J200" s="175" t="s">
        <v>277</v>
      </c>
      <c r="K200" s="156">
        <v>269.33999999999997</v>
      </c>
      <c r="L200" s="232">
        <v>0</v>
      </c>
      <c r="M200" s="261"/>
      <c r="N200" s="233">
        <f t="shared" si="45"/>
        <v>0</v>
      </c>
      <c r="O200" s="233"/>
      <c r="P200" s="233"/>
      <c r="Q200" s="233"/>
      <c r="R200" s="35"/>
      <c r="T200" s="157" t="s">
        <v>20</v>
      </c>
      <c r="U200" s="42" t="s">
        <v>42</v>
      </c>
      <c r="V200" s="34"/>
      <c r="W200" s="176">
        <f t="shared" si="46"/>
        <v>0</v>
      </c>
      <c r="X200" s="176">
        <v>8.7000000000000001E-4</v>
      </c>
      <c r="Y200" s="176">
        <f t="shared" si="47"/>
        <v>0.23432579999999997</v>
      </c>
      <c r="Z200" s="176">
        <v>0</v>
      </c>
      <c r="AA200" s="177">
        <f t="shared" si="48"/>
        <v>0</v>
      </c>
      <c r="AR200" s="17" t="s">
        <v>172</v>
      </c>
      <c r="AT200" s="17" t="s">
        <v>141</v>
      </c>
      <c r="AU200" s="17" t="s">
        <v>118</v>
      </c>
      <c r="AY200" s="17" t="s">
        <v>168</v>
      </c>
      <c r="BE200" s="107">
        <f t="shared" si="49"/>
        <v>0</v>
      </c>
      <c r="BF200" s="107">
        <f t="shared" si="50"/>
        <v>0</v>
      </c>
      <c r="BG200" s="107">
        <f t="shared" si="51"/>
        <v>0</v>
      </c>
      <c r="BH200" s="107">
        <f t="shared" si="52"/>
        <v>0</v>
      </c>
      <c r="BI200" s="107">
        <f t="shared" si="53"/>
        <v>0</v>
      </c>
      <c r="BJ200" s="17" t="s">
        <v>118</v>
      </c>
      <c r="BK200" s="151">
        <f t="shared" si="54"/>
        <v>0</v>
      </c>
      <c r="BL200" s="17" t="s">
        <v>172</v>
      </c>
      <c r="BM200" s="17" t="s">
        <v>385</v>
      </c>
    </row>
    <row r="201" spans="2:65" s="1" customFormat="1" ht="31.5" customHeight="1">
      <c r="B201" s="33"/>
      <c r="C201" s="173" t="s">
        <v>386</v>
      </c>
      <c r="D201" s="173" t="s">
        <v>141</v>
      </c>
      <c r="E201" s="174" t="s">
        <v>387</v>
      </c>
      <c r="F201" s="260" t="s">
        <v>388</v>
      </c>
      <c r="G201" s="260"/>
      <c r="H201" s="260"/>
      <c r="I201" s="260"/>
      <c r="J201" s="175" t="s">
        <v>277</v>
      </c>
      <c r="K201" s="156">
        <v>205.24</v>
      </c>
      <c r="L201" s="232">
        <v>0</v>
      </c>
      <c r="M201" s="261"/>
      <c r="N201" s="233">
        <f t="shared" si="45"/>
        <v>0</v>
      </c>
      <c r="O201" s="233"/>
      <c r="P201" s="233"/>
      <c r="Q201" s="233"/>
      <c r="R201" s="35"/>
      <c r="T201" s="157" t="s">
        <v>20</v>
      </c>
      <c r="U201" s="42" t="s">
        <v>42</v>
      </c>
      <c r="V201" s="34"/>
      <c r="W201" s="176">
        <f t="shared" si="46"/>
        <v>0</v>
      </c>
      <c r="X201" s="176">
        <v>8.8999999999999995E-4</v>
      </c>
      <c r="Y201" s="176">
        <f t="shared" si="47"/>
        <v>0.18266360000000001</v>
      </c>
      <c r="Z201" s="176">
        <v>0</v>
      </c>
      <c r="AA201" s="177">
        <f t="shared" si="48"/>
        <v>0</v>
      </c>
      <c r="AR201" s="17" t="s">
        <v>172</v>
      </c>
      <c r="AT201" s="17" t="s">
        <v>141</v>
      </c>
      <c r="AU201" s="17" t="s">
        <v>118</v>
      </c>
      <c r="AY201" s="17" t="s">
        <v>168</v>
      </c>
      <c r="BE201" s="107">
        <f t="shared" si="49"/>
        <v>0</v>
      </c>
      <c r="BF201" s="107">
        <f t="shared" si="50"/>
        <v>0</v>
      </c>
      <c r="BG201" s="107">
        <f t="shared" si="51"/>
        <v>0</v>
      </c>
      <c r="BH201" s="107">
        <f t="shared" si="52"/>
        <v>0</v>
      </c>
      <c r="BI201" s="107">
        <f t="shared" si="53"/>
        <v>0</v>
      </c>
      <c r="BJ201" s="17" t="s">
        <v>118</v>
      </c>
      <c r="BK201" s="151">
        <f t="shared" si="54"/>
        <v>0</v>
      </c>
      <c r="BL201" s="17" t="s">
        <v>172</v>
      </c>
      <c r="BM201" s="17" t="s">
        <v>389</v>
      </c>
    </row>
    <row r="202" spans="2:65" s="1" customFormat="1" ht="44.25" customHeight="1">
      <c r="B202" s="33"/>
      <c r="C202" s="173" t="s">
        <v>390</v>
      </c>
      <c r="D202" s="173" t="s">
        <v>141</v>
      </c>
      <c r="E202" s="174" t="s">
        <v>391</v>
      </c>
      <c r="F202" s="260" t="s">
        <v>392</v>
      </c>
      <c r="G202" s="260"/>
      <c r="H202" s="260"/>
      <c r="I202" s="260"/>
      <c r="J202" s="175" t="s">
        <v>277</v>
      </c>
      <c r="K202" s="156">
        <v>98.9</v>
      </c>
      <c r="L202" s="232">
        <v>0</v>
      </c>
      <c r="M202" s="261"/>
      <c r="N202" s="233">
        <f t="shared" si="45"/>
        <v>0</v>
      </c>
      <c r="O202" s="233"/>
      <c r="P202" s="233"/>
      <c r="Q202" s="233"/>
      <c r="R202" s="35"/>
      <c r="T202" s="157" t="s">
        <v>20</v>
      </c>
      <c r="U202" s="42" t="s">
        <v>42</v>
      </c>
      <c r="V202" s="34"/>
      <c r="W202" s="176">
        <f t="shared" si="46"/>
        <v>0</v>
      </c>
      <c r="X202" s="176">
        <v>8.9999999999999998E-4</v>
      </c>
      <c r="Y202" s="176">
        <f t="shared" si="47"/>
        <v>8.9010000000000006E-2</v>
      </c>
      <c r="Z202" s="176">
        <v>0</v>
      </c>
      <c r="AA202" s="177">
        <f t="shared" si="48"/>
        <v>0</v>
      </c>
      <c r="AR202" s="17" t="s">
        <v>172</v>
      </c>
      <c r="AT202" s="17" t="s">
        <v>141</v>
      </c>
      <c r="AU202" s="17" t="s">
        <v>118</v>
      </c>
      <c r="AY202" s="17" t="s">
        <v>168</v>
      </c>
      <c r="BE202" s="107">
        <f t="shared" si="49"/>
        <v>0</v>
      </c>
      <c r="BF202" s="107">
        <f t="shared" si="50"/>
        <v>0</v>
      </c>
      <c r="BG202" s="107">
        <f t="shared" si="51"/>
        <v>0</v>
      </c>
      <c r="BH202" s="107">
        <f t="shared" si="52"/>
        <v>0</v>
      </c>
      <c r="BI202" s="107">
        <f t="shared" si="53"/>
        <v>0</v>
      </c>
      <c r="BJ202" s="17" t="s">
        <v>118</v>
      </c>
      <c r="BK202" s="151">
        <f t="shared" si="54"/>
        <v>0</v>
      </c>
      <c r="BL202" s="17" t="s">
        <v>172</v>
      </c>
      <c r="BM202" s="17" t="s">
        <v>393</v>
      </c>
    </row>
    <row r="203" spans="2:65" s="1" customFormat="1" ht="31.5" customHeight="1">
      <c r="B203" s="33"/>
      <c r="C203" s="173" t="s">
        <v>394</v>
      </c>
      <c r="D203" s="173" t="s">
        <v>141</v>
      </c>
      <c r="E203" s="174" t="s">
        <v>395</v>
      </c>
      <c r="F203" s="260" t="s">
        <v>396</v>
      </c>
      <c r="G203" s="260"/>
      <c r="H203" s="260"/>
      <c r="I203" s="260"/>
      <c r="J203" s="175" t="s">
        <v>171</v>
      </c>
      <c r="K203" s="156">
        <v>8.7210000000000001</v>
      </c>
      <c r="L203" s="232">
        <v>0</v>
      </c>
      <c r="M203" s="261"/>
      <c r="N203" s="233">
        <f t="shared" si="45"/>
        <v>0</v>
      </c>
      <c r="O203" s="233"/>
      <c r="P203" s="233"/>
      <c r="Q203" s="233"/>
      <c r="R203" s="35"/>
      <c r="T203" s="157" t="s">
        <v>20</v>
      </c>
      <c r="U203" s="42" t="s">
        <v>42</v>
      </c>
      <c r="V203" s="34"/>
      <c r="W203" s="176">
        <f t="shared" si="46"/>
        <v>0</v>
      </c>
      <c r="X203" s="176">
        <v>2.2399999999999998E-3</v>
      </c>
      <c r="Y203" s="176">
        <f t="shared" si="47"/>
        <v>1.953504E-2</v>
      </c>
      <c r="Z203" s="176">
        <v>2.4470000000000001</v>
      </c>
      <c r="AA203" s="177">
        <f t="shared" si="48"/>
        <v>21.340287</v>
      </c>
      <c r="AR203" s="17" t="s">
        <v>172</v>
      </c>
      <c r="AT203" s="17" t="s">
        <v>141</v>
      </c>
      <c r="AU203" s="17" t="s">
        <v>118</v>
      </c>
      <c r="AY203" s="17" t="s">
        <v>168</v>
      </c>
      <c r="BE203" s="107">
        <f t="shared" si="49"/>
        <v>0</v>
      </c>
      <c r="BF203" s="107">
        <f t="shared" si="50"/>
        <v>0</v>
      </c>
      <c r="BG203" s="107">
        <f t="shared" si="51"/>
        <v>0</v>
      </c>
      <c r="BH203" s="107">
        <f t="shared" si="52"/>
        <v>0</v>
      </c>
      <c r="BI203" s="107">
        <f t="shared" si="53"/>
        <v>0</v>
      </c>
      <c r="BJ203" s="17" t="s">
        <v>118</v>
      </c>
      <c r="BK203" s="151">
        <f t="shared" si="54"/>
        <v>0</v>
      </c>
      <c r="BL203" s="17" t="s">
        <v>172</v>
      </c>
      <c r="BM203" s="17" t="s">
        <v>397</v>
      </c>
    </row>
    <row r="204" spans="2:65" s="1" customFormat="1" ht="44.25" customHeight="1">
      <c r="B204" s="33"/>
      <c r="C204" s="173" t="s">
        <v>398</v>
      </c>
      <c r="D204" s="173" t="s">
        <v>141</v>
      </c>
      <c r="E204" s="174" t="s">
        <v>399</v>
      </c>
      <c r="F204" s="260" t="s">
        <v>400</v>
      </c>
      <c r="G204" s="260"/>
      <c r="H204" s="260"/>
      <c r="I204" s="260"/>
      <c r="J204" s="175" t="s">
        <v>171</v>
      </c>
      <c r="K204" s="156">
        <v>16.5</v>
      </c>
      <c r="L204" s="232">
        <v>0</v>
      </c>
      <c r="M204" s="261"/>
      <c r="N204" s="233">
        <f t="shared" si="45"/>
        <v>0</v>
      </c>
      <c r="O204" s="233"/>
      <c r="P204" s="233"/>
      <c r="Q204" s="233"/>
      <c r="R204" s="35"/>
      <c r="T204" s="157" t="s">
        <v>20</v>
      </c>
      <c r="U204" s="42" t="s">
        <v>42</v>
      </c>
      <c r="V204" s="34"/>
      <c r="W204" s="176">
        <f t="shared" si="46"/>
        <v>0</v>
      </c>
      <c r="X204" s="176">
        <v>0</v>
      </c>
      <c r="Y204" s="176">
        <f t="shared" si="47"/>
        <v>0</v>
      </c>
      <c r="Z204" s="176">
        <v>1.905</v>
      </c>
      <c r="AA204" s="177">
        <f t="shared" si="48"/>
        <v>31.432500000000001</v>
      </c>
      <c r="AR204" s="17" t="s">
        <v>172</v>
      </c>
      <c r="AT204" s="17" t="s">
        <v>141</v>
      </c>
      <c r="AU204" s="17" t="s">
        <v>118</v>
      </c>
      <c r="AY204" s="17" t="s">
        <v>168</v>
      </c>
      <c r="BE204" s="107">
        <f t="shared" si="49"/>
        <v>0</v>
      </c>
      <c r="BF204" s="107">
        <f t="shared" si="50"/>
        <v>0</v>
      </c>
      <c r="BG204" s="107">
        <f t="shared" si="51"/>
        <v>0</v>
      </c>
      <c r="BH204" s="107">
        <f t="shared" si="52"/>
        <v>0</v>
      </c>
      <c r="BI204" s="107">
        <f t="shared" si="53"/>
        <v>0</v>
      </c>
      <c r="BJ204" s="17" t="s">
        <v>118</v>
      </c>
      <c r="BK204" s="151">
        <f t="shared" si="54"/>
        <v>0</v>
      </c>
      <c r="BL204" s="17" t="s">
        <v>172</v>
      </c>
      <c r="BM204" s="17" t="s">
        <v>401</v>
      </c>
    </row>
    <row r="205" spans="2:65" s="1" customFormat="1" ht="31.5" customHeight="1">
      <c r="B205" s="33"/>
      <c r="C205" s="173" t="s">
        <v>402</v>
      </c>
      <c r="D205" s="173" t="s">
        <v>141</v>
      </c>
      <c r="E205" s="174" t="s">
        <v>403</v>
      </c>
      <c r="F205" s="260" t="s">
        <v>404</v>
      </c>
      <c r="G205" s="260"/>
      <c r="H205" s="260"/>
      <c r="I205" s="260"/>
      <c r="J205" s="175" t="s">
        <v>208</v>
      </c>
      <c r="K205" s="156">
        <v>6.25</v>
      </c>
      <c r="L205" s="232">
        <v>0</v>
      </c>
      <c r="M205" s="261"/>
      <c r="N205" s="233">
        <f t="shared" si="45"/>
        <v>0</v>
      </c>
      <c r="O205" s="233"/>
      <c r="P205" s="233"/>
      <c r="Q205" s="233"/>
      <c r="R205" s="35"/>
      <c r="T205" s="157" t="s">
        <v>20</v>
      </c>
      <c r="U205" s="42" t="s">
        <v>42</v>
      </c>
      <c r="V205" s="34"/>
      <c r="W205" s="176">
        <f t="shared" si="46"/>
        <v>0</v>
      </c>
      <c r="X205" s="176">
        <v>0</v>
      </c>
      <c r="Y205" s="176">
        <f t="shared" si="47"/>
        <v>0</v>
      </c>
      <c r="Z205" s="176">
        <v>8.2000000000000003E-2</v>
      </c>
      <c r="AA205" s="177">
        <f t="shared" si="48"/>
        <v>0.51250000000000007</v>
      </c>
      <c r="AR205" s="17" t="s">
        <v>172</v>
      </c>
      <c r="AT205" s="17" t="s">
        <v>141</v>
      </c>
      <c r="AU205" s="17" t="s">
        <v>118</v>
      </c>
      <c r="AY205" s="17" t="s">
        <v>168</v>
      </c>
      <c r="BE205" s="107">
        <f t="shared" si="49"/>
        <v>0</v>
      </c>
      <c r="BF205" s="107">
        <f t="shared" si="50"/>
        <v>0</v>
      </c>
      <c r="BG205" s="107">
        <f t="shared" si="51"/>
        <v>0</v>
      </c>
      <c r="BH205" s="107">
        <f t="shared" si="52"/>
        <v>0</v>
      </c>
      <c r="BI205" s="107">
        <f t="shared" si="53"/>
        <v>0</v>
      </c>
      <c r="BJ205" s="17" t="s">
        <v>118</v>
      </c>
      <c r="BK205" s="151">
        <f t="shared" si="54"/>
        <v>0</v>
      </c>
      <c r="BL205" s="17" t="s">
        <v>172</v>
      </c>
      <c r="BM205" s="17" t="s">
        <v>405</v>
      </c>
    </row>
    <row r="206" spans="2:65" s="1" customFormat="1" ht="31.5" customHeight="1">
      <c r="B206" s="33"/>
      <c r="C206" s="173" t="s">
        <v>406</v>
      </c>
      <c r="D206" s="173" t="s">
        <v>141</v>
      </c>
      <c r="E206" s="174" t="s">
        <v>407</v>
      </c>
      <c r="F206" s="260" t="s">
        <v>408</v>
      </c>
      <c r="G206" s="260"/>
      <c r="H206" s="260"/>
      <c r="I206" s="260"/>
      <c r="J206" s="175" t="s">
        <v>208</v>
      </c>
      <c r="K206" s="156">
        <v>8.0549999999999997</v>
      </c>
      <c r="L206" s="232">
        <v>0</v>
      </c>
      <c r="M206" s="261"/>
      <c r="N206" s="233">
        <f t="shared" si="45"/>
        <v>0</v>
      </c>
      <c r="O206" s="233"/>
      <c r="P206" s="233"/>
      <c r="Q206" s="233"/>
      <c r="R206" s="35"/>
      <c r="T206" s="157" t="s">
        <v>20</v>
      </c>
      <c r="U206" s="42" t="s">
        <v>42</v>
      </c>
      <c r="V206" s="34"/>
      <c r="W206" s="176">
        <f t="shared" si="46"/>
        <v>0</v>
      </c>
      <c r="X206" s="176">
        <v>0</v>
      </c>
      <c r="Y206" s="176">
        <f t="shared" si="47"/>
        <v>0</v>
      </c>
      <c r="Z206" s="176">
        <v>7.4999999999999997E-2</v>
      </c>
      <c r="AA206" s="177">
        <f t="shared" si="48"/>
        <v>0.60412499999999991</v>
      </c>
      <c r="AR206" s="17" t="s">
        <v>172</v>
      </c>
      <c r="AT206" s="17" t="s">
        <v>141</v>
      </c>
      <c r="AU206" s="17" t="s">
        <v>118</v>
      </c>
      <c r="AY206" s="17" t="s">
        <v>168</v>
      </c>
      <c r="BE206" s="107">
        <f t="shared" si="49"/>
        <v>0</v>
      </c>
      <c r="BF206" s="107">
        <f t="shared" si="50"/>
        <v>0</v>
      </c>
      <c r="BG206" s="107">
        <f t="shared" si="51"/>
        <v>0</v>
      </c>
      <c r="BH206" s="107">
        <f t="shared" si="52"/>
        <v>0</v>
      </c>
      <c r="BI206" s="107">
        <f t="shared" si="53"/>
        <v>0</v>
      </c>
      <c r="BJ206" s="17" t="s">
        <v>118</v>
      </c>
      <c r="BK206" s="151">
        <f t="shared" si="54"/>
        <v>0</v>
      </c>
      <c r="BL206" s="17" t="s">
        <v>172</v>
      </c>
      <c r="BM206" s="17" t="s">
        <v>409</v>
      </c>
    </row>
    <row r="207" spans="2:65" s="1" customFormat="1" ht="44.25" customHeight="1">
      <c r="B207" s="33"/>
      <c r="C207" s="173" t="s">
        <v>410</v>
      </c>
      <c r="D207" s="173" t="s">
        <v>141</v>
      </c>
      <c r="E207" s="174" t="s">
        <v>411</v>
      </c>
      <c r="F207" s="260" t="s">
        <v>412</v>
      </c>
      <c r="G207" s="260"/>
      <c r="H207" s="260"/>
      <c r="I207" s="260"/>
      <c r="J207" s="175" t="s">
        <v>208</v>
      </c>
      <c r="K207" s="156">
        <v>274.34399999999999</v>
      </c>
      <c r="L207" s="232">
        <v>0</v>
      </c>
      <c r="M207" s="261"/>
      <c r="N207" s="233">
        <f t="shared" si="45"/>
        <v>0</v>
      </c>
      <c r="O207" s="233"/>
      <c r="P207" s="233"/>
      <c r="Q207" s="233"/>
      <c r="R207" s="35"/>
      <c r="T207" s="157" t="s">
        <v>20</v>
      </c>
      <c r="U207" s="42" t="s">
        <v>42</v>
      </c>
      <c r="V207" s="34"/>
      <c r="W207" s="176">
        <f t="shared" si="46"/>
        <v>0</v>
      </c>
      <c r="X207" s="176">
        <v>0</v>
      </c>
      <c r="Y207" s="176">
        <f t="shared" si="47"/>
        <v>0</v>
      </c>
      <c r="Z207" s="176">
        <v>0.02</v>
      </c>
      <c r="AA207" s="177">
        <f t="shared" si="48"/>
        <v>5.4868800000000002</v>
      </c>
      <c r="AR207" s="17" t="s">
        <v>172</v>
      </c>
      <c r="AT207" s="17" t="s">
        <v>141</v>
      </c>
      <c r="AU207" s="17" t="s">
        <v>118</v>
      </c>
      <c r="AY207" s="17" t="s">
        <v>168</v>
      </c>
      <c r="BE207" s="107">
        <f t="shared" si="49"/>
        <v>0</v>
      </c>
      <c r="BF207" s="107">
        <f t="shared" si="50"/>
        <v>0</v>
      </c>
      <c r="BG207" s="107">
        <f t="shared" si="51"/>
        <v>0</v>
      </c>
      <c r="BH207" s="107">
        <f t="shared" si="52"/>
        <v>0</v>
      </c>
      <c r="BI207" s="107">
        <f t="shared" si="53"/>
        <v>0</v>
      </c>
      <c r="BJ207" s="17" t="s">
        <v>118</v>
      </c>
      <c r="BK207" s="151">
        <f t="shared" si="54"/>
        <v>0</v>
      </c>
      <c r="BL207" s="17" t="s">
        <v>172</v>
      </c>
      <c r="BM207" s="17" t="s">
        <v>413</v>
      </c>
    </row>
    <row r="208" spans="2:65" s="1" customFormat="1" ht="44.25" customHeight="1">
      <c r="B208" s="33"/>
      <c r="C208" s="173" t="s">
        <v>414</v>
      </c>
      <c r="D208" s="173" t="s">
        <v>141</v>
      </c>
      <c r="E208" s="174" t="s">
        <v>415</v>
      </c>
      <c r="F208" s="260" t="s">
        <v>416</v>
      </c>
      <c r="G208" s="260"/>
      <c r="H208" s="260"/>
      <c r="I208" s="260"/>
      <c r="J208" s="175" t="s">
        <v>208</v>
      </c>
      <c r="K208" s="156">
        <v>576.67499999999995</v>
      </c>
      <c r="L208" s="232">
        <v>0</v>
      </c>
      <c r="M208" s="261"/>
      <c r="N208" s="233">
        <f t="shared" si="45"/>
        <v>0</v>
      </c>
      <c r="O208" s="233"/>
      <c r="P208" s="233"/>
      <c r="Q208" s="233"/>
      <c r="R208" s="35"/>
      <c r="T208" s="157" t="s">
        <v>20</v>
      </c>
      <c r="U208" s="42" t="s">
        <v>42</v>
      </c>
      <c r="V208" s="34"/>
      <c r="W208" s="176">
        <f t="shared" si="46"/>
        <v>0</v>
      </c>
      <c r="X208" s="176">
        <v>0</v>
      </c>
      <c r="Y208" s="176">
        <f t="shared" si="47"/>
        <v>0</v>
      </c>
      <c r="Z208" s="176">
        <v>2.7E-2</v>
      </c>
      <c r="AA208" s="177">
        <f t="shared" si="48"/>
        <v>15.570224999999999</v>
      </c>
      <c r="AR208" s="17" t="s">
        <v>172</v>
      </c>
      <c r="AT208" s="17" t="s">
        <v>141</v>
      </c>
      <c r="AU208" s="17" t="s">
        <v>118</v>
      </c>
      <c r="AY208" s="17" t="s">
        <v>168</v>
      </c>
      <c r="BE208" s="107">
        <f t="shared" si="49"/>
        <v>0</v>
      </c>
      <c r="BF208" s="107">
        <f t="shared" si="50"/>
        <v>0</v>
      </c>
      <c r="BG208" s="107">
        <f t="shared" si="51"/>
        <v>0</v>
      </c>
      <c r="BH208" s="107">
        <f t="shared" si="52"/>
        <v>0</v>
      </c>
      <c r="BI208" s="107">
        <f t="shared" si="53"/>
        <v>0</v>
      </c>
      <c r="BJ208" s="17" t="s">
        <v>118</v>
      </c>
      <c r="BK208" s="151">
        <f t="shared" si="54"/>
        <v>0</v>
      </c>
      <c r="BL208" s="17" t="s">
        <v>172</v>
      </c>
      <c r="BM208" s="17" t="s">
        <v>417</v>
      </c>
    </row>
    <row r="209" spans="2:65" s="1" customFormat="1" ht="44.25" customHeight="1">
      <c r="B209" s="33"/>
      <c r="C209" s="173" t="s">
        <v>418</v>
      </c>
      <c r="D209" s="173" t="s">
        <v>141</v>
      </c>
      <c r="E209" s="174" t="s">
        <v>419</v>
      </c>
      <c r="F209" s="260" t="s">
        <v>420</v>
      </c>
      <c r="G209" s="260"/>
      <c r="H209" s="260"/>
      <c r="I209" s="260"/>
      <c r="J209" s="175" t="s">
        <v>195</v>
      </c>
      <c r="K209" s="156">
        <v>62.28</v>
      </c>
      <c r="L209" s="232">
        <v>0</v>
      </c>
      <c r="M209" s="261"/>
      <c r="N209" s="233">
        <f t="shared" si="45"/>
        <v>0</v>
      </c>
      <c r="O209" s="233"/>
      <c r="P209" s="233"/>
      <c r="Q209" s="233"/>
      <c r="R209" s="35"/>
      <c r="T209" s="157" t="s">
        <v>20</v>
      </c>
      <c r="U209" s="42" t="s">
        <v>42</v>
      </c>
      <c r="V209" s="34"/>
      <c r="W209" s="176">
        <f t="shared" si="46"/>
        <v>0</v>
      </c>
      <c r="X209" s="176">
        <v>0</v>
      </c>
      <c r="Y209" s="176">
        <f t="shared" si="47"/>
        <v>0</v>
      </c>
      <c r="Z209" s="176">
        <v>0</v>
      </c>
      <c r="AA209" s="177">
        <f t="shared" si="48"/>
        <v>0</v>
      </c>
      <c r="AR209" s="17" t="s">
        <v>172</v>
      </c>
      <c r="AT209" s="17" t="s">
        <v>141</v>
      </c>
      <c r="AU209" s="17" t="s">
        <v>118</v>
      </c>
      <c r="AY209" s="17" t="s">
        <v>168</v>
      </c>
      <c r="BE209" s="107">
        <f t="shared" si="49"/>
        <v>0</v>
      </c>
      <c r="BF209" s="107">
        <f t="shared" si="50"/>
        <v>0</v>
      </c>
      <c r="BG209" s="107">
        <f t="shared" si="51"/>
        <v>0</v>
      </c>
      <c r="BH209" s="107">
        <f t="shared" si="52"/>
        <v>0</v>
      </c>
      <c r="BI209" s="107">
        <f t="shared" si="53"/>
        <v>0</v>
      </c>
      <c r="BJ209" s="17" t="s">
        <v>118</v>
      </c>
      <c r="BK209" s="151">
        <f t="shared" si="54"/>
        <v>0</v>
      </c>
      <c r="BL209" s="17" t="s">
        <v>172</v>
      </c>
      <c r="BM209" s="17" t="s">
        <v>421</v>
      </c>
    </row>
    <row r="210" spans="2:65" s="1" customFormat="1" ht="31.5" customHeight="1">
      <c r="B210" s="33"/>
      <c r="C210" s="173" t="s">
        <v>422</v>
      </c>
      <c r="D210" s="173" t="s">
        <v>141</v>
      </c>
      <c r="E210" s="174" t="s">
        <v>423</v>
      </c>
      <c r="F210" s="260" t="s">
        <v>424</v>
      </c>
      <c r="G210" s="260"/>
      <c r="H210" s="260"/>
      <c r="I210" s="260"/>
      <c r="J210" s="175" t="s">
        <v>241</v>
      </c>
      <c r="K210" s="156">
        <v>20</v>
      </c>
      <c r="L210" s="232">
        <v>0</v>
      </c>
      <c r="M210" s="261"/>
      <c r="N210" s="233">
        <f t="shared" si="45"/>
        <v>0</v>
      </c>
      <c r="O210" s="233"/>
      <c r="P210" s="233"/>
      <c r="Q210" s="233"/>
      <c r="R210" s="35"/>
      <c r="T210" s="157" t="s">
        <v>20</v>
      </c>
      <c r="U210" s="42" t="s">
        <v>42</v>
      </c>
      <c r="V210" s="34"/>
      <c r="W210" s="176">
        <f t="shared" si="46"/>
        <v>0</v>
      </c>
      <c r="X210" s="176">
        <v>0</v>
      </c>
      <c r="Y210" s="176">
        <f t="shared" si="47"/>
        <v>0</v>
      </c>
      <c r="Z210" s="176">
        <v>2.4E-2</v>
      </c>
      <c r="AA210" s="177">
        <f t="shared" si="48"/>
        <v>0.48</v>
      </c>
      <c r="AR210" s="17" t="s">
        <v>172</v>
      </c>
      <c r="AT210" s="17" t="s">
        <v>141</v>
      </c>
      <c r="AU210" s="17" t="s">
        <v>118</v>
      </c>
      <c r="AY210" s="17" t="s">
        <v>168</v>
      </c>
      <c r="BE210" s="107">
        <f t="shared" si="49"/>
        <v>0</v>
      </c>
      <c r="BF210" s="107">
        <f t="shared" si="50"/>
        <v>0</v>
      </c>
      <c r="BG210" s="107">
        <f t="shared" si="51"/>
        <v>0</v>
      </c>
      <c r="BH210" s="107">
        <f t="shared" si="52"/>
        <v>0</v>
      </c>
      <c r="BI210" s="107">
        <f t="shared" si="53"/>
        <v>0</v>
      </c>
      <c r="BJ210" s="17" t="s">
        <v>118</v>
      </c>
      <c r="BK210" s="151">
        <f t="shared" si="54"/>
        <v>0</v>
      </c>
      <c r="BL210" s="17" t="s">
        <v>172</v>
      </c>
      <c r="BM210" s="17" t="s">
        <v>425</v>
      </c>
    </row>
    <row r="211" spans="2:65" s="1" customFormat="1" ht="31.5" customHeight="1">
      <c r="B211" s="33"/>
      <c r="C211" s="173" t="s">
        <v>426</v>
      </c>
      <c r="D211" s="173" t="s">
        <v>141</v>
      </c>
      <c r="E211" s="174" t="s">
        <v>427</v>
      </c>
      <c r="F211" s="260" t="s">
        <v>428</v>
      </c>
      <c r="G211" s="260"/>
      <c r="H211" s="260"/>
      <c r="I211" s="260"/>
      <c r="J211" s="175" t="s">
        <v>241</v>
      </c>
      <c r="K211" s="156">
        <v>9</v>
      </c>
      <c r="L211" s="232">
        <v>0</v>
      </c>
      <c r="M211" s="261"/>
      <c r="N211" s="233">
        <f t="shared" si="45"/>
        <v>0</v>
      </c>
      <c r="O211" s="233"/>
      <c r="P211" s="233"/>
      <c r="Q211" s="233"/>
      <c r="R211" s="35"/>
      <c r="T211" s="157" t="s">
        <v>20</v>
      </c>
      <c r="U211" s="42" t="s">
        <v>42</v>
      </c>
      <c r="V211" s="34"/>
      <c r="W211" s="176">
        <f t="shared" si="46"/>
        <v>0</v>
      </c>
      <c r="X211" s="176">
        <v>0</v>
      </c>
      <c r="Y211" s="176">
        <f t="shared" si="47"/>
        <v>0</v>
      </c>
      <c r="Z211" s="176">
        <v>2.7E-2</v>
      </c>
      <c r="AA211" s="177">
        <f t="shared" si="48"/>
        <v>0.24299999999999999</v>
      </c>
      <c r="AR211" s="17" t="s">
        <v>172</v>
      </c>
      <c r="AT211" s="17" t="s">
        <v>141</v>
      </c>
      <c r="AU211" s="17" t="s">
        <v>118</v>
      </c>
      <c r="AY211" s="17" t="s">
        <v>168</v>
      </c>
      <c r="BE211" s="107">
        <f t="shared" si="49"/>
        <v>0</v>
      </c>
      <c r="BF211" s="107">
        <f t="shared" si="50"/>
        <v>0</v>
      </c>
      <c r="BG211" s="107">
        <f t="shared" si="51"/>
        <v>0</v>
      </c>
      <c r="BH211" s="107">
        <f t="shared" si="52"/>
        <v>0</v>
      </c>
      <c r="BI211" s="107">
        <f t="shared" si="53"/>
        <v>0</v>
      </c>
      <c r="BJ211" s="17" t="s">
        <v>118</v>
      </c>
      <c r="BK211" s="151">
        <f t="shared" si="54"/>
        <v>0</v>
      </c>
      <c r="BL211" s="17" t="s">
        <v>172</v>
      </c>
      <c r="BM211" s="17" t="s">
        <v>429</v>
      </c>
    </row>
    <row r="212" spans="2:65" s="1" customFormat="1" ht="31.5" customHeight="1">
      <c r="B212" s="33"/>
      <c r="C212" s="173" t="s">
        <v>430</v>
      </c>
      <c r="D212" s="173" t="s">
        <v>141</v>
      </c>
      <c r="E212" s="174" t="s">
        <v>431</v>
      </c>
      <c r="F212" s="260" t="s">
        <v>432</v>
      </c>
      <c r="G212" s="260"/>
      <c r="H212" s="260"/>
      <c r="I212" s="260"/>
      <c r="J212" s="175" t="s">
        <v>208</v>
      </c>
      <c r="K212" s="156">
        <v>28.367999999999999</v>
      </c>
      <c r="L212" s="232">
        <v>0</v>
      </c>
      <c r="M212" s="261"/>
      <c r="N212" s="233">
        <f t="shared" si="45"/>
        <v>0</v>
      </c>
      <c r="O212" s="233"/>
      <c r="P212" s="233"/>
      <c r="Q212" s="233"/>
      <c r="R212" s="35"/>
      <c r="T212" s="157" t="s">
        <v>20</v>
      </c>
      <c r="U212" s="42" t="s">
        <v>42</v>
      </c>
      <c r="V212" s="34"/>
      <c r="W212" s="176">
        <f t="shared" si="46"/>
        <v>0</v>
      </c>
      <c r="X212" s="176">
        <v>0</v>
      </c>
      <c r="Y212" s="176">
        <f t="shared" si="47"/>
        <v>0</v>
      </c>
      <c r="Z212" s="176">
        <v>7.5999999999999998E-2</v>
      </c>
      <c r="AA212" s="177">
        <f t="shared" si="48"/>
        <v>2.1559679999999997</v>
      </c>
      <c r="AR212" s="17" t="s">
        <v>172</v>
      </c>
      <c r="AT212" s="17" t="s">
        <v>141</v>
      </c>
      <c r="AU212" s="17" t="s">
        <v>118</v>
      </c>
      <c r="AY212" s="17" t="s">
        <v>168</v>
      </c>
      <c r="BE212" s="107">
        <f t="shared" si="49"/>
        <v>0</v>
      </c>
      <c r="BF212" s="107">
        <f t="shared" si="50"/>
        <v>0</v>
      </c>
      <c r="BG212" s="107">
        <f t="shared" si="51"/>
        <v>0</v>
      </c>
      <c r="BH212" s="107">
        <f t="shared" si="52"/>
        <v>0</v>
      </c>
      <c r="BI212" s="107">
        <f t="shared" si="53"/>
        <v>0</v>
      </c>
      <c r="BJ212" s="17" t="s">
        <v>118</v>
      </c>
      <c r="BK212" s="151">
        <f t="shared" si="54"/>
        <v>0</v>
      </c>
      <c r="BL212" s="17" t="s">
        <v>172</v>
      </c>
      <c r="BM212" s="17" t="s">
        <v>433</v>
      </c>
    </row>
    <row r="213" spans="2:65" s="1" customFormat="1" ht="31.5" customHeight="1">
      <c r="B213" s="33"/>
      <c r="C213" s="173" t="s">
        <v>434</v>
      </c>
      <c r="D213" s="173" t="s">
        <v>141</v>
      </c>
      <c r="E213" s="174" t="s">
        <v>435</v>
      </c>
      <c r="F213" s="260" t="s">
        <v>436</v>
      </c>
      <c r="G213" s="260"/>
      <c r="H213" s="260"/>
      <c r="I213" s="260"/>
      <c r="J213" s="175" t="s">
        <v>208</v>
      </c>
      <c r="K213" s="156">
        <v>25.709</v>
      </c>
      <c r="L213" s="232">
        <v>0</v>
      </c>
      <c r="M213" s="261"/>
      <c r="N213" s="233">
        <f t="shared" si="45"/>
        <v>0</v>
      </c>
      <c r="O213" s="233"/>
      <c r="P213" s="233"/>
      <c r="Q213" s="233"/>
      <c r="R213" s="35"/>
      <c r="T213" s="157" t="s">
        <v>20</v>
      </c>
      <c r="U213" s="42" t="s">
        <v>42</v>
      </c>
      <c r="V213" s="34"/>
      <c r="W213" s="176">
        <f t="shared" si="46"/>
        <v>0</v>
      </c>
      <c r="X213" s="176">
        <v>0</v>
      </c>
      <c r="Y213" s="176">
        <f t="shared" si="47"/>
        <v>0</v>
      </c>
      <c r="Z213" s="176">
        <v>6.3E-2</v>
      </c>
      <c r="AA213" s="177">
        <f t="shared" si="48"/>
        <v>1.619667</v>
      </c>
      <c r="AR213" s="17" t="s">
        <v>172</v>
      </c>
      <c r="AT213" s="17" t="s">
        <v>141</v>
      </c>
      <c r="AU213" s="17" t="s">
        <v>118</v>
      </c>
      <c r="AY213" s="17" t="s">
        <v>168</v>
      </c>
      <c r="BE213" s="107">
        <f t="shared" si="49"/>
        <v>0</v>
      </c>
      <c r="BF213" s="107">
        <f t="shared" si="50"/>
        <v>0</v>
      </c>
      <c r="BG213" s="107">
        <f t="shared" si="51"/>
        <v>0</v>
      </c>
      <c r="BH213" s="107">
        <f t="shared" si="52"/>
        <v>0</v>
      </c>
      <c r="BI213" s="107">
        <f t="shared" si="53"/>
        <v>0</v>
      </c>
      <c r="BJ213" s="17" t="s">
        <v>118</v>
      </c>
      <c r="BK213" s="151">
        <f t="shared" si="54"/>
        <v>0</v>
      </c>
      <c r="BL213" s="17" t="s">
        <v>172</v>
      </c>
      <c r="BM213" s="17" t="s">
        <v>437</v>
      </c>
    </row>
    <row r="214" spans="2:65" s="1" customFormat="1" ht="31.5" customHeight="1">
      <c r="B214" s="33"/>
      <c r="C214" s="173" t="s">
        <v>438</v>
      </c>
      <c r="D214" s="173" t="s">
        <v>141</v>
      </c>
      <c r="E214" s="174" t="s">
        <v>439</v>
      </c>
      <c r="F214" s="260" t="s">
        <v>440</v>
      </c>
      <c r="G214" s="260"/>
      <c r="H214" s="260"/>
      <c r="I214" s="260"/>
      <c r="J214" s="175" t="s">
        <v>208</v>
      </c>
      <c r="K214" s="156">
        <v>17.77</v>
      </c>
      <c r="L214" s="232">
        <v>0</v>
      </c>
      <c r="M214" s="261"/>
      <c r="N214" s="233">
        <f t="shared" si="45"/>
        <v>0</v>
      </c>
      <c r="O214" s="233"/>
      <c r="P214" s="233"/>
      <c r="Q214" s="233"/>
      <c r="R214" s="35"/>
      <c r="T214" s="157" t="s">
        <v>20</v>
      </c>
      <c r="U214" s="42" t="s">
        <v>42</v>
      </c>
      <c r="V214" s="34"/>
      <c r="W214" s="176">
        <f t="shared" si="46"/>
        <v>0</v>
      </c>
      <c r="X214" s="176">
        <v>0</v>
      </c>
      <c r="Y214" s="176">
        <f t="shared" si="47"/>
        <v>0</v>
      </c>
      <c r="Z214" s="176">
        <v>6.6000000000000003E-2</v>
      </c>
      <c r="AA214" s="177">
        <f t="shared" si="48"/>
        <v>1.17282</v>
      </c>
      <c r="AR214" s="17" t="s">
        <v>172</v>
      </c>
      <c r="AT214" s="17" t="s">
        <v>141</v>
      </c>
      <c r="AU214" s="17" t="s">
        <v>118</v>
      </c>
      <c r="AY214" s="17" t="s">
        <v>168</v>
      </c>
      <c r="BE214" s="107">
        <f t="shared" si="49"/>
        <v>0</v>
      </c>
      <c r="BF214" s="107">
        <f t="shared" si="50"/>
        <v>0</v>
      </c>
      <c r="BG214" s="107">
        <f t="shared" si="51"/>
        <v>0</v>
      </c>
      <c r="BH214" s="107">
        <f t="shared" si="52"/>
        <v>0</v>
      </c>
      <c r="BI214" s="107">
        <f t="shared" si="53"/>
        <v>0</v>
      </c>
      <c r="BJ214" s="17" t="s">
        <v>118</v>
      </c>
      <c r="BK214" s="151">
        <f t="shared" si="54"/>
        <v>0</v>
      </c>
      <c r="BL214" s="17" t="s">
        <v>172</v>
      </c>
      <c r="BM214" s="17" t="s">
        <v>441</v>
      </c>
    </row>
    <row r="215" spans="2:65" s="1" customFormat="1" ht="31.5" customHeight="1">
      <c r="B215" s="33"/>
      <c r="C215" s="173" t="s">
        <v>442</v>
      </c>
      <c r="D215" s="173" t="s">
        <v>141</v>
      </c>
      <c r="E215" s="174" t="s">
        <v>443</v>
      </c>
      <c r="F215" s="260" t="s">
        <v>444</v>
      </c>
      <c r="G215" s="260"/>
      <c r="H215" s="260"/>
      <c r="I215" s="260"/>
      <c r="J215" s="175" t="s">
        <v>241</v>
      </c>
      <c r="K215" s="156">
        <v>4</v>
      </c>
      <c r="L215" s="232">
        <v>0</v>
      </c>
      <c r="M215" s="261"/>
      <c r="N215" s="233">
        <f t="shared" si="45"/>
        <v>0</v>
      </c>
      <c r="O215" s="233"/>
      <c r="P215" s="233"/>
      <c r="Q215" s="233"/>
      <c r="R215" s="35"/>
      <c r="T215" s="157" t="s">
        <v>20</v>
      </c>
      <c r="U215" s="42" t="s">
        <v>42</v>
      </c>
      <c r="V215" s="34"/>
      <c r="W215" s="176">
        <f t="shared" si="46"/>
        <v>0</v>
      </c>
      <c r="X215" s="176">
        <v>0</v>
      </c>
      <c r="Y215" s="176">
        <f t="shared" si="47"/>
        <v>0</v>
      </c>
      <c r="Z215" s="176">
        <v>2.8000000000000001E-2</v>
      </c>
      <c r="AA215" s="177">
        <f t="shared" si="48"/>
        <v>0.112</v>
      </c>
      <c r="AR215" s="17" t="s">
        <v>172</v>
      </c>
      <c r="AT215" s="17" t="s">
        <v>141</v>
      </c>
      <c r="AU215" s="17" t="s">
        <v>118</v>
      </c>
      <c r="AY215" s="17" t="s">
        <v>168</v>
      </c>
      <c r="BE215" s="107">
        <f t="shared" si="49"/>
        <v>0</v>
      </c>
      <c r="BF215" s="107">
        <f t="shared" si="50"/>
        <v>0</v>
      </c>
      <c r="BG215" s="107">
        <f t="shared" si="51"/>
        <v>0</v>
      </c>
      <c r="BH215" s="107">
        <f t="shared" si="52"/>
        <v>0</v>
      </c>
      <c r="BI215" s="107">
        <f t="shared" si="53"/>
        <v>0</v>
      </c>
      <c r="BJ215" s="17" t="s">
        <v>118</v>
      </c>
      <c r="BK215" s="151">
        <f t="shared" si="54"/>
        <v>0</v>
      </c>
      <c r="BL215" s="17" t="s">
        <v>172</v>
      </c>
      <c r="BM215" s="17" t="s">
        <v>445</v>
      </c>
    </row>
    <row r="216" spans="2:65" s="1" customFormat="1" ht="31.5" customHeight="1">
      <c r="B216" s="33"/>
      <c r="C216" s="173" t="s">
        <v>446</v>
      </c>
      <c r="D216" s="173" t="s">
        <v>141</v>
      </c>
      <c r="E216" s="174" t="s">
        <v>447</v>
      </c>
      <c r="F216" s="260" t="s">
        <v>448</v>
      </c>
      <c r="G216" s="260"/>
      <c r="H216" s="260"/>
      <c r="I216" s="260"/>
      <c r="J216" s="175" t="s">
        <v>195</v>
      </c>
      <c r="K216" s="156">
        <v>96.186000000000007</v>
      </c>
      <c r="L216" s="232">
        <v>0</v>
      </c>
      <c r="M216" s="261"/>
      <c r="N216" s="233">
        <f t="shared" si="45"/>
        <v>0</v>
      </c>
      <c r="O216" s="233"/>
      <c r="P216" s="233"/>
      <c r="Q216" s="233"/>
      <c r="R216" s="35"/>
      <c r="T216" s="157" t="s">
        <v>20</v>
      </c>
      <c r="U216" s="42" t="s">
        <v>42</v>
      </c>
      <c r="V216" s="34"/>
      <c r="W216" s="176">
        <f t="shared" si="46"/>
        <v>0</v>
      </c>
      <c r="X216" s="176">
        <v>0</v>
      </c>
      <c r="Y216" s="176">
        <f t="shared" si="47"/>
        <v>0</v>
      </c>
      <c r="Z216" s="176">
        <v>0</v>
      </c>
      <c r="AA216" s="177">
        <f t="shared" si="48"/>
        <v>0</v>
      </c>
      <c r="AR216" s="17" t="s">
        <v>172</v>
      </c>
      <c r="AT216" s="17" t="s">
        <v>141</v>
      </c>
      <c r="AU216" s="17" t="s">
        <v>118</v>
      </c>
      <c r="AY216" s="17" t="s">
        <v>168</v>
      </c>
      <c r="BE216" s="107">
        <f t="shared" si="49"/>
        <v>0</v>
      </c>
      <c r="BF216" s="107">
        <f t="shared" si="50"/>
        <v>0</v>
      </c>
      <c r="BG216" s="107">
        <f t="shared" si="51"/>
        <v>0</v>
      </c>
      <c r="BH216" s="107">
        <f t="shared" si="52"/>
        <v>0</v>
      </c>
      <c r="BI216" s="107">
        <f t="shared" si="53"/>
        <v>0</v>
      </c>
      <c r="BJ216" s="17" t="s">
        <v>118</v>
      </c>
      <c r="BK216" s="151">
        <f t="shared" si="54"/>
        <v>0</v>
      </c>
      <c r="BL216" s="17" t="s">
        <v>172</v>
      </c>
      <c r="BM216" s="17" t="s">
        <v>449</v>
      </c>
    </row>
    <row r="217" spans="2:65" s="1" customFormat="1" ht="31.5" customHeight="1">
      <c r="B217" s="33"/>
      <c r="C217" s="173" t="s">
        <v>450</v>
      </c>
      <c r="D217" s="173" t="s">
        <v>141</v>
      </c>
      <c r="E217" s="174" t="s">
        <v>451</v>
      </c>
      <c r="F217" s="260" t="s">
        <v>452</v>
      </c>
      <c r="G217" s="260"/>
      <c r="H217" s="260"/>
      <c r="I217" s="260"/>
      <c r="J217" s="175" t="s">
        <v>195</v>
      </c>
      <c r="K217" s="156">
        <v>192.37200000000001</v>
      </c>
      <c r="L217" s="232">
        <v>0</v>
      </c>
      <c r="M217" s="261"/>
      <c r="N217" s="233">
        <f t="shared" si="45"/>
        <v>0</v>
      </c>
      <c r="O217" s="233"/>
      <c r="P217" s="233"/>
      <c r="Q217" s="233"/>
      <c r="R217" s="35"/>
      <c r="T217" s="157" t="s">
        <v>20</v>
      </c>
      <c r="U217" s="42" t="s">
        <v>42</v>
      </c>
      <c r="V217" s="34"/>
      <c r="W217" s="176">
        <f t="shared" si="46"/>
        <v>0</v>
      </c>
      <c r="X217" s="176">
        <v>0</v>
      </c>
      <c r="Y217" s="176">
        <f t="shared" si="47"/>
        <v>0</v>
      </c>
      <c r="Z217" s="176">
        <v>0</v>
      </c>
      <c r="AA217" s="177">
        <f t="shared" si="48"/>
        <v>0</v>
      </c>
      <c r="AR217" s="17" t="s">
        <v>172</v>
      </c>
      <c r="AT217" s="17" t="s">
        <v>141</v>
      </c>
      <c r="AU217" s="17" t="s">
        <v>118</v>
      </c>
      <c r="AY217" s="17" t="s">
        <v>168</v>
      </c>
      <c r="BE217" s="107">
        <f t="shared" si="49"/>
        <v>0</v>
      </c>
      <c r="BF217" s="107">
        <f t="shared" si="50"/>
        <v>0</v>
      </c>
      <c r="BG217" s="107">
        <f t="shared" si="51"/>
        <v>0</v>
      </c>
      <c r="BH217" s="107">
        <f t="shared" si="52"/>
        <v>0</v>
      </c>
      <c r="BI217" s="107">
        <f t="shared" si="53"/>
        <v>0</v>
      </c>
      <c r="BJ217" s="17" t="s">
        <v>118</v>
      </c>
      <c r="BK217" s="151">
        <f t="shared" si="54"/>
        <v>0</v>
      </c>
      <c r="BL217" s="17" t="s">
        <v>172</v>
      </c>
      <c r="BM217" s="17" t="s">
        <v>453</v>
      </c>
    </row>
    <row r="218" spans="2:65" s="1" customFormat="1" ht="31.5" customHeight="1">
      <c r="B218" s="33"/>
      <c r="C218" s="173" t="s">
        <v>454</v>
      </c>
      <c r="D218" s="173" t="s">
        <v>141</v>
      </c>
      <c r="E218" s="174" t="s">
        <v>455</v>
      </c>
      <c r="F218" s="260" t="s">
        <v>456</v>
      </c>
      <c r="G218" s="260"/>
      <c r="H218" s="260"/>
      <c r="I218" s="260"/>
      <c r="J218" s="175" t="s">
        <v>195</v>
      </c>
      <c r="K218" s="156">
        <v>96.186000000000007</v>
      </c>
      <c r="L218" s="232">
        <v>0</v>
      </c>
      <c r="M218" s="261"/>
      <c r="N218" s="233">
        <f t="shared" si="45"/>
        <v>0</v>
      </c>
      <c r="O218" s="233"/>
      <c r="P218" s="233"/>
      <c r="Q218" s="233"/>
      <c r="R218" s="35"/>
      <c r="T218" s="157" t="s">
        <v>20</v>
      </c>
      <c r="U218" s="42" t="s">
        <v>42</v>
      </c>
      <c r="V218" s="34"/>
      <c r="W218" s="176">
        <f t="shared" si="46"/>
        <v>0</v>
      </c>
      <c r="X218" s="176">
        <v>0</v>
      </c>
      <c r="Y218" s="176">
        <f t="shared" si="47"/>
        <v>0</v>
      </c>
      <c r="Z218" s="176">
        <v>0</v>
      </c>
      <c r="AA218" s="177">
        <f t="shared" si="48"/>
        <v>0</v>
      </c>
      <c r="AR218" s="17" t="s">
        <v>172</v>
      </c>
      <c r="AT218" s="17" t="s">
        <v>141</v>
      </c>
      <c r="AU218" s="17" t="s">
        <v>118</v>
      </c>
      <c r="AY218" s="17" t="s">
        <v>168</v>
      </c>
      <c r="BE218" s="107">
        <f t="shared" si="49"/>
        <v>0</v>
      </c>
      <c r="BF218" s="107">
        <f t="shared" si="50"/>
        <v>0</v>
      </c>
      <c r="BG218" s="107">
        <f t="shared" si="51"/>
        <v>0</v>
      </c>
      <c r="BH218" s="107">
        <f t="shared" si="52"/>
        <v>0</v>
      </c>
      <c r="BI218" s="107">
        <f t="shared" si="53"/>
        <v>0</v>
      </c>
      <c r="BJ218" s="17" t="s">
        <v>118</v>
      </c>
      <c r="BK218" s="151">
        <f t="shared" si="54"/>
        <v>0</v>
      </c>
      <c r="BL218" s="17" t="s">
        <v>172</v>
      </c>
      <c r="BM218" s="17" t="s">
        <v>457</v>
      </c>
    </row>
    <row r="219" spans="2:65" s="1" customFormat="1" ht="31.5" customHeight="1">
      <c r="B219" s="33"/>
      <c r="C219" s="173" t="s">
        <v>458</v>
      </c>
      <c r="D219" s="173" t="s">
        <v>141</v>
      </c>
      <c r="E219" s="174" t="s">
        <v>459</v>
      </c>
      <c r="F219" s="260" t="s">
        <v>460</v>
      </c>
      <c r="G219" s="260"/>
      <c r="H219" s="260"/>
      <c r="I219" s="260"/>
      <c r="J219" s="175" t="s">
        <v>195</v>
      </c>
      <c r="K219" s="156">
        <v>1442.79</v>
      </c>
      <c r="L219" s="232">
        <v>0</v>
      </c>
      <c r="M219" s="261"/>
      <c r="N219" s="233">
        <f t="shared" si="45"/>
        <v>0</v>
      </c>
      <c r="O219" s="233"/>
      <c r="P219" s="233"/>
      <c r="Q219" s="233"/>
      <c r="R219" s="35"/>
      <c r="T219" s="157" t="s">
        <v>20</v>
      </c>
      <c r="U219" s="42" t="s">
        <v>42</v>
      </c>
      <c r="V219" s="34"/>
      <c r="W219" s="176">
        <f t="shared" si="46"/>
        <v>0</v>
      </c>
      <c r="X219" s="176">
        <v>0</v>
      </c>
      <c r="Y219" s="176">
        <f t="shared" si="47"/>
        <v>0</v>
      </c>
      <c r="Z219" s="176">
        <v>0</v>
      </c>
      <c r="AA219" s="177">
        <f t="shared" si="48"/>
        <v>0</v>
      </c>
      <c r="AR219" s="17" t="s">
        <v>172</v>
      </c>
      <c r="AT219" s="17" t="s">
        <v>141</v>
      </c>
      <c r="AU219" s="17" t="s">
        <v>118</v>
      </c>
      <c r="AY219" s="17" t="s">
        <v>168</v>
      </c>
      <c r="BE219" s="107">
        <f t="shared" si="49"/>
        <v>0</v>
      </c>
      <c r="BF219" s="107">
        <f t="shared" si="50"/>
        <v>0</v>
      </c>
      <c r="BG219" s="107">
        <f t="shared" si="51"/>
        <v>0</v>
      </c>
      <c r="BH219" s="107">
        <f t="shared" si="52"/>
        <v>0</v>
      </c>
      <c r="BI219" s="107">
        <f t="shared" si="53"/>
        <v>0</v>
      </c>
      <c r="BJ219" s="17" t="s">
        <v>118</v>
      </c>
      <c r="BK219" s="151">
        <f t="shared" si="54"/>
        <v>0</v>
      </c>
      <c r="BL219" s="17" t="s">
        <v>172</v>
      </c>
      <c r="BM219" s="17" t="s">
        <v>461</v>
      </c>
    </row>
    <row r="220" spans="2:65" s="1" customFormat="1" ht="31.5" customHeight="1">
      <c r="B220" s="33"/>
      <c r="C220" s="173" t="s">
        <v>462</v>
      </c>
      <c r="D220" s="173" t="s">
        <v>141</v>
      </c>
      <c r="E220" s="174" t="s">
        <v>463</v>
      </c>
      <c r="F220" s="260" t="s">
        <v>464</v>
      </c>
      <c r="G220" s="260"/>
      <c r="H220" s="260"/>
      <c r="I220" s="260"/>
      <c r="J220" s="175" t="s">
        <v>195</v>
      </c>
      <c r="K220" s="156">
        <v>96.186000000000007</v>
      </c>
      <c r="L220" s="232">
        <v>0</v>
      </c>
      <c r="M220" s="261"/>
      <c r="N220" s="233">
        <f t="shared" si="45"/>
        <v>0</v>
      </c>
      <c r="O220" s="233"/>
      <c r="P220" s="233"/>
      <c r="Q220" s="233"/>
      <c r="R220" s="35"/>
      <c r="T220" s="157" t="s">
        <v>20</v>
      </c>
      <c r="U220" s="42" t="s">
        <v>42</v>
      </c>
      <c r="V220" s="34"/>
      <c r="W220" s="176">
        <f t="shared" si="46"/>
        <v>0</v>
      </c>
      <c r="X220" s="176">
        <v>0</v>
      </c>
      <c r="Y220" s="176">
        <f t="shared" si="47"/>
        <v>0</v>
      </c>
      <c r="Z220" s="176">
        <v>0</v>
      </c>
      <c r="AA220" s="177">
        <f t="shared" si="48"/>
        <v>0</v>
      </c>
      <c r="AR220" s="17" t="s">
        <v>172</v>
      </c>
      <c r="AT220" s="17" t="s">
        <v>141</v>
      </c>
      <c r="AU220" s="17" t="s">
        <v>118</v>
      </c>
      <c r="AY220" s="17" t="s">
        <v>168</v>
      </c>
      <c r="BE220" s="107">
        <f t="shared" si="49"/>
        <v>0</v>
      </c>
      <c r="BF220" s="107">
        <f t="shared" si="50"/>
        <v>0</v>
      </c>
      <c r="BG220" s="107">
        <f t="shared" si="51"/>
        <v>0</v>
      </c>
      <c r="BH220" s="107">
        <f t="shared" si="52"/>
        <v>0</v>
      </c>
      <c r="BI220" s="107">
        <f t="shared" si="53"/>
        <v>0</v>
      </c>
      <c r="BJ220" s="17" t="s">
        <v>118</v>
      </c>
      <c r="BK220" s="151">
        <f t="shared" si="54"/>
        <v>0</v>
      </c>
      <c r="BL220" s="17" t="s">
        <v>172</v>
      </c>
      <c r="BM220" s="17" t="s">
        <v>465</v>
      </c>
    </row>
    <row r="221" spans="2:65" s="1" customFormat="1" ht="31.5" customHeight="1">
      <c r="B221" s="33"/>
      <c r="C221" s="173" t="s">
        <v>466</v>
      </c>
      <c r="D221" s="173" t="s">
        <v>141</v>
      </c>
      <c r="E221" s="174" t="s">
        <v>467</v>
      </c>
      <c r="F221" s="260" t="s">
        <v>468</v>
      </c>
      <c r="G221" s="260"/>
      <c r="H221" s="260"/>
      <c r="I221" s="260"/>
      <c r="J221" s="175" t="s">
        <v>195</v>
      </c>
      <c r="K221" s="156">
        <v>15.57</v>
      </c>
      <c r="L221" s="232">
        <v>0</v>
      </c>
      <c r="M221" s="261"/>
      <c r="N221" s="233">
        <f t="shared" si="45"/>
        <v>0</v>
      </c>
      <c r="O221" s="233"/>
      <c r="P221" s="233"/>
      <c r="Q221" s="233"/>
      <c r="R221" s="35"/>
      <c r="T221" s="157" t="s">
        <v>20</v>
      </c>
      <c r="U221" s="42" t="s">
        <v>42</v>
      </c>
      <c r="V221" s="34"/>
      <c r="W221" s="176">
        <f t="shared" si="46"/>
        <v>0</v>
      </c>
      <c r="X221" s="176">
        <v>0</v>
      </c>
      <c r="Y221" s="176">
        <f t="shared" si="47"/>
        <v>0</v>
      </c>
      <c r="Z221" s="176">
        <v>0</v>
      </c>
      <c r="AA221" s="177">
        <f t="shared" si="48"/>
        <v>0</v>
      </c>
      <c r="AR221" s="17" t="s">
        <v>172</v>
      </c>
      <c r="AT221" s="17" t="s">
        <v>141</v>
      </c>
      <c r="AU221" s="17" t="s">
        <v>118</v>
      </c>
      <c r="AY221" s="17" t="s">
        <v>168</v>
      </c>
      <c r="BE221" s="107">
        <f t="shared" si="49"/>
        <v>0</v>
      </c>
      <c r="BF221" s="107">
        <f t="shared" si="50"/>
        <v>0</v>
      </c>
      <c r="BG221" s="107">
        <f t="shared" si="51"/>
        <v>0</v>
      </c>
      <c r="BH221" s="107">
        <f t="shared" si="52"/>
        <v>0</v>
      </c>
      <c r="BI221" s="107">
        <f t="shared" si="53"/>
        <v>0</v>
      </c>
      <c r="BJ221" s="17" t="s">
        <v>118</v>
      </c>
      <c r="BK221" s="151">
        <f t="shared" si="54"/>
        <v>0</v>
      </c>
      <c r="BL221" s="17" t="s">
        <v>172</v>
      </c>
      <c r="BM221" s="17" t="s">
        <v>469</v>
      </c>
    </row>
    <row r="222" spans="2:65" s="1" customFormat="1" ht="44.25" customHeight="1">
      <c r="B222" s="33"/>
      <c r="C222" s="173" t="s">
        <v>470</v>
      </c>
      <c r="D222" s="173" t="s">
        <v>141</v>
      </c>
      <c r="E222" s="174" t="s">
        <v>471</v>
      </c>
      <c r="F222" s="260" t="s">
        <v>472</v>
      </c>
      <c r="G222" s="260"/>
      <c r="H222" s="260"/>
      <c r="I222" s="260"/>
      <c r="J222" s="175" t="s">
        <v>195</v>
      </c>
      <c r="K222" s="156">
        <v>62.28</v>
      </c>
      <c r="L222" s="232">
        <v>0</v>
      </c>
      <c r="M222" s="261"/>
      <c r="N222" s="233">
        <f t="shared" si="45"/>
        <v>0</v>
      </c>
      <c r="O222" s="233"/>
      <c r="P222" s="233"/>
      <c r="Q222" s="233"/>
      <c r="R222" s="35"/>
      <c r="T222" s="157" t="s">
        <v>20</v>
      </c>
      <c r="U222" s="42" t="s">
        <v>42</v>
      </c>
      <c r="V222" s="34"/>
      <c r="W222" s="176">
        <f t="shared" si="46"/>
        <v>0</v>
      </c>
      <c r="X222" s="176">
        <v>0</v>
      </c>
      <c r="Y222" s="176">
        <f t="shared" si="47"/>
        <v>0</v>
      </c>
      <c r="Z222" s="176">
        <v>0</v>
      </c>
      <c r="AA222" s="177">
        <f t="shared" si="48"/>
        <v>0</v>
      </c>
      <c r="AR222" s="17" t="s">
        <v>172</v>
      </c>
      <c r="AT222" s="17" t="s">
        <v>141</v>
      </c>
      <c r="AU222" s="17" t="s">
        <v>118</v>
      </c>
      <c r="AY222" s="17" t="s">
        <v>168</v>
      </c>
      <c r="BE222" s="107">
        <f t="shared" si="49"/>
        <v>0</v>
      </c>
      <c r="BF222" s="107">
        <f t="shared" si="50"/>
        <v>0</v>
      </c>
      <c r="BG222" s="107">
        <f t="shared" si="51"/>
        <v>0</v>
      </c>
      <c r="BH222" s="107">
        <f t="shared" si="52"/>
        <v>0</v>
      </c>
      <c r="BI222" s="107">
        <f t="shared" si="53"/>
        <v>0</v>
      </c>
      <c r="BJ222" s="17" t="s">
        <v>118</v>
      </c>
      <c r="BK222" s="151">
        <f t="shared" si="54"/>
        <v>0</v>
      </c>
      <c r="BL222" s="17" t="s">
        <v>172</v>
      </c>
      <c r="BM222" s="17" t="s">
        <v>473</v>
      </c>
    </row>
    <row r="223" spans="2:65" s="1" customFormat="1" ht="31.5" customHeight="1">
      <c r="B223" s="33"/>
      <c r="C223" s="173" t="s">
        <v>474</v>
      </c>
      <c r="D223" s="173" t="s">
        <v>141</v>
      </c>
      <c r="E223" s="174" t="s">
        <v>475</v>
      </c>
      <c r="F223" s="260" t="s">
        <v>476</v>
      </c>
      <c r="G223" s="260"/>
      <c r="H223" s="260"/>
      <c r="I223" s="260"/>
      <c r="J223" s="175" t="s">
        <v>195</v>
      </c>
      <c r="K223" s="156">
        <v>96.186000000000007</v>
      </c>
      <c r="L223" s="232">
        <v>0</v>
      </c>
      <c r="M223" s="261"/>
      <c r="N223" s="233">
        <f t="shared" si="45"/>
        <v>0</v>
      </c>
      <c r="O223" s="233"/>
      <c r="P223" s="233"/>
      <c r="Q223" s="233"/>
      <c r="R223" s="35"/>
      <c r="T223" s="157" t="s">
        <v>20</v>
      </c>
      <c r="U223" s="42" t="s">
        <v>42</v>
      </c>
      <c r="V223" s="34"/>
      <c r="W223" s="176">
        <f t="shared" si="46"/>
        <v>0</v>
      </c>
      <c r="X223" s="176">
        <v>0</v>
      </c>
      <c r="Y223" s="176">
        <f t="shared" si="47"/>
        <v>0</v>
      </c>
      <c r="Z223" s="176">
        <v>0</v>
      </c>
      <c r="AA223" s="177">
        <f t="shared" si="48"/>
        <v>0</v>
      </c>
      <c r="AR223" s="17" t="s">
        <v>172</v>
      </c>
      <c r="AT223" s="17" t="s">
        <v>141</v>
      </c>
      <c r="AU223" s="17" t="s">
        <v>118</v>
      </c>
      <c r="AY223" s="17" t="s">
        <v>168</v>
      </c>
      <c r="BE223" s="107">
        <f t="shared" si="49"/>
        <v>0</v>
      </c>
      <c r="BF223" s="107">
        <f t="shared" si="50"/>
        <v>0</v>
      </c>
      <c r="BG223" s="107">
        <f t="shared" si="51"/>
        <v>0</v>
      </c>
      <c r="BH223" s="107">
        <f t="shared" si="52"/>
        <v>0</v>
      </c>
      <c r="BI223" s="107">
        <f t="shared" si="53"/>
        <v>0</v>
      </c>
      <c r="BJ223" s="17" t="s">
        <v>118</v>
      </c>
      <c r="BK223" s="151">
        <f t="shared" si="54"/>
        <v>0</v>
      </c>
      <c r="BL223" s="17" t="s">
        <v>172</v>
      </c>
      <c r="BM223" s="17" t="s">
        <v>477</v>
      </c>
    </row>
    <row r="224" spans="2:65" s="1" customFormat="1" ht="44.25" customHeight="1">
      <c r="B224" s="33"/>
      <c r="C224" s="173" t="s">
        <v>478</v>
      </c>
      <c r="D224" s="173" t="s">
        <v>141</v>
      </c>
      <c r="E224" s="174" t="s">
        <v>479</v>
      </c>
      <c r="F224" s="260" t="s">
        <v>480</v>
      </c>
      <c r="G224" s="260"/>
      <c r="H224" s="260"/>
      <c r="I224" s="260"/>
      <c r="J224" s="175" t="s">
        <v>195</v>
      </c>
      <c r="K224" s="156">
        <v>15.57</v>
      </c>
      <c r="L224" s="232">
        <v>0</v>
      </c>
      <c r="M224" s="261"/>
      <c r="N224" s="233">
        <f t="shared" si="45"/>
        <v>0</v>
      </c>
      <c r="O224" s="233"/>
      <c r="P224" s="233"/>
      <c r="Q224" s="233"/>
      <c r="R224" s="35"/>
      <c r="T224" s="157" t="s">
        <v>20</v>
      </c>
      <c r="U224" s="42" t="s">
        <v>42</v>
      </c>
      <c r="V224" s="34"/>
      <c r="W224" s="176">
        <f t="shared" si="46"/>
        <v>0</v>
      </c>
      <c r="X224" s="176">
        <v>0</v>
      </c>
      <c r="Y224" s="176">
        <f t="shared" si="47"/>
        <v>0</v>
      </c>
      <c r="Z224" s="176">
        <v>0</v>
      </c>
      <c r="AA224" s="177">
        <f t="shared" si="48"/>
        <v>0</v>
      </c>
      <c r="AR224" s="17" t="s">
        <v>172</v>
      </c>
      <c r="AT224" s="17" t="s">
        <v>141</v>
      </c>
      <c r="AU224" s="17" t="s">
        <v>118</v>
      </c>
      <c r="AY224" s="17" t="s">
        <v>168</v>
      </c>
      <c r="BE224" s="107">
        <f t="shared" si="49"/>
        <v>0</v>
      </c>
      <c r="BF224" s="107">
        <f t="shared" si="50"/>
        <v>0</v>
      </c>
      <c r="BG224" s="107">
        <f t="shared" si="51"/>
        <v>0</v>
      </c>
      <c r="BH224" s="107">
        <f t="shared" si="52"/>
        <v>0</v>
      </c>
      <c r="BI224" s="107">
        <f t="shared" si="53"/>
        <v>0</v>
      </c>
      <c r="BJ224" s="17" t="s">
        <v>118</v>
      </c>
      <c r="BK224" s="151">
        <f t="shared" si="54"/>
        <v>0</v>
      </c>
      <c r="BL224" s="17" t="s">
        <v>172</v>
      </c>
      <c r="BM224" s="17" t="s">
        <v>481</v>
      </c>
    </row>
    <row r="225" spans="2:65" s="1" customFormat="1" ht="31.5" customHeight="1">
      <c r="B225" s="33"/>
      <c r="C225" s="173" t="s">
        <v>482</v>
      </c>
      <c r="D225" s="173" t="s">
        <v>141</v>
      </c>
      <c r="E225" s="174" t="s">
        <v>483</v>
      </c>
      <c r="F225" s="260" t="s">
        <v>484</v>
      </c>
      <c r="G225" s="260"/>
      <c r="H225" s="260"/>
      <c r="I225" s="260"/>
      <c r="J225" s="175" t="s">
        <v>195</v>
      </c>
      <c r="K225" s="156">
        <v>80.616</v>
      </c>
      <c r="L225" s="232">
        <v>0</v>
      </c>
      <c r="M225" s="261"/>
      <c r="N225" s="233">
        <f t="shared" si="45"/>
        <v>0</v>
      </c>
      <c r="O225" s="233"/>
      <c r="P225" s="233"/>
      <c r="Q225" s="233"/>
      <c r="R225" s="35"/>
      <c r="T225" s="157" t="s">
        <v>20</v>
      </c>
      <c r="U225" s="42" t="s">
        <v>42</v>
      </c>
      <c r="V225" s="34"/>
      <c r="W225" s="176">
        <f t="shared" si="46"/>
        <v>0</v>
      </c>
      <c r="X225" s="176">
        <v>0</v>
      </c>
      <c r="Y225" s="176">
        <f t="shared" si="47"/>
        <v>0</v>
      </c>
      <c r="Z225" s="176">
        <v>0</v>
      </c>
      <c r="AA225" s="177">
        <f t="shared" si="48"/>
        <v>0</v>
      </c>
      <c r="AR225" s="17" t="s">
        <v>172</v>
      </c>
      <c r="AT225" s="17" t="s">
        <v>141</v>
      </c>
      <c r="AU225" s="17" t="s">
        <v>118</v>
      </c>
      <c r="AY225" s="17" t="s">
        <v>168</v>
      </c>
      <c r="BE225" s="107">
        <f t="shared" si="49"/>
        <v>0</v>
      </c>
      <c r="BF225" s="107">
        <f t="shared" si="50"/>
        <v>0</v>
      </c>
      <c r="BG225" s="107">
        <f t="shared" si="51"/>
        <v>0</v>
      </c>
      <c r="BH225" s="107">
        <f t="shared" si="52"/>
        <v>0</v>
      </c>
      <c r="BI225" s="107">
        <f t="shared" si="53"/>
        <v>0</v>
      </c>
      <c r="BJ225" s="17" t="s">
        <v>118</v>
      </c>
      <c r="BK225" s="151">
        <f t="shared" si="54"/>
        <v>0</v>
      </c>
      <c r="BL225" s="17" t="s">
        <v>172</v>
      </c>
      <c r="BM225" s="17" t="s">
        <v>485</v>
      </c>
    </row>
    <row r="226" spans="2:65" s="9" customFormat="1" ht="29.85" customHeight="1">
      <c r="B226" s="163"/>
      <c r="C226" s="164"/>
      <c r="D226" s="172" t="s">
        <v>150</v>
      </c>
      <c r="E226" s="172"/>
      <c r="F226" s="172"/>
      <c r="G226" s="172"/>
      <c r="H226" s="172"/>
      <c r="I226" s="172"/>
      <c r="J226" s="172"/>
      <c r="K226" s="172"/>
      <c r="L226" s="172"/>
      <c r="M226" s="172"/>
      <c r="N226" s="256">
        <f>BK226</f>
        <v>0</v>
      </c>
      <c r="O226" s="257"/>
      <c r="P226" s="257"/>
      <c r="Q226" s="257"/>
      <c r="R226" s="165"/>
      <c r="T226" s="166"/>
      <c r="U226" s="164"/>
      <c r="V226" s="164"/>
      <c r="W226" s="167">
        <f>W227</f>
        <v>0</v>
      </c>
      <c r="X226" s="164"/>
      <c r="Y226" s="167">
        <f>Y227</f>
        <v>0</v>
      </c>
      <c r="Z226" s="164"/>
      <c r="AA226" s="168">
        <f>AA227</f>
        <v>0</v>
      </c>
      <c r="AR226" s="169" t="s">
        <v>80</v>
      </c>
      <c r="AT226" s="170" t="s">
        <v>74</v>
      </c>
      <c r="AU226" s="170" t="s">
        <v>80</v>
      </c>
      <c r="AY226" s="169" t="s">
        <v>168</v>
      </c>
      <c r="BK226" s="171">
        <f>BK227</f>
        <v>0</v>
      </c>
    </row>
    <row r="227" spans="2:65" s="1" customFormat="1" ht="31.5" customHeight="1">
      <c r="B227" s="33"/>
      <c r="C227" s="173" t="s">
        <v>486</v>
      </c>
      <c r="D227" s="173" t="s">
        <v>141</v>
      </c>
      <c r="E227" s="174" t="s">
        <v>487</v>
      </c>
      <c r="F227" s="260" t="s">
        <v>488</v>
      </c>
      <c r="G227" s="260"/>
      <c r="H227" s="260"/>
      <c r="I227" s="260"/>
      <c r="J227" s="175" t="s">
        <v>195</v>
      </c>
      <c r="K227" s="156">
        <v>412.43900000000002</v>
      </c>
      <c r="L227" s="232">
        <v>0</v>
      </c>
      <c r="M227" s="261"/>
      <c r="N227" s="233">
        <f>ROUND(L227*K227,3)</f>
        <v>0</v>
      </c>
      <c r="O227" s="233"/>
      <c r="P227" s="233"/>
      <c r="Q227" s="233"/>
      <c r="R227" s="35"/>
      <c r="T227" s="157" t="s">
        <v>20</v>
      </c>
      <c r="U227" s="42" t="s">
        <v>42</v>
      </c>
      <c r="V227" s="34"/>
      <c r="W227" s="176">
        <f>V227*K227</f>
        <v>0</v>
      </c>
      <c r="X227" s="176">
        <v>0</v>
      </c>
      <c r="Y227" s="176">
        <f>X227*K227</f>
        <v>0</v>
      </c>
      <c r="Z227" s="176">
        <v>0</v>
      </c>
      <c r="AA227" s="177">
        <f>Z227*K227</f>
        <v>0</v>
      </c>
      <c r="AR227" s="17" t="s">
        <v>172</v>
      </c>
      <c r="AT227" s="17" t="s">
        <v>141</v>
      </c>
      <c r="AU227" s="17" t="s">
        <v>118</v>
      </c>
      <c r="AY227" s="17" t="s">
        <v>168</v>
      </c>
      <c r="BE227" s="107">
        <f>IF(U227="základná",N227,0)</f>
        <v>0</v>
      </c>
      <c r="BF227" s="107">
        <f>IF(U227="znížená",N227,0)</f>
        <v>0</v>
      </c>
      <c r="BG227" s="107">
        <f>IF(U227="zákl. prenesená",N227,0)</f>
        <v>0</v>
      </c>
      <c r="BH227" s="107">
        <f>IF(U227="zníž. prenesená",N227,0)</f>
        <v>0</v>
      </c>
      <c r="BI227" s="107">
        <f>IF(U227="nulová",N227,0)</f>
        <v>0</v>
      </c>
      <c r="BJ227" s="17" t="s">
        <v>118</v>
      </c>
      <c r="BK227" s="151">
        <f>ROUND(L227*K227,3)</f>
        <v>0</v>
      </c>
      <c r="BL227" s="17" t="s">
        <v>172</v>
      </c>
      <c r="BM227" s="17" t="s">
        <v>489</v>
      </c>
    </row>
    <row r="228" spans="2:65" s="9" customFormat="1" ht="37.35" customHeight="1">
      <c r="B228" s="163"/>
      <c r="C228" s="164"/>
      <c r="D228" s="150" t="s">
        <v>151</v>
      </c>
      <c r="E228" s="150"/>
      <c r="F228" s="150"/>
      <c r="G228" s="150"/>
      <c r="H228" s="150"/>
      <c r="I228" s="150"/>
      <c r="J228" s="150"/>
      <c r="K228" s="150"/>
      <c r="L228" s="150"/>
      <c r="M228" s="150"/>
      <c r="N228" s="265">
        <f>BK228</f>
        <v>0</v>
      </c>
      <c r="O228" s="266"/>
      <c r="P228" s="266"/>
      <c r="Q228" s="266"/>
      <c r="R228" s="165"/>
      <c r="T228" s="166"/>
      <c r="U228" s="164"/>
      <c r="V228" s="164"/>
      <c r="W228" s="167">
        <f>W229+W233+W258+W266+W294+W298+W301+W305+W309+W335+W342+W344+W348+W354+W358</f>
        <v>0</v>
      </c>
      <c r="X228" s="164"/>
      <c r="Y228" s="167">
        <f>Y229+Y233+Y258+Y266+Y294+Y298+Y301+Y305+Y309+Y335+Y342+Y344+Y348+Y354+Y358</f>
        <v>43.611071910500002</v>
      </c>
      <c r="Z228" s="164"/>
      <c r="AA228" s="168">
        <f>AA229+AA233+AA258+AA266+AA294+AA298+AA301+AA305+AA309+AA335+AA342+AA344+AA348+AA354+AA358</f>
        <v>15.455971999999997</v>
      </c>
      <c r="AR228" s="169" t="s">
        <v>118</v>
      </c>
      <c r="AT228" s="170" t="s">
        <v>74</v>
      </c>
      <c r="AU228" s="170" t="s">
        <v>75</v>
      </c>
      <c r="AY228" s="169" t="s">
        <v>168</v>
      </c>
      <c r="BK228" s="171">
        <f>BK229+BK233+BK258+BK266+BK294+BK298+BK301+BK305+BK309+BK335+BK342+BK344+BK348+BK354+BK358</f>
        <v>0</v>
      </c>
    </row>
    <row r="229" spans="2:65" s="9" customFormat="1" ht="19.899999999999999" customHeight="1">
      <c r="B229" s="163"/>
      <c r="C229" s="164"/>
      <c r="D229" s="172" t="s">
        <v>152</v>
      </c>
      <c r="E229" s="172"/>
      <c r="F229" s="172"/>
      <c r="G229" s="172"/>
      <c r="H229" s="172"/>
      <c r="I229" s="172"/>
      <c r="J229" s="172"/>
      <c r="K229" s="172"/>
      <c r="L229" s="172"/>
      <c r="M229" s="172"/>
      <c r="N229" s="263">
        <f>BK229</f>
        <v>0</v>
      </c>
      <c r="O229" s="264"/>
      <c r="P229" s="264"/>
      <c r="Q229" s="264"/>
      <c r="R229" s="165"/>
      <c r="T229" s="166"/>
      <c r="U229" s="164"/>
      <c r="V229" s="164"/>
      <c r="W229" s="167">
        <f>SUM(W230:W232)</f>
        <v>0</v>
      </c>
      <c r="X229" s="164"/>
      <c r="Y229" s="167">
        <f>SUM(Y230:Y232)</f>
        <v>0.18963840000000001</v>
      </c>
      <c r="Z229" s="164"/>
      <c r="AA229" s="168">
        <f>SUM(AA230:AA232)</f>
        <v>0</v>
      </c>
      <c r="AR229" s="169" t="s">
        <v>118</v>
      </c>
      <c r="AT229" s="170" t="s">
        <v>74</v>
      </c>
      <c r="AU229" s="170" t="s">
        <v>80</v>
      </c>
      <c r="AY229" s="169" t="s">
        <v>168</v>
      </c>
      <c r="BK229" s="171">
        <f>SUM(BK230:BK232)</f>
        <v>0</v>
      </c>
    </row>
    <row r="230" spans="2:65" s="1" customFormat="1" ht="31.5" customHeight="1">
      <c r="B230" s="33"/>
      <c r="C230" s="173" t="s">
        <v>490</v>
      </c>
      <c r="D230" s="173" t="s">
        <v>141</v>
      </c>
      <c r="E230" s="174" t="s">
        <v>491</v>
      </c>
      <c r="F230" s="260" t="s">
        <v>492</v>
      </c>
      <c r="G230" s="260"/>
      <c r="H230" s="260"/>
      <c r="I230" s="260"/>
      <c r="J230" s="175" t="s">
        <v>208</v>
      </c>
      <c r="K230" s="156">
        <v>79.680000000000007</v>
      </c>
      <c r="L230" s="232">
        <v>0</v>
      </c>
      <c r="M230" s="261"/>
      <c r="N230" s="233">
        <f>ROUND(L230*K230,3)</f>
        <v>0</v>
      </c>
      <c r="O230" s="233"/>
      <c r="P230" s="233"/>
      <c r="Q230" s="233"/>
      <c r="R230" s="35"/>
      <c r="T230" s="157" t="s">
        <v>20</v>
      </c>
      <c r="U230" s="42" t="s">
        <v>42</v>
      </c>
      <c r="V230" s="34"/>
      <c r="W230" s="176">
        <f>V230*K230</f>
        <v>0</v>
      </c>
      <c r="X230" s="176">
        <v>8.0000000000000007E-5</v>
      </c>
      <c r="Y230" s="176">
        <f>X230*K230</f>
        <v>6.3744000000000014E-3</v>
      </c>
      <c r="Z230" s="176">
        <v>0</v>
      </c>
      <c r="AA230" s="177">
        <f>Z230*K230</f>
        <v>0</v>
      </c>
      <c r="AR230" s="17" t="s">
        <v>230</v>
      </c>
      <c r="AT230" s="17" t="s">
        <v>141</v>
      </c>
      <c r="AU230" s="17" t="s">
        <v>118</v>
      </c>
      <c r="AY230" s="17" t="s">
        <v>168</v>
      </c>
      <c r="BE230" s="107">
        <f>IF(U230="základná",N230,0)</f>
        <v>0</v>
      </c>
      <c r="BF230" s="107">
        <f>IF(U230="znížená",N230,0)</f>
        <v>0</v>
      </c>
      <c r="BG230" s="107">
        <f>IF(U230="zákl. prenesená",N230,0)</f>
        <v>0</v>
      </c>
      <c r="BH230" s="107">
        <f>IF(U230="zníž. prenesená",N230,0)</f>
        <v>0</v>
      </c>
      <c r="BI230" s="107">
        <f>IF(U230="nulová",N230,0)</f>
        <v>0</v>
      </c>
      <c r="BJ230" s="17" t="s">
        <v>118</v>
      </c>
      <c r="BK230" s="151">
        <f>ROUND(L230*K230,3)</f>
        <v>0</v>
      </c>
      <c r="BL230" s="17" t="s">
        <v>230</v>
      </c>
      <c r="BM230" s="17" t="s">
        <v>493</v>
      </c>
    </row>
    <row r="231" spans="2:65" s="1" customFormat="1" ht="31.5" customHeight="1">
      <c r="B231" s="33"/>
      <c r="C231" s="178" t="s">
        <v>494</v>
      </c>
      <c r="D231" s="178" t="s">
        <v>332</v>
      </c>
      <c r="E231" s="179" t="s">
        <v>495</v>
      </c>
      <c r="F231" s="269" t="s">
        <v>496</v>
      </c>
      <c r="G231" s="269"/>
      <c r="H231" s="269"/>
      <c r="I231" s="269"/>
      <c r="J231" s="180" t="s">
        <v>208</v>
      </c>
      <c r="K231" s="181">
        <v>91.632000000000005</v>
      </c>
      <c r="L231" s="270">
        <v>0</v>
      </c>
      <c r="M231" s="271"/>
      <c r="N231" s="272">
        <f>ROUND(L231*K231,3)</f>
        <v>0</v>
      </c>
      <c r="O231" s="233"/>
      <c r="P231" s="233"/>
      <c r="Q231" s="233"/>
      <c r="R231" s="35"/>
      <c r="T231" s="157" t="s">
        <v>20</v>
      </c>
      <c r="U231" s="42" t="s">
        <v>42</v>
      </c>
      <c r="V231" s="34"/>
      <c r="W231" s="176">
        <f>V231*K231</f>
        <v>0</v>
      </c>
      <c r="X231" s="176">
        <v>2E-3</v>
      </c>
      <c r="Y231" s="176">
        <f>X231*K231</f>
        <v>0.18326400000000001</v>
      </c>
      <c r="Z231" s="176">
        <v>0</v>
      </c>
      <c r="AA231" s="177">
        <f>Z231*K231</f>
        <v>0</v>
      </c>
      <c r="AR231" s="17" t="s">
        <v>295</v>
      </c>
      <c r="AT231" s="17" t="s">
        <v>332</v>
      </c>
      <c r="AU231" s="17" t="s">
        <v>118</v>
      </c>
      <c r="AY231" s="17" t="s">
        <v>168</v>
      </c>
      <c r="BE231" s="107">
        <f>IF(U231="základná",N231,0)</f>
        <v>0</v>
      </c>
      <c r="BF231" s="107">
        <f>IF(U231="znížená",N231,0)</f>
        <v>0</v>
      </c>
      <c r="BG231" s="107">
        <f>IF(U231="zákl. prenesená",N231,0)</f>
        <v>0</v>
      </c>
      <c r="BH231" s="107">
        <f>IF(U231="zníž. prenesená",N231,0)</f>
        <v>0</v>
      </c>
      <c r="BI231" s="107">
        <f>IF(U231="nulová",N231,0)</f>
        <v>0</v>
      </c>
      <c r="BJ231" s="17" t="s">
        <v>118</v>
      </c>
      <c r="BK231" s="151">
        <f>ROUND(L231*K231,3)</f>
        <v>0</v>
      </c>
      <c r="BL231" s="17" t="s">
        <v>230</v>
      </c>
      <c r="BM231" s="17" t="s">
        <v>497</v>
      </c>
    </row>
    <row r="232" spans="2:65" s="1" customFormat="1" ht="31.5" customHeight="1">
      <c r="B232" s="33"/>
      <c r="C232" s="173" t="s">
        <v>498</v>
      </c>
      <c r="D232" s="173" t="s">
        <v>141</v>
      </c>
      <c r="E232" s="174" t="s">
        <v>499</v>
      </c>
      <c r="F232" s="260" t="s">
        <v>500</v>
      </c>
      <c r="G232" s="260"/>
      <c r="H232" s="260"/>
      <c r="I232" s="260"/>
      <c r="J232" s="175" t="s">
        <v>501</v>
      </c>
      <c r="K232" s="155">
        <v>0</v>
      </c>
      <c r="L232" s="232">
        <v>0</v>
      </c>
      <c r="M232" s="261"/>
      <c r="N232" s="233">
        <f>ROUND(L232*K232,3)</f>
        <v>0</v>
      </c>
      <c r="O232" s="233"/>
      <c r="P232" s="233"/>
      <c r="Q232" s="233"/>
      <c r="R232" s="35"/>
      <c r="T232" s="157" t="s">
        <v>20</v>
      </c>
      <c r="U232" s="42" t="s">
        <v>42</v>
      </c>
      <c r="V232" s="34"/>
      <c r="W232" s="176">
        <f>V232*K232</f>
        <v>0</v>
      </c>
      <c r="X232" s="176">
        <v>0</v>
      </c>
      <c r="Y232" s="176">
        <f>X232*K232</f>
        <v>0</v>
      </c>
      <c r="Z232" s="176">
        <v>0</v>
      </c>
      <c r="AA232" s="177">
        <f>Z232*K232</f>
        <v>0</v>
      </c>
      <c r="AR232" s="17" t="s">
        <v>230</v>
      </c>
      <c r="AT232" s="17" t="s">
        <v>141</v>
      </c>
      <c r="AU232" s="17" t="s">
        <v>118</v>
      </c>
      <c r="AY232" s="17" t="s">
        <v>168</v>
      </c>
      <c r="BE232" s="107">
        <f>IF(U232="základná",N232,0)</f>
        <v>0</v>
      </c>
      <c r="BF232" s="107">
        <f>IF(U232="znížená",N232,0)</f>
        <v>0</v>
      </c>
      <c r="BG232" s="107">
        <f>IF(U232="zákl. prenesená",N232,0)</f>
        <v>0</v>
      </c>
      <c r="BH232" s="107">
        <f>IF(U232="zníž. prenesená",N232,0)</f>
        <v>0</v>
      </c>
      <c r="BI232" s="107">
        <f>IF(U232="nulová",N232,0)</f>
        <v>0</v>
      </c>
      <c r="BJ232" s="17" t="s">
        <v>118</v>
      </c>
      <c r="BK232" s="151">
        <f>ROUND(L232*K232,3)</f>
        <v>0</v>
      </c>
      <c r="BL232" s="17" t="s">
        <v>230</v>
      </c>
      <c r="BM232" s="17" t="s">
        <v>502</v>
      </c>
    </row>
    <row r="233" spans="2:65" s="9" customFormat="1" ht="29.85" customHeight="1">
      <c r="B233" s="163"/>
      <c r="C233" s="164"/>
      <c r="D233" s="172" t="s">
        <v>153</v>
      </c>
      <c r="E233" s="172"/>
      <c r="F233" s="172"/>
      <c r="G233" s="172"/>
      <c r="H233" s="172"/>
      <c r="I233" s="172"/>
      <c r="J233" s="172"/>
      <c r="K233" s="172"/>
      <c r="L233" s="172"/>
      <c r="M233" s="172"/>
      <c r="N233" s="256">
        <f>BK233</f>
        <v>0</v>
      </c>
      <c r="O233" s="257"/>
      <c r="P233" s="257"/>
      <c r="Q233" s="257"/>
      <c r="R233" s="165"/>
      <c r="T233" s="166"/>
      <c r="U233" s="164"/>
      <c r="V233" s="164"/>
      <c r="W233" s="167">
        <f>SUM(W234:W257)</f>
        <v>0</v>
      </c>
      <c r="X233" s="164"/>
      <c r="Y233" s="167">
        <f>SUM(Y234:Y257)</f>
        <v>0.22941400000000001</v>
      </c>
      <c r="Z233" s="164"/>
      <c r="AA233" s="168">
        <f>SUM(AA234:AA257)</f>
        <v>0.64746000000000004</v>
      </c>
      <c r="AR233" s="169" t="s">
        <v>118</v>
      </c>
      <c r="AT233" s="170" t="s">
        <v>74</v>
      </c>
      <c r="AU233" s="170" t="s">
        <v>80</v>
      </c>
      <c r="AY233" s="169" t="s">
        <v>168</v>
      </c>
      <c r="BK233" s="171">
        <f>SUM(BK234:BK257)</f>
        <v>0</v>
      </c>
    </row>
    <row r="234" spans="2:65" s="1" customFormat="1" ht="44.25" customHeight="1">
      <c r="B234" s="33"/>
      <c r="C234" s="173" t="s">
        <v>503</v>
      </c>
      <c r="D234" s="173" t="s">
        <v>141</v>
      </c>
      <c r="E234" s="174" t="s">
        <v>504</v>
      </c>
      <c r="F234" s="260" t="s">
        <v>505</v>
      </c>
      <c r="G234" s="260"/>
      <c r="H234" s="260"/>
      <c r="I234" s="260"/>
      <c r="J234" s="175" t="s">
        <v>277</v>
      </c>
      <c r="K234" s="156">
        <v>19.8</v>
      </c>
      <c r="L234" s="232">
        <v>0</v>
      </c>
      <c r="M234" s="261"/>
      <c r="N234" s="233">
        <f t="shared" ref="N234:N257" si="55">ROUND(L234*K234,3)</f>
        <v>0</v>
      </c>
      <c r="O234" s="233"/>
      <c r="P234" s="233"/>
      <c r="Q234" s="233"/>
      <c r="R234" s="35"/>
      <c r="T234" s="157" t="s">
        <v>20</v>
      </c>
      <c r="U234" s="42" t="s">
        <v>42</v>
      </c>
      <c r="V234" s="34"/>
      <c r="W234" s="176">
        <f t="shared" ref="W234:W257" si="56">V234*K234</f>
        <v>0</v>
      </c>
      <c r="X234" s="176">
        <v>0</v>
      </c>
      <c r="Y234" s="176">
        <f t="shared" ref="Y234:Y257" si="57">X234*K234</f>
        <v>0</v>
      </c>
      <c r="Z234" s="176">
        <v>2.6700000000000002E-2</v>
      </c>
      <c r="AA234" s="177">
        <f t="shared" ref="AA234:AA257" si="58">Z234*K234</f>
        <v>0.52866000000000002</v>
      </c>
      <c r="AR234" s="17" t="s">
        <v>230</v>
      </c>
      <c r="AT234" s="17" t="s">
        <v>141</v>
      </c>
      <c r="AU234" s="17" t="s">
        <v>118</v>
      </c>
      <c r="AY234" s="17" t="s">
        <v>168</v>
      </c>
      <c r="BE234" s="107">
        <f t="shared" ref="BE234:BE257" si="59">IF(U234="základná",N234,0)</f>
        <v>0</v>
      </c>
      <c r="BF234" s="107">
        <f t="shared" ref="BF234:BF257" si="60">IF(U234="znížená",N234,0)</f>
        <v>0</v>
      </c>
      <c r="BG234" s="107">
        <f t="shared" ref="BG234:BG257" si="61">IF(U234="zákl. prenesená",N234,0)</f>
        <v>0</v>
      </c>
      <c r="BH234" s="107">
        <f t="shared" ref="BH234:BH257" si="62">IF(U234="zníž. prenesená",N234,0)</f>
        <v>0</v>
      </c>
      <c r="BI234" s="107">
        <f t="shared" ref="BI234:BI257" si="63">IF(U234="nulová",N234,0)</f>
        <v>0</v>
      </c>
      <c r="BJ234" s="17" t="s">
        <v>118</v>
      </c>
      <c r="BK234" s="151">
        <f t="shared" ref="BK234:BK257" si="64">ROUND(L234*K234,3)</f>
        <v>0</v>
      </c>
      <c r="BL234" s="17" t="s">
        <v>230</v>
      </c>
      <c r="BM234" s="17" t="s">
        <v>506</v>
      </c>
    </row>
    <row r="235" spans="2:65" s="1" customFormat="1" ht="22.5" customHeight="1">
      <c r="B235" s="33"/>
      <c r="C235" s="173" t="s">
        <v>507</v>
      </c>
      <c r="D235" s="173" t="s">
        <v>141</v>
      </c>
      <c r="E235" s="174" t="s">
        <v>508</v>
      </c>
      <c r="F235" s="260" t="s">
        <v>509</v>
      </c>
      <c r="G235" s="260"/>
      <c r="H235" s="260"/>
      <c r="I235" s="260"/>
      <c r="J235" s="175" t="s">
        <v>241</v>
      </c>
      <c r="K235" s="156">
        <v>6</v>
      </c>
      <c r="L235" s="232">
        <v>0</v>
      </c>
      <c r="M235" s="261"/>
      <c r="N235" s="233">
        <f t="shared" si="55"/>
        <v>0</v>
      </c>
      <c r="O235" s="233"/>
      <c r="P235" s="233"/>
      <c r="Q235" s="233"/>
      <c r="R235" s="35"/>
      <c r="T235" s="157" t="s">
        <v>20</v>
      </c>
      <c r="U235" s="42" t="s">
        <v>42</v>
      </c>
      <c r="V235" s="34"/>
      <c r="W235" s="176">
        <f t="shared" si="56"/>
        <v>0</v>
      </c>
      <c r="X235" s="176">
        <v>2.5000000000000001E-4</v>
      </c>
      <c r="Y235" s="176">
        <f t="shared" si="57"/>
        <v>1.5E-3</v>
      </c>
      <c r="Z235" s="176">
        <v>0</v>
      </c>
      <c r="AA235" s="177">
        <f t="shared" si="58"/>
        <v>0</v>
      </c>
      <c r="AR235" s="17" t="s">
        <v>230</v>
      </c>
      <c r="AT235" s="17" t="s">
        <v>141</v>
      </c>
      <c r="AU235" s="17" t="s">
        <v>118</v>
      </c>
      <c r="AY235" s="17" t="s">
        <v>168</v>
      </c>
      <c r="BE235" s="107">
        <f t="shared" si="59"/>
        <v>0</v>
      </c>
      <c r="BF235" s="107">
        <f t="shared" si="60"/>
        <v>0</v>
      </c>
      <c r="BG235" s="107">
        <f t="shared" si="61"/>
        <v>0</v>
      </c>
      <c r="BH235" s="107">
        <f t="shared" si="62"/>
        <v>0</v>
      </c>
      <c r="BI235" s="107">
        <f t="shared" si="63"/>
        <v>0</v>
      </c>
      <c r="BJ235" s="17" t="s">
        <v>118</v>
      </c>
      <c r="BK235" s="151">
        <f t="shared" si="64"/>
        <v>0</v>
      </c>
      <c r="BL235" s="17" t="s">
        <v>230</v>
      </c>
      <c r="BM235" s="17" t="s">
        <v>510</v>
      </c>
    </row>
    <row r="236" spans="2:65" s="1" customFormat="1" ht="31.5" customHeight="1">
      <c r="B236" s="33"/>
      <c r="C236" s="178" t="s">
        <v>511</v>
      </c>
      <c r="D236" s="178" t="s">
        <v>332</v>
      </c>
      <c r="E236" s="179" t="s">
        <v>512</v>
      </c>
      <c r="F236" s="269" t="s">
        <v>513</v>
      </c>
      <c r="G236" s="269"/>
      <c r="H236" s="269"/>
      <c r="I236" s="269"/>
      <c r="J236" s="180" t="s">
        <v>241</v>
      </c>
      <c r="K236" s="181">
        <v>6</v>
      </c>
      <c r="L236" s="270">
        <v>0</v>
      </c>
      <c r="M236" s="271"/>
      <c r="N236" s="272">
        <f t="shared" si="55"/>
        <v>0</v>
      </c>
      <c r="O236" s="233"/>
      <c r="P236" s="233"/>
      <c r="Q236" s="233"/>
      <c r="R236" s="35"/>
      <c r="T236" s="157" t="s">
        <v>20</v>
      </c>
      <c r="U236" s="42" t="s">
        <v>42</v>
      </c>
      <c r="V236" s="34"/>
      <c r="W236" s="176">
        <f t="shared" si="56"/>
        <v>0</v>
      </c>
      <c r="X236" s="176">
        <v>1.9000000000000001E-4</v>
      </c>
      <c r="Y236" s="176">
        <f t="shared" si="57"/>
        <v>1.14E-3</v>
      </c>
      <c r="Z236" s="176">
        <v>0</v>
      </c>
      <c r="AA236" s="177">
        <f t="shared" si="58"/>
        <v>0</v>
      </c>
      <c r="AR236" s="17" t="s">
        <v>295</v>
      </c>
      <c r="AT236" s="17" t="s">
        <v>332</v>
      </c>
      <c r="AU236" s="17" t="s">
        <v>118</v>
      </c>
      <c r="AY236" s="17" t="s">
        <v>168</v>
      </c>
      <c r="BE236" s="107">
        <f t="shared" si="59"/>
        <v>0</v>
      </c>
      <c r="BF236" s="107">
        <f t="shared" si="60"/>
        <v>0</v>
      </c>
      <c r="BG236" s="107">
        <f t="shared" si="61"/>
        <v>0</v>
      </c>
      <c r="BH236" s="107">
        <f t="shared" si="62"/>
        <v>0</v>
      </c>
      <c r="BI236" s="107">
        <f t="shared" si="63"/>
        <v>0</v>
      </c>
      <c r="BJ236" s="17" t="s">
        <v>118</v>
      </c>
      <c r="BK236" s="151">
        <f t="shared" si="64"/>
        <v>0</v>
      </c>
      <c r="BL236" s="17" t="s">
        <v>230</v>
      </c>
      <c r="BM236" s="17" t="s">
        <v>514</v>
      </c>
    </row>
    <row r="237" spans="2:65" s="1" customFormat="1" ht="22.5" customHeight="1">
      <c r="B237" s="33"/>
      <c r="C237" s="173" t="s">
        <v>515</v>
      </c>
      <c r="D237" s="173" t="s">
        <v>141</v>
      </c>
      <c r="E237" s="174" t="s">
        <v>516</v>
      </c>
      <c r="F237" s="260" t="s">
        <v>517</v>
      </c>
      <c r="G237" s="260"/>
      <c r="H237" s="260"/>
      <c r="I237" s="260"/>
      <c r="J237" s="175" t="s">
        <v>241</v>
      </c>
      <c r="K237" s="156">
        <v>2</v>
      </c>
      <c r="L237" s="232">
        <v>0</v>
      </c>
      <c r="M237" s="261"/>
      <c r="N237" s="233">
        <f t="shared" si="55"/>
        <v>0</v>
      </c>
      <c r="O237" s="233"/>
      <c r="P237" s="233"/>
      <c r="Q237" s="233"/>
      <c r="R237" s="35"/>
      <c r="T237" s="157" t="s">
        <v>20</v>
      </c>
      <c r="U237" s="42" t="s">
        <v>42</v>
      </c>
      <c r="V237" s="34"/>
      <c r="W237" s="176">
        <f t="shared" si="56"/>
        <v>0</v>
      </c>
      <c r="X237" s="176">
        <v>1.9000000000000001E-4</v>
      </c>
      <c r="Y237" s="176">
        <f t="shared" si="57"/>
        <v>3.8000000000000002E-4</v>
      </c>
      <c r="Z237" s="176">
        <v>0</v>
      </c>
      <c r="AA237" s="177">
        <f t="shared" si="58"/>
        <v>0</v>
      </c>
      <c r="AR237" s="17" t="s">
        <v>230</v>
      </c>
      <c r="AT237" s="17" t="s">
        <v>141</v>
      </c>
      <c r="AU237" s="17" t="s">
        <v>118</v>
      </c>
      <c r="AY237" s="17" t="s">
        <v>168</v>
      </c>
      <c r="BE237" s="107">
        <f t="shared" si="59"/>
        <v>0</v>
      </c>
      <c r="BF237" s="107">
        <f t="shared" si="60"/>
        <v>0</v>
      </c>
      <c r="BG237" s="107">
        <f t="shared" si="61"/>
        <v>0</v>
      </c>
      <c r="BH237" s="107">
        <f t="shared" si="62"/>
        <v>0</v>
      </c>
      <c r="BI237" s="107">
        <f t="shared" si="63"/>
        <v>0</v>
      </c>
      <c r="BJ237" s="17" t="s">
        <v>118</v>
      </c>
      <c r="BK237" s="151">
        <f t="shared" si="64"/>
        <v>0</v>
      </c>
      <c r="BL237" s="17" t="s">
        <v>230</v>
      </c>
      <c r="BM237" s="17" t="s">
        <v>518</v>
      </c>
    </row>
    <row r="238" spans="2:65" s="1" customFormat="1" ht="31.5" customHeight="1">
      <c r="B238" s="33"/>
      <c r="C238" s="178" t="s">
        <v>519</v>
      </c>
      <c r="D238" s="178" t="s">
        <v>332</v>
      </c>
      <c r="E238" s="179" t="s">
        <v>520</v>
      </c>
      <c r="F238" s="269" t="s">
        <v>521</v>
      </c>
      <c r="G238" s="269"/>
      <c r="H238" s="269"/>
      <c r="I238" s="269"/>
      <c r="J238" s="180" t="s">
        <v>241</v>
      </c>
      <c r="K238" s="181">
        <v>2</v>
      </c>
      <c r="L238" s="270">
        <v>0</v>
      </c>
      <c r="M238" s="271"/>
      <c r="N238" s="272">
        <f t="shared" si="55"/>
        <v>0</v>
      </c>
      <c r="O238" s="233"/>
      <c r="P238" s="233"/>
      <c r="Q238" s="233"/>
      <c r="R238" s="35"/>
      <c r="T238" s="157" t="s">
        <v>20</v>
      </c>
      <c r="U238" s="42" t="s">
        <v>42</v>
      </c>
      <c r="V238" s="34"/>
      <c r="W238" s="176">
        <f t="shared" si="56"/>
        <v>0</v>
      </c>
      <c r="X238" s="176">
        <v>1.2999999999999999E-4</v>
      </c>
      <c r="Y238" s="176">
        <f t="shared" si="57"/>
        <v>2.5999999999999998E-4</v>
      </c>
      <c r="Z238" s="176">
        <v>0</v>
      </c>
      <c r="AA238" s="177">
        <f t="shared" si="58"/>
        <v>0</v>
      </c>
      <c r="AR238" s="17" t="s">
        <v>295</v>
      </c>
      <c r="AT238" s="17" t="s">
        <v>332</v>
      </c>
      <c r="AU238" s="17" t="s">
        <v>118</v>
      </c>
      <c r="AY238" s="17" t="s">
        <v>168</v>
      </c>
      <c r="BE238" s="107">
        <f t="shared" si="59"/>
        <v>0</v>
      </c>
      <c r="BF238" s="107">
        <f t="shared" si="60"/>
        <v>0</v>
      </c>
      <c r="BG238" s="107">
        <f t="shared" si="61"/>
        <v>0</v>
      </c>
      <c r="BH238" s="107">
        <f t="shared" si="62"/>
        <v>0</v>
      </c>
      <c r="BI238" s="107">
        <f t="shared" si="63"/>
        <v>0</v>
      </c>
      <c r="BJ238" s="17" t="s">
        <v>118</v>
      </c>
      <c r="BK238" s="151">
        <f t="shared" si="64"/>
        <v>0</v>
      </c>
      <c r="BL238" s="17" t="s">
        <v>230</v>
      </c>
      <c r="BM238" s="17" t="s">
        <v>522</v>
      </c>
    </row>
    <row r="239" spans="2:65" s="1" customFormat="1" ht="22.5" customHeight="1">
      <c r="B239" s="33"/>
      <c r="C239" s="173" t="s">
        <v>523</v>
      </c>
      <c r="D239" s="173" t="s">
        <v>141</v>
      </c>
      <c r="E239" s="174" t="s">
        <v>524</v>
      </c>
      <c r="F239" s="260" t="s">
        <v>525</v>
      </c>
      <c r="G239" s="260"/>
      <c r="H239" s="260"/>
      <c r="I239" s="260"/>
      <c r="J239" s="175" t="s">
        <v>241</v>
      </c>
      <c r="K239" s="156">
        <v>2</v>
      </c>
      <c r="L239" s="232">
        <v>0</v>
      </c>
      <c r="M239" s="261"/>
      <c r="N239" s="233">
        <f t="shared" si="55"/>
        <v>0</v>
      </c>
      <c r="O239" s="233"/>
      <c r="P239" s="233"/>
      <c r="Q239" s="233"/>
      <c r="R239" s="35"/>
      <c r="T239" s="157" t="s">
        <v>20</v>
      </c>
      <c r="U239" s="42" t="s">
        <v>42</v>
      </c>
      <c r="V239" s="34"/>
      <c r="W239" s="176">
        <f t="shared" si="56"/>
        <v>0</v>
      </c>
      <c r="X239" s="176">
        <v>2.5000000000000001E-4</v>
      </c>
      <c r="Y239" s="176">
        <f t="shared" si="57"/>
        <v>5.0000000000000001E-4</v>
      </c>
      <c r="Z239" s="176">
        <v>0</v>
      </c>
      <c r="AA239" s="177">
        <f t="shared" si="58"/>
        <v>0</v>
      </c>
      <c r="AR239" s="17" t="s">
        <v>230</v>
      </c>
      <c r="AT239" s="17" t="s">
        <v>141</v>
      </c>
      <c r="AU239" s="17" t="s">
        <v>118</v>
      </c>
      <c r="AY239" s="17" t="s">
        <v>168</v>
      </c>
      <c r="BE239" s="107">
        <f t="shared" si="59"/>
        <v>0</v>
      </c>
      <c r="BF239" s="107">
        <f t="shared" si="60"/>
        <v>0</v>
      </c>
      <c r="BG239" s="107">
        <f t="shared" si="61"/>
        <v>0</v>
      </c>
      <c r="BH239" s="107">
        <f t="shared" si="62"/>
        <v>0</v>
      </c>
      <c r="BI239" s="107">
        <f t="shared" si="63"/>
        <v>0</v>
      </c>
      <c r="BJ239" s="17" t="s">
        <v>118</v>
      </c>
      <c r="BK239" s="151">
        <f t="shared" si="64"/>
        <v>0</v>
      </c>
      <c r="BL239" s="17" t="s">
        <v>230</v>
      </c>
      <c r="BM239" s="17" t="s">
        <v>526</v>
      </c>
    </row>
    <row r="240" spans="2:65" s="1" customFormat="1" ht="31.5" customHeight="1">
      <c r="B240" s="33"/>
      <c r="C240" s="173" t="s">
        <v>527</v>
      </c>
      <c r="D240" s="173" t="s">
        <v>141</v>
      </c>
      <c r="E240" s="174" t="s">
        <v>528</v>
      </c>
      <c r="F240" s="260" t="s">
        <v>529</v>
      </c>
      <c r="G240" s="260"/>
      <c r="H240" s="260"/>
      <c r="I240" s="260"/>
      <c r="J240" s="175" t="s">
        <v>277</v>
      </c>
      <c r="K240" s="156">
        <v>50</v>
      </c>
      <c r="L240" s="232">
        <v>0</v>
      </c>
      <c r="M240" s="261"/>
      <c r="N240" s="233">
        <f t="shared" si="55"/>
        <v>0</v>
      </c>
      <c r="O240" s="233"/>
      <c r="P240" s="233"/>
      <c r="Q240" s="233"/>
      <c r="R240" s="35"/>
      <c r="T240" s="157" t="s">
        <v>20</v>
      </c>
      <c r="U240" s="42" t="s">
        <v>42</v>
      </c>
      <c r="V240" s="34"/>
      <c r="W240" s="176">
        <f t="shared" si="56"/>
        <v>0</v>
      </c>
      <c r="X240" s="176">
        <v>1.6299999999999999E-3</v>
      </c>
      <c r="Y240" s="176">
        <f t="shared" si="57"/>
        <v>8.1500000000000003E-2</v>
      </c>
      <c r="Z240" s="176">
        <v>0</v>
      </c>
      <c r="AA240" s="177">
        <f t="shared" si="58"/>
        <v>0</v>
      </c>
      <c r="AR240" s="17" t="s">
        <v>230</v>
      </c>
      <c r="AT240" s="17" t="s">
        <v>141</v>
      </c>
      <c r="AU240" s="17" t="s">
        <v>118</v>
      </c>
      <c r="AY240" s="17" t="s">
        <v>168</v>
      </c>
      <c r="BE240" s="107">
        <f t="shared" si="59"/>
        <v>0</v>
      </c>
      <c r="BF240" s="107">
        <f t="shared" si="60"/>
        <v>0</v>
      </c>
      <c r="BG240" s="107">
        <f t="shared" si="61"/>
        <v>0</v>
      </c>
      <c r="BH240" s="107">
        <f t="shared" si="62"/>
        <v>0</v>
      </c>
      <c r="BI240" s="107">
        <f t="shared" si="63"/>
        <v>0</v>
      </c>
      <c r="BJ240" s="17" t="s">
        <v>118</v>
      </c>
      <c r="BK240" s="151">
        <f t="shared" si="64"/>
        <v>0</v>
      </c>
      <c r="BL240" s="17" t="s">
        <v>230</v>
      </c>
      <c r="BM240" s="17" t="s">
        <v>530</v>
      </c>
    </row>
    <row r="241" spans="2:65" s="1" customFormat="1" ht="44.25" customHeight="1">
      <c r="B241" s="33"/>
      <c r="C241" s="173" t="s">
        <v>531</v>
      </c>
      <c r="D241" s="173" t="s">
        <v>141</v>
      </c>
      <c r="E241" s="174" t="s">
        <v>532</v>
      </c>
      <c r="F241" s="260" t="s">
        <v>533</v>
      </c>
      <c r="G241" s="260"/>
      <c r="H241" s="260"/>
      <c r="I241" s="260"/>
      <c r="J241" s="175" t="s">
        <v>277</v>
      </c>
      <c r="K241" s="156">
        <v>60</v>
      </c>
      <c r="L241" s="232">
        <v>0</v>
      </c>
      <c r="M241" s="261"/>
      <c r="N241" s="233">
        <f t="shared" si="55"/>
        <v>0</v>
      </c>
      <c r="O241" s="233"/>
      <c r="P241" s="233"/>
      <c r="Q241" s="233"/>
      <c r="R241" s="35"/>
      <c r="T241" s="157" t="s">
        <v>20</v>
      </c>
      <c r="U241" s="42" t="s">
        <v>42</v>
      </c>
      <c r="V241" s="34"/>
      <c r="W241" s="176">
        <f t="shared" si="56"/>
        <v>0</v>
      </c>
      <c r="X241" s="176">
        <v>0</v>
      </c>
      <c r="Y241" s="176">
        <f t="shared" si="57"/>
        <v>0</v>
      </c>
      <c r="Z241" s="176">
        <v>1.98E-3</v>
      </c>
      <c r="AA241" s="177">
        <f t="shared" si="58"/>
        <v>0.1188</v>
      </c>
      <c r="AR241" s="17" t="s">
        <v>230</v>
      </c>
      <c r="AT241" s="17" t="s">
        <v>141</v>
      </c>
      <c r="AU241" s="17" t="s">
        <v>118</v>
      </c>
      <c r="AY241" s="17" t="s">
        <v>168</v>
      </c>
      <c r="BE241" s="107">
        <f t="shared" si="59"/>
        <v>0</v>
      </c>
      <c r="BF241" s="107">
        <f t="shared" si="60"/>
        <v>0</v>
      </c>
      <c r="BG241" s="107">
        <f t="shared" si="61"/>
        <v>0</v>
      </c>
      <c r="BH241" s="107">
        <f t="shared" si="62"/>
        <v>0</v>
      </c>
      <c r="BI241" s="107">
        <f t="shared" si="63"/>
        <v>0</v>
      </c>
      <c r="BJ241" s="17" t="s">
        <v>118</v>
      </c>
      <c r="BK241" s="151">
        <f t="shared" si="64"/>
        <v>0</v>
      </c>
      <c r="BL241" s="17" t="s">
        <v>230</v>
      </c>
      <c r="BM241" s="17" t="s">
        <v>534</v>
      </c>
    </row>
    <row r="242" spans="2:65" s="1" customFormat="1" ht="31.5" customHeight="1">
      <c r="B242" s="33"/>
      <c r="C242" s="173" t="s">
        <v>535</v>
      </c>
      <c r="D242" s="173" t="s">
        <v>141</v>
      </c>
      <c r="E242" s="174" t="s">
        <v>536</v>
      </c>
      <c r="F242" s="260" t="s">
        <v>537</v>
      </c>
      <c r="G242" s="260"/>
      <c r="H242" s="260"/>
      <c r="I242" s="260"/>
      <c r="J242" s="175" t="s">
        <v>277</v>
      </c>
      <c r="K242" s="156">
        <v>25</v>
      </c>
      <c r="L242" s="232">
        <v>0</v>
      </c>
      <c r="M242" s="261"/>
      <c r="N242" s="233">
        <f t="shared" si="55"/>
        <v>0</v>
      </c>
      <c r="O242" s="233"/>
      <c r="P242" s="233"/>
      <c r="Q242" s="233"/>
      <c r="R242" s="35"/>
      <c r="T242" s="157" t="s">
        <v>20</v>
      </c>
      <c r="U242" s="42" t="s">
        <v>42</v>
      </c>
      <c r="V242" s="34"/>
      <c r="W242" s="176">
        <f t="shared" si="56"/>
        <v>0</v>
      </c>
      <c r="X242" s="176">
        <v>2.5400000000000002E-3</v>
      </c>
      <c r="Y242" s="176">
        <f t="shared" si="57"/>
        <v>6.3500000000000001E-2</v>
      </c>
      <c r="Z242" s="176">
        <v>0</v>
      </c>
      <c r="AA242" s="177">
        <f t="shared" si="58"/>
        <v>0</v>
      </c>
      <c r="AR242" s="17" t="s">
        <v>230</v>
      </c>
      <c r="AT242" s="17" t="s">
        <v>141</v>
      </c>
      <c r="AU242" s="17" t="s">
        <v>118</v>
      </c>
      <c r="AY242" s="17" t="s">
        <v>168</v>
      </c>
      <c r="BE242" s="107">
        <f t="shared" si="59"/>
        <v>0</v>
      </c>
      <c r="BF242" s="107">
        <f t="shared" si="60"/>
        <v>0</v>
      </c>
      <c r="BG242" s="107">
        <f t="shared" si="61"/>
        <v>0</v>
      </c>
      <c r="BH242" s="107">
        <f t="shared" si="62"/>
        <v>0</v>
      </c>
      <c r="BI242" s="107">
        <f t="shared" si="63"/>
        <v>0</v>
      </c>
      <c r="BJ242" s="17" t="s">
        <v>118</v>
      </c>
      <c r="BK242" s="151">
        <f t="shared" si="64"/>
        <v>0</v>
      </c>
      <c r="BL242" s="17" t="s">
        <v>230</v>
      </c>
      <c r="BM242" s="17" t="s">
        <v>538</v>
      </c>
    </row>
    <row r="243" spans="2:65" s="1" customFormat="1" ht="22.5" customHeight="1">
      <c r="B243" s="33"/>
      <c r="C243" s="173" t="s">
        <v>539</v>
      </c>
      <c r="D243" s="173" t="s">
        <v>141</v>
      </c>
      <c r="E243" s="174" t="s">
        <v>540</v>
      </c>
      <c r="F243" s="260" t="s">
        <v>541</v>
      </c>
      <c r="G243" s="260"/>
      <c r="H243" s="260"/>
      <c r="I243" s="260"/>
      <c r="J243" s="175" t="s">
        <v>277</v>
      </c>
      <c r="K243" s="156">
        <v>19.8</v>
      </c>
      <c r="L243" s="232">
        <v>0</v>
      </c>
      <c r="M243" s="261"/>
      <c r="N243" s="233">
        <f t="shared" si="55"/>
        <v>0</v>
      </c>
      <c r="O243" s="233"/>
      <c r="P243" s="233"/>
      <c r="Q243" s="233"/>
      <c r="R243" s="35"/>
      <c r="T243" s="157" t="s">
        <v>20</v>
      </c>
      <c r="U243" s="42" t="s">
        <v>42</v>
      </c>
      <c r="V243" s="34"/>
      <c r="W243" s="176">
        <f t="shared" si="56"/>
        <v>0</v>
      </c>
      <c r="X243" s="176">
        <v>1.2E-4</v>
      </c>
      <c r="Y243" s="176">
        <f t="shared" si="57"/>
        <v>2.3760000000000001E-3</v>
      </c>
      <c r="Z243" s="176">
        <v>0</v>
      </c>
      <c r="AA243" s="177">
        <f t="shared" si="58"/>
        <v>0</v>
      </c>
      <c r="AR243" s="17" t="s">
        <v>230</v>
      </c>
      <c r="AT243" s="17" t="s">
        <v>141</v>
      </c>
      <c r="AU243" s="17" t="s">
        <v>118</v>
      </c>
      <c r="AY243" s="17" t="s">
        <v>168</v>
      </c>
      <c r="BE243" s="107">
        <f t="shared" si="59"/>
        <v>0</v>
      </c>
      <c r="BF243" s="107">
        <f t="shared" si="60"/>
        <v>0</v>
      </c>
      <c r="BG243" s="107">
        <f t="shared" si="61"/>
        <v>0</v>
      </c>
      <c r="BH243" s="107">
        <f t="shared" si="62"/>
        <v>0</v>
      </c>
      <c r="BI243" s="107">
        <f t="shared" si="63"/>
        <v>0</v>
      </c>
      <c r="BJ243" s="17" t="s">
        <v>118</v>
      </c>
      <c r="BK243" s="151">
        <f t="shared" si="64"/>
        <v>0</v>
      </c>
      <c r="BL243" s="17" t="s">
        <v>230</v>
      </c>
      <c r="BM243" s="17" t="s">
        <v>542</v>
      </c>
    </row>
    <row r="244" spans="2:65" s="1" customFormat="1" ht="31.5" customHeight="1">
      <c r="B244" s="33"/>
      <c r="C244" s="178" t="s">
        <v>543</v>
      </c>
      <c r="D244" s="178" t="s">
        <v>332</v>
      </c>
      <c r="E244" s="179" t="s">
        <v>544</v>
      </c>
      <c r="F244" s="269" t="s">
        <v>545</v>
      </c>
      <c r="G244" s="269"/>
      <c r="H244" s="269"/>
      <c r="I244" s="269"/>
      <c r="J244" s="180" t="s">
        <v>241</v>
      </c>
      <c r="K244" s="181">
        <v>19.8</v>
      </c>
      <c r="L244" s="270">
        <v>0</v>
      </c>
      <c r="M244" s="271"/>
      <c r="N244" s="272">
        <f t="shared" si="55"/>
        <v>0</v>
      </c>
      <c r="O244" s="233"/>
      <c r="P244" s="233"/>
      <c r="Q244" s="233"/>
      <c r="R244" s="35"/>
      <c r="T244" s="157" t="s">
        <v>20</v>
      </c>
      <c r="U244" s="42" t="s">
        <v>42</v>
      </c>
      <c r="V244" s="34"/>
      <c r="W244" s="176">
        <f t="shared" si="56"/>
        <v>0</v>
      </c>
      <c r="X244" s="176">
        <v>1.3600000000000001E-3</v>
      </c>
      <c r="Y244" s="176">
        <f t="shared" si="57"/>
        <v>2.6928000000000004E-2</v>
      </c>
      <c r="Z244" s="176">
        <v>0</v>
      </c>
      <c r="AA244" s="177">
        <f t="shared" si="58"/>
        <v>0</v>
      </c>
      <c r="AR244" s="17" t="s">
        <v>295</v>
      </c>
      <c r="AT244" s="17" t="s">
        <v>332</v>
      </c>
      <c r="AU244" s="17" t="s">
        <v>118</v>
      </c>
      <c r="AY244" s="17" t="s">
        <v>168</v>
      </c>
      <c r="BE244" s="107">
        <f t="shared" si="59"/>
        <v>0</v>
      </c>
      <c r="BF244" s="107">
        <f t="shared" si="60"/>
        <v>0</v>
      </c>
      <c r="BG244" s="107">
        <f t="shared" si="61"/>
        <v>0</v>
      </c>
      <c r="BH244" s="107">
        <f t="shared" si="62"/>
        <v>0</v>
      </c>
      <c r="BI244" s="107">
        <f t="shared" si="63"/>
        <v>0</v>
      </c>
      <c r="BJ244" s="17" t="s">
        <v>118</v>
      </c>
      <c r="BK244" s="151">
        <f t="shared" si="64"/>
        <v>0</v>
      </c>
      <c r="BL244" s="17" t="s">
        <v>230</v>
      </c>
      <c r="BM244" s="17" t="s">
        <v>546</v>
      </c>
    </row>
    <row r="245" spans="2:65" s="1" customFormat="1" ht="22.5" customHeight="1">
      <c r="B245" s="33"/>
      <c r="C245" s="173" t="s">
        <v>547</v>
      </c>
      <c r="D245" s="173" t="s">
        <v>141</v>
      </c>
      <c r="E245" s="174" t="s">
        <v>548</v>
      </c>
      <c r="F245" s="260" t="s">
        <v>549</v>
      </c>
      <c r="G245" s="260"/>
      <c r="H245" s="260"/>
      <c r="I245" s="260"/>
      <c r="J245" s="175" t="s">
        <v>241</v>
      </c>
      <c r="K245" s="156">
        <v>12</v>
      </c>
      <c r="L245" s="232">
        <v>0</v>
      </c>
      <c r="M245" s="261"/>
      <c r="N245" s="233">
        <f t="shared" si="55"/>
        <v>0</v>
      </c>
      <c r="O245" s="233"/>
      <c r="P245" s="233"/>
      <c r="Q245" s="233"/>
      <c r="R245" s="35"/>
      <c r="T245" s="157" t="s">
        <v>20</v>
      </c>
      <c r="U245" s="42" t="s">
        <v>42</v>
      </c>
      <c r="V245" s="34"/>
      <c r="W245" s="176">
        <f t="shared" si="56"/>
        <v>0</v>
      </c>
      <c r="X245" s="176">
        <v>2.5000000000000001E-4</v>
      </c>
      <c r="Y245" s="176">
        <f t="shared" si="57"/>
        <v>3.0000000000000001E-3</v>
      </c>
      <c r="Z245" s="176">
        <v>0</v>
      </c>
      <c r="AA245" s="177">
        <f t="shared" si="58"/>
        <v>0</v>
      </c>
      <c r="AR245" s="17" t="s">
        <v>230</v>
      </c>
      <c r="AT245" s="17" t="s">
        <v>141</v>
      </c>
      <c r="AU245" s="17" t="s">
        <v>118</v>
      </c>
      <c r="AY245" s="17" t="s">
        <v>168</v>
      </c>
      <c r="BE245" s="107">
        <f t="shared" si="59"/>
        <v>0</v>
      </c>
      <c r="BF245" s="107">
        <f t="shared" si="60"/>
        <v>0</v>
      </c>
      <c r="BG245" s="107">
        <f t="shared" si="61"/>
        <v>0</v>
      </c>
      <c r="BH245" s="107">
        <f t="shared" si="62"/>
        <v>0</v>
      </c>
      <c r="BI245" s="107">
        <f t="shared" si="63"/>
        <v>0</v>
      </c>
      <c r="BJ245" s="17" t="s">
        <v>118</v>
      </c>
      <c r="BK245" s="151">
        <f t="shared" si="64"/>
        <v>0</v>
      </c>
      <c r="BL245" s="17" t="s">
        <v>230</v>
      </c>
      <c r="BM245" s="17" t="s">
        <v>550</v>
      </c>
    </row>
    <row r="246" spans="2:65" s="1" customFormat="1" ht="31.5" customHeight="1">
      <c r="B246" s="33"/>
      <c r="C246" s="178" t="s">
        <v>551</v>
      </c>
      <c r="D246" s="178" t="s">
        <v>332</v>
      </c>
      <c r="E246" s="179" t="s">
        <v>552</v>
      </c>
      <c r="F246" s="269" t="s">
        <v>553</v>
      </c>
      <c r="G246" s="269"/>
      <c r="H246" s="269"/>
      <c r="I246" s="269"/>
      <c r="J246" s="180" t="s">
        <v>241</v>
      </c>
      <c r="K246" s="181">
        <v>12</v>
      </c>
      <c r="L246" s="270">
        <v>0</v>
      </c>
      <c r="M246" s="271"/>
      <c r="N246" s="272">
        <f t="shared" si="55"/>
        <v>0</v>
      </c>
      <c r="O246" s="233"/>
      <c r="P246" s="233"/>
      <c r="Q246" s="233"/>
      <c r="R246" s="35"/>
      <c r="T246" s="157" t="s">
        <v>20</v>
      </c>
      <c r="U246" s="42" t="s">
        <v>42</v>
      </c>
      <c r="V246" s="34"/>
      <c r="W246" s="176">
        <f t="shared" si="56"/>
        <v>0</v>
      </c>
      <c r="X246" s="176">
        <v>2.4000000000000001E-4</v>
      </c>
      <c r="Y246" s="176">
        <f t="shared" si="57"/>
        <v>2.8800000000000002E-3</v>
      </c>
      <c r="Z246" s="176">
        <v>0</v>
      </c>
      <c r="AA246" s="177">
        <f t="shared" si="58"/>
        <v>0</v>
      </c>
      <c r="AR246" s="17" t="s">
        <v>295</v>
      </c>
      <c r="AT246" s="17" t="s">
        <v>332</v>
      </c>
      <c r="AU246" s="17" t="s">
        <v>118</v>
      </c>
      <c r="AY246" s="17" t="s">
        <v>168</v>
      </c>
      <c r="BE246" s="107">
        <f t="shared" si="59"/>
        <v>0</v>
      </c>
      <c r="BF246" s="107">
        <f t="shared" si="60"/>
        <v>0</v>
      </c>
      <c r="BG246" s="107">
        <f t="shared" si="61"/>
        <v>0</v>
      </c>
      <c r="BH246" s="107">
        <f t="shared" si="62"/>
        <v>0</v>
      </c>
      <c r="BI246" s="107">
        <f t="shared" si="63"/>
        <v>0</v>
      </c>
      <c r="BJ246" s="17" t="s">
        <v>118</v>
      </c>
      <c r="BK246" s="151">
        <f t="shared" si="64"/>
        <v>0</v>
      </c>
      <c r="BL246" s="17" t="s">
        <v>230</v>
      </c>
      <c r="BM246" s="17" t="s">
        <v>554</v>
      </c>
    </row>
    <row r="247" spans="2:65" s="1" customFormat="1" ht="22.5" customHeight="1">
      <c r="B247" s="33"/>
      <c r="C247" s="173" t="s">
        <v>555</v>
      </c>
      <c r="D247" s="173" t="s">
        <v>141</v>
      </c>
      <c r="E247" s="174" t="s">
        <v>556</v>
      </c>
      <c r="F247" s="260" t="s">
        <v>557</v>
      </c>
      <c r="G247" s="260"/>
      <c r="H247" s="260"/>
      <c r="I247" s="260"/>
      <c r="J247" s="175" t="s">
        <v>241</v>
      </c>
      <c r="K247" s="156">
        <v>18</v>
      </c>
      <c r="L247" s="232">
        <v>0</v>
      </c>
      <c r="M247" s="261"/>
      <c r="N247" s="233">
        <f t="shared" si="55"/>
        <v>0</v>
      </c>
      <c r="O247" s="233"/>
      <c r="P247" s="233"/>
      <c r="Q247" s="233"/>
      <c r="R247" s="35"/>
      <c r="T247" s="157" t="s">
        <v>20</v>
      </c>
      <c r="U247" s="42" t="s">
        <v>42</v>
      </c>
      <c r="V247" s="34"/>
      <c r="W247" s="176">
        <f t="shared" si="56"/>
        <v>0</v>
      </c>
      <c r="X247" s="176">
        <v>2.5000000000000001E-4</v>
      </c>
      <c r="Y247" s="176">
        <f t="shared" si="57"/>
        <v>4.5000000000000005E-3</v>
      </c>
      <c r="Z247" s="176">
        <v>0</v>
      </c>
      <c r="AA247" s="177">
        <f t="shared" si="58"/>
        <v>0</v>
      </c>
      <c r="AR247" s="17" t="s">
        <v>230</v>
      </c>
      <c r="AT247" s="17" t="s">
        <v>141</v>
      </c>
      <c r="AU247" s="17" t="s">
        <v>118</v>
      </c>
      <c r="AY247" s="17" t="s">
        <v>168</v>
      </c>
      <c r="BE247" s="107">
        <f t="shared" si="59"/>
        <v>0</v>
      </c>
      <c r="BF247" s="107">
        <f t="shared" si="60"/>
        <v>0</v>
      </c>
      <c r="BG247" s="107">
        <f t="shared" si="61"/>
        <v>0</v>
      </c>
      <c r="BH247" s="107">
        <f t="shared" si="62"/>
        <v>0</v>
      </c>
      <c r="BI247" s="107">
        <f t="shared" si="63"/>
        <v>0</v>
      </c>
      <c r="BJ247" s="17" t="s">
        <v>118</v>
      </c>
      <c r="BK247" s="151">
        <f t="shared" si="64"/>
        <v>0</v>
      </c>
      <c r="BL247" s="17" t="s">
        <v>230</v>
      </c>
      <c r="BM247" s="17" t="s">
        <v>558</v>
      </c>
    </row>
    <row r="248" spans="2:65" s="1" customFormat="1" ht="31.5" customHeight="1">
      <c r="B248" s="33"/>
      <c r="C248" s="178" t="s">
        <v>559</v>
      </c>
      <c r="D248" s="178" t="s">
        <v>332</v>
      </c>
      <c r="E248" s="179" t="s">
        <v>560</v>
      </c>
      <c r="F248" s="269" t="s">
        <v>561</v>
      </c>
      <c r="G248" s="269"/>
      <c r="H248" s="269"/>
      <c r="I248" s="269"/>
      <c r="J248" s="180" t="s">
        <v>241</v>
      </c>
      <c r="K248" s="181">
        <v>18</v>
      </c>
      <c r="L248" s="270">
        <v>0</v>
      </c>
      <c r="M248" s="271"/>
      <c r="N248" s="272">
        <f t="shared" si="55"/>
        <v>0</v>
      </c>
      <c r="O248" s="233"/>
      <c r="P248" s="233"/>
      <c r="Q248" s="233"/>
      <c r="R248" s="35"/>
      <c r="T248" s="157" t="s">
        <v>20</v>
      </c>
      <c r="U248" s="42" t="s">
        <v>42</v>
      </c>
      <c r="V248" s="34"/>
      <c r="W248" s="176">
        <f t="shared" si="56"/>
        <v>0</v>
      </c>
      <c r="X248" s="176">
        <v>2.7999999999999998E-4</v>
      </c>
      <c r="Y248" s="176">
        <f t="shared" si="57"/>
        <v>5.0399999999999993E-3</v>
      </c>
      <c r="Z248" s="176">
        <v>0</v>
      </c>
      <c r="AA248" s="177">
        <f t="shared" si="58"/>
        <v>0</v>
      </c>
      <c r="AR248" s="17" t="s">
        <v>295</v>
      </c>
      <c r="AT248" s="17" t="s">
        <v>332</v>
      </c>
      <c r="AU248" s="17" t="s">
        <v>118</v>
      </c>
      <c r="AY248" s="17" t="s">
        <v>168</v>
      </c>
      <c r="BE248" s="107">
        <f t="shared" si="59"/>
        <v>0</v>
      </c>
      <c r="BF248" s="107">
        <f t="shared" si="60"/>
        <v>0</v>
      </c>
      <c r="BG248" s="107">
        <f t="shared" si="61"/>
        <v>0</v>
      </c>
      <c r="BH248" s="107">
        <f t="shared" si="62"/>
        <v>0</v>
      </c>
      <c r="BI248" s="107">
        <f t="shared" si="63"/>
        <v>0</v>
      </c>
      <c r="BJ248" s="17" t="s">
        <v>118</v>
      </c>
      <c r="BK248" s="151">
        <f t="shared" si="64"/>
        <v>0</v>
      </c>
      <c r="BL248" s="17" t="s">
        <v>230</v>
      </c>
      <c r="BM248" s="17" t="s">
        <v>562</v>
      </c>
    </row>
    <row r="249" spans="2:65" s="1" customFormat="1" ht="22.5" customHeight="1">
      <c r="B249" s="33"/>
      <c r="C249" s="173" t="s">
        <v>563</v>
      </c>
      <c r="D249" s="173" t="s">
        <v>141</v>
      </c>
      <c r="E249" s="174" t="s">
        <v>564</v>
      </c>
      <c r="F249" s="260" t="s">
        <v>565</v>
      </c>
      <c r="G249" s="260"/>
      <c r="H249" s="260"/>
      <c r="I249" s="260"/>
      <c r="J249" s="175" t="s">
        <v>241</v>
      </c>
      <c r="K249" s="156">
        <v>6</v>
      </c>
      <c r="L249" s="232">
        <v>0</v>
      </c>
      <c r="M249" s="261"/>
      <c r="N249" s="233">
        <f t="shared" si="55"/>
        <v>0</v>
      </c>
      <c r="O249" s="233"/>
      <c r="P249" s="233"/>
      <c r="Q249" s="233"/>
      <c r="R249" s="35"/>
      <c r="T249" s="157" t="s">
        <v>20</v>
      </c>
      <c r="U249" s="42" t="s">
        <v>42</v>
      </c>
      <c r="V249" s="34"/>
      <c r="W249" s="176">
        <f t="shared" si="56"/>
        <v>0</v>
      </c>
      <c r="X249" s="176">
        <v>2.5000000000000001E-4</v>
      </c>
      <c r="Y249" s="176">
        <f t="shared" si="57"/>
        <v>1.5E-3</v>
      </c>
      <c r="Z249" s="176">
        <v>0</v>
      </c>
      <c r="AA249" s="177">
        <f t="shared" si="58"/>
        <v>0</v>
      </c>
      <c r="AR249" s="17" t="s">
        <v>230</v>
      </c>
      <c r="AT249" s="17" t="s">
        <v>141</v>
      </c>
      <c r="AU249" s="17" t="s">
        <v>118</v>
      </c>
      <c r="AY249" s="17" t="s">
        <v>168</v>
      </c>
      <c r="BE249" s="107">
        <f t="shared" si="59"/>
        <v>0</v>
      </c>
      <c r="BF249" s="107">
        <f t="shared" si="60"/>
        <v>0</v>
      </c>
      <c r="BG249" s="107">
        <f t="shared" si="61"/>
        <v>0</v>
      </c>
      <c r="BH249" s="107">
        <f t="shared" si="62"/>
        <v>0</v>
      </c>
      <c r="BI249" s="107">
        <f t="shared" si="63"/>
        <v>0</v>
      </c>
      <c r="BJ249" s="17" t="s">
        <v>118</v>
      </c>
      <c r="BK249" s="151">
        <f t="shared" si="64"/>
        <v>0</v>
      </c>
      <c r="BL249" s="17" t="s">
        <v>230</v>
      </c>
      <c r="BM249" s="17" t="s">
        <v>566</v>
      </c>
    </row>
    <row r="250" spans="2:65" s="1" customFormat="1" ht="31.5" customHeight="1">
      <c r="B250" s="33"/>
      <c r="C250" s="178" t="s">
        <v>567</v>
      </c>
      <c r="D250" s="178" t="s">
        <v>332</v>
      </c>
      <c r="E250" s="179" t="s">
        <v>568</v>
      </c>
      <c r="F250" s="269" t="s">
        <v>569</v>
      </c>
      <c r="G250" s="269"/>
      <c r="H250" s="269"/>
      <c r="I250" s="269"/>
      <c r="J250" s="180" t="s">
        <v>241</v>
      </c>
      <c r="K250" s="181">
        <v>6</v>
      </c>
      <c r="L250" s="270">
        <v>0</v>
      </c>
      <c r="M250" s="271"/>
      <c r="N250" s="272">
        <f t="shared" si="55"/>
        <v>0</v>
      </c>
      <c r="O250" s="233"/>
      <c r="P250" s="233"/>
      <c r="Q250" s="233"/>
      <c r="R250" s="35"/>
      <c r="T250" s="157" t="s">
        <v>20</v>
      </c>
      <c r="U250" s="42" t="s">
        <v>42</v>
      </c>
      <c r="V250" s="34"/>
      <c r="W250" s="176">
        <f t="shared" si="56"/>
        <v>0</v>
      </c>
      <c r="X250" s="176">
        <v>4.0999999999999999E-4</v>
      </c>
      <c r="Y250" s="176">
        <f t="shared" si="57"/>
        <v>2.4599999999999999E-3</v>
      </c>
      <c r="Z250" s="176">
        <v>0</v>
      </c>
      <c r="AA250" s="177">
        <f t="shared" si="58"/>
        <v>0</v>
      </c>
      <c r="AR250" s="17" t="s">
        <v>295</v>
      </c>
      <c r="AT250" s="17" t="s">
        <v>332</v>
      </c>
      <c r="AU250" s="17" t="s">
        <v>118</v>
      </c>
      <c r="AY250" s="17" t="s">
        <v>168</v>
      </c>
      <c r="BE250" s="107">
        <f t="shared" si="59"/>
        <v>0</v>
      </c>
      <c r="BF250" s="107">
        <f t="shared" si="60"/>
        <v>0</v>
      </c>
      <c r="BG250" s="107">
        <f t="shared" si="61"/>
        <v>0</v>
      </c>
      <c r="BH250" s="107">
        <f t="shared" si="62"/>
        <v>0</v>
      </c>
      <c r="BI250" s="107">
        <f t="shared" si="63"/>
        <v>0</v>
      </c>
      <c r="BJ250" s="17" t="s">
        <v>118</v>
      </c>
      <c r="BK250" s="151">
        <f t="shared" si="64"/>
        <v>0</v>
      </c>
      <c r="BL250" s="17" t="s">
        <v>230</v>
      </c>
      <c r="BM250" s="17" t="s">
        <v>570</v>
      </c>
    </row>
    <row r="251" spans="2:65" s="1" customFormat="1" ht="31.5" customHeight="1">
      <c r="B251" s="33"/>
      <c r="C251" s="178" t="s">
        <v>571</v>
      </c>
      <c r="D251" s="178" t="s">
        <v>332</v>
      </c>
      <c r="E251" s="179" t="s">
        <v>572</v>
      </c>
      <c r="F251" s="269" t="s">
        <v>573</v>
      </c>
      <c r="G251" s="269"/>
      <c r="H251" s="269"/>
      <c r="I251" s="269"/>
      <c r="J251" s="180" t="s">
        <v>241</v>
      </c>
      <c r="K251" s="181">
        <v>2</v>
      </c>
      <c r="L251" s="270">
        <v>0</v>
      </c>
      <c r="M251" s="271"/>
      <c r="N251" s="272">
        <f t="shared" si="55"/>
        <v>0</v>
      </c>
      <c r="O251" s="233"/>
      <c r="P251" s="233"/>
      <c r="Q251" s="233"/>
      <c r="R251" s="35"/>
      <c r="T251" s="157" t="s">
        <v>20</v>
      </c>
      <c r="U251" s="42" t="s">
        <v>42</v>
      </c>
      <c r="V251" s="34"/>
      <c r="W251" s="176">
        <f t="shared" si="56"/>
        <v>0</v>
      </c>
      <c r="X251" s="176">
        <v>5.9999999999999995E-4</v>
      </c>
      <c r="Y251" s="176">
        <f t="shared" si="57"/>
        <v>1.1999999999999999E-3</v>
      </c>
      <c r="Z251" s="176">
        <v>0</v>
      </c>
      <c r="AA251" s="177">
        <f t="shared" si="58"/>
        <v>0</v>
      </c>
      <c r="AR251" s="17" t="s">
        <v>295</v>
      </c>
      <c r="AT251" s="17" t="s">
        <v>332</v>
      </c>
      <c r="AU251" s="17" t="s">
        <v>118</v>
      </c>
      <c r="AY251" s="17" t="s">
        <v>168</v>
      </c>
      <c r="BE251" s="107">
        <f t="shared" si="59"/>
        <v>0</v>
      </c>
      <c r="BF251" s="107">
        <f t="shared" si="60"/>
        <v>0</v>
      </c>
      <c r="BG251" s="107">
        <f t="shared" si="61"/>
        <v>0</v>
      </c>
      <c r="BH251" s="107">
        <f t="shared" si="62"/>
        <v>0</v>
      </c>
      <c r="BI251" s="107">
        <f t="shared" si="63"/>
        <v>0</v>
      </c>
      <c r="BJ251" s="17" t="s">
        <v>118</v>
      </c>
      <c r="BK251" s="151">
        <f t="shared" si="64"/>
        <v>0</v>
      </c>
      <c r="BL251" s="17" t="s">
        <v>230</v>
      </c>
      <c r="BM251" s="17" t="s">
        <v>574</v>
      </c>
    </row>
    <row r="252" spans="2:65" s="1" customFormat="1" ht="22.5" customHeight="1">
      <c r="B252" s="33"/>
      <c r="C252" s="173" t="s">
        <v>575</v>
      </c>
      <c r="D252" s="173" t="s">
        <v>141</v>
      </c>
      <c r="E252" s="174" t="s">
        <v>576</v>
      </c>
      <c r="F252" s="260" t="s">
        <v>577</v>
      </c>
      <c r="G252" s="260"/>
      <c r="H252" s="260"/>
      <c r="I252" s="260"/>
      <c r="J252" s="175" t="s">
        <v>277</v>
      </c>
      <c r="K252" s="156">
        <v>25</v>
      </c>
      <c r="L252" s="232">
        <v>0</v>
      </c>
      <c r="M252" s="261"/>
      <c r="N252" s="233">
        <f t="shared" si="55"/>
        <v>0</v>
      </c>
      <c r="O252" s="233"/>
      <c r="P252" s="233"/>
      <c r="Q252" s="233"/>
      <c r="R252" s="35"/>
      <c r="T252" s="157" t="s">
        <v>20</v>
      </c>
      <c r="U252" s="42" t="s">
        <v>42</v>
      </c>
      <c r="V252" s="34"/>
      <c r="W252" s="176">
        <f t="shared" si="56"/>
        <v>0</v>
      </c>
      <c r="X252" s="176">
        <v>5.9000000000000003E-4</v>
      </c>
      <c r="Y252" s="176">
        <f t="shared" si="57"/>
        <v>1.4750000000000001E-2</v>
      </c>
      <c r="Z252" s="176">
        <v>0</v>
      </c>
      <c r="AA252" s="177">
        <f t="shared" si="58"/>
        <v>0</v>
      </c>
      <c r="AR252" s="17" t="s">
        <v>230</v>
      </c>
      <c r="AT252" s="17" t="s">
        <v>141</v>
      </c>
      <c r="AU252" s="17" t="s">
        <v>118</v>
      </c>
      <c r="AY252" s="17" t="s">
        <v>168</v>
      </c>
      <c r="BE252" s="107">
        <f t="shared" si="59"/>
        <v>0</v>
      </c>
      <c r="BF252" s="107">
        <f t="shared" si="60"/>
        <v>0</v>
      </c>
      <c r="BG252" s="107">
        <f t="shared" si="61"/>
        <v>0</v>
      </c>
      <c r="BH252" s="107">
        <f t="shared" si="62"/>
        <v>0</v>
      </c>
      <c r="BI252" s="107">
        <f t="shared" si="63"/>
        <v>0</v>
      </c>
      <c r="BJ252" s="17" t="s">
        <v>118</v>
      </c>
      <c r="BK252" s="151">
        <f t="shared" si="64"/>
        <v>0</v>
      </c>
      <c r="BL252" s="17" t="s">
        <v>230</v>
      </c>
      <c r="BM252" s="17" t="s">
        <v>578</v>
      </c>
    </row>
    <row r="253" spans="2:65" s="1" customFormat="1" ht="22.5" customHeight="1">
      <c r="B253" s="33"/>
      <c r="C253" s="173" t="s">
        <v>579</v>
      </c>
      <c r="D253" s="173" t="s">
        <v>141</v>
      </c>
      <c r="E253" s="174" t="s">
        <v>580</v>
      </c>
      <c r="F253" s="260" t="s">
        <v>581</v>
      </c>
      <c r="G253" s="260"/>
      <c r="H253" s="260"/>
      <c r="I253" s="260"/>
      <c r="J253" s="175" t="s">
        <v>277</v>
      </c>
      <c r="K253" s="156">
        <v>25</v>
      </c>
      <c r="L253" s="232">
        <v>0</v>
      </c>
      <c r="M253" s="261"/>
      <c r="N253" s="233">
        <f t="shared" si="55"/>
        <v>0</v>
      </c>
      <c r="O253" s="233"/>
      <c r="P253" s="233"/>
      <c r="Q253" s="233"/>
      <c r="R253" s="35"/>
      <c r="T253" s="157" t="s">
        <v>20</v>
      </c>
      <c r="U253" s="42" t="s">
        <v>42</v>
      </c>
      <c r="V253" s="34"/>
      <c r="W253" s="176">
        <f t="shared" si="56"/>
        <v>0</v>
      </c>
      <c r="X253" s="176">
        <v>6.4000000000000005E-4</v>
      </c>
      <c r="Y253" s="176">
        <f t="shared" si="57"/>
        <v>1.6E-2</v>
      </c>
      <c r="Z253" s="176">
        <v>0</v>
      </c>
      <c r="AA253" s="177">
        <f t="shared" si="58"/>
        <v>0</v>
      </c>
      <c r="AR253" s="17" t="s">
        <v>230</v>
      </c>
      <c r="AT253" s="17" t="s">
        <v>141</v>
      </c>
      <c r="AU253" s="17" t="s">
        <v>118</v>
      </c>
      <c r="AY253" s="17" t="s">
        <v>168</v>
      </c>
      <c r="BE253" s="107">
        <f t="shared" si="59"/>
        <v>0</v>
      </c>
      <c r="BF253" s="107">
        <f t="shared" si="60"/>
        <v>0</v>
      </c>
      <c r="BG253" s="107">
        <f t="shared" si="61"/>
        <v>0</v>
      </c>
      <c r="BH253" s="107">
        <f t="shared" si="62"/>
        <v>0</v>
      </c>
      <c r="BI253" s="107">
        <f t="shared" si="63"/>
        <v>0</v>
      </c>
      <c r="BJ253" s="17" t="s">
        <v>118</v>
      </c>
      <c r="BK253" s="151">
        <f t="shared" si="64"/>
        <v>0</v>
      </c>
      <c r="BL253" s="17" t="s">
        <v>230</v>
      </c>
      <c r="BM253" s="17" t="s">
        <v>582</v>
      </c>
    </row>
    <row r="254" spans="2:65" s="1" customFormat="1" ht="31.5" customHeight="1">
      <c r="B254" s="33"/>
      <c r="C254" s="173" t="s">
        <v>583</v>
      </c>
      <c r="D254" s="173" t="s">
        <v>141</v>
      </c>
      <c r="E254" s="174" t="s">
        <v>584</v>
      </c>
      <c r="F254" s="260" t="s">
        <v>585</v>
      </c>
      <c r="G254" s="260"/>
      <c r="H254" s="260"/>
      <c r="I254" s="260"/>
      <c r="J254" s="175" t="s">
        <v>241</v>
      </c>
      <c r="K254" s="156">
        <v>15</v>
      </c>
      <c r="L254" s="232">
        <v>0</v>
      </c>
      <c r="M254" s="261"/>
      <c r="N254" s="233">
        <f t="shared" si="55"/>
        <v>0</v>
      </c>
      <c r="O254" s="233"/>
      <c r="P254" s="233"/>
      <c r="Q254" s="233"/>
      <c r="R254" s="35"/>
      <c r="T254" s="157" t="s">
        <v>20</v>
      </c>
      <c r="U254" s="42" t="s">
        <v>42</v>
      </c>
      <c r="V254" s="34"/>
      <c r="W254" s="176">
        <f t="shared" si="56"/>
        <v>0</v>
      </c>
      <c r="X254" s="176">
        <v>0</v>
      </c>
      <c r="Y254" s="176">
        <f t="shared" si="57"/>
        <v>0</v>
      </c>
      <c r="Z254" s="176">
        <v>0</v>
      </c>
      <c r="AA254" s="177">
        <f t="shared" si="58"/>
        <v>0</v>
      </c>
      <c r="AR254" s="17" t="s">
        <v>230</v>
      </c>
      <c r="AT254" s="17" t="s">
        <v>141</v>
      </c>
      <c r="AU254" s="17" t="s">
        <v>118</v>
      </c>
      <c r="AY254" s="17" t="s">
        <v>168</v>
      </c>
      <c r="BE254" s="107">
        <f t="shared" si="59"/>
        <v>0</v>
      </c>
      <c r="BF254" s="107">
        <f t="shared" si="60"/>
        <v>0</v>
      </c>
      <c r="BG254" s="107">
        <f t="shared" si="61"/>
        <v>0</v>
      </c>
      <c r="BH254" s="107">
        <f t="shared" si="62"/>
        <v>0</v>
      </c>
      <c r="BI254" s="107">
        <f t="shared" si="63"/>
        <v>0</v>
      </c>
      <c r="BJ254" s="17" t="s">
        <v>118</v>
      </c>
      <c r="BK254" s="151">
        <f t="shared" si="64"/>
        <v>0</v>
      </c>
      <c r="BL254" s="17" t="s">
        <v>230</v>
      </c>
      <c r="BM254" s="17" t="s">
        <v>586</v>
      </c>
    </row>
    <row r="255" spans="2:65" s="1" customFormat="1" ht="31.5" customHeight="1">
      <c r="B255" s="33"/>
      <c r="C255" s="173" t="s">
        <v>587</v>
      </c>
      <c r="D255" s="173" t="s">
        <v>141</v>
      </c>
      <c r="E255" s="174" t="s">
        <v>588</v>
      </c>
      <c r="F255" s="260" t="s">
        <v>589</v>
      </c>
      <c r="G255" s="260"/>
      <c r="H255" s="260"/>
      <c r="I255" s="260"/>
      <c r="J255" s="175" t="s">
        <v>241</v>
      </c>
      <c r="K255" s="156">
        <v>20</v>
      </c>
      <c r="L255" s="232">
        <v>0</v>
      </c>
      <c r="M255" s="261"/>
      <c r="N255" s="233">
        <f t="shared" si="55"/>
        <v>0</v>
      </c>
      <c r="O255" s="233"/>
      <c r="P255" s="233"/>
      <c r="Q255" s="233"/>
      <c r="R255" s="35"/>
      <c r="T255" s="157" t="s">
        <v>20</v>
      </c>
      <c r="U255" s="42" t="s">
        <v>42</v>
      </c>
      <c r="V255" s="34"/>
      <c r="W255" s="176">
        <f t="shared" si="56"/>
        <v>0</v>
      </c>
      <c r="X255" s="176">
        <v>0</v>
      </c>
      <c r="Y255" s="176">
        <f t="shared" si="57"/>
        <v>0</v>
      </c>
      <c r="Z255" s="176">
        <v>0</v>
      </c>
      <c r="AA255" s="177">
        <f t="shared" si="58"/>
        <v>0</v>
      </c>
      <c r="AR255" s="17" t="s">
        <v>230</v>
      </c>
      <c r="AT255" s="17" t="s">
        <v>141</v>
      </c>
      <c r="AU255" s="17" t="s">
        <v>118</v>
      </c>
      <c r="AY255" s="17" t="s">
        <v>168</v>
      </c>
      <c r="BE255" s="107">
        <f t="shared" si="59"/>
        <v>0</v>
      </c>
      <c r="BF255" s="107">
        <f t="shared" si="60"/>
        <v>0</v>
      </c>
      <c r="BG255" s="107">
        <f t="shared" si="61"/>
        <v>0</v>
      </c>
      <c r="BH255" s="107">
        <f t="shared" si="62"/>
        <v>0</v>
      </c>
      <c r="BI255" s="107">
        <f t="shared" si="63"/>
        <v>0</v>
      </c>
      <c r="BJ255" s="17" t="s">
        <v>118</v>
      </c>
      <c r="BK255" s="151">
        <f t="shared" si="64"/>
        <v>0</v>
      </c>
      <c r="BL255" s="17" t="s">
        <v>230</v>
      </c>
      <c r="BM255" s="17" t="s">
        <v>590</v>
      </c>
    </row>
    <row r="256" spans="2:65" s="1" customFormat="1" ht="31.5" customHeight="1">
      <c r="B256" s="33"/>
      <c r="C256" s="173" t="s">
        <v>591</v>
      </c>
      <c r="D256" s="173" t="s">
        <v>141</v>
      </c>
      <c r="E256" s="174" t="s">
        <v>592</v>
      </c>
      <c r="F256" s="260" t="s">
        <v>593</v>
      </c>
      <c r="G256" s="260"/>
      <c r="H256" s="260"/>
      <c r="I256" s="260"/>
      <c r="J256" s="175" t="s">
        <v>241</v>
      </c>
      <c r="K256" s="156">
        <v>25</v>
      </c>
      <c r="L256" s="232">
        <v>0</v>
      </c>
      <c r="M256" s="261"/>
      <c r="N256" s="233">
        <f t="shared" si="55"/>
        <v>0</v>
      </c>
      <c r="O256" s="233"/>
      <c r="P256" s="233"/>
      <c r="Q256" s="233"/>
      <c r="R256" s="35"/>
      <c r="T256" s="157" t="s">
        <v>20</v>
      </c>
      <c r="U256" s="42" t="s">
        <v>42</v>
      </c>
      <c r="V256" s="34"/>
      <c r="W256" s="176">
        <f t="shared" si="56"/>
        <v>0</v>
      </c>
      <c r="X256" s="176">
        <v>0</v>
      </c>
      <c r="Y256" s="176">
        <f t="shared" si="57"/>
        <v>0</v>
      </c>
      <c r="Z256" s="176">
        <v>0</v>
      </c>
      <c r="AA256" s="177">
        <f t="shared" si="58"/>
        <v>0</v>
      </c>
      <c r="AR256" s="17" t="s">
        <v>230</v>
      </c>
      <c r="AT256" s="17" t="s">
        <v>141</v>
      </c>
      <c r="AU256" s="17" t="s">
        <v>118</v>
      </c>
      <c r="AY256" s="17" t="s">
        <v>168</v>
      </c>
      <c r="BE256" s="107">
        <f t="shared" si="59"/>
        <v>0</v>
      </c>
      <c r="BF256" s="107">
        <f t="shared" si="60"/>
        <v>0</v>
      </c>
      <c r="BG256" s="107">
        <f t="shared" si="61"/>
        <v>0</v>
      </c>
      <c r="BH256" s="107">
        <f t="shared" si="62"/>
        <v>0</v>
      </c>
      <c r="BI256" s="107">
        <f t="shared" si="63"/>
        <v>0</v>
      </c>
      <c r="BJ256" s="17" t="s">
        <v>118</v>
      </c>
      <c r="BK256" s="151">
        <f t="shared" si="64"/>
        <v>0</v>
      </c>
      <c r="BL256" s="17" t="s">
        <v>230</v>
      </c>
      <c r="BM256" s="17" t="s">
        <v>594</v>
      </c>
    </row>
    <row r="257" spans="2:65" s="1" customFormat="1" ht="31.5" customHeight="1">
      <c r="B257" s="33"/>
      <c r="C257" s="173" t="s">
        <v>595</v>
      </c>
      <c r="D257" s="173" t="s">
        <v>141</v>
      </c>
      <c r="E257" s="174" t="s">
        <v>596</v>
      </c>
      <c r="F257" s="260" t="s">
        <v>597</v>
      </c>
      <c r="G257" s="260"/>
      <c r="H257" s="260"/>
      <c r="I257" s="260"/>
      <c r="J257" s="175" t="s">
        <v>501</v>
      </c>
      <c r="K257" s="155">
        <v>0</v>
      </c>
      <c r="L257" s="232">
        <v>0</v>
      </c>
      <c r="M257" s="261"/>
      <c r="N257" s="233">
        <f t="shared" si="55"/>
        <v>0</v>
      </c>
      <c r="O257" s="233"/>
      <c r="P257" s="233"/>
      <c r="Q257" s="233"/>
      <c r="R257" s="35"/>
      <c r="T257" s="157" t="s">
        <v>20</v>
      </c>
      <c r="U257" s="42" t="s">
        <v>42</v>
      </c>
      <c r="V257" s="34"/>
      <c r="W257" s="176">
        <f t="shared" si="56"/>
        <v>0</v>
      </c>
      <c r="X257" s="176">
        <v>0</v>
      </c>
      <c r="Y257" s="176">
        <f t="shared" si="57"/>
        <v>0</v>
      </c>
      <c r="Z257" s="176">
        <v>0</v>
      </c>
      <c r="AA257" s="177">
        <f t="shared" si="58"/>
        <v>0</v>
      </c>
      <c r="AR257" s="17" t="s">
        <v>230</v>
      </c>
      <c r="AT257" s="17" t="s">
        <v>141</v>
      </c>
      <c r="AU257" s="17" t="s">
        <v>118</v>
      </c>
      <c r="AY257" s="17" t="s">
        <v>168</v>
      </c>
      <c r="BE257" s="107">
        <f t="shared" si="59"/>
        <v>0</v>
      </c>
      <c r="BF257" s="107">
        <f t="shared" si="60"/>
        <v>0</v>
      </c>
      <c r="BG257" s="107">
        <f t="shared" si="61"/>
        <v>0</v>
      </c>
      <c r="BH257" s="107">
        <f t="shared" si="62"/>
        <v>0</v>
      </c>
      <c r="BI257" s="107">
        <f t="shared" si="63"/>
        <v>0</v>
      </c>
      <c r="BJ257" s="17" t="s">
        <v>118</v>
      </c>
      <c r="BK257" s="151">
        <f t="shared" si="64"/>
        <v>0</v>
      </c>
      <c r="BL257" s="17" t="s">
        <v>230</v>
      </c>
      <c r="BM257" s="17" t="s">
        <v>598</v>
      </c>
    </row>
    <row r="258" spans="2:65" s="9" customFormat="1" ht="29.85" customHeight="1">
      <c r="B258" s="163"/>
      <c r="C258" s="164"/>
      <c r="D258" s="172" t="s">
        <v>154</v>
      </c>
      <c r="E258" s="172"/>
      <c r="F258" s="172"/>
      <c r="G258" s="172"/>
      <c r="H258" s="172"/>
      <c r="I258" s="172"/>
      <c r="J258" s="172"/>
      <c r="K258" s="172"/>
      <c r="L258" s="172"/>
      <c r="M258" s="172"/>
      <c r="N258" s="256">
        <f>BK258</f>
        <v>0</v>
      </c>
      <c r="O258" s="257"/>
      <c r="P258" s="257"/>
      <c r="Q258" s="257"/>
      <c r="R258" s="165"/>
      <c r="T258" s="166"/>
      <c r="U258" s="164"/>
      <c r="V258" s="164"/>
      <c r="W258" s="167">
        <f>SUM(W259:W265)</f>
        <v>0</v>
      </c>
      <c r="X258" s="164"/>
      <c r="Y258" s="167">
        <f>SUM(Y259:Y265)</f>
        <v>1.0749999999999999E-2</v>
      </c>
      <c r="Z258" s="164"/>
      <c r="AA258" s="168">
        <f>SUM(AA259:AA265)</f>
        <v>0.1171</v>
      </c>
      <c r="AR258" s="169" t="s">
        <v>118</v>
      </c>
      <c r="AT258" s="170" t="s">
        <v>74</v>
      </c>
      <c r="AU258" s="170" t="s">
        <v>80</v>
      </c>
      <c r="AY258" s="169" t="s">
        <v>168</v>
      </c>
      <c r="BK258" s="171">
        <f>SUM(BK259:BK265)</f>
        <v>0</v>
      </c>
    </row>
    <row r="259" spans="2:65" s="1" customFormat="1" ht="31.5" customHeight="1">
      <c r="B259" s="33"/>
      <c r="C259" s="173" t="s">
        <v>599</v>
      </c>
      <c r="D259" s="173" t="s">
        <v>141</v>
      </c>
      <c r="E259" s="174" t="s">
        <v>600</v>
      </c>
      <c r="F259" s="260" t="s">
        <v>601</v>
      </c>
      <c r="G259" s="260"/>
      <c r="H259" s="260"/>
      <c r="I259" s="260"/>
      <c r="J259" s="175" t="s">
        <v>277</v>
      </c>
      <c r="K259" s="156">
        <v>50</v>
      </c>
      <c r="L259" s="232">
        <v>0</v>
      </c>
      <c r="M259" s="261"/>
      <c r="N259" s="233">
        <f t="shared" ref="N259:N265" si="65">ROUND(L259*K259,3)</f>
        <v>0</v>
      </c>
      <c r="O259" s="233"/>
      <c r="P259" s="233"/>
      <c r="Q259" s="233"/>
      <c r="R259" s="35"/>
      <c r="T259" s="157" t="s">
        <v>20</v>
      </c>
      <c r="U259" s="42" t="s">
        <v>42</v>
      </c>
      <c r="V259" s="34"/>
      <c r="W259" s="176">
        <f t="shared" ref="W259:W265" si="66">V259*K259</f>
        <v>0</v>
      </c>
      <c r="X259" s="176">
        <v>0</v>
      </c>
      <c r="Y259" s="176">
        <f t="shared" ref="Y259:Y265" si="67">X259*K259</f>
        <v>0</v>
      </c>
      <c r="Z259" s="176">
        <v>2.1299999999999999E-3</v>
      </c>
      <c r="AA259" s="177">
        <f t="shared" ref="AA259:AA265" si="68">Z259*K259</f>
        <v>0.1065</v>
      </c>
      <c r="AR259" s="17" t="s">
        <v>230</v>
      </c>
      <c r="AT259" s="17" t="s">
        <v>141</v>
      </c>
      <c r="AU259" s="17" t="s">
        <v>118</v>
      </c>
      <c r="AY259" s="17" t="s">
        <v>168</v>
      </c>
      <c r="BE259" s="107">
        <f t="shared" ref="BE259:BE265" si="69">IF(U259="základná",N259,0)</f>
        <v>0</v>
      </c>
      <c r="BF259" s="107">
        <f t="shared" ref="BF259:BF265" si="70">IF(U259="znížená",N259,0)</f>
        <v>0</v>
      </c>
      <c r="BG259" s="107">
        <f t="shared" ref="BG259:BG265" si="71">IF(U259="zákl. prenesená",N259,0)</f>
        <v>0</v>
      </c>
      <c r="BH259" s="107">
        <f t="shared" ref="BH259:BH265" si="72">IF(U259="zníž. prenesená",N259,0)</f>
        <v>0</v>
      </c>
      <c r="BI259" s="107">
        <f t="shared" ref="BI259:BI265" si="73">IF(U259="nulová",N259,0)</f>
        <v>0</v>
      </c>
      <c r="BJ259" s="17" t="s">
        <v>118</v>
      </c>
      <c r="BK259" s="151">
        <f t="shared" ref="BK259:BK265" si="74">ROUND(L259*K259,3)</f>
        <v>0</v>
      </c>
      <c r="BL259" s="17" t="s">
        <v>230</v>
      </c>
      <c r="BM259" s="17" t="s">
        <v>602</v>
      </c>
    </row>
    <row r="260" spans="2:65" s="1" customFormat="1" ht="31.5" customHeight="1">
      <c r="B260" s="33"/>
      <c r="C260" s="173" t="s">
        <v>603</v>
      </c>
      <c r="D260" s="173" t="s">
        <v>141</v>
      </c>
      <c r="E260" s="174" t="s">
        <v>604</v>
      </c>
      <c r="F260" s="260" t="s">
        <v>605</v>
      </c>
      <c r="G260" s="260"/>
      <c r="H260" s="260"/>
      <c r="I260" s="260"/>
      <c r="J260" s="175" t="s">
        <v>277</v>
      </c>
      <c r="K260" s="156">
        <v>50</v>
      </c>
      <c r="L260" s="232">
        <v>0</v>
      </c>
      <c r="M260" s="261"/>
      <c r="N260" s="233">
        <f t="shared" si="65"/>
        <v>0</v>
      </c>
      <c r="O260" s="233"/>
      <c r="P260" s="233"/>
      <c r="Q260" s="233"/>
      <c r="R260" s="35"/>
      <c r="T260" s="157" t="s">
        <v>20</v>
      </c>
      <c r="U260" s="42" t="s">
        <v>42</v>
      </c>
      <c r="V260" s="34"/>
      <c r="W260" s="176">
        <f t="shared" si="66"/>
        <v>0</v>
      </c>
      <c r="X260" s="176">
        <v>1.3999999999999999E-4</v>
      </c>
      <c r="Y260" s="176">
        <f t="shared" si="67"/>
        <v>6.9999999999999993E-3</v>
      </c>
      <c r="Z260" s="176">
        <v>0</v>
      </c>
      <c r="AA260" s="177">
        <f t="shared" si="68"/>
        <v>0</v>
      </c>
      <c r="AR260" s="17" t="s">
        <v>230</v>
      </c>
      <c r="AT260" s="17" t="s">
        <v>141</v>
      </c>
      <c r="AU260" s="17" t="s">
        <v>118</v>
      </c>
      <c r="AY260" s="17" t="s">
        <v>168</v>
      </c>
      <c r="BE260" s="107">
        <f t="shared" si="69"/>
        <v>0</v>
      </c>
      <c r="BF260" s="107">
        <f t="shared" si="70"/>
        <v>0</v>
      </c>
      <c r="BG260" s="107">
        <f t="shared" si="71"/>
        <v>0</v>
      </c>
      <c r="BH260" s="107">
        <f t="shared" si="72"/>
        <v>0</v>
      </c>
      <c r="BI260" s="107">
        <f t="shared" si="73"/>
        <v>0</v>
      </c>
      <c r="BJ260" s="17" t="s">
        <v>118</v>
      </c>
      <c r="BK260" s="151">
        <f t="shared" si="74"/>
        <v>0</v>
      </c>
      <c r="BL260" s="17" t="s">
        <v>230</v>
      </c>
      <c r="BM260" s="17" t="s">
        <v>606</v>
      </c>
    </row>
    <row r="261" spans="2:65" s="1" customFormat="1" ht="22.5" customHeight="1">
      <c r="B261" s="33"/>
      <c r="C261" s="173" t="s">
        <v>607</v>
      </c>
      <c r="D261" s="173" t="s">
        <v>141</v>
      </c>
      <c r="E261" s="174" t="s">
        <v>608</v>
      </c>
      <c r="F261" s="260" t="s">
        <v>609</v>
      </c>
      <c r="G261" s="260"/>
      <c r="H261" s="260"/>
      <c r="I261" s="260"/>
      <c r="J261" s="175" t="s">
        <v>241</v>
      </c>
      <c r="K261" s="156">
        <v>25</v>
      </c>
      <c r="L261" s="232">
        <v>0</v>
      </c>
      <c r="M261" s="261"/>
      <c r="N261" s="233">
        <f t="shared" si="65"/>
        <v>0</v>
      </c>
      <c r="O261" s="233"/>
      <c r="P261" s="233"/>
      <c r="Q261" s="233"/>
      <c r="R261" s="35"/>
      <c r="T261" s="157" t="s">
        <v>20</v>
      </c>
      <c r="U261" s="42" t="s">
        <v>42</v>
      </c>
      <c r="V261" s="34"/>
      <c r="W261" s="176">
        <f t="shared" si="66"/>
        <v>0</v>
      </c>
      <c r="X261" s="176">
        <v>0</v>
      </c>
      <c r="Y261" s="176">
        <f t="shared" si="67"/>
        <v>0</v>
      </c>
      <c r="Z261" s="176">
        <v>0</v>
      </c>
      <c r="AA261" s="177">
        <f t="shared" si="68"/>
        <v>0</v>
      </c>
      <c r="AR261" s="17" t="s">
        <v>230</v>
      </c>
      <c r="AT261" s="17" t="s">
        <v>141</v>
      </c>
      <c r="AU261" s="17" t="s">
        <v>118</v>
      </c>
      <c r="AY261" s="17" t="s">
        <v>168</v>
      </c>
      <c r="BE261" s="107">
        <f t="shared" si="69"/>
        <v>0</v>
      </c>
      <c r="BF261" s="107">
        <f t="shared" si="70"/>
        <v>0</v>
      </c>
      <c r="BG261" s="107">
        <f t="shared" si="71"/>
        <v>0</v>
      </c>
      <c r="BH261" s="107">
        <f t="shared" si="72"/>
        <v>0</v>
      </c>
      <c r="BI261" s="107">
        <f t="shared" si="73"/>
        <v>0</v>
      </c>
      <c r="BJ261" s="17" t="s">
        <v>118</v>
      </c>
      <c r="BK261" s="151">
        <f t="shared" si="74"/>
        <v>0</v>
      </c>
      <c r="BL261" s="17" t="s">
        <v>230</v>
      </c>
      <c r="BM261" s="17" t="s">
        <v>610</v>
      </c>
    </row>
    <row r="262" spans="2:65" s="1" customFormat="1" ht="31.5" customHeight="1">
      <c r="B262" s="33"/>
      <c r="C262" s="173" t="s">
        <v>611</v>
      </c>
      <c r="D262" s="173" t="s">
        <v>141</v>
      </c>
      <c r="E262" s="174" t="s">
        <v>612</v>
      </c>
      <c r="F262" s="260" t="s">
        <v>613</v>
      </c>
      <c r="G262" s="260"/>
      <c r="H262" s="260"/>
      <c r="I262" s="260"/>
      <c r="J262" s="175" t="s">
        <v>241</v>
      </c>
      <c r="K262" s="156">
        <v>25</v>
      </c>
      <c r="L262" s="232">
        <v>0</v>
      </c>
      <c r="M262" s="261"/>
      <c r="N262" s="233">
        <f t="shared" si="65"/>
        <v>0</v>
      </c>
      <c r="O262" s="233"/>
      <c r="P262" s="233"/>
      <c r="Q262" s="233"/>
      <c r="R262" s="35"/>
      <c r="T262" s="157" t="s">
        <v>20</v>
      </c>
      <c r="U262" s="42" t="s">
        <v>42</v>
      </c>
      <c r="V262" s="34"/>
      <c r="W262" s="176">
        <f t="shared" si="66"/>
        <v>0</v>
      </c>
      <c r="X262" s="176">
        <v>1.2999999999999999E-4</v>
      </c>
      <c r="Y262" s="176">
        <f t="shared" si="67"/>
        <v>3.2499999999999999E-3</v>
      </c>
      <c r="Z262" s="176">
        <v>0</v>
      </c>
      <c r="AA262" s="177">
        <f t="shared" si="68"/>
        <v>0</v>
      </c>
      <c r="AR262" s="17" t="s">
        <v>230</v>
      </c>
      <c r="AT262" s="17" t="s">
        <v>141</v>
      </c>
      <c r="AU262" s="17" t="s">
        <v>118</v>
      </c>
      <c r="AY262" s="17" t="s">
        <v>168</v>
      </c>
      <c r="BE262" s="107">
        <f t="shared" si="69"/>
        <v>0</v>
      </c>
      <c r="BF262" s="107">
        <f t="shared" si="70"/>
        <v>0</v>
      </c>
      <c r="BG262" s="107">
        <f t="shared" si="71"/>
        <v>0</v>
      </c>
      <c r="BH262" s="107">
        <f t="shared" si="72"/>
        <v>0</v>
      </c>
      <c r="BI262" s="107">
        <f t="shared" si="73"/>
        <v>0</v>
      </c>
      <c r="BJ262" s="17" t="s">
        <v>118</v>
      </c>
      <c r="BK262" s="151">
        <f t="shared" si="74"/>
        <v>0</v>
      </c>
      <c r="BL262" s="17" t="s">
        <v>230</v>
      </c>
      <c r="BM262" s="17" t="s">
        <v>614</v>
      </c>
    </row>
    <row r="263" spans="2:65" s="1" customFormat="1" ht="31.5" customHeight="1">
      <c r="B263" s="33"/>
      <c r="C263" s="173" t="s">
        <v>615</v>
      </c>
      <c r="D263" s="173" t="s">
        <v>141</v>
      </c>
      <c r="E263" s="174" t="s">
        <v>616</v>
      </c>
      <c r="F263" s="260" t="s">
        <v>617</v>
      </c>
      <c r="G263" s="260"/>
      <c r="H263" s="260"/>
      <c r="I263" s="260"/>
      <c r="J263" s="175" t="s">
        <v>241</v>
      </c>
      <c r="K263" s="156">
        <v>20</v>
      </c>
      <c r="L263" s="232">
        <v>0</v>
      </c>
      <c r="M263" s="261"/>
      <c r="N263" s="233">
        <f t="shared" si="65"/>
        <v>0</v>
      </c>
      <c r="O263" s="233"/>
      <c r="P263" s="233"/>
      <c r="Q263" s="233"/>
      <c r="R263" s="35"/>
      <c r="T263" s="157" t="s">
        <v>20</v>
      </c>
      <c r="U263" s="42" t="s">
        <v>42</v>
      </c>
      <c r="V263" s="34"/>
      <c r="W263" s="176">
        <f t="shared" si="66"/>
        <v>0</v>
      </c>
      <c r="X263" s="176">
        <v>0</v>
      </c>
      <c r="Y263" s="176">
        <f t="shared" si="67"/>
        <v>0</v>
      </c>
      <c r="Z263" s="176">
        <v>5.2999999999999998E-4</v>
      </c>
      <c r="AA263" s="177">
        <f t="shared" si="68"/>
        <v>1.06E-2</v>
      </c>
      <c r="AR263" s="17" t="s">
        <v>230</v>
      </c>
      <c r="AT263" s="17" t="s">
        <v>141</v>
      </c>
      <c r="AU263" s="17" t="s">
        <v>118</v>
      </c>
      <c r="AY263" s="17" t="s">
        <v>168</v>
      </c>
      <c r="BE263" s="107">
        <f t="shared" si="69"/>
        <v>0</v>
      </c>
      <c r="BF263" s="107">
        <f t="shared" si="70"/>
        <v>0</v>
      </c>
      <c r="BG263" s="107">
        <f t="shared" si="71"/>
        <v>0</v>
      </c>
      <c r="BH263" s="107">
        <f t="shared" si="72"/>
        <v>0</v>
      </c>
      <c r="BI263" s="107">
        <f t="shared" si="73"/>
        <v>0</v>
      </c>
      <c r="BJ263" s="17" t="s">
        <v>118</v>
      </c>
      <c r="BK263" s="151">
        <f t="shared" si="74"/>
        <v>0</v>
      </c>
      <c r="BL263" s="17" t="s">
        <v>230</v>
      </c>
      <c r="BM263" s="17" t="s">
        <v>618</v>
      </c>
    </row>
    <row r="264" spans="2:65" s="1" customFormat="1" ht="31.5" customHeight="1">
      <c r="B264" s="33"/>
      <c r="C264" s="173" t="s">
        <v>619</v>
      </c>
      <c r="D264" s="173" t="s">
        <v>141</v>
      </c>
      <c r="E264" s="174" t="s">
        <v>620</v>
      </c>
      <c r="F264" s="260" t="s">
        <v>621</v>
      </c>
      <c r="G264" s="260"/>
      <c r="H264" s="260"/>
      <c r="I264" s="260"/>
      <c r="J264" s="175" t="s">
        <v>241</v>
      </c>
      <c r="K264" s="156">
        <v>25</v>
      </c>
      <c r="L264" s="232">
        <v>0</v>
      </c>
      <c r="M264" s="261"/>
      <c r="N264" s="233">
        <f t="shared" si="65"/>
        <v>0</v>
      </c>
      <c r="O264" s="233"/>
      <c r="P264" s="233"/>
      <c r="Q264" s="233"/>
      <c r="R264" s="35"/>
      <c r="T264" s="157" t="s">
        <v>20</v>
      </c>
      <c r="U264" s="42" t="s">
        <v>42</v>
      </c>
      <c r="V264" s="34"/>
      <c r="W264" s="176">
        <f t="shared" si="66"/>
        <v>0</v>
      </c>
      <c r="X264" s="176">
        <v>2.0000000000000002E-5</v>
      </c>
      <c r="Y264" s="176">
        <f t="shared" si="67"/>
        <v>5.0000000000000001E-4</v>
      </c>
      <c r="Z264" s="176">
        <v>0</v>
      </c>
      <c r="AA264" s="177">
        <f t="shared" si="68"/>
        <v>0</v>
      </c>
      <c r="AR264" s="17" t="s">
        <v>230</v>
      </c>
      <c r="AT264" s="17" t="s">
        <v>141</v>
      </c>
      <c r="AU264" s="17" t="s">
        <v>118</v>
      </c>
      <c r="AY264" s="17" t="s">
        <v>168</v>
      </c>
      <c r="BE264" s="107">
        <f t="shared" si="69"/>
        <v>0</v>
      </c>
      <c r="BF264" s="107">
        <f t="shared" si="70"/>
        <v>0</v>
      </c>
      <c r="BG264" s="107">
        <f t="shared" si="71"/>
        <v>0</v>
      </c>
      <c r="BH264" s="107">
        <f t="shared" si="72"/>
        <v>0</v>
      </c>
      <c r="BI264" s="107">
        <f t="shared" si="73"/>
        <v>0</v>
      </c>
      <c r="BJ264" s="17" t="s">
        <v>118</v>
      </c>
      <c r="BK264" s="151">
        <f t="shared" si="74"/>
        <v>0</v>
      </c>
      <c r="BL264" s="17" t="s">
        <v>230</v>
      </c>
      <c r="BM264" s="17" t="s">
        <v>622</v>
      </c>
    </row>
    <row r="265" spans="2:65" s="1" customFormat="1" ht="31.5" customHeight="1">
      <c r="B265" s="33"/>
      <c r="C265" s="173" t="s">
        <v>623</v>
      </c>
      <c r="D265" s="173" t="s">
        <v>141</v>
      </c>
      <c r="E265" s="174" t="s">
        <v>624</v>
      </c>
      <c r="F265" s="260" t="s">
        <v>625</v>
      </c>
      <c r="G265" s="260"/>
      <c r="H265" s="260"/>
      <c r="I265" s="260"/>
      <c r="J265" s="175" t="s">
        <v>501</v>
      </c>
      <c r="K265" s="155">
        <v>0</v>
      </c>
      <c r="L265" s="232">
        <v>0</v>
      </c>
      <c r="M265" s="261"/>
      <c r="N265" s="233">
        <f t="shared" si="65"/>
        <v>0</v>
      </c>
      <c r="O265" s="233"/>
      <c r="P265" s="233"/>
      <c r="Q265" s="233"/>
      <c r="R265" s="35"/>
      <c r="T265" s="157" t="s">
        <v>20</v>
      </c>
      <c r="U265" s="42" t="s">
        <v>42</v>
      </c>
      <c r="V265" s="34"/>
      <c r="W265" s="176">
        <f t="shared" si="66"/>
        <v>0</v>
      </c>
      <c r="X265" s="176">
        <v>0</v>
      </c>
      <c r="Y265" s="176">
        <f t="shared" si="67"/>
        <v>0</v>
      </c>
      <c r="Z265" s="176">
        <v>0</v>
      </c>
      <c r="AA265" s="177">
        <f t="shared" si="68"/>
        <v>0</v>
      </c>
      <c r="AR265" s="17" t="s">
        <v>230</v>
      </c>
      <c r="AT265" s="17" t="s">
        <v>141</v>
      </c>
      <c r="AU265" s="17" t="s">
        <v>118</v>
      </c>
      <c r="AY265" s="17" t="s">
        <v>168</v>
      </c>
      <c r="BE265" s="107">
        <f t="shared" si="69"/>
        <v>0</v>
      </c>
      <c r="BF265" s="107">
        <f t="shared" si="70"/>
        <v>0</v>
      </c>
      <c r="BG265" s="107">
        <f t="shared" si="71"/>
        <v>0</v>
      </c>
      <c r="BH265" s="107">
        <f t="shared" si="72"/>
        <v>0</v>
      </c>
      <c r="BI265" s="107">
        <f t="shared" si="73"/>
        <v>0</v>
      </c>
      <c r="BJ265" s="17" t="s">
        <v>118</v>
      </c>
      <c r="BK265" s="151">
        <f t="shared" si="74"/>
        <v>0</v>
      </c>
      <c r="BL265" s="17" t="s">
        <v>230</v>
      </c>
      <c r="BM265" s="17" t="s">
        <v>626</v>
      </c>
    </row>
    <row r="266" spans="2:65" s="9" customFormat="1" ht="29.85" customHeight="1">
      <c r="B266" s="163"/>
      <c r="C266" s="164"/>
      <c r="D266" s="172" t="s">
        <v>155</v>
      </c>
      <c r="E266" s="172"/>
      <c r="F266" s="172"/>
      <c r="G266" s="172"/>
      <c r="H266" s="172"/>
      <c r="I266" s="172"/>
      <c r="J266" s="172"/>
      <c r="K266" s="172"/>
      <c r="L266" s="172"/>
      <c r="M266" s="172"/>
      <c r="N266" s="256">
        <f>BK266</f>
        <v>0</v>
      </c>
      <c r="O266" s="257"/>
      <c r="P266" s="257"/>
      <c r="Q266" s="257"/>
      <c r="R266" s="165"/>
      <c r="T266" s="166"/>
      <c r="U266" s="164"/>
      <c r="V266" s="164"/>
      <c r="W266" s="167">
        <f>SUM(W267:W293)</f>
        <v>0</v>
      </c>
      <c r="X266" s="164"/>
      <c r="Y266" s="167">
        <f>SUM(Y267:Y293)</f>
        <v>1.4273700000000002</v>
      </c>
      <c r="Z266" s="164"/>
      <c r="AA266" s="168">
        <f>SUM(AA267:AA293)</f>
        <v>0.68371999999999999</v>
      </c>
      <c r="AR266" s="169" t="s">
        <v>118</v>
      </c>
      <c r="AT266" s="170" t="s">
        <v>74</v>
      </c>
      <c r="AU266" s="170" t="s">
        <v>80</v>
      </c>
      <c r="AY266" s="169" t="s">
        <v>168</v>
      </c>
      <c r="BK266" s="171">
        <f>SUM(BK267:BK293)</f>
        <v>0</v>
      </c>
    </row>
    <row r="267" spans="2:65" s="1" customFormat="1" ht="31.5" customHeight="1">
      <c r="B267" s="33"/>
      <c r="C267" s="173" t="s">
        <v>627</v>
      </c>
      <c r="D267" s="173" t="s">
        <v>141</v>
      </c>
      <c r="E267" s="174" t="s">
        <v>628</v>
      </c>
      <c r="F267" s="260" t="s">
        <v>629</v>
      </c>
      <c r="G267" s="260"/>
      <c r="H267" s="260"/>
      <c r="I267" s="260"/>
      <c r="J267" s="175" t="s">
        <v>630</v>
      </c>
      <c r="K267" s="156">
        <v>12</v>
      </c>
      <c r="L267" s="232">
        <v>0</v>
      </c>
      <c r="M267" s="261"/>
      <c r="N267" s="233">
        <f t="shared" ref="N267:N293" si="75">ROUND(L267*K267,3)</f>
        <v>0</v>
      </c>
      <c r="O267" s="233"/>
      <c r="P267" s="233"/>
      <c r="Q267" s="233"/>
      <c r="R267" s="35"/>
      <c r="T267" s="157" t="s">
        <v>20</v>
      </c>
      <c r="U267" s="42" t="s">
        <v>42</v>
      </c>
      <c r="V267" s="34"/>
      <c r="W267" s="176">
        <f t="shared" ref="W267:W293" si="76">V267*K267</f>
        <v>0</v>
      </c>
      <c r="X267" s="176">
        <v>0</v>
      </c>
      <c r="Y267" s="176">
        <f t="shared" ref="Y267:Y293" si="77">X267*K267</f>
        <v>0</v>
      </c>
      <c r="Z267" s="176">
        <v>1.933E-2</v>
      </c>
      <c r="AA267" s="177">
        <f t="shared" ref="AA267:AA293" si="78">Z267*K267</f>
        <v>0.23196</v>
      </c>
      <c r="AR267" s="17" t="s">
        <v>230</v>
      </c>
      <c r="AT267" s="17" t="s">
        <v>141</v>
      </c>
      <c r="AU267" s="17" t="s">
        <v>118</v>
      </c>
      <c r="AY267" s="17" t="s">
        <v>168</v>
      </c>
      <c r="BE267" s="107">
        <f t="shared" ref="BE267:BE293" si="79">IF(U267="základná",N267,0)</f>
        <v>0</v>
      </c>
      <c r="BF267" s="107">
        <f t="shared" ref="BF267:BF293" si="80">IF(U267="znížená",N267,0)</f>
        <v>0</v>
      </c>
      <c r="BG267" s="107">
        <f t="shared" ref="BG267:BG293" si="81">IF(U267="zákl. prenesená",N267,0)</f>
        <v>0</v>
      </c>
      <c r="BH267" s="107">
        <f t="shared" ref="BH267:BH293" si="82">IF(U267="zníž. prenesená",N267,0)</f>
        <v>0</v>
      </c>
      <c r="BI267" s="107">
        <f t="shared" ref="BI267:BI293" si="83">IF(U267="nulová",N267,0)</f>
        <v>0</v>
      </c>
      <c r="BJ267" s="17" t="s">
        <v>118</v>
      </c>
      <c r="BK267" s="151">
        <f t="shared" ref="BK267:BK293" si="84">ROUND(L267*K267,3)</f>
        <v>0</v>
      </c>
      <c r="BL267" s="17" t="s">
        <v>230</v>
      </c>
      <c r="BM267" s="17" t="s">
        <v>631</v>
      </c>
    </row>
    <row r="268" spans="2:65" s="1" customFormat="1" ht="31.5" customHeight="1">
      <c r="B268" s="33"/>
      <c r="C268" s="173" t="s">
        <v>632</v>
      </c>
      <c r="D268" s="173" t="s">
        <v>141</v>
      </c>
      <c r="E268" s="174" t="s">
        <v>633</v>
      </c>
      <c r="F268" s="260" t="s">
        <v>634</v>
      </c>
      <c r="G268" s="260"/>
      <c r="H268" s="260"/>
      <c r="I268" s="260"/>
      <c r="J268" s="175" t="s">
        <v>630</v>
      </c>
      <c r="K268" s="156">
        <v>17</v>
      </c>
      <c r="L268" s="232">
        <v>0</v>
      </c>
      <c r="M268" s="261"/>
      <c r="N268" s="233">
        <f t="shared" si="75"/>
        <v>0</v>
      </c>
      <c r="O268" s="233"/>
      <c r="P268" s="233"/>
      <c r="Q268" s="233"/>
      <c r="R268" s="35"/>
      <c r="T268" s="157" t="s">
        <v>20</v>
      </c>
      <c r="U268" s="42" t="s">
        <v>42</v>
      </c>
      <c r="V268" s="34"/>
      <c r="W268" s="176">
        <f t="shared" si="76"/>
        <v>0</v>
      </c>
      <c r="X268" s="176">
        <v>7.6000000000000004E-4</v>
      </c>
      <c r="Y268" s="176">
        <f t="shared" si="77"/>
        <v>1.2920000000000001E-2</v>
      </c>
      <c r="Z268" s="176">
        <v>0</v>
      </c>
      <c r="AA268" s="177">
        <f t="shared" si="78"/>
        <v>0</v>
      </c>
      <c r="AR268" s="17" t="s">
        <v>230</v>
      </c>
      <c r="AT268" s="17" t="s">
        <v>141</v>
      </c>
      <c r="AU268" s="17" t="s">
        <v>118</v>
      </c>
      <c r="AY268" s="17" t="s">
        <v>168</v>
      </c>
      <c r="BE268" s="107">
        <f t="shared" si="79"/>
        <v>0</v>
      </c>
      <c r="BF268" s="107">
        <f t="shared" si="80"/>
        <v>0</v>
      </c>
      <c r="BG268" s="107">
        <f t="shared" si="81"/>
        <v>0</v>
      </c>
      <c r="BH268" s="107">
        <f t="shared" si="82"/>
        <v>0</v>
      </c>
      <c r="BI268" s="107">
        <f t="shared" si="83"/>
        <v>0</v>
      </c>
      <c r="BJ268" s="17" t="s">
        <v>118</v>
      </c>
      <c r="BK268" s="151">
        <f t="shared" si="84"/>
        <v>0</v>
      </c>
      <c r="BL268" s="17" t="s">
        <v>230</v>
      </c>
      <c r="BM268" s="17" t="s">
        <v>635</v>
      </c>
    </row>
    <row r="269" spans="2:65" s="1" customFormat="1" ht="22.5" customHeight="1">
      <c r="B269" s="33"/>
      <c r="C269" s="178" t="s">
        <v>636</v>
      </c>
      <c r="D269" s="178" t="s">
        <v>332</v>
      </c>
      <c r="E269" s="179" t="s">
        <v>637</v>
      </c>
      <c r="F269" s="269" t="s">
        <v>638</v>
      </c>
      <c r="G269" s="269"/>
      <c r="H269" s="269"/>
      <c r="I269" s="269"/>
      <c r="J269" s="180" t="s">
        <v>241</v>
      </c>
      <c r="K269" s="181">
        <v>17</v>
      </c>
      <c r="L269" s="270">
        <v>0</v>
      </c>
      <c r="M269" s="271"/>
      <c r="N269" s="272">
        <f t="shared" si="75"/>
        <v>0</v>
      </c>
      <c r="O269" s="233"/>
      <c r="P269" s="233"/>
      <c r="Q269" s="233"/>
      <c r="R269" s="35"/>
      <c r="T269" s="157" t="s">
        <v>20</v>
      </c>
      <c r="U269" s="42" t="s">
        <v>42</v>
      </c>
      <c r="V269" s="34"/>
      <c r="W269" s="176">
        <f t="shared" si="76"/>
        <v>0</v>
      </c>
      <c r="X269" s="176">
        <v>1.4999999999999999E-2</v>
      </c>
      <c r="Y269" s="176">
        <f t="shared" si="77"/>
        <v>0.255</v>
      </c>
      <c r="Z269" s="176">
        <v>0</v>
      </c>
      <c r="AA269" s="177">
        <f t="shared" si="78"/>
        <v>0</v>
      </c>
      <c r="AR269" s="17" t="s">
        <v>295</v>
      </c>
      <c r="AT269" s="17" t="s">
        <v>332</v>
      </c>
      <c r="AU269" s="17" t="s">
        <v>118</v>
      </c>
      <c r="AY269" s="17" t="s">
        <v>168</v>
      </c>
      <c r="BE269" s="107">
        <f t="shared" si="79"/>
        <v>0</v>
      </c>
      <c r="BF269" s="107">
        <f t="shared" si="80"/>
        <v>0</v>
      </c>
      <c r="BG269" s="107">
        <f t="shared" si="81"/>
        <v>0</v>
      </c>
      <c r="BH269" s="107">
        <f t="shared" si="82"/>
        <v>0</v>
      </c>
      <c r="BI269" s="107">
        <f t="shared" si="83"/>
        <v>0</v>
      </c>
      <c r="BJ269" s="17" t="s">
        <v>118</v>
      </c>
      <c r="BK269" s="151">
        <f t="shared" si="84"/>
        <v>0</v>
      </c>
      <c r="BL269" s="17" t="s">
        <v>230</v>
      </c>
      <c r="BM269" s="17" t="s">
        <v>639</v>
      </c>
    </row>
    <row r="270" spans="2:65" s="1" customFormat="1" ht="22.5" customHeight="1">
      <c r="B270" s="33"/>
      <c r="C270" s="178" t="s">
        <v>640</v>
      </c>
      <c r="D270" s="178" t="s">
        <v>332</v>
      </c>
      <c r="E270" s="179" t="s">
        <v>641</v>
      </c>
      <c r="F270" s="269" t="s">
        <v>642</v>
      </c>
      <c r="G270" s="269"/>
      <c r="H270" s="269"/>
      <c r="I270" s="269"/>
      <c r="J270" s="180" t="s">
        <v>241</v>
      </c>
      <c r="K270" s="181">
        <v>17</v>
      </c>
      <c r="L270" s="270">
        <v>0</v>
      </c>
      <c r="M270" s="271"/>
      <c r="N270" s="272">
        <f t="shared" si="75"/>
        <v>0</v>
      </c>
      <c r="O270" s="233"/>
      <c r="P270" s="233"/>
      <c r="Q270" s="233"/>
      <c r="R270" s="35"/>
      <c r="T270" s="157" t="s">
        <v>20</v>
      </c>
      <c r="U270" s="42" t="s">
        <v>42</v>
      </c>
      <c r="V270" s="34"/>
      <c r="W270" s="176">
        <f t="shared" si="76"/>
        <v>0</v>
      </c>
      <c r="X270" s="176">
        <v>1.7600000000000001E-3</v>
      </c>
      <c r="Y270" s="176">
        <f t="shared" si="77"/>
        <v>2.9920000000000002E-2</v>
      </c>
      <c r="Z270" s="176">
        <v>0</v>
      </c>
      <c r="AA270" s="177">
        <f t="shared" si="78"/>
        <v>0</v>
      </c>
      <c r="AR270" s="17" t="s">
        <v>295</v>
      </c>
      <c r="AT270" s="17" t="s">
        <v>332</v>
      </c>
      <c r="AU270" s="17" t="s">
        <v>118</v>
      </c>
      <c r="AY270" s="17" t="s">
        <v>168</v>
      </c>
      <c r="BE270" s="107">
        <f t="shared" si="79"/>
        <v>0</v>
      </c>
      <c r="BF270" s="107">
        <f t="shared" si="80"/>
        <v>0</v>
      </c>
      <c r="BG270" s="107">
        <f t="shared" si="81"/>
        <v>0</v>
      </c>
      <c r="BH270" s="107">
        <f t="shared" si="82"/>
        <v>0</v>
      </c>
      <c r="BI270" s="107">
        <f t="shared" si="83"/>
        <v>0</v>
      </c>
      <c r="BJ270" s="17" t="s">
        <v>118</v>
      </c>
      <c r="BK270" s="151">
        <f t="shared" si="84"/>
        <v>0</v>
      </c>
      <c r="BL270" s="17" t="s">
        <v>230</v>
      </c>
      <c r="BM270" s="17" t="s">
        <v>643</v>
      </c>
    </row>
    <row r="271" spans="2:65" s="1" customFormat="1" ht="31.5" customHeight="1">
      <c r="B271" s="33"/>
      <c r="C271" s="173" t="s">
        <v>644</v>
      </c>
      <c r="D271" s="173" t="s">
        <v>141</v>
      </c>
      <c r="E271" s="174" t="s">
        <v>645</v>
      </c>
      <c r="F271" s="260" t="s">
        <v>646</v>
      </c>
      <c r="G271" s="260"/>
      <c r="H271" s="260"/>
      <c r="I271" s="260"/>
      <c r="J271" s="175" t="s">
        <v>630</v>
      </c>
      <c r="K271" s="156">
        <v>8</v>
      </c>
      <c r="L271" s="232">
        <v>0</v>
      </c>
      <c r="M271" s="261"/>
      <c r="N271" s="233">
        <f t="shared" si="75"/>
        <v>0</v>
      </c>
      <c r="O271" s="233"/>
      <c r="P271" s="233"/>
      <c r="Q271" s="233"/>
      <c r="R271" s="35"/>
      <c r="T271" s="157" t="s">
        <v>20</v>
      </c>
      <c r="U271" s="42" t="s">
        <v>42</v>
      </c>
      <c r="V271" s="34"/>
      <c r="W271" s="176">
        <f t="shared" si="76"/>
        <v>0</v>
      </c>
      <c r="X271" s="176">
        <v>0</v>
      </c>
      <c r="Y271" s="176">
        <f t="shared" si="77"/>
        <v>0</v>
      </c>
      <c r="Z271" s="176">
        <v>1.72E-2</v>
      </c>
      <c r="AA271" s="177">
        <f t="shared" si="78"/>
        <v>0.1376</v>
      </c>
      <c r="AR271" s="17" t="s">
        <v>230</v>
      </c>
      <c r="AT271" s="17" t="s">
        <v>141</v>
      </c>
      <c r="AU271" s="17" t="s">
        <v>118</v>
      </c>
      <c r="AY271" s="17" t="s">
        <v>168</v>
      </c>
      <c r="BE271" s="107">
        <f t="shared" si="79"/>
        <v>0</v>
      </c>
      <c r="BF271" s="107">
        <f t="shared" si="80"/>
        <v>0</v>
      </c>
      <c r="BG271" s="107">
        <f t="shared" si="81"/>
        <v>0</v>
      </c>
      <c r="BH271" s="107">
        <f t="shared" si="82"/>
        <v>0</v>
      </c>
      <c r="BI271" s="107">
        <f t="shared" si="83"/>
        <v>0</v>
      </c>
      <c r="BJ271" s="17" t="s">
        <v>118</v>
      </c>
      <c r="BK271" s="151">
        <f t="shared" si="84"/>
        <v>0</v>
      </c>
      <c r="BL271" s="17" t="s">
        <v>230</v>
      </c>
      <c r="BM271" s="17" t="s">
        <v>647</v>
      </c>
    </row>
    <row r="272" spans="2:65" s="1" customFormat="1" ht="31.5" customHeight="1">
      <c r="B272" s="33"/>
      <c r="C272" s="173" t="s">
        <v>648</v>
      </c>
      <c r="D272" s="173" t="s">
        <v>141</v>
      </c>
      <c r="E272" s="174" t="s">
        <v>649</v>
      </c>
      <c r="F272" s="260" t="s">
        <v>650</v>
      </c>
      <c r="G272" s="260"/>
      <c r="H272" s="260"/>
      <c r="I272" s="260"/>
      <c r="J272" s="175" t="s">
        <v>630</v>
      </c>
      <c r="K272" s="156">
        <v>9</v>
      </c>
      <c r="L272" s="232">
        <v>0</v>
      </c>
      <c r="M272" s="261"/>
      <c r="N272" s="233">
        <f t="shared" si="75"/>
        <v>0</v>
      </c>
      <c r="O272" s="233"/>
      <c r="P272" s="233"/>
      <c r="Q272" s="233"/>
      <c r="R272" s="35"/>
      <c r="T272" s="157" t="s">
        <v>20</v>
      </c>
      <c r="U272" s="42" t="s">
        <v>42</v>
      </c>
      <c r="V272" s="34"/>
      <c r="W272" s="176">
        <f t="shared" si="76"/>
        <v>0</v>
      </c>
      <c r="X272" s="176">
        <v>3.7399999999999998E-3</v>
      </c>
      <c r="Y272" s="176">
        <f t="shared" si="77"/>
        <v>3.3659999999999995E-2</v>
      </c>
      <c r="Z272" s="176">
        <v>0</v>
      </c>
      <c r="AA272" s="177">
        <f t="shared" si="78"/>
        <v>0</v>
      </c>
      <c r="AR272" s="17" t="s">
        <v>230</v>
      </c>
      <c r="AT272" s="17" t="s">
        <v>141</v>
      </c>
      <c r="AU272" s="17" t="s">
        <v>118</v>
      </c>
      <c r="AY272" s="17" t="s">
        <v>168</v>
      </c>
      <c r="BE272" s="107">
        <f t="shared" si="79"/>
        <v>0</v>
      </c>
      <c r="BF272" s="107">
        <f t="shared" si="80"/>
        <v>0</v>
      </c>
      <c r="BG272" s="107">
        <f t="shared" si="81"/>
        <v>0</v>
      </c>
      <c r="BH272" s="107">
        <f t="shared" si="82"/>
        <v>0</v>
      </c>
      <c r="BI272" s="107">
        <f t="shared" si="83"/>
        <v>0</v>
      </c>
      <c r="BJ272" s="17" t="s">
        <v>118</v>
      </c>
      <c r="BK272" s="151">
        <f t="shared" si="84"/>
        <v>0</v>
      </c>
      <c r="BL272" s="17" t="s">
        <v>230</v>
      </c>
      <c r="BM272" s="17" t="s">
        <v>651</v>
      </c>
    </row>
    <row r="273" spans="2:65" s="1" customFormat="1" ht="22.5" customHeight="1">
      <c r="B273" s="33"/>
      <c r="C273" s="178" t="s">
        <v>652</v>
      </c>
      <c r="D273" s="178" t="s">
        <v>332</v>
      </c>
      <c r="E273" s="179" t="s">
        <v>653</v>
      </c>
      <c r="F273" s="269" t="s">
        <v>654</v>
      </c>
      <c r="G273" s="269"/>
      <c r="H273" s="269"/>
      <c r="I273" s="269"/>
      <c r="J273" s="180" t="s">
        <v>241</v>
      </c>
      <c r="K273" s="181">
        <v>9</v>
      </c>
      <c r="L273" s="270">
        <v>0</v>
      </c>
      <c r="M273" s="271"/>
      <c r="N273" s="272">
        <f t="shared" si="75"/>
        <v>0</v>
      </c>
      <c r="O273" s="233"/>
      <c r="P273" s="233"/>
      <c r="Q273" s="233"/>
      <c r="R273" s="35"/>
      <c r="T273" s="157" t="s">
        <v>20</v>
      </c>
      <c r="U273" s="42" t="s">
        <v>42</v>
      </c>
      <c r="V273" s="34"/>
      <c r="W273" s="176">
        <f t="shared" si="76"/>
        <v>0</v>
      </c>
      <c r="X273" s="176">
        <v>2.8000000000000001E-2</v>
      </c>
      <c r="Y273" s="176">
        <f t="shared" si="77"/>
        <v>0.252</v>
      </c>
      <c r="Z273" s="176">
        <v>0</v>
      </c>
      <c r="AA273" s="177">
        <f t="shared" si="78"/>
        <v>0</v>
      </c>
      <c r="AR273" s="17" t="s">
        <v>295</v>
      </c>
      <c r="AT273" s="17" t="s">
        <v>332</v>
      </c>
      <c r="AU273" s="17" t="s">
        <v>118</v>
      </c>
      <c r="AY273" s="17" t="s">
        <v>168</v>
      </c>
      <c r="BE273" s="107">
        <f t="shared" si="79"/>
        <v>0</v>
      </c>
      <c r="BF273" s="107">
        <f t="shared" si="80"/>
        <v>0</v>
      </c>
      <c r="BG273" s="107">
        <f t="shared" si="81"/>
        <v>0</v>
      </c>
      <c r="BH273" s="107">
        <f t="shared" si="82"/>
        <v>0</v>
      </c>
      <c r="BI273" s="107">
        <f t="shared" si="83"/>
        <v>0</v>
      </c>
      <c r="BJ273" s="17" t="s">
        <v>118</v>
      </c>
      <c r="BK273" s="151">
        <f t="shared" si="84"/>
        <v>0</v>
      </c>
      <c r="BL273" s="17" t="s">
        <v>230</v>
      </c>
      <c r="BM273" s="17" t="s">
        <v>655</v>
      </c>
    </row>
    <row r="274" spans="2:65" s="1" customFormat="1" ht="31.5" customHeight="1">
      <c r="B274" s="33"/>
      <c r="C274" s="173" t="s">
        <v>656</v>
      </c>
      <c r="D274" s="173" t="s">
        <v>141</v>
      </c>
      <c r="E274" s="174" t="s">
        <v>657</v>
      </c>
      <c r="F274" s="260" t="s">
        <v>658</v>
      </c>
      <c r="G274" s="260"/>
      <c r="H274" s="260"/>
      <c r="I274" s="260"/>
      <c r="J274" s="175" t="s">
        <v>630</v>
      </c>
      <c r="K274" s="156">
        <v>11</v>
      </c>
      <c r="L274" s="232">
        <v>0</v>
      </c>
      <c r="M274" s="261"/>
      <c r="N274" s="233">
        <f t="shared" si="75"/>
        <v>0</v>
      </c>
      <c r="O274" s="233"/>
      <c r="P274" s="233"/>
      <c r="Q274" s="233"/>
      <c r="R274" s="35"/>
      <c r="T274" s="157" t="s">
        <v>20</v>
      </c>
      <c r="U274" s="42" t="s">
        <v>42</v>
      </c>
      <c r="V274" s="34"/>
      <c r="W274" s="176">
        <f t="shared" si="76"/>
        <v>0</v>
      </c>
      <c r="X274" s="176">
        <v>0</v>
      </c>
      <c r="Y274" s="176">
        <f t="shared" si="77"/>
        <v>0</v>
      </c>
      <c r="Z274" s="176">
        <v>1.9460000000000002E-2</v>
      </c>
      <c r="AA274" s="177">
        <f t="shared" si="78"/>
        <v>0.21406000000000003</v>
      </c>
      <c r="AR274" s="17" t="s">
        <v>230</v>
      </c>
      <c r="AT274" s="17" t="s">
        <v>141</v>
      </c>
      <c r="AU274" s="17" t="s">
        <v>118</v>
      </c>
      <c r="AY274" s="17" t="s">
        <v>168</v>
      </c>
      <c r="BE274" s="107">
        <f t="shared" si="79"/>
        <v>0</v>
      </c>
      <c r="BF274" s="107">
        <f t="shared" si="80"/>
        <v>0</v>
      </c>
      <c r="BG274" s="107">
        <f t="shared" si="81"/>
        <v>0</v>
      </c>
      <c r="BH274" s="107">
        <f t="shared" si="82"/>
        <v>0</v>
      </c>
      <c r="BI274" s="107">
        <f t="shared" si="83"/>
        <v>0</v>
      </c>
      <c r="BJ274" s="17" t="s">
        <v>118</v>
      </c>
      <c r="BK274" s="151">
        <f t="shared" si="84"/>
        <v>0</v>
      </c>
      <c r="BL274" s="17" t="s">
        <v>230</v>
      </c>
      <c r="BM274" s="17" t="s">
        <v>659</v>
      </c>
    </row>
    <row r="275" spans="2:65" s="1" customFormat="1" ht="31.5" customHeight="1">
      <c r="B275" s="33"/>
      <c r="C275" s="173" t="s">
        <v>660</v>
      </c>
      <c r="D275" s="173" t="s">
        <v>141</v>
      </c>
      <c r="E275" s="174" t="s">
        <v>661</v>
      </c>
      <c r="F275" s="260" t="s">
        <v>662</v>
      </c>
      <c r="G275" s="260"/>
      <c r="H275" s="260"/>
      <c r="I275" s="260"/>
      <c r="J275" s="175" t="s">
        <v>630</v>
      </c>
      <c r="K275" s="156">
        <v>29</v>
      </c>
      <c r="L275" s="232">
        <v>0</v>
      </c>
      <c r="M275" s="261"/>
      <c r="N275" s="233">
        <f t="shared" si="75"/>
        <v>0</v>
      </c>
      <c r="O275" s="233"/>
      <c r="P275" s="233"/>
      <c r="Q275" s="233"/>
      <c r="R275" s="35"/>
      <c r="T275" s="157" t="s">
        <v>20</v>
      </c>
      <c r="U275" s="42" t="s">
        <v>42</v>
      </c>
      <c r="V275" s="34"/>
      <c r="W275" s="176">
        <f t="shared" si="76"/>
        <v>0</v>
      </c>
      <c r="X275" s="176">
        <v>5.6999999999999998E-4</v>
      </c>
      <c r="Y275" s="176">
        <f t="shared" si="77"/>
        <v>1.653E-2</v>
      </c>
      <c r="Z275" s="176">
        <v>0</v>
      </c>
      <c r="AA275" s="177">
        <f t="shared" si="78"/>
        <v>0</v>
      </c>
      <c r="AR275" s="17" t="s">
        <v>230</v>
      </c>
      <c r="AT275" s="17" t="s">
        <v>141</v>
      </c>
      <c r="AU275" s="17" t="s">
        <v>118</v>
      </c>
      <c r="AY275" s="17" t="s">
        <v>168</v>
      </c>
      <c r="BE275" s="107">
        <f t="shared" si="79"/>
        <v>0</v>
      </c>
      <c r="BF275" s="107">
        <f t="shared" si="80"/>
        <v>0</v>
      </c>
      <c r="BG275" s="107">
        <f t="shared" si="81"/>
        <v>0</v>
      </c>
      <c r="BH275" s="107">
        <f t="shared" si="82"/>
        <v>0</v>
      </c>
      <c r="BI275" s="107">
        <f t="shared" si="83"/>
        <v>0</v>
      </c>
      <c r="BJ275" s="17" t="s">
        <v>118</v>
      </c>
      <c r="BK275" s="151">
        <f t="shared" si="84"/>
        <v>0</v>
      </c>
      <c r="BL275" s="17" t="s">
        <v>230</v>
      </c>
      <c r="BM275" s="17" t="s">
        <v>663</v>
      </c>
    </row>
    <row r="276" spans="2:65" s="1" customFormat="1" ht="22.5" customHeight="1">
      <c r="B276" s="33"/>
      <c r="C276" s="178" t="s">
        <v>664</v>
      </c>
      <c r="D276" s="178" t="s">
        <v>332</v>
      </c>
      <c r="E276" s="179" t="s">
        <v>665</v>
      </c>
      <c r="F276" s="269" t="s">
        <v>666</v>
      </c>
      <c r="G276" s="269"/>
      <c r="H276" s="269"/>
      <c r="I276" s="269"/>
      <c r="J276" s="180" t="s">
        <v>241</v>
      </c>
      <c r="K276" s="181">
        <v>29</v>
      </c>
      <c r="L276" s="270">
        <v>0</v>
      </c>
      <c r="M276" s="271"/>
      <c r="N276" s="272">
        <f t="shared" si="75"/>
        <v>0</v>
      </c>
      <c r="O276" s="233"/>
      <c r="P276" s="233"/>
      <c r="Q276" s="233"/>
      <c r="R276" s="35"/>
      <c r="T276" s="157" t="s">
        <v>20</v>
      </c>
      <c r="U276" s="42" t="s">
        <v>42</v>
      </c>
      <c r="V276" s="34"/>
      <c r="W276" s="176">
        <f t="shared" si="76"/>
        <v>0</v>
      </c>
      <c r="X276" s="176">
        <v>1.52E-2</v>
      </c>
      <c r="Y276" s="176">
        <f t="shared" si="77"/>
        <v>0.44080000000000003</v>
      </c>
      <c r="Z276" s="176">
        <v>0</v>
      </c>
      <c r="AA276" s="177">
        <f t="shared" si="78"/>
        <v>0</v>
      </c>
      <c r="AR276" s="17" t="s">
        <v>295</v>
      </c>
      <c r="AT276" s="17" t="s">
        <v>332</v>
      </c>
      <c r="AU276" s="17" t="s">
        <v>118</v>
      </c>
      <c r="AY276" s="17" t="s">
        <v>168</v>
      </c>
      <c r="BE276" s="107">
        <f t="shared" si="79"/>
        <v>0</v>
      </c>
      <c r="BF276" s="107">
        <f t="shared" si="80"/>
        <v>0</v>
      </c>
      <c r="BG276" s="107">
        <f t="shared" si="81"/>
        <v>0</v>
      </c>
      <c r="BH276" s="107">
        <f t="shared" si="82"/>
        <v>0</v>
      </c>
      <c r="BI276" s="107">
        <f t="shared" si="83"/>
        <v>0</v>
      </c>
      <c r="BJ276" s="17" t="s">
        <v>118</v>
      </c>
      <c r="BK276" s="151">
        <f t="shared" si="84"/>
        <v>0</v>
      </c>
      <c r="BL276" s="17" t="s">
        <v>230</v>
      </c>
      <c r="BM276" s="17" t="s">
        <v>667</v>
      </c>
    </row>
    <row r="277" spans="2:65" s="1" customFormat="1" ht="31.5" customHeight="1">
      <c r="B277" s="33"/>
      <c r="C277" s="173" t="s">
        <v>668</v>
      </c>
      <c r="D277" s="173" t="s">
        <v>141</v>
      </c>
      <c r="E277" s="174" t="s">
        <v>669</v>
      </c>
      <c r="F277" s="260" t="s">
        <v>670</v>
      </c>
      <c r="G277" s="260"/>
      <c r="H277" s="260"/>
      <c r="I277" s="260"/>
      <c r="J277" s="175" t="s">
        <v>630</v>
      </c>
      <c r="K277" s="156">
        <v>17</v>
      </c>
      <c r="L277" s="232">
        <v>0</v>
      </c>
      <c r="M277" s="261"/>
      <c r="N277" s="233">
        <f t="shared" si="75"/>
        <v>0</v>
      </c>
      <c r="O277" s="233"/>
      <c r="P277" s="233"/>
      <c r="Q277" s="233"/>
      <c r="R277" s="35"/>
      <c r="T277" s="157" t="s">
        <v>20</v>
      </c>
      <c r="U277" s="42" t="s">
        <v>42</v>
      </c>
      <c r="V277" s="34"/>
      <c r="W277" s="176">
        <f t="shared" si="76"/>
        <v>0</v>
      </c>
      <c r="X277" s="176">
        <v>3.4000000000000002E-4</v>
      </c>
      <c r="Y277" s="176">
        <f t="shared" si="77"/>
        <v>5.7800000000000004E-3</v>
      </c>
      <c r="Z277" s="176">
        <v>0</v>
      </c>
      <c r="AA277" s="177">
        <f t="shared" si="78"/>
        <v>0</v>
      </c>
      <c r="AR277" s="17" t="s">
        <v>230</v>
      </c>
      <c r="AT277" s="17" t="s">
        <v>141</v>
      </c>
      <c r="AU277" s="17" t="s">
        <v>118</v>
      </c>
      <c r="AY277" s="17" t="s">
        <v>168</v>
      </c>
      <c r="BE277" s="107">
        <f t="shared" si="79"/>
        <v>0</v>
      </c>
      <c r="BF277" s="107">
        <f t="shared" si="80"/>
        <v>0</v>
      </c>
      <c r="BG277" s="107">
        <f t="shared" si="81"/>
        <v>0</v>
      </c>
      <c r="BH277" s="107">
        <f t="shared" si="82"/>
        <v>0</v>
      </c>
      <c r="BI277" s="107">
        <f t="shared" si="83"/>
        <v>0</v>
      </c>
      <c r="BJ277" s="17" t="s">
        <v>118</v>
      </c>
      <c r="BK277" s="151">
        <f t="shared" si="84"/>
        <v>0</v>
      </c>
      <c r="BL277" s="17" t="s">
        <v>230</v>
      </c>
      <c r="BM277" s="17" t="s">
        <v>671</v>
      </c>
    </row>
    <row r="278" spans="2:65" s="1" customFormat="1" ht="22.5" customHeight="1">
      <c r="B278" s="33"/>
      <c r="C278" s="178" t="s">
        <v>672</v>
      </c>
      <c r="D278" s="178" t="s">
        <v>332</v>
      </c>
      <c r="E278" s="179" t="s">
        <v>673</v>
      </c>
      <c r="F278" s="269" t="s">
        <v>674</v>
      </c>
      <c r="G278" s="269"/>
      <c r="H278" s="269"/>
      <c r="I278" s="269"/>
      <c r="J278" s="180" t="s">
        <v>241</v>
      </c>
      <c r="K278" s="181">
        <v>17</v>
      </c>
      <c r="L278" s="270">
        <v>0</v>
      </c>
      <c r="M278" s="271"/>
      <c r="N278" s="272">
        <f t="shared" si="75"/>
        <v>0</v>
      </c>
      <c r="O278" s="233"/>
      <c r="P278" s="233"/>
      <c r="Q278" s="233"/>
      <c r="R278" s="35"/>
      <c r="T278" s="157" t="s">
        <v>20</v>
      </c>
      <c r="U278" s="42" t="s">
        <v>42</v>
      </c>
      <c r="V278" s="34"/>
      <c r="W278" s="176">
        <f t="shared" si="76"/>
        <v>0</v>
      </c>
      <c r="X278" s="176">
        <v>1.2999999999999999E-2</v>
      </c>
      <c r="Y278" s="176">
        <f t="shared" si="77"/>
        <v>0.221</v>
      </c>
      <c r="Z278" s="176">
        <v>0</v>
      </c>
      <c r="AA278" s="177">
        <f t="shared" si="78"/>
        <v>0</v>
      </c>
      <c r="AR278" s="17" t="s">
        <v>295</v>
      </c>
      <c r="AT278" s="17" t="s">
        <v>332</v>
      </c>
      <c r="AU278" s="17" t="s">
        <v>118</v>
      </c>
      <c r="AY278" s="17" t="s">
        <v>168</v>
      </c>
      <c r="BE278" s="107">
        <f t="shared" si="79"/>
        <v>0</v>
      </c>
      <c r="BF278" s="107">
        <f t="shared" si="80"/>
        <v>0</v>
      </c>
      <c r="BG278" s="107">
        <f t="shared" si="81"/>
        <v>0</v>
      </c>
      <c r="BH278" s="107">
        <f t="shared" si="82"/>
        <v>0</v>
      </c>
      <c r="BI278" s="107">
        <f t="shared" si="83"/>
        <v>0</v>
      </c>
      <c r="BJ278" s="17" t="s">
        <v>118</v>
      </c>
      <c r="BK278" s="151">
        <f t="shared" si="84"/>
        <v>0</v>
      </c>
      <c r="BL278" s="17" t="s">
        <v>230</v>
      </c>
      <c r="BM278" s="17" t="s">
        <v>675</v>
      </c>
    </row>
    <row r="279" spans="2:65" s="1" customFormat="1" ht="22.5" customHeight="1">
      <c r="B279" s="33"/>
      <c r="C279" s="178" t="s">
        <v>676</v>
      </c>
      <c r="D279" s="178" t="s">
        <v>332</v>
      </c>
      <c r="E279" s="179" t="s">
        <v>677</v>
      </c>
      <c r="F279" s="269" t="s">
        <v>678</v>
      </c>
      <c r="G279" s="269"/>
      <c r="H279" s="269"/>
      <c r="I279" s="269"/>
      <c r="J279" s="180" t="s">
        <v>241</v>
      </c>
      <c r="K279" s="181">
        <v>17</v>
      </c>
      <c r="L279" s="270">
        <v>0</v>
      </c>
      <c r="M279" s="271"/>
      <c r="N279" s="272">
        <f t="shared" si="75"/>
        <v>0</v>
      </c>
      <c r="O279" s="233"/>
      <c r="P279" s="233"/>
      <c r="Q279" s="233"/>
      <c r="R279" s="35"/>
      <c r="T279" s="157" t="s">
        <v>20</v>
      </c>
      <c r="U279" s="42" t="s">
        <v>42</v>
      </c>
      <c r="V279" s="34"/>
      <c r="W279" s="176">
        <f t="shared" si="76"/>
        <v>0</v>
      </c>
      <c r="X279" s="176">
        <v>2E-3</v>
      </c>
      <c r="Y279" s="176">
        <f t="shared" si="77"/>
        <v>3.4000000000000002E-2</v>
      </c>
      <c r="Z279" s="176">
        <v>0</v>
      </c>
      <c r="AA279" s="177">
        <f t="shared" si="78"/>
        <v>0</v>
      </c>
      <c r="AR279" s="17" t="s">
        <v>295</v>
      </c>
      <c r="AT279" s="17" t="s">
        <v>332</v>
      </c>
      <c r="AU279" s="17" t="s">
        <v>118</v>
      </c>
      <c r="AY279" s="17" t="s">
        <v>168</v>
      </c>
      <c r="BE279" s="107">
        <f t="shared" si="79"/>
        <v>0</v>
      </c>
      <c r="BF279" s="107">
        <f t="shared" si="80"/>
        <v>0</v>
      </c>
      <c r="BG279" s="107">
        <f t="shared" si="81"/>
        <v>0</v>
      </c>
      <c r="BH279" s="107">
        <f t="shared" si="82"/>
        <v>0</v>
      </c>
      <c r="BI279" s="107">
        <f t="shared" si="83"/>
        <v>0</v>
      </c>
      <c r="BJ279" s="17" t="s">
        <v>118</v>
      </c>
      <c r="BK279" s="151">
        <f t="shared" si="84"/>
        <v>0</v>
      </c>
      <c r="BL279" s="17" t="s">
        <v>230</v>
      </c>
      <c r="BM279" s="17" t="s">
        <v>679</v>
      </c>
    </row>
    <row r="280" spans="2:65" s="1" customFormat="1" ht="44.25" customHeight="1">
      <c r="B280" s="33"/>
      <c r="C280" s="173" t="s">
        <v>680</v>
      </c>
      <c r="D280" s="173" t="s">
        <v>141</v>
      </c>
      <c r="E280" s="174" t="s">
        <v>681</v>
      </c>
      <c r="F280" s="260" t="s">
        <v>682</v>
      </c>
      <c r="G280" s="260"/>
      <c r="H280" s="260"/>
      <c r="I280" s="260"/>
      <c r="J280" s="175" t="s">
        <v>630</v>
      </c>
      <c r="K280" s="156">
        <v>3</v>
      </c>
      <c r="L280" s="232">
        <v>0</v>
      </c>
      <c r="M280" s="261"/>
      <c r="N280" s="233">
        <f t="shared" si="75"/>
        <v>0</v>
      </c>
      <c r="O280" s="233"/>
      <c r="P280" s="233"/>
      <c r="Q280" s="233"/>
      <c r="R280" s="35"/>
      <c r="T280" s="157" t="s">
        <v>20</v>
      </c>
      <c r="U280" s="42" t="s">
        <v>42</v>
      </c>
      <c r="V280" s="34"/>
      <c r="W280" s="176">
        <f t="shared" si="76"/>
        <v>0</v>
      </c>
      <c r="X280" s="176">
        <v>0</v>
      </c>
      <c r="Y280" s="176">
        <f t="shared" si="77"/>
        <v>0</v>
      </c>
      <c r="Z280" s="176">
        <v>1.8800000000000001E-2</v>
      </c>
      <c r="AA280" s="177">
        <f t="shared" si="78"/>
        <v>5.6400000000000006E-2</v>
      </c>
      <c r="AR280" s="17" t="s">
        <v>230</v>
      </c>
      <c r="AT280" s="17" t="s">
        <v>141</v>
      </c>
      <c r="AU280" s="17" t="s">
        <v>118</v>
      </c>
      <c r="AY280" s="17" t="s">
        <v>168</v>
      </c>
      <c r="BE280" s="107">
        <f t="shared" si="79"/>
        <v>0</v>
      </c>
      <c r="BF280" s="107">
        <f t="shared" si="80"/>
        <v>0</v>
      </c>
      <c r="BG280" s="107">
        <f t="shared" si="81"/>
        <v>0</v>
      </c>
      <c r="BH280" s="107">
        <f t="shared" si="82"/>
        <v>0</v>
      </c>
      <c r="BI280" s="107">
        <f t="shared" si="83"/>
        <v>0</v>
      </c>
      <c r="BJ280" s="17" t="s">
        <v>118</v>
      </c>
      <c r="BK280" s="151">
        <f t="shared" si="84"/>
        <v>0</v>
      </c>
      <c r="BL280" s="17" t="s">
        <v>230</v>
      </c>
      <c r="BM280" s="17" t="s">
        <v>683</v>
      </c>
    </row>
    <row r="281" spans="2:65" s="1" customFormat="1" ht="31.5" customHeight="1">
      <c r="B281" s="33"/>
      <c r="C281" s="173" t="s">
        <v>684</v>
      </c>
      <c r="D281" s="173" t="s">
        <v>141</v>
      </c>
      <c r="E281" s="174" t="s">
        <v>685</v>
      </c>
      <c r="F281" s="260" t="s">
        <v>686</v>
      </c>
      <c r="G281" s="260"/>
      <c r="H281" s="260"/>
      <c r="I281" s="260"/>
      <c r="J281" s="175" t="s">
        <v>630</v>
      </c>
      <c r="K281" s="156">
        <v>4</v>
      </c>
      <c r="L281" s="232">
        <v>0</v>
      </c>
      <c r="M281" s="261"/>
      <c r="N281" s="233">
        <f t="shared" si="75"/>
        <v>0</v>
      </c>
      <c r="O281" s="233"/>
      <c r="P281" s="233"/>
      <c r="Q281" s="233"/>
      <c r="R281" s="35"/>
      <c r="T281" s="157" t="s">
        <v>20</v>
      </c>
      <c r="U281" s="42" t="s">
        <v>42</v>
      </c>
      <c r="V281" s="34"/>
      <c r="W281" s="176">
        <f t="shared" si="76"/>
        <v>0</v>
      </c>
      <c r="X281" s="176">
        <v>1.8000000000000001E-4</v>
      </c>
      <c r="Y281" s="176">
        <f t="shared" si="77"/>
        <v>7.2000000000000005E-4</v>
      </c>
      <c r="Z281" s="176">
        <v>0</v>
      </c>
      <c r="AA281" s="177">
        <f t="shared" si="78"/>
        <v>0</v>
      </c>
      <c r="AR281" s="17" t="s">
        <v>230</v>
      </c>
      <c r="AT281" s="17" t="s">
        <v>141</v>
      </c>
      <c r="AU281" s="17" t="s">
        <v>118</v>
      </c>
      <c r="AY281" s="17" t="s">
        <v>168</v>
      </c>
      <c r="BE281" s="107">
        <f t="shared" si="79"/>
        <v>0</v>
      </c>
      <c r="BF281" s="107">
        <f t="shared" si="80"/>
        <v>0</v>
      </c>
      <c r="BG281" s="107">
        <f t="shared" si="81"/>
        <v>0</v>
      </c>
      <c r="BH281" s="107">
        <f t="shared" si="82"/>
        <v>0</v>
      </c>
      <c r="BI281" s="107">
        <f t="shared" si="83"/>
        <v>0</v>
      </c>
      <c r="BJ281" s="17" t="s">
        <v>118</v>
      </c>
      <c r="BK281" s="151">
        <f t="shared" si="84"/>
        <v>0</v>
      </c>
      <c r="BL281" s="17" t="s">
        <v>230</v>
      </c>
      <c r="BM281" s="17" t="s">
        <v>687</v>
      </c>
    </row>
    <row r="282" spans="2:65" s="1" customFormat="1" ht="22.5" customHeight="1">
      <c r="B282" s="33"/>
      <c r="C282" s="178" t="s">
        <v>688</v>
      </c>
      <c r="D282" s="178" t="s">
        <v>332</v>
      </c>
      <c r="E282" s="179" t="s">
        <v>689</v>
      </c>
      <c r="F282" s="269" t="s">
        <v>690</v>
      </c>
      <c r="G282" s="269"/>
      <c r="H282" s="269"/>
      <c r="I282" s="269"/>
      <c r="J282" s="180" t="s">
        <v>241</v>
      </c>
      <c r="K282" s="181">
        <v>4</v>
      </c>
      <c r="L282" s="270">
        <v>0</v>
      </c>
      <c r="M282" s="271"/>
      <c r="N282" s="272">
        <f t="shared" si="75"/>
        <v>0</v>
      </c>
      <c r="O282" s="233"/>
      <c r="P282" s="233"/>
      <c r="Q282" s="233"/>
      <c r="R282" s="35"/>
      <c r="T282" s="157" t="s">
        <v>20</v>
      </c>
      <c r="U282" s="42" t="s">
        <v>42</v>
      </c>
      <c r="V282" s="34"/>
      <c r="W282" s="176">
        <f t="shared" si="76"/>
        <v>0</v>
      </c>
      <c r="X282" s="176">
        <v>0.01</v>
      </c>
      <c r="Y282" s="176">
        <f t="shared" si="77"/>
        <v>0.04</v>
      </c>
      <c r="Z282" s="176">
        <v>0</v>
      </c>
      <c r="AA282" s="177">
        <f t="shared" si="78"/>
        <v>0</v>
      </c>
      <c r="AR282" s="17" t="s">
        <v>295</v>
      </c>
      <c r="AT282" s="17" t="s">
        <v>332</v>
      </c>
      <c r="AU282" s="17" t="s">
        <v>118</v>
      </c>
      <c r="AY282" s="17" t="s">
        <v>168</v>
      </c>
      <c r="BE282" s="107">
        <f t="shared" si="79"/>
        <v>0</v>
      </c>
      <c r="BF282" s="107">
        <f t="shared" si="80"/>
        <v>0</v>
      </c>
      <c r="BG282" s="107">
        <f t="shared" si="81"/>
        <v>0</v>
      </c>
      <c r="BH282" s="107">
        <f t="shared" si="82"/>
        <v>0</v>
      </c>
      <c r="BI282" s="107">
        <f t="shared" si="83"/>
        <v>0</v>
      </c>
      <c r="BJ282" s="17" t="s">
        <v>118</v>
      </c>
      <c r="BK282" s="151">
        <f t="shared" si="84"/>
        <v>0</v>
      </c>
      <c r="BL282" s="17" t="s">
        <v>230</v>
      </c>
      <c r="BM282" s="17" t="s">
        <v>691</v>
      </c>
    </row>
    <row r="283" spans="2:65" s="1" customFormat="1" ht="22.5" customHeight="1">
      <c r="B283" s="33"/>
      <c r="C283" s="173" t="s">
        <v>692</v>
      </c>
      <c r="D283" s="173" t="s">
        <v>141</v>
      </c>
      <c r="E283" s="174" t="s">
        <v>693</v>
      </c>
      <c r="F283" s="260" t="s">
        <v>694</v>
      </c>
      <c r="G283" s="260"/>
      <c r="H283" s="260"/>
      <c r="I283" s="260"/>
      <c r="J283" s="175" t="s">
        <v>630</v>
      </c>
      <c r="K283" s="156">
        <v>30</v>
      </c>
      <c r="L283" s="232">
        <v>0</v>
      </c>
      <c r="M283" s="261"/>
      <c r="N283" s="233">
        <f t="shared" si="75"/>
        <v>0</v>
      </c>
      <c r="O283" s="233"/>
      <c r="P283" s="233"/>
      <c r="Q283" s="233"/>
      <c r="R283" s="35"/>
      <c r="T283" s="157" t="s">
        <v>20</v>
      </c>
      <c r="U283" s="42" t="s">
        <v>42</v>
      </c>
      <c r="V283" s="34"/>
      <c r="W283" s="176">
        <f t="shared" si="76"/>
        <v>0</v>
      </c>
      <c r="X283" s="176">
        <v>2.7999999999999998E-4</v>
      </c>
      <c r="Y283" s="176">
        <f t="shared" si="77"/>
        <v>8.3999999999999995E-3</v>
      </c>
      <c r="Z283" s="176">
        <v>0</v>
      </c>
      <c r="AA283" s="177">
        <f t="shared" si="78"/>
        <v>0</v>
      </c>
      <c r="AR283" s="17" t="s">
        <v>230</v>
      </c>
      <c r="AT283" s="17" t="s">
        <v>141</v>
      </c>
      <c r="AU283" s="17" t="s">
        <v>118</v>
      </c>
      <c r="AY283" s="17" t="s">
        <v>168</v>
      </c>
      <c r="BE283" s="107">
        <f t="shared" si="79"/>
        <v>0</v>
      </c>
      <c r="BF283" s="107">
        <f t="shared" si="80"/>
        <v>0</v>
      </c>
      <c r="BG283" s="107">
        <f t="shared" si="81"/>
        <v>0</v>
      </c>
      <c r="BH283" s="107">
        <f t="shared" si="82"/>
        <v>0</v>
      </c>
      <c r="BI283" s="107">
        <f t="shared" si="83"/>
        <v>0</v>
      </c>
      <c r="BJ283" s="17" t="s">
        <v>118</v>
      </c>
      <c r="BK283" s="151">
        <f t="shared" si="84"/>
        <v>0</v>
      </c>
      <c r="BL283" s="17" t="s">
        <v>230</v>
      </c>
      <c r="BM283" s="17" t="s">
        <v>695</v>
      </c>
    </row>
    <row r="284" spans="2:65" s="1" customFormat="1" ht="22.5" customHeight="1">
      <c r="B284" s="33"/>
      <c r="C284" s="178" t="s">
        <v>696</v>
      </c>
      <c r="D284" s="178" t="s">
        <v>332</v>
      </c>
      <c r="E284" s="179" t="s">
        <v>697</v>
      </c>
      <c r="F284" s="269" t="s">
        <v>698</v>
      </c>
      <c r="G284" s="269"/>
      <c r="H284" s="269"/>
      <c r="I284" s="269"/>
      <c r="J284" s="180" t="s">
        <v>241</v>
      </c>
      <c r="K284" s="181">
        <v>30</v>
      </c>
      <c r="L284" s="270">
        <v>0</v>
      </c>
      <c r="M284" s="271"/>
      <c r="N284" s="272">
        <f t="shared" si="75"/>
        <v>0</v>
      </c>
      <c r="O284" s="233"/>
      <c r="P284" s="233"/>
      <c r="Q284" s="233"/>
      <c r="R284" s="35"/>
      <c r="T284" s="157" t="s">
        <v>20</v>
      </c>
      <c r="U284" s="42" t="s">
        <v>42</v>
      </c>
      <c r="V284" s="34"/>
      <c r="W284" s="176">
        <f t="shared" si="76"/>
        <v>0</v>
      </c>
      <c r="X284" s="176">
        <v>2.4000000000000001E-4</v>
      </c>
      <c r="Y284" s="176">
        <f t="shared" si="77"/>
        <v>7.1999999999999998E-3</v>
      </c>
      <c r="Z284" s="176">
        <v>0</v>
      </c>
      <c r="AA284" s="177">
        <f t="shared" si="78"/>
        <v>0</v>
      </c>
      <c r="AR284" s="17" t="s">
        <v>295</v>
      </c>
      <c r="AT284" s="17" t="s">
        <v>332</v>
      </c>
      <c r="AU284" s="17" t="s">
        <v>118</v>
      </c>
      <c r="AY284" s="17" t="s">
        <v>168</v>
      </c>
      <c r="BE284" s="107">
        <f t="shared" si="79"/>
        <v>0</v>
      </c>
      <c r="BF284" s="107">
        <f t="shared" si="80"/>
        <v>0</v>
      </c>
      <c r="BG284" s="107">
        <f t="shared" si="81"/>
        <v>0</v>
      </c>
      <c r="BH284" s="107">
        <f t="shared" si="82"/>
        <v>0</v>
      </c>
      <c r="BI284" s="107">
        <f t="shared" si="83"/>
        <v>0</v>
      </c>
      <c r="BJ284" s="17" t="s">
        <v>118</v>
      </c>
      <c r="BK284" s="151">
        <f t="shared" si="84"/>
        <v>0</v>
      </c>
      <c r="BL284" s="17" t="s">
        <v>230</v>
      </c>
      <c r="BM284" s="17" t="s">
        <v>699</v>
      </c>
    </row>
    <row r="285" spans="2:65" s="1" customFormat="1" ht="31.5" customHeight="1">
      <c r="B285" s="33"/>
      <c r="C285" s="173" t="s">
        <v>700</v>
      </c>
      <c r="D285" s="173" t="s">
        <v>141</v>
      </c>
      <c r="E285" s="174" t="s">
        <v>701</v>
      </c>
      <c r="F285" s="260" t="s">
        <v>702</v>
      </c>
      <c r="G285" s="260"/>
      <c r="H285" s="260"/>
      <c r="I285" s="260"/>
      <c r="J285" s="175" t="s">
        <v>630</v>
      </c>
      <c r="K285" s="156">
        <v>7</v>
      </c>
      <c r="L285" s="232">
        <v>0</v>
      </c>
      <c r="M285" s="261"/>
      <c r="N285" s="233">
        <f t="shared" si="75"/>
        <v>0</v>
      </c>
      <c r="O285" s="233"/>
      <c r="P285" s="233"/>
      <c r="Q285" s="233"/>
      <c r="R285" s="35"/>
      <c r="T285" s="157" t="s">
        <v>20</v>
      </c>
      <c r="U285" s="42" t="s">
        <v>42</v>
      </c>
      <c r="V285" s="34"/>
      <c r="W285" s="176">
        <f t="shared" si="76"/>
        <v>0</v>
      </c>
      <c r="X285" s="176">
        <v>0</v>
      </c>
      <c r="Y285" s="176">
        <f t="shared" si="77"/>
        <v>0</v>
      </c>
      <c r="Z285" s="176">
        <v>2.5999999999999999E-3</v>
      </c>
      <c r="AA285" s="177">
        <f t="shared" si="78"/>
        <v>1.8200000000000001E-2</v>
      </c>
      <c r="AR285" s="17" t="s">
        <v>230</v>
      </c>
      <c r="AT285" s="17" t="s">
        <v>141</v>
      </c>
      <c r="AU285" s="17" t="s">
        <v>118</v>
      </c>
      <c r="AY285" s="17" t="s">
        <v>168</v>
      </c>
      <c r="BE285" s="107">
        <f t="shared" si="79"/>
        <v>0</v>
      </c>
      <c r="BF285" s="107">
        <f t="shared" si="80"/>
        <v>0</v>
      </c>
      <c r="BG285" s="107">
        <f t="shared" si="81"/>
        <v>0</v>
      </c>
      <c r="BH285" s="107">
        <f t="shared" si="82"/>
        <v>0</v>
      </c>
      <c r="BI285" s="107">
        <f t="shared" si="83"/>
        <v>0</v>
      </c>
      <c r="BJ285" s="17" t="s">
        <v>118</v>
      </c>
      <c r="BK285" s="151">
        <f t="shared" si="84"/>
        <v>0</v>
      </c>
      <c r="BL285" s="17" t="s">
        <v>230</v>
      </c>
      <c r="BM285" s="17" t="s">
        <v>703</v>
      </c>
    </row>
    <row r="286" spans="2:65" s="1" customFormat="1" ht="44.25" customHeight="1">
      <c r="B286" s="33"/>
      <c r="C286" s="173" t="s">
        <v>704</v>
      </c>
      <c r="D286" s="173" t="s">
        <v>141</v>
      </c>
      <c r="E286" s="174" t="s">
        <v>705</v>
      </c>
      <c r="F286" s="260" t="s">
        <v>706</v>
      </c>
      <c r="G286" s="260"/>
      <c r="H286" s="260"/>
      <c r="I286" s="260"/>
      <c r="J286" s="175" t="s">
        <v>241</v>
      </c>
      <c r="K286" s="156">
        <v>29</v>
      </c>
      <c r="L286" s="232">
        <v>0</v>
      </c>
      <c r="M286" s="261"/>
      <c r="N286" s="233">
        <f t="shared" si="75"/>
        <v>0</v>
      </c>
      <c r="O286" s="233"/>
      <c r="P286" s="233"/>
      <c r="Q286" s="233"/>
      <c r="R286" s="35"/>
      <c r="T286" s="157" t="s">
        <v>20</v>
      </c>
      <c r="U286" s="42" t="s">
        <v>42</v>
      </c>
      <c r="V286" s="34"/>
      <c r="W286" s="176">
        <f t="shared" si="76"/>
        <v>0</v>
      </c>
      <c r="X286" s="176">
        <v>0</v>
      </c>
      <c r="Y286" s="176">
        <f t="shared" si="77"/>
        <v>0</v>
      </c>
      <c r="Z286" s="176">
        <v>0</v>
      </c>
      <c r="AA286" s="177">
        <f t="shared" si="78"/>
        <v>0</v>
      </c>
      <c r="AR286" s="17" t="s">
        <v>230</v>
      </c>
      <c r="AT286" s="17" t="s">
        <v>141</v>
      </c>
      <c r="AU286" s="17" t="s">
        <v>118</v>
      </c>
      <c r="AY286" s="17" t="s">
        <v>168</v>
      </c>
      <c r="BE286" s="107">
        <f t="shared" si="79"/>
        <v>0</v>
      </c>
      <c r="BF286" s="107">
        <f t="shared" si="80"/>
        <v>0</v>
      </c>
      <c r="BG286" s="107">
        <f t="shared" si="81"/>
        <v>0</v>
      </c>
      <c r="BH286" s="107">
        <f t="shared" si="82"/>
        <v>0</v>
      </c>
      <c r="BI286" s="107">
        <f t="shared" si="83"/>
        <v>0</v>
      </c>
      <c r="BJ286" s="17" t="s">
        <v>118</v>
      </c>
      <c r="BK286" s="151">
        <f t="shared" si="84"/>
        <v>0</v>
      </c>
      <c r="BL286" s="17" t="s">
        <v>230</v>
      </c>
      <c r="BM286" s="17" t="s">
        <v>707</v>
      </c>
    </row>
    <row r="287" spans="2:65" s="1" customFormat="1" ht="22.5" customHeight="1">
      <c r="B287" s="33"/>
      <c r="C287" s="178" t="s">
        <v>708</v>
      </c>
      <c r="D287" s="178" t="s">
        <v>332</v>
      </c>
      <c r="E287" s="179" t="s">
        <v>709</v>
      </c>
      <c r="F287" s="269" t="s">
        <v>710</v>
      </c>
      <c r="G287" s="269"/>
      <c r="H287" s="269"/>
      <c r="I287" s="269"/>
      <c r="J287" s="180" t="s">
        <v>241</v>
      </c>
      <c r="K287" s="181">
        <v>29</v>
      </c>
      <c r="L287" s="270">
        <v>0</v>
      </c>
      <c r="M287" s="271"/>
      <c r="N287" s="272">
        <f t="shared" si="75"/>
        <v>0</v>
      </c>
      <c r="O287" s="233"/>
      <c r="P287" s="233"/>
      <c r="Q287" s="233"/>
      <c r="R287" s="35"/>
      <c r="T287" s="157" t="s">
        <v>20</v>
      </c>
      <c r="U287" s="42" t="s">
        <v>42</v>
      </c>
      <c r="V287" s="34"/>
      <c r="W287" s="176">
        <f t="shared" si="76"/>
        <v>0</v>
      </c>
      <c r="X287" s="176">
        <v>1.49E-3</v>
      </c>
      <c r="Y287" s="176">
        <f t="shared" si="77"/>
        <v>4.3209999999999998E-2</v>
      </c>
      <c r="Z287" s="176">
        <v>0</v>
      </c>
      <c r="AA287" s="177">
        <f t="shared" si="78"/>
        <v>0</v>
      </c>
      <c r="AR287" s="17" t="s">
        <v>295</v>
      </c>
      <c r="AT287" s="17" t="s">
        <v>332</v>
      </c>
      <c r="AU287" s="17" t="s">
        <v>118</v>
      </c>
      <c r="AY287" s="17" t="s">
        <v>168</v>
      </c>
      <c r="BE287" s="107">
        <f t="shared" si="79"/>
        <v>0</v>
      </c>
      <c r="BF287" s="107">
        <f t="shared" si="80"/>
        <v>0</v>
      </c>
      <c r="BG287" s="107">
        <f t="shared" si="81"/>
        <v>0</v>
      </c>
      <c r="BH287" s="107">
        <f t="shared" si="82"/>
        <v>0</v>
      </c>
      <c r="BI287" s="107">
        <f t="shared" si="83"/>
        <v>0</v>
      </c>
      <c r="BJ287" s="17" t="s">
        <v>118</v>
      </c>
      <c r="BK287" s="151">
        <f t="shared" si="84"/>
        <v>0</v>
      </c>
      <c r="BL287" s="17" t="s">
        <v>230</v>
      </c>
      <c r="BM287" s="17" t="s">
        <v>711</v>
      </c>
    </row>
    <row r="288" spans="2:65" s="1" customFormat="1" ht="31.5" customHeight="1">
      <c r="B288" s="33"/>
      <c r="C288" s="173" t="s">
        <v>712</v>
      </c>
      <c r="D288" s="173" t="s">
        <v>141</v>
      </c>
      <c r="E288" s="174" t="s">
        <v>713</v>
      </c>
      <c r="F288" s="260" t="s">
        <v>714</v>
      </c>
      <c r="G288" s="260"/>
      <c r="H288" s="260"/>
      <c r="I288" s="260"/>
      <c r="J288" s="175" t="s">
        <v>241</v>
      </c>
      <c r="K288" s="156">
        <v>17</v>
      </c>
      <c r="L288" s="232">
        <v>0</v>
      </c>
      <c r="M288" s="261"/>
      <c r="N288" s="233">
        <f t="shared" si="75"/>
        <v>0</v>
      </c>
      <c r="O288" s="233"/>
      <c r="P288" s="233"/>
      <c r="Q288" s="233"/>
      <c r="R288" s="35"/>
      <c r="T288" s="157" t="s">
        <v>20</v>
      </c>
      <c r="U288" s="42" t="s">
        <v>42</v>
      </c>
      <c r="V288" s="34"/>
      <c r="W288" s="176">
        <f t="shared" si="76"/>
        <v>0</v>
      </c>
      <c r="X288" s="176">
        <v>4.0000000000000003E-5</v>
      </c>
      <c r="Y288" s="176">
        <f t="shared" si="77"/>
        <v>6.8000000000000005E-4</v>
      </c>
      <c r="Z288" s="176">
        <v>0</v>
      </c>
      <c r="AA288" s="177">
        <f t="shared" si="78"/>
        <v>0</v>
      </c>
      <c r="AR288" s="17" t="s">
        <v>230</v>
      </c>
      <c r="AT288" s="17" t="s">
        <v>141</v>
      </c>
      <c r="AU288" s="17" t="s">
        <v>118</v>
      </c>
      <c r="AY288" s="17" t="s">
        <v>168</v>
      </c>
      <c r="BE288" s="107">
        <f t="shared" si="79"/>
        <v>0</v>
      </c>
      <c r="BF288" s="107">
        <f t="shared" si="80"/>
        <v>0</v>
      </c>
      <c r="BG288" s="107">
        <f t="shared" si="81"/>
        <v>0</v>
      </c>
      <c r="BH288" s="107">
        <f t="shared" si="82"/>
        <v>0</v>
      </c>
      <c r="BI288" s="107">
        <f t="shared" si="83"/>
        <v>0</v>
      </c>
      <c r="BJ288" s="17" t="s">
        <v>118</v>
      </c>
      <c r="BK288" s="151">
        <f t="shared" si="84"/>
        <v>0</v>
      </c>
      <c r="BL288" s="17" t="s">
        <v>230</v>
      </c>
      <c r="BM288" s="17" t="s">
        <v>715</v>
      </c>
    </row>
    <row r="289" spans="2:65" s="1" customFormat="1" ht="22.5" customHeight="1">
      <c r="B289" s="33"/>
      <c r="C289" s="178" t="s">
        <v>716</v>
      </c>
      <c r="D289" s="178" t="s">
        <v>332</v>
      </c>
      <c r="E289" s="179" t="s">
        <v>717</v>
      </c>
      <c r="F289" s="269" t="s">
        <v>718</v>
      </c>
      <c r="G289" s="269"/>
      <c r="H289" s="269"/>
      <c r="I289" s="269"/>
      <c r="J289" s="180" t="s">
        <v>241</v>
      </c>
      <c r="K289" s="181">
        <v>17</v>
      </c>
      <c r="L289" s="270">
        <v>0</v>
      </c>
      <c r="M289" s="271"/>
      <c r="N289" s="272">
        <f t="shared" si="75"/>
        <v>0</v>
      </c>
      <c r="O289" s="233"/>
      <c r="P289" s="233"/>
      <c r="Q289" s="233"/>
      <c r="R289" s="35"/>
      <c r="T289" s="157" t="s">
        <v>20</v>
      </c>
      <c r="U289" s="42" t="s">
        <v>42</v>
      </c>
      <c r="V289" s="34"/>
      <c r="W289" s="176">
        <f t="shared" si="76"/>
        <v>0</v>
      </c>
      <c r="X289" s="176">
        <v>1.41E-3</v>
      </c>
      <c r="Y289" s="176">
        <f t="shared" si="77"/>
        <v>2.3970000000000002E-2</v>
      </c>
      <c r="Z289" s="176">
        <v>0</v>
      </c>
      <c r="AA289" s="177">
        <f t="shared" si="78"/>
        <v>0</v>
      </c>
      <c r="AR289" s="17" t="s">
        <v>295</v>
      </c>
      <c r="AT289" s="17" t="s">
        <v>332</v>
      </c>
      <c r="AU289" s="17" t="s">
        <v>118</v>
      </c>
      <c r="AY289" s="17" t="s">
        <v>168</v>
      </c>
      <c r="BE289" s="107">
        <f t="shared" si="79"/>
        <v>0</v>
      </c>
      <c r="BF289" s="107">
        <f t="shared" si="80"/>
        <v>0</v>
      </c>
      <c r="BG289" s="107">
        <f t="shared" si="81"/>
        <v>0</v>
      </c>
      <c r="BH289" s="107">
        <f t="shared" si="82"/>
        <v>0</v>
      </c>
      <c r="BI289" s="107">
        <f t="shared" si="83"/>
        <v>0</v>
      </c>
      <c r="BJ289" s="17" t="s">
        <v>118</v>
      </c>
      <c r="BK289" s="151">
        <f t="shared" si="84"/>
        <v>0</v>
      </c>
      <c r="BL289" s="17" t="s">
        <v>230</v>
      </c>
      <c r="BM289" s="17" t="s">
        <v>719</v>
      </c>
    </row>
    <row r="290" spans="2:65" s="1" customFormat="1" ht="31.5" customHeight="1">
      <c r="B290" s="33"/>
      <c r="C290" s="173" t="s">
        <v>720</v>
      </c>
      <c r="D290" s="173" t="s">
        <v>141</v>
      </c>
      <c r="E290" s="174" t="s">
        <v>721</v>
      </c>
      <c r="F290" s="260" t="s">
        <v>722</v>
      </c>
      <c r="G290" s="260"/>
      <c r="H290" s="260"/>
      <c r="I290" s="260"/>
      <c r="J290" s="175" t="s">
        <v>241</v>
      </c>
      <c r="K290" s="156">
        <v>17</v>
      </c>
      <c r="L290" s="232">
        <v>0</v>
      </c>
      <c r="M290" s="261"/>
      <c r="N290" s="233">
        <f t="shared" si="75"/>
        <v>0</v>
      </c>
      <c r="O290" s="233"/>
      <c r="P290" s="233"/>
      <c r="Q290" s="233"/>
      <c r="R290" s="35"/>
      <c r="T290" s="157" t="s">
        <v>20</v>
      </c>
      <c r="U290" s="42" t="s">
        <v>42</v>
      </c>
      <c r="V290" s="34"/>
      <c r="W290" s="176">
        <f t="shared" si="76"/>
        <v>0</v>
      </c>
      <c r="X290" s="176">
        <v>1.0000000000000001E-5</v>
      </c>
      <c r="Y290" s="176">
        <f t="shared" si="77"/>
        <v>1.7000000000000001E-4</v>
      </c>
      <c r="Z290" s="176">
        <v>0</v>
      </c>
      <c r="AA290" s="177">
        <f t="shared" si="78"/>
        <v>0</v>
      </c>
      <c r="AR290" s="17" t="s">
        <v>230</v>
      </c>
      <c r="AT290" s="17" t="s">
        <v>141</v>
      </c>
      <c r="AU290" s="17" t="s">
        <v>118</v>
      </c>
      <c r="AY290" s="17" t="s">
        <v>168</v>
      </c>
      <c r="BE290" s="107">
        <f t="shared" si="79"/>
        <v>0</v>
      </c>
      <c r="BF290" s="107">
        <f t="shared" si="80"/>
        <v>0</v>
      </c>
      <c r="BG290" s="107">
        <f t="shared" si="81"/>
        <v>0</v>
      </c>
      <c r="BH290" s="107">
        <f t="shared" si="82"/>
        <v>0</v>
      </c>
      <c r="BI290" s="107">
        <f t="shared" si="83"/>
        <v>0</v>
      </c>
      <c r="BJ290" s="17" t="s">
        <v>118</v>
      </c>
      <c r="BK290" s="151">
        <f t="shared" si="84"/>
        <v>0</v>
      </c>
      <c r="BL290" s="17" t="s">
        <v>230</v>
      </c>
      <c r="BM290" s="17" t="s">
        <v>723</v>
      </c>
    </row>
    <row r="291" spans="2:65" s="1" customFormat="1" ht="22.5" customHeight="1">
      <c r="B291" s="33"/>
      <c r="C291" s="178" t="s">
        <v>724</v>
      </c>
      <c r="D291" s="178" t="s">
        <v>332</v>
      </c>
      <c r="E291" s="179" t="s">
        <v>725</v>
      </c>
      <c r="F291" s="269" t="s">
        <v>726</v>
      </c>
      <c r="G291" s="269"/>
      <c r="H291" s="269"/>
      <c r="I291" s="269"/>
      <c r="J291" s="180" t="s">
        <v>241</v>
      </c>
      <c r="K291" s="181">
        <v>1</v>
      </c>
      <c r="L291" s="270">
        <v>0</v>
      </c>
      <c r="M291" s="271"/>
      <c r="N291" s="272">
        <f t="shared" si="75"/>
        <v>0</v>
      </c>
      <c r="O291" s="233"/>
      <c r="P291" s="233"/>
      <c r="Q291" s="233"/>
      <c r="R291" s="35"/>
      <c r="T291" s="157" t="s">
        <v>20</v>
      </c>
      <c r="U291" s="42" t="s">
        <v>42</v>
      </c>
      <c r="V291" s="34"/>
      <c r="W291" s="176">
        <f t="shared" si="76"/>
        <v>0</v>
      </c>
      <c r="X291" s="176">
        <v>1.41E-3</v>
      </c>
      <c r="Y291" s="176">
        <f t="shared" si="77"/>
        <v>1.41E-3</v>
      </c>
      <c r="Z291" s="176">
        <v>0</v>
      </c>
      <c r="AA291" s="177">
        <f t="shared" si="78"/>
        <v>0</v>
      </c>
      <c r="AR291" s="17" t="s">
        <v>295</v>
      </c>
      <c r="AT291" s="17" t="s">
        <v>332</v>
      </c>
      <c r="AU291" s="17" t="s">
        <v>118</v>
      </c>
      <c r="AY291" s="17" t="s">
        <v>168</v>
      </c>
      <c r="BE291" s="107">
        <f t="shared" si="79"/>
        <v>0</v>
      </c>
      <c r="BF291" s="107">
        <f t="shared" si="80"/>
        <v>0</v>
      </c>
      <c r="BG291" s="107">
        <f t="shared" si="81"/>
        <v>0</v>
      </c>
      <c r="BH291" s="107">
        <f t="shared" si="82"/>
        <v>0</v>
      </c>
      <c r="BI291" s="107">
        <f t="shared" si="83"/>
        <v>0</v>
      </c>
      <c r="BJ291" s="17" t="s">
        <v>118</v>
      </c>
      <c r="BK291" s="151">
        <f t="shared" si="84"/>
        <v>0</v>
      </c>
      <c r="BL291" s="17" t="s">
        <v>230</v>
      </c>
      <c r="BM291" s="17" t="s">
        <v>727</v>
      </c>
    </row>
    <row r="292" spans="2:65" s="1" customFormat="1" ht="44.25" customHeight="1">
      <c r="B292" s="33"/>
      <c r="C292" s="173" t="s">
        <v>728</v>
      </c>
      <c r="D292" s="173" t="s">
        <v>141</v>
      </c>
      <c r="E292" s="174" t="s">
        <v>729</v>
      </c>
      <c r="F292" s="260" t="s">
        <v>730</v>
      </c>
      <c r="G292" s="260"/>
      <c r="H292" s="260"/>
      <c r="I292" s="260"/>
      <c r="J292" s="175" t="s">
        <v>241</v>
      </c>
      <c r="K292" s="156">
        <v>30</v>
      </c>
      <c r="L292" s="232">
        <v>0</v>
      </c>
      <c r="M292" s="261"/>
      <c r="N292" s="233">
        <f t="shared" si="75"/>
        <v>0</v>
      </c>
      <c r="O292" s="233"/>
      <c r="P292" s="233"/>
      <c r="Q292" s="233"/>
      <c r="R292" s="35"/>
      <c r="T292" s="157" t="s">
        <v>20</v>
      </c>
      <c r="U292" s="42" t="s">
        <v>42</v>
      </c>
      <c r="V292" s="34"/>
      <c r="W292" s="176">
        <f t="shared" si="76"/>
        <v>0</v>
      </c>
      <c r="X292" s="176">
        <v>0</v>
      </c>
      <c r="Y292" s="176">
        <f t="shared" si="77"/>
        <v>0</v>
      </c>
      <c r="Z292" s="176">
        <v>8.4999999999999995E-4</v>
      </c>
      <c r="AA292" s="177">
        <f t="shared" si="78"/>
        <v>2.5499999999999998E-2</v>
      </c>
      <c r="AR292" s="17" t="s">
        <v>230</v>
      </c>
      <c r="AT292" s="17" t="s">
        <v>141</v>
      </c>
      <c r="AU292" s="17" t="s">
        <v>118</v>
      </c>
      <c r="AY292" s="17" t="s">
        <v>168</v>
      </c>
      <c r="BE292" s="107">
        <f t="shared" si="79"/>
        <v>0</v>
      </c>
      <c r="BF292" s="107">
        <f t="shared" si="80"/>
        <v>0</v>
      </c>
      <c r="BG292" s="107">
        <f t="shared" si="81"/>
        <v>0</v>
      </c>
      <c r="BH292" s="107">
        <f t="shared" si="82"/>
        <v>0</v>
      </c>
      <c r="BI292" s="107">
        <f t="shared" si="83"/>
        <v>0</v>
      </c>
      <c r="BJ292" s="17" t="s">
        <v>118</v>
      </c>
      <c r="BK292" s="151">
        <f t="shared" si="84"/>
        <v>0</v>
      </c>
      <c r="BL292" s="17" t="s">
        <v>230</v>
      </c>
      <c r="BM292" s="17" t="s">
        <v>731</v>
      </c>
    </row>
    <row r="293" spans="2:65" s="1" customFormat="1" ht="31.5" customHeight="1">
      <c r="B293" s="33"/>
      <c r="C293" s="173" t="s">
        <v>732</v>
      </c>
      <c r="D293" s="173" t="s">
        <v>141</v>
      </c>
      <c r="E293" s="174" t="s">
        <v>733</v>
      </c>
      <c r="F293" s="260" t="s">
        <v>734</v>
      </c>
      <c r="G293" s="260"/>
      <c r="H293" s="260"/>
      <c r="I293" s="260"/>
      <c r="J293" s="175" t="s">
        <v>501</v>
      </c>
      <c r="K293" s="155">
        <v>0</v>
      </c>
      <c r="L293" s="232">
        <v>0</v>
      </c>
      <c r="M293" s="261"/>
      <c r="N293" s="233">
        <f t="shared" si="75"/>
        <v>0</v>
      </c>
      <c r="O293" s="233"/>
      <c r="P293" s="233"/>
      <c r="Q293" s="233"/>
      <c r="R293" s="35"/>
      <c r="T293" s="157" t="s">
        <v>20</v>
      </c>
      <c r="U293" s="42" t="s">
        <v>42</v>
      </c>
      <c r="V293" s="34"/>
      <c r="W293" s="176">
        <f t="shared" si="76"/>
        <v>0</v>
      </c>
      <c r="X293" s="176">
        <v>0</v>
      </c>
      <c r="Y293" s="176">
        <f t="shared" si="77"/>
        <v>0</v>
      </c>
      <c r="Z293" s="176">
        <v>0</v>
      </c>
      <c r="AA293" s="177">
        <f t="shared" si="78"/>
        <v>0</v>
      </c>
      <c r="AR293" s="17" t="s">
        <v>230</v>
      </c>
      <c r="AT293" s="17" t="s">
        <v>141</v>
      </c>
      <c r="AU293" s="17" t="s">
        <v>118</v>
      </c>
      <c r="AY293" s="17" t="s">
        <v>168</v>
      </c>
      <c r="BE293" s="107">
        <f t="shared" si="79"/>
        <v>0</v>
      </c>
      <c r="BF293" s="107">
        <f t="shared" si="80"/>
        <v>0</v>
      </c>
      <c r="BG293" s="107">
        <f t="shared" si="81"/>
        <v>0</v>
      </c>
      <c r="BH293" s="107">
        <f t="shared" si="82"/>
        <v>0</v>
      </c>
      <c r="BI293" s="107">
        <f t="shared" si="83"/>
        <v>0</v>
      </c>
      <c r="BJ293" s="17" t="s">
        <v>118</v>
      </c>
      <c r="BK293" s="151">
        <f t="shared" si="84"/>
        <v>0</v>
      </c>
      <c r="BL293" s="17" t="s">
        <v>230</v>
      </c>
      <c r="BM293" s="17" t="s">
        <v>735</v>
      </c>
    </row>
    <row r="294" spans="2:65" s="9" customFormat="1" ht="29.85" customHeight="1">
      <c r="B294" s="163"/>
      <c r="C294" s="164"/>
      <c r="D294" s="172" t="s">
        <v>156</v>
      </c>
      <c r="E294" s="172"/>
      <c r="F294" s="172"/>
      <c r="G294" s="172"/>
      <c r="H294" s="172"/>
      <c r="I294" s="172"/>
      <c r="J294" s="172"/>
      <c r="K294" s="172"/>
      <c r="L294" s="172"/>
      <c r="M294" s="172"/>
      <c r="N294" s="256">
        <f>BK294</f>
        <v>0</v>
      </c>
      <c r="O294" s="257"/>
      <c r="P294" s="257"/>
      <c r="Q294" s="257"/>
      <c r="R294" s="165"/>
      <c r="T294" s="166"/>
      <c r="U294" s="164"/>
      <c r="V294" s="164"/>
      <c r="W294" s="167">
        <f>SUM(W295:W297)</f>
        <v>0</v>
      </c>
      <c r="X294" s="164"/>
      <c r="Y294" s="167">
        <f>SUM(Y295:Y297)</f>
        <v>0</v>
      </c>
      <c r="Z294" s="164"/>
      <c r="AA294" s="168">
        <f>SUM(AA295:AA297)</f>
        <v>0</v>
      </c>
      <c r="AR294" s="169" t="s">
        <v>118</v>
      </c>
      <c r="AT294" s="170" t="s">
        <v>74</v>
      </c>
      <c r="AU294" s="170" t="s">
        <v>80</v>
      </c>
      <c r="AY294" s="169" t="s">
        <v>168</v>
      </c>
      <c r="BK294" s="171">
        <f>SUM(BK295:BK297)</f>
        <v>0</v>
      </c>
    </row>
    <row r="295" spans="2:65" s="1" customFormat="1" ht="44.25" customHeight="1">
      <c r="B295" s="33"/>
      <c r="C295" s="173" t="s">
        <v>736</v>
      </c>
      <c r="D295" s="173" t="s">
        <v>141</v>
      </c>
      <c r="E295" s="174" t="s">
        <v>737</v>
      </c>
      <c r="F295" s="260" t="s">
        <v>738</v>
      </c>
      <c r="G295" s="260"/>
      <c r="H295" s="260"/>
      <c r="I295" s="260"/>
      <c r="J295" s="175" t="s">
        <v>241</v>
      </c>
      <c r="K295" s="156">
        <v>5</v>
      </c>
      <c r="L295" s="232">
        <v>0</v>
      </c>
      <c r="M295" s="261"/>
      <c r="N295" s="233">
        <f>ROUND(L295*K295,3)</f>
        <v>0</v>
      </c>
      <c r="O295" s="233"/>
      <c r="P295" s="233"/>
      <c r="Q295" s="233"/>
      <c r="R295" s="35"/>
      <c r="T295" s="157" t="s">
        <v>20</v>
      </c>
      <c r="U295" s="42" t="s">
        <v>42</v>
      </c>
      <c r="V295" s="34"/>
      <c r="W295" s="176">
        <f>V295*K295</f>
        <v>0</v>
      </c>
      <c r="X295" s="176">
        <v>0</v>
      </c>
      <c r="Y295" s="176">
        <f>X295*K295</f>
        <v>0</v>
      </c>
      <c r="Z295" s="176">
        <v>0</v>
      </c>
      <c r="AA295" s="177">
        <f>Z295*K295</f>
        <v>0</v>
      </c>
      <c r="AR295" s="17" t="s">
        <v>230</v>
      </c>
      <c r="AT295" s="17" t="s">
        <v>141</v>
      </c>
      <c r="AU295" s="17" t="s">
        <v>118</v>
      </c>
      <c r="AY295" s="17" t="s">
        <v>168</v>
      </c>
      <c r="BE295" s="107">
        <f>IF(U295="základná",N295,0)</f>
        <v>0</v>
      </c>
      <c r="BF295" s="107">
        <f>IF(U295="znížená",N295,0)</f>
        <v>0</v>
      </c>
      <c r="BG295" s="107">
        <f>IF(U295="zákl. prenesená",N295,0)</f>
        <v>0</v>
      </c>
      <c r="BH295" s="107">
        <f>IF(U295="zníž. prenesená",N295,0)</f>
        <v>0</v>
      </c>
      <c r="BI295" s="107">
        <f>IF(U295="nulová",N295,0)</f>
        <v>0</v>
      </c>
      <c r="BJ295" s="17" t="s">
        <v>118</v>
      </c>
      <c r="BK295" s="151">
        <f>ROUND(L295*K295,3)</f>
        <v>0</v>
      </c>
      <c r="BL295" s="17" t="s">
        <v>230</v>
      </c>
      <c r="BM295" s="17" t="s">
        <v>739</v>
      </c>
    </row>
    <row r="296" spans="2:65" s="1" customFormat="1" ht="22.5" customHeight="1">
      <c r="B296" s="33"/>
      <c r="C296" s="178" t="s">
        <v>740</v>
      </c>
      <c r="D296" s="178" t="s">
        <v>332</v>
      </c>
      <c r="E296" s="179" t="s">
        <v>741</v>
      </c>
      <c r="F296" s="269" t="s">
        <v>742</v>
      </c>
      <c r="G296" s="269"/>
      <c r="H296" s="269"/>
      <c r="I296" s="269"/>
      <c r="J296" s="180" t="s">
        <v>241</v>
      </c>
      <c r="K296" s="181">
        <v>5</v>
      </c>
      <c r="L296" s="270">
        <v>0</v>
      </c>
      <c r="M296" s="271"/>
      <c r="N296" s="272">
        <f>ROUND(L296*K296,3)</f>
        <v>0</v>
      </c>
      <c r="O296" s="233"/>
      <c r="P296" s="233"/>
      <c r="Q296" s="233"/>
      <c r="R296" s="35"/>
      <c r="T296" s="157" t="s">
        <v>20</v>
      </c>
      <c r="U296" s="42" t="s">
        <v>42</v>
      </c>
      <c r="V296" s="34"/>
      <c r="W296" s="176">
        <f>V296*K296</f>
        <v>0</v>
      </c>
      <c r="X296" s="176">
        <v>0</v>
      </c>
      <c r="Y296" s="176">
        <f>X296*K296</f>
        <v>0</v>
      </c>
      <c r="Z296" s="176">
        <v>0</v>
      </c>
      <c r="AA296" s="177">
        <f>Z296*K296</f>
        <v>0</v>
      </c>
      <c r="AR296" s="17" t="s">
        <v>295</v>
      </c>
      <c r="AT296" s="17" t="s">
        <v>332</v>
      </c>
      <c r="AU296" s="17" t="s">
        <v>118</v>
      </c>
      <c r="AY296" s="17" t="s">
        <v>168</v>
      </c>
      <c r="BE296" s="107">
        <f>IF(U296="základná",N296,0)</f>
        <v>0</v>
      </c>
      <c r="BF296" s="107">
        <f>IF(U296="znížená",N296,0)</f>
        <v>0</v>
      </c>
      <c r="BG296" s="107">
        <f>IF(U296="zákl. prenesená",N296,0)</f>
        <v>0</v>
      </c>
      <c r="BH296" s="107">
        <f>IF(U296="zníž. prenesená",N296,0)</f>
        <v>0</v>
      </c>
      <c r="BI296" s="107">
        <f>IF(U296="nulová",N296,0)</f>
        <v>0</v>
      </c>
      <c r="BJ296" s="17" t="s">
        <v>118</v>
      </c>
      <c r="BK296" s="151">
        <f>ROUND(L296*K296,3)</f>
        <v>0</v>
      </c>
      <c r="BL296" s="17" t="s">
        <v>230</v>
      </c>
      <c r="BM296" s="17" t="s">
        <v>743</v>
      </c>
    </row>
    <row r="297" spans="2:65" s="1" customFormat="1" ht="31.5" customHeight="1">
      <c r="B297" s="33"/>
      <c r="C297" s="173" t="s">
        <v>744</v>
      </c>
      <c r="D297" s="173" t="s">
        <v>141</v>
      </c>
      <c r="E297" s="174" t="s">
        <v>745</v>
      </c>
      <c r="F297" s="260" t="s">
        <v>746</v>
      </c>
      <c r="G297" s="260"/>
      <c r="H297" s="260"/>
      <c r="I297" s="260"/>
      <c r="J297" s="175" t="s">
        <v>501</v>
      </c>
      <c r="K297" s="155">
        <v>0</v>
      </c>
      <c r="L297" s="232">
        <v>0</v>
      </c>
      <c r="M297" s="261"/>
      <c r="N297" s="233">
        <f>ROUND(L297*K297,3)</f>
        <v>0</v>
      </c>
      <c r="O297" s="233"/>
      <c r="P297" s="233"/>
      <c r="Q297" s="233"/>
      <c r="R297" s="35"/>
      <c r="T297" s="157" t="s">
        <v>20</v>
      </c>
      <c r="U297" s="42" t="s">
        <v>42</v>
      </c>
      <c r="V297" s="34"/>
      <c r="W297" s="176">
        <f>V297*K297</f>
        <v>0</v>
      </c>
      <c r="X297" s="176">
        <v>0</v>
      </c>
      <c r="Y297" s="176">
        <f>X297*K297</f>
        <v>0</v>
      </c>
      <c r="Z297" s="176">
        <v>0</v>
      </c>
      <c r="AA297" s="177">
        <f>Z297*K297</f>
        <v>0</v>
      </c>
      <c r="AR297" s="17" t="s">
        <v>230</v>
      </c>
      <c r="AT297" s="17" t="s">
        <v>141</v>
      </c>
      <c r="AU297" s="17" t="s">
        <v>118</v>
      </c>
      <c r="AY297" s="17" t="s">
        <v>168</v>
      </c>
      <c r="BE297" s="107">
        <f>IF(U297="základná",N297,0)</f>
        <v>0</v>
      </c>
      <c r="BF297" s="107">
        <f>IF(U297="znížená",N297,0)</f>
        <v>0</v>
      </c>
      <c r="BG297" s="107">
        <f>IF(U297="zákl. prenesená",N297,0)</f>
        <v>0</v>
      </c>
      <c r="BH297" s="107">
        <f>IF(U297="zníž. prenesená",N297,0)</f>
        <v>0</v>
      </c>
      <c r="BI297" s="107">
        <f>IF(U297="nulová",N297,0)</f>
        <v>0</v>
      </c>
      <c r="BJ297" s="17" t="s">
        <v>118</v>
      </c>
      <c r="BK297" s="151">
        <f>ROUND(L297*K297,3)</f>
        <v>0</v>
      </c>
      <c r="BL297" s="17" t="s">
        <v>230</v>
      </c>
      <c r="BM297" s="17" t="s">
        <v>747</v>
      </c>
    </row>
    <row r="298" spans="2:65" s="9" customFormat="1" ht="29.85" customHeight="1">
      <c r="B298" s="163"/>
      <c r="C298" s="164"/>
      <c r="D298" s="172" t="s">
        <v>157</v>
      </c>
      <c r="E298" s="172"/>
      <c r="F298" s="172"/>
      <c r="G298" s="172"/>
      <c r="H298" s="172"/>
      <c r="I298" s="172"/>
      <c r="J298" s="172"/>
      <c r="K298" s="172"/>
      <c r="L298" s="172"/>
      <c r="M298" s="172"/>
      <c r="N298" s="256">
        <f>BK298</f>
        <v>0</v>
      </c>
      <c r="O298" s="257"/>
      <c r="P298" s="257"/>
      <c r="Q298" s="257"/>
      <c r="R298" s="165"/>
      <c r="T298" s="166"/>
      <c r="U298" s="164"/>
      <c r="V298" s="164"/>
      <c r="W298" s="167">
        <f>SUM(W299:W300)</f>
        <v>0</v>
      </c>
      <c r="X298" s="164"/>
      <c r="Y298" s="167">
        <f>SUM(Y299:Y300)</f>
        <v>1.8679999999999999</v>
      </c>
      <c r="Z298" s="164"/>
      <c r="AA298" s="168">
        <f>SUM(AA299:AA300)</f>
        <v>0</v>
      </c>
      <c r="AR298" s="169" t="s">
        <v>118</v>
      </c>
      <c r="AT298" s="170" t="s">
        <v>74</v>
      </c>
      <c r="AU298" s="170" t="s">
        <v>80</v>
      </c>
      <c r="AY298" s="169" t="s">
        <v>168</v>
      </c>
      <c r="BK298" s="171">
        <f>SUM(BK299:BK300)</f>
        <v>0</v>
      </c>
    </row>
    <row r="299" spans="2:65" s="1" customFormat="1" ht="22.5" customHeight="1">
      <c r="B299" s="33"/>
      <c r="C299" s="173" t="s">
        <v>748</v>
      </c>
      <c r="D299" s="173" t="s">
        <v>141</v>
      </c>
      <c r="E299" s="174" t="s">
        <v>749</v>
      </c>
      <c r="F299" s="260" t="s">
        <v>750</v>
      </c>
      <c r="G299" s="260"/>
      <c r="H299" s="260"/>
      <c r="I299" s="260"/>
      <c r="J299" s="175" t="s">
        <v>751</v>
      </c>
      <c r="K299" s="156">
        <v>40</v>
      </c>
      <c r="L299" s="232">
        <v>0</v>
      </c>
      <c r="M299" s="261"/>
      <c r="N299" s="233">
        <f>ROUND(L299*K299,3)</f>
        <v>0</v>
      </c>
      <c r="O299" s="233"/>
      <c r="P299" s="233"/>
      <c r="Q299" s="233"/>
      <c r="R299" s="35"/>
      <c r="T299" s="157" t="s">
        <v>20</v>
      </c>
      <c r="U299" s="42" t="s">
        <v>42</v>
      </c>
      <c r="V299" s="34"/>
      <c r="W299" s="176">
        <f>V299*K299</f>
        <v>0</v>
      </c>
      <c r="X299" s="176">
        <v>4.6699999999999998E-2</v>
      </c>
      <c r="Y299" s="176">
        <f>X299*K299</f>
        <v>1.8679999999999999</v>
      </c>
      <c r="Z299" s="176">
        <v>0</v>
      </c>
      <c r="AA299" s="177">
        <f>Z299*K299</f>
        <v>0</v>
      </c>
      <c r="AR299" s="17" t="s">
        <v>230</v>
      </c>
      <c r="AT299" s="17" t="s">
        <v>141</v>
      </c>
      <c r="AU299" s="17" t="s">
        <v>118</v>
      </c>
      <c r="AY299" s="17" t="s">
        <v>168</v>
      </c>
      <c r="BE299" s="107">
        <f>IF(U299="základná",N299,0)</f>
        <v>0</v>
      </c>
      <c r="BF299" s="107">
        <f>IF(U299="znížená",N299,0)</f>
        <v>0</v>
      </c>
      <c r="BG299" s="107">
        <f>IF(U299="zákl. prenesená",N299,0)</f>
        <v>0</v>
      </c>
      <c r="BH299" s="107">
        <f>IF(U299="zníž. prenesená",N299,0)</f>
        <v>0</v>
      </c>
      <c r="BI299" s="107">
        <f>IF(U299="nulová",N299,0)</f>
        <v>0</v>
      </c>
      <c r="BJ299" s="17" t="s">
        <v>118</v>
      </c>
      <c r="BK299" s="151">
        <f>ROUND(L299*K299,3)</f>
        <v>0</v>
      </c>
      <c r="BL299" s="17" t="s">
        <v>230</v>
      </c>
      <c r="BM299" s="17" t="s">
        <v>752</v>
      </c>
    </row>
    <row r="300" spans="2:65" s="1" customFormat="1" ht="31.5" customHeight="1">
      <c r="B300" s="33"/>
      <c r="C300" s="173" t="s">
        <v>753</v>
      </c>
      <c r="D300" s="173" t="s">
        <v>141</v>
      </c>
      <c r="E300" s="174" t="s">
        <v>754</v>
      </c>
      <c r="F300" s="260" t="s">
        <v>755</v>
      </c>
      <c r="G300" s="260"/>
      <c r="H300" s="260"/>
      <c r="I300" s="260"/>
      <c r="J300" s="175" t="s">
        <v>501</v>
      </c>
      <c r="K300" s="155">
        <v>0</v>
      </c>
      <c r="L300" s="232">
        <v>0</v>
      </c>
      <c r="M300" s="261"/>
      <c r="N300" s="233">
        <f>ROUND(L300*K300,3)</f>
        <v>0</v>
      </c>
      <c r="O300" s="233"/>
      <c r="P300" s="233"/>
      <c r="Q300" s="233"/>
      <c r="R300" s="35"/>
      <c r="T300" s="157" t="s">
        <v>20</v>
      </c>
      <c r="U300" s="42" t="s">
        <v>42</v>
      </c>
      <c r="V300" s="34"/>
      <c r="W300" s="176">
        <f>V300*K300</f>
        <v>0</v>
      </c>
      <c r="X300" s="176">
        <v>0</v>
      </c>
      <c r="Y300" s="176">
        <f>X300*K300</f>
        <v>0</v>
      </c>
      <c r="Z300" s="176">
        <v>0</v>
      </c>
      <c r="AA300" s="177">
        <f>Z300*K300</f>
        <v>0</v>
      </c>
      <c r="AR300" s="17" t="s">
        <v>230</v>
      </c>
      <c r="AT300" s="17" t="s">
        <v>141</v>
      </c>
      <c r="AU300" s="17" t="s">
        <v>118</v>
      </c>
      <c r="AY300" s="17" t="s">
        <v>168</v>
      </c>
      <c r="BE300" s="107">
        <f>IF(U300="základná",N300,0)</f>
        <v>0</v>
      </c>
      <c r="BF300" s="107">
        <f>IF(U300="znížená",N300,0)</f>
        <v>0</v>
      </c>
      <c r="BG300" s="107">
        <f>IF(U300="zákl. prenesená",N300,0)</f>
        <v>0</v>
      </c>
      <c r="BH300" s="107">
        <f>IF(U300="zníž. prenesená",N300,0)</f>
        <v>0</v>
      </c>
      <c r="BI300" s="107">
        <f>IF(U300="nulová",N300,0)</f>
        <v>0</v>
      </c>
      <c r="BJ300" s="17" t="s">
        <v>118</v>
      </c>
      <c r="BK300" s="151">
        <f>ROUND(L300*K300,3)</f>
        <v>0</v>
      </c>
      <c r="BL300" s="17" t="s">
        <v>230</v>
      </c>
      <c r="BM300" s="17" t="s">
        <v>756</v>
      </c>
    </row>
    <row r="301" spans="2:65" s="9" customFormat="1" ht="29.85" customHeight="1">
      <c r="B301" s="163"/>
      <c r="C301" s="164"/>
      <c r="D301" s="172" t="s">
        <v>158</v>
      </c>
      <c r="E301" s="172"/>
      <c r="F301" s="172"/>
      <c r="G301" s="172"/>
      <c r="H301" s="172"/>
      <c r="I301" s="172"/>
      <c r="J301" s="172"/>
      <c r="K301" s="172"/>
      <c r="L301" s="172"/>
      <c r="M301" s="172"/>
      <c r="N301" s="256">
        <f>BK301</f>
        <v>0</v>
      </c>
      <c r="O301" s="257"/>
      <c r="P301" s="257"/>
      <c r="Q301" s="257"/>
      <c r="R301" s="165"/>
      <c r="T301" s="166"/>
      <c r="U301" s="164"/>
      <c r="V301" s="164"/>
      <c r="W301" s="167">
        <f>SUM(W302:W304)</f>
        <v>0</v>
      </c>
      <c r="X301" s="164"/>
      <c r="Y301" s="167">
        <f>SUM(Y302:Y304)</f>
        <v>4.8443849999999997E-2</v>
      </c>
      <c r="Z301" s="164"/>
      <c r="AA301" s="168">
        <f>SUM(AA302:AA304)</f>
        <v>0</v>
      </c>
      <c r="AR301" s="169" t="s">
        <v>118</v>
      </c>
      <c r="AT301" s="170" t="s">
        <v>74</v>
      </c>
      <c r="AU301" s="170" t="s">
        <v>80</v>
      </c>
      <c r="AY301" s="169" t="s">
        <v>168</v>
      </c>
      <c r="BK301" s="171">
        <f>SUM(BK302:BK304)</f>
        <v>0</v>
      </c>
    </row>
    <row r="302" spans="2:65" s="1" customFormat="1" ht="31.5" customHeight="1">
      <c r="B302" s="33"/>
      <c r="C302" s="173" t="s">
        <v>757</v>
      </c>
      <c r="D302" s="173" t="s">
        <v>141</v>
      </c>
      <c r="E302" s="174" t="s">
        <v>758</v>
      </c>
      <c r="F302" s="260" t="s">
        <v>759</v>
      </c>
      <c r="G302" s="260"/>
      <c r="H302" s="260"/>
      <c r="I302" s="260"/>
      <c r="J302" s="175" t="s">
        <v>208</v>
      </c>
      <c r="K302" s="156">
        <v>4.0949999999999998</v>
      </c>
      <c r="L302" s="232">
        <v>0</v>
      </c>
      <c r="M302" s="261"/>
      <c r="N302" s="233">
        <f>ROUND(L302*K302,3)</f>
        <v>0</v>
      </c>
      <c r="O302" s="233"/>
      <c r="P302" s="233"/>
      <c r="Q302" s="233"/>
      <c r="R302" s="35"/>
      <c r="T302" s="157" t="s">
        <v>20</v>
      </c>
      <c r="U302" s="42" t="s">
        <v>42</v>
      </c>
      <c r="V302" s="34"/>
      <c r="W302" s="176">
        <f>V302*K302</f>
        <v>0</v>
      </c>
      <c r="X302" s="176">
        <v>1.183E-2</v>
      </c>
      <c r="Y302" s="176">
        <f>X302*K302</f>
        <v>4.8443849999999997E-2</v>
      </c>
      <c r="Z302" s="176">
        <v>0</v>
      </c>
      <c r="AA302" s="177">
        <f>Z302*K302</f>
        <v>0</v>
      </c>
      <c r="AR302" s="17" t="s">
        <v>230</v>
      </c>
      <c r="AT302" s="17" t="s">
        <v>141</v>
      </c>
      <c r="AU302" s="17" t="s">
        <v>118</v>
      </c>
      <c r="AY302" s="17" t="s">
        <v>168</v>
      </c>
      <c r="BE302" s="107">
        <f>IF(U302="základná",N302,0)</f>
        <v>0</v>
      </c>
      <c r="BF302" s="107">
        <f>IF(U302="znížená",N302,0)</f>
        <v>0</v>
      </c>
      <c r="BG302" s="107">
        <f>IF(U302="zákl. prenesená",N302,0)</f>
        <v>0</v>
      </c>
      <c r="BH302" s="107">
        <f>IF(U302="zníž. prenesená",N302,0)</f>
        <v>0</v>
      </c>
      <c r="BI302" s="107">
        <f>IF(U302="nulová",N302,0)</f>
        <v>0</v>
      </c>
      <c r="BJ302" s="17" t="s">
        <v>118</v>
      </c>
      <c r="BK302" s="151">
        <f>ROUND(L302*K302,3)</f>
        <v>0</v>
      </c>
      <c r="BL302" s="17" t="s">
        <v>230</v>
      </c>
      <c r="BM302" s="17" t="s">
        <v>760</v>
      </c>
    </row>
    <row r="303" spans="2:65" s="1" customFormat="1" ht="31.5" customHeight="1">
      <c r="B303" s="33"/>
      <c r="C303" s="173" t="s">
        <v>761</v>
      </c>
      <c r="D303" s="173" t="s">
        <v>141</v>
      </c>
      <c r="E303" s="174" t="s">
        <v>762</v>
      </c>
      <c r="F303" s="260" t="s">
        <v>763</v>
      </c>
      <c r="G303" s="260"/>
      <c r="H303" s="260"/>
      <c r="I303" s="260"/>
      <c r="J303" s="175" t="s">
        <v>501</v>
      </c>
      <c r="K303" s="155">
        <v>0</v>
      </c>
      <c r="L303" s="232">
        <v>0</v>
      </c>
      <c r="M303" s="261"/>
      <c r="N303" s="233">
        <f>ROUND(L303*K303,3)</f>
        <v>0</v>
      </c>
      <c r="O303" s="233"/>
      <c r="P303" s="233"/>
      <c r="Q303" s="233"/>
      <c r="R303" s="35"/>
      <c r="T303" s="157" t="s">
        <v>20</v>
      </c>
      <c r="U303" s="42" t="s">
        <v>42</v>
      </c>
      <c r="V303" s="34"/>
      <c r="W303" s="176">
        <f>V303*K303</f>
        <v>0</v>
      </c>
      <c r="X303" s="176">
        <v>0</v>
      </c>
      <c r="Y303" s="176">
        <f>X303*K303</f>
        <v>0</v>
      </c>
      <c r="Z303" s="176">
        <v>0</v>
      </c>
      <c r="AA303" s="177">
        <f>Z303*K303</f>
        <v>0</v>
      </c>
      <c r="AR303" s="17" t="s">
        <v>230</v>
      </c>
      <c r="AT303" s="17" t="s">
        <v>141</v>
      </c>
      <c r="AU303" s="17" t="s">
        <v>118</v>
      </c>
      <c r="AY303" s="17" t="s">
        <v>168</v>
      </c>
      <c r="BE303" s="107">
        <f>IF(U303="základná",N303,0)</f>
        <v>0</v>
      </c>
      <c r="BF303" s="107">
        <f>IF(U303="znížená",N303,0)</f>
        <v>0</v>
      </c>
      <c r="BG303" s="107">
        <f>IF(U303="zákl. prenesená",N303,0)</f>
        <v>0</v>
      </c>
      <c r="BH303" s="107">
        <f>IF(U303="zníž. prenesená",N303,0)</f>
        <v>0</v>
      </c>
      <c r="BI303" s="107">
        <f>IF(U303="nulová",N303,0)</f>
        <v>0</v>
      </c>
      <c r="BJ303" s="17" t="s">
        <v>118</v>
      </c>
      <c r="BK303" s="151">
        <f>ROUND(L303*K303,3)</f>
        <v>0</v>
      </c>
      <c r="BL303" s="17" t="s">
        <v>230</v>
      </c>
      <c r="BM303" s="17" t="s">
        <v>764</v>
      </c>
    </row>
    <row r="304" spans="2:65" s="1" customFormat="1" ht="31.5" customHeight="1">
      <c r="B304" s="33"/>
      <c r="C304" s="173" t="s">
        <v>765</v>
      </c>
      <c r="D304" s="173" t="s">
        <v>141</v>
      </c>
      <c r="E304" s="174" t="s">
        <v>766</v>
      </c>
      <c r="F304" s="260" t="s">
        <v>767</v>
      </c>
      <c r="G304" s="260"/>
      <c r="H304" s="260"/>
      <c r="I304" s="260"/>
      <c r="J304" s="175" t="s">
        <v>501</v>
      </c>
      <c r="K304" s="155">
        <v>0</v>
      </c>
      <c r="L304" s="232">
        <v>0</v>
      </c>
      <c r="M304" s="261"/>
      <c r="N304" s="233">
        <f>ROUND(L304*K304,3)</f>
        <v>0</v>
      </c>
      <c r="O304" s="233"/>
      <c r="P304" s="233"/>
      <c r="Q304" s="233"/>
      <c r="R304" s="35"/>
      <c r="T304" s="157" t="s">
        <v>20</v>
      </c>
      <c r="U304" s="42" t="s">
        <v>42</v>
      </c>
      <c r="V304" s="34"/>
      <c r="W304" s="176">
        <f>V304*K304</f>
        <v>0</v>
      </c>
      <c r="X304" s="176">
        <v>0</v>
      </c>
      <c r="Y304" s="176">
        <f>X304*K304</f>
        <v>0</v>
      </c>
      <c r="Z304" s="176">
        <v>0</v>
      </c>
      <c r="AA304" s="177">
        <f>Z304*K304</f>
        <v>0</v>
      </c>
      <c r="AR304" s="17" t="s">
        <v>230</v>
      </c>
      <c r="AT304" s="17" t="s">
        <v>141</v>
      </c>
      <c r="AU304" s="17" t="s">
        <v>118</v>
      </c>
      <c r="AY304" s="17" t="s">
        <v>168</v>
      </c>
      <c r="BE304" s="107">
        <f>IF(U304="základná",N304,0)</f>
        <v>0</v>
      </c>
      <c r="BF304" s="107">
        <f>IF(U304="znížená",N304,0)</f>
        <v>0</v>
      </c>
      <c r="BG304" s="107">
        <f>IF(U304="zákl. prenesená",N304,0)</f>
        <v>0</v>
      </c>
      <c r="BH304" s="107">
        <f>IF(U304="zníž. prenesená",N304,0)</f>
        <v>0</v>
      </c>
      <c r="BI304" s="107">
        <f>IF(U304="nulová",N304,0)</f>
        <v>0</v>
      </c>
      <c r="BJ304" s="17" t="s">
        <v>118</v>
      </c>
      <c r="BK304" s="151">
        <f>ROUND(L304*K304,3)</f>
        <v>0</v>
      </c>
      <c r="BL304" s="17" t="s">
        <v>230</v>
      </c>
      <c r="BM304" s="17" t="s">
        <v>768</v>
      </c>
    </row>
    <row r="305" spans="2:65" s="9" customFormat="1" ht="29.85" customHeight="1">
      <c r="B305" s="163"/>
      <c r="C305" s="164"/>
      <c r="D305" s="172" t="s">
        <v>159</v>
      </c>
      <c r="E305" s="172"/>
      <c r="F305" s="172"/>
      <c r="G305" s="172"/>
      <c r="H305" s="172"/>
      <c r="I305" s="172"/>
      <c r="J305" s="172"/>
      <c r="K305" s="172"/>
      <c r="L305" s="172"/>
      <c r="M305" s="172"/>
      <c r="N305" s="256">
        <f>BK305</f>
        <v>0</v>
      </c>
      <c r="O305" s="257"/>
      <c r="P305" s="257"/>
      <c r="Q305" s="257"/>
      <c r="R305" s="165"/>
      <c r="T305" s="166"/>
      <c r="U305" s="164"/>
      <c r="V305" s="164"/>
      <c r="W305" s="167">
        <f>SUM(W306:W308)</f>
        <v>0</v>
      </c>
      <c r="X305" s="164"/>
      <c r="Y305" s="167">
        <f>SUM(Y306:Y308)</f>
        <v>0.76871999999999996</v>
      </c>
      <c r="Z305" s="164"/>
      <c r="AA305" s="168">
        <f>SUM(AA306:AA308)</f>
        <v>0</v>
      </c>
      <c r="AR305" s="169" t="s">
        <v>118</v>
      </c>
      <c r="AT305" s="170" t="s">
        <v>74</v>
      </c>
      <c r="AU305" s="170" t="s">
        <v>80</v>
      </c>
      <c r="AY305" s="169" t="s">
        <v>168</v>
      </c>
      <c r="BK305" s="171">
        <f>SUM(BK306:BK308)</f>
        <v>0</v>
      </c>
    </row>
    <row r="306" spans="2:65" s="1" customFormat="1" ht="31.5" customHeight="1">
      <c r="B306" s="33"/>
      <c r="C306" s="173" t="s">
        <v>769</v>
      </c>
      <c r="D306" s="173" t="s">
        <v>141</v>
      </c>
      <c r="E306" s="174" t="s">
        <v>770</v>
      </c>
      <c r="F306" s="260" t="s">
        <v>771</v>
      </c>
      <c r="G306" s="260"/>
      <c r="H306" s="260"/>
      <c r="I306" s="260"/>
      <c r="J306" s="175" t="s">
        <v>277</v>
      </c>
      <c r="K306" s="156">
        <v>88.5</v>
      </c>
      <c r="L306" s="232">
        <v>0</v>
      </c>
      <c r="M306" s="261"/>
      <c r="N306" s="233">
        <f>ROUND(L306*K306,3)</f>
        <v>0</v>
      </c>
      <c r="O306" s="233"/>
      <c r="P306" s="233"/>
      <c r="Q306" s="233"/>
      <c r="R306" s="35"/>
      <c r="T306" s="157" t="s">
        <v>20</v>
      </c>
      <c r="U306" s="42" t="s">
        <v>42</v>
      </c>
      <c r="V306" s="34"/>
      <c r="W306" s="176">
        <f>V306*K306</f>
        <v>0</v>
      </c>
      <c r="X306" s="176">
        <v>4.0000000000000001E-3</v>
      </c>
      <c r="Y306" s="176">
        <f>X306*K306</f>
        <v>0.35399999999999998</v>
      </c>
      <c r="Z306" s="176">
        <v>0</v>
      </c>
      <c r="AA306" s="177">
        <f>Z306*K306</f>
        <v>0</v>
      </c>
      <c r="AR306" s="17" t="s">
        <v>230</v>
      </c>
      <c r="AT306" s="17" t="s">
        <v>141</v>
      </c>
      <c r="AU306" s="17" t="s">
        <v>118</v>
      </c>
      <c r="AY306" s="17" t="s">
        <v>168</v>
      </c>
      <c r="BE306" s="107">
        <f>IF(U306="základná",N306,0)</f>
        <v>0</v>
      </c>
      <c r="BF306" s="107">
        <f>IF(U306="znížená",N306,0)</f>
        <v>0</v>
      </c>
      <c r="BG306" s="107">
        <f>IF(U306="zákl. prenesená",N306,0)</f>
        <v>0</v>
      </c>
      <c r="BH306" s="107">
        <f>IF(U306="zníž. prenesená",N306,0)</f>
        <v>0</v>
      </c>
      <c r="BI306" s="107">
        <f>IF(U306="nulová",N306,0)</f>
        <v>0</v>
      </c>
      <c r="BJ306" s="17" t="s">
        <v>118</v>
      </c>
      <c r="BK306" s="151">
        <f>ROUND(L306*K306,3)</f>
        <v>0</v>
      </c>
      <c r="BL306" s="17" t="s">
        <v>230</v>
      </c>
      <c r="BM306" s="17" t="s">
        <v>772</v>
      </c>
    </row>
    <row r="307" spans="2:65" s="1" customFormat="1" ht="31.5" customHeight="1">
      <c r="B307" s="33"/>
      <c r="C307" s="173" t="s">
        <v>773</v>
      </c>
      <c r="D307" s="173" t="s">
        <v>141</v>
      </c>
      <c r="E307" s="174" t="s">
        <v>774</v>
      </c>
      <c r="F307" s="260" t="s">
        <v>775</v>
      </c>
      <c r="G307" s="260"/>
      <c r="H307" s="260"/>
      <c r="I307" s="260"/>
      <c r="J307" s="175" t="s">
        <v>277</v>
      </c>
      <c r="K307" s="156">
        <v>64</v>
      </c>
      <c r="L307" s="232">
        <v>0</v>
      </c>
      <c r="M307" s="261"/>
      <c r="N307" s="233">
        <f>ROUND(L307*K307,3)</f>
        <v>0</v>
      </c>
      <c r="O307" s="233"/>
      <c r="P307" s="233"/>
      <c r="Q307" s="233"/>
      <c r="R307" s="35"/>
      <c r="T307" s="157" t="s">
        <v>20</v>
      </c>
      <c r="U307" s="42" t="s">
        <v>42</v>
      </c>
      <c r="V307" s="34"/>
      <c r="W307" s="176">
        <f>V307*K307</f>
        <v>0</v>
      </c>
      <c r="X307" s="176">
        <v>6.4799999999999996E-3</v>
      </c>
      <c r="Y307" s="176">
        <f>X307*K307</f>
        <v>0.41471999999999998</v>
      </c>
      <c r="Z307" s="176">
        <v>0</v>
      </c>
      <c r="AA307" s="177">
        <f>Z307*K307</f>
        <v>0</v>
      </c>
      <c r="AR307" s="17" t="s">
        <v>230</v>
      </c>
      <c r="AT307" s="17" t="s">
        <v>141</v>
      </c>
      <c r="AU307" s="17" t="s">
        <v>118</v>
      </c>
      <c r="AY307" s="17" t="s">
        <v>168</v>
      </c>
      <c r="BE307" s="107">
        <f>IF(U307="základná",N307,0)</f>
        <v>0</v>
      </c>
      <c r="BF307" s="107">
        <f>IF(U307="znížená",N307,0)</f>
        <v>0</v>
      </c>
      <c r="BG307" s="107">
        <f>IF(U307="zákl. prenesená",N307,0)</f>
        <v>0</v>
      </c>
      <c r="BH307" s="107">
        <f>IF(U307="zníž. prenesená",N307,0)</f>
        <v>0</v>
      </c>
      <c r="BI307" s="107">
        <f>IF(U307="nulová",N307,0)</f>
        <v>0</v>
      </c>
      <c r="BJ307" s="17" t="s">
        <v>118</v>
      </c>
      <c r="BK307" s="151">
        <f>ROUND(L307*K307,3)</f>
        <v>0</v>
      </c>
      <c r="BL307" s="17" t="s">
        <v>230</v>
      </c>
      <c r="BM307" s="17" t="s">
        <v>776</v>
      </c>
    </row>
    <row r="308" spans="2:65" s="1" customFormat="1" ht="31.5" customHeight="1">
      <c r="B308" s="33"/>
      <c r="C308" s="173" t="s">
        <v>777</v>
      </c>
      <c r="D308" s="173" t="s">
        <v>141</v>
      </c>
      <c r="E308" s="174" t="s">
        <v>778</v>
      </c>
      <c r="F308" s="260" t="s">
        <v>779</v>
      </c>
      <c r="G308" s="260"/>
      <c r="H308" s="260"/>
      <c r="I308" s="260"/>
      <c r="J308" s="175" t="s">
        <v>501</v>
      </c>
      <c r="K308" s="155">
        <v>0</v>
      </c>
      <c r="L308" s="232">
        <v>0</v>
      </c>
      <c r="M308" s="261"/>
      <c r="N308" s="233">
        <f>ROUND(L308*K308,3)</f>
        <v>0</v>
      </c>
      <c r="O308" s="233"/>
      <c r="P308" s="233"/>
      <c r="Q308" s="233"/>
      <c r="R308" s="35"/>
      <c r="T308" s="157" t="s">
        <v>20</v>
      </c>
      <c r="U308" s="42" t="s">
        <v>42</v>
      </c>
      <c r="V308" s="34"/>
      <c r="W308" s="176">
        <f>V308*K308</f>
        <v>0</v>
      </c>
      <c r="X308" s="176">
        <v>0</v>
      </c>
      <c r="Y308" s="176">
        <f>X308*K308</f>
        <v>0</v>
      </c>
      <c r="Z308" s="176">
        <v>0</v>
      </c>
      <c r="AA308" s="177">
        <f>Z308*K308</f>
        <v>0</v>
      </c>
      <c r="AR308" s="17" t="s">
        <v>230</v>
      </c>
      <c r="AT308" s="17" t="s">
        <v>141</v>
      </c>
      <c r="AU308" s="17" t="s">
        <v>118</v>
      </c>
      <c r="AY308" s="17" t="s">
        <v>168</v>
      </c>
      <c r="BE308" s="107">
        <f>IF(U308="základná",N308,0)</f>
        <v>0</v>
      </c>
      <c r="BF308" s="107">
        <f>IF(U308="znížená",N308,0)</f>
        <v>0</v>
      </c>
      <c r="BG308" s="107">
        <f>IF(U308="zákl. prenesená",N308,0)</f>
        <v>0</v>
      </c>
      <c r="BH308" s="107">
        <f>IF(U308="zníž. prenesená",N308,0)</f>
        <v>0</v>
      </c>
      <c r="BI308" s="107">
        <f>IF(U308="nulová",N308,0)</f>
        <v>0</v>
      </c>
      <c r="BJ308" s="17" t="s">
        <v>118</v>
      </c>
      <c r="BK308" s="151">
        <f>ROUND(L308*K308,3)</f>
        <v>0</v>
      </c>
      <c r="BL308" s="17" t="s">
        <v>230</v>
      </c>
      <c r="BM308" s="17" t="s">
        <v>780</v>
      </c>
    </row>
    <row r="309" spans="2:65" s="9" customFormat="1" ht="29.85" customHeight="1">
      <c r="B309" s="163"/>
      <c r="C309" s="164"/>
      <c r="D309" s="172" t="s">
        <v>160</v>
      </c>
      <c r="E309" s="172"/>
      <c r="F309" s="172"/>
      <c r="G309" s="172"/>
      <c r="H309" s="172"/>
      <c r="I309" s="172"/>
      <c r="J309" s="172"/>
      <c r="K309" s="172"/>
      <c r="L309" s="172"/>
      <c r="M309" s="172"/>
      <c r="N309" s="256">
        <f>BK309</f>
        <v>0</v>
      </c>
      <c r="O309" s="257"/>
      <c r="P309" s="257"/>
      <c r="Q309" s="257"/>
      <c r="R309" s="165"/>
      <c r="T309" s="166"/>
      <c r="U309" s="164"/>
      <c r="V309" s="164"/>
      <c r="W309" s="167">
        <f>SUM(W310:W334)</f>
        <v>0</v>
      </c>
      <c r="X309" s="164"/>
      <c r="Y309" s="167">
        <f>SUM(Y310:Y334)</f>
        <v>3.0825084</v>
      </c>
      <c r="Z309" s="164"/>
      <c r="AA309" s="168">
        <f>SUM(AA310:AA334)</f>
        <v>1.2466339999999998</v>
      </c>
      <c r="AR309" s="169" t="s">
        <v>118</v>
      </c>
      <c r="AT309" s="170" t="s">
        <v>74</v>
      </c>
      <c r="AU309" s="170" t="s">
        <v>80</v>
      </c>
      <c r="AY309" s="169" t="s">
        <v>168</v>
      </c>
      <c r="BK309" s="171">
        <f>SUM(BK310:BK334)</f>
        <v>0</v>
      </c>
    </row>
    <row r="310" spans="2:65" s="1" customFormat="1" ht="22.5" customHeight="1">
      <c r="B310" s="33"/>
      <c r="C310" s="173" t="s">
        <v>781</v>
      </c>
      <c r="D310" s="173" t="s">
        <v>141</v>
      </c>
      <c r="E310" s="174" t="s">
        <v>782</v>
      </c>
      <c r="F310" s="260" t="s">
        <v>783</v>
      </c>
      <c r="G310" s="260"/>
      <c r="H310" s="260"/>
      <c r="I310" s="260"/>
      <c r="J310" s="175" t="s">
        <v>208</v>
      </c>
      <c r="K310" s="156">
        <v>73.52</v>
      </c>
      <c r="L310" s="232">
        <v>0</v>
      </c>
      <c r="M310" s="261"/>
      <c r="N310" s="233">
        <f t="shared" ref="N310:N334" si="85">ROUND(L310*K310,3)</f>
        <v>0</v>
      </c>
      <c r="O310" s="233"/>
      <c r="P310" s="233"/>
      <c r="Q310" s="233"/>
      <c r="R310" s="35"/>
      <c r="T310" s="157" t="s">
        <v>20</v>
      </c>
      <c r="U310" s="42" t="s">
        <v>42</v>
      </c>
      <c r="V310" s="34"/>
      <c r="W310" s="176">
        <f t="shared" ref="W310:W334" si="86">V310*K310</f>
        <v>0</v>
      </c>
      <c r="X310" s="176">
        <v>0</v>
      </c>
      <c r="Y310" s="176">
        <f t="shared" ref="Y310:Y334" si="87">X310*K310</f>
        <v>0</v>
      </c>
      <c r="Z310" s="176">
        <v>1.695E-2</v>
      </c>
      <c r="AA310" s="177">
        <f t="shared" ref="AA310:AA334" si="88">Z310*K310</f>
        <v>1.2461639999999998</v>
      </c>
      <c r="AR310" s="17" t="s">
        <v>230</v>
      </c>
      <c r="AT310" s="17" t="s">
        <v>141</v>
      </c>
      <c r="AU310" s="17" t="s">
        <v>118</v>
      </c>
      <c r="AY310" s="17" t="s">
        <v>168</v>
      </c>
      <c r="BE310" s="107">
        <f t="shared" ref="BE310:BE334" si="89">IF(U310="základná",N310,0)</f>
        <v>0</v>
      </c>
      <c r="BF310" s="107">
        <f t="shared" ref="BF310:BF334" si="90">IF(U310="znížená",N310,0)</f>
        <v>0</v>
      </c>
      <c r="BG310" s="107">
        <f t="shared" ref="BG310:BG334" si="91">IF(U310="zákl. prenesená",N310,0)</f>
        <v>0</v>
      </c>
      <c r="BH310" s="107">
        <f t="shared" ref="BH310:BH334" si="92">IF(U310="zníž. prenesená",N310,0)</f>
        <v>0</v>
      </c>
      <c r="BI310" s="107">
        <f t="shared" ref="BI310:BI334" si="93">IF(U310="nulová",N310,0)</f>
        <v>0</v>
      </c>
      <c r="BJ310" s="17" t="s">
        <v>118</v>
      </c>
      <c r="BK310" s="151">
        <f t="shared" ref="BK310:BK334" si="94">ROUND(L310*K310,3)</f>
        <v>0</v>
      </c>
      <c r="BL310" s="17" t="s">
        <v>230</v>
      </c>
      <c r="BM310" s="17" t="s">
        <v>784</v>
      </c>
    </row>
    <row r="311" spans="2:65" s="1" customFormat="1" ht="44.25" customHeight="1">
      <c r="B311" s="33"/>
      <c r="C311" s="173" t="s">
        <v>785</v>
      </c>
      <c r="D311" s="173" t="s">
        <v>141</v>
      </c>
      <c r="E311" s="174" t="s">
        <v>786</v>
      </c>
      <c r="F311" s="260" t="s">
        <v>787</v>
      </c>
      <c r="G311" s="260"/>
      <c r="H311" s="260"/>
      <c r="I311" s="260"/>
      <c r="J311" s="175" t="s">
        <v>241</v>
      </c>
      <c r="K311" s="156">
        <v>13</v>
      </c>
      <c r="L311" s="232">
        <v>0</v>
      </c>
      <c r="M311" s="261"/>
      <c r="N311" s="233">
        <f t="shared" si="85"/>
        <v>0</v>
      </c>
      <c r="O311" s="233"/>
      <c r="P311" s="233"/>
      <c r="Q311" s="233"/>
      <c r="R311" s="35"/>
      <c r="T311" s="157" t="s">
        <v>20</v>
      </c>
      <c r="U311" s="42" t="s">
        <v>42</v>
      </c>
      <c r="V311" s="34"/>
      <c r="W311" s="176">
        <f t="shared" si="86"/>
        <v>0</v>
      </c>
      <c r="X311" s="176">
        <v>5.0000000000000002E-5</v>
      </c>
      <c r="Y311" s="176">
        <f t="shared" si="87"/>
        <v>6.5000000000000008E-4</v>
      </c>
      <c r="Z311" s="176">
        <v>0</v>
      </c>
      <c r="AA311" s="177">
        <f t="shared" si="88"/>
        <v>0</v>
      </c>
      <c r="AR311" s="17" t="s">
        <v>230</v>
      </c>
      <c r="AT311" s="17" t="s">
        <v>141</v>
      </c>
      <c r="AU311" s="17" t="s">
        <v>118</v>
      </c>
      <c r="AY311" s="17" t="s">
        <v>168</v>
      </c>
      <c r="BE311" s="107">
        <f t="shared" si="89"/>
        <v>0</v>
      </c>
      <c r="BF311" s="107">
        <f t="shared" si="90"/>
        <v>0</v>
      </c>
      <c r="BG311" s="107">
        <f t="shared" si="91"/>
        <v>0</v>
      </c>
      <c r="BH311" s="107">
        <f t="shared" si="92"/>
        <v>0</v>
      </c>
      <c r="BI311" s="107">
        <f t="shared" si="93"/>
        <v>0</v>
      </c>
      <c r="BJ311" s="17" t="s">
        <v>118</v>
      </c>
      <c r="BK311" s="151">
        <f t="shared" si="94"/>
        <v>0</v>
      </c>
      <c r="BL311" s="17" t="s">
        <v>230</v>
      </c>
      <c r="BM311" s="17" t="s">
        <v>788</v>
      </c>
    </row>
    <row r="312" spans="2:65" s="1" customFormat="1" ht="31.5" customHeight="1">
      <c r="B312" s="33"/>
      <c r="C312" s="178" t="s">
        <v>789</v>
      </c>
      <c r="D312" s="178" t="s">
        <v>332</v>
      </c>
      <c r="E312" s="179" t="s">
        <v>790</v>
      </c>
      <c r="F312" s="269" t="s">
        <v>791</v>
      </c>
      <c r="G312" s="269"/>
      <c r="H312" s="269"/>
      <c r="I312" s="269"/>
      <c r="J312" s="180" t="s">
        <v>241</v>
      </c>
      <c r="K312" s="181">
        <v>10</v>
      </c>
      <c r="L312" s="270">
        <v>0</v>
      </c>
      <c r="M312" s="271"/>
      <c r="N312" s="272">
        <f t="shared" si="85"/>
        <v>0</v>
      </c>
      <c r="O312" s="233"/>
      <c r="P312" s="233"/>
      <c r="Q312" s="233"/>
      <c r="R312" s="35"/>
      <c r="T312" s="157" t="s">
        <v>20</v>
      </c>
      <c r="U312" s="42" t="s">
        <v>42</v>
      </c>
      <c r="V312" s="34"/>
      <c r="W312" s="176">
        <f t="shared" si="86"/>
        <v>0</v>
      </c>
      <c r="X312" s="176">
        <v>0.01</v>
      </c>
      <c r="Y312" s="176">
        <f t="shared" si="87"/>
        <v>0.1</v>
      </c>
      <c r="Z312" s="176">
        <v>0</v>
      </c>
      <c r="AA312" s="177">
        <f t="shared" si="88"/>
        <v>0</v>
      </c>
      <c r="AR312" s="17" t="s">
        <v>295</v>
      </c>
      <c r="AT312" s="17" t="s">
        <v>332</v>
      </c>
      <c r="AU312" s="17" t="s">
        <v>118</v>
      </c>
      <c r="AY312" s="17" t="s">
        <v>168</v>
      </c>
      <c r="BE312" s="107">
        <f t="shared" si="89"/>
        <v>0</v>
      </c>
      <c r="BF312" s="107">
        <f t="shared" si="90"/>
        <v>0</v>
      </c>
      <c r="BG312" s="107">
        <f t="shared" si="91"/>
        <v>0</v>
      </c>
      <c r="BH312" s="107">
        <f t="shared" si="92"/>
        <v>0</v>
      </c>
      <c r="BI312" s="107">
        <f t="shared" si="93"/>
        <v>0</v>
      </c>
      <c r="BJ312" s="17" t="s">
        <v>118</v>
      </c>
      <c r="BK312" s="151">
        <f t="shared" si="94"/>
        <v>0</v>
      </c>
      <c r="BL312" s="17" t="s">
        <v>230</v>
      </c>
      <c r="BM312" s="17" t="s">
        <v>792</v>
      </c>
    </row>
    <row r="313" spans="2:65" s="1" customFormat="1" ht="31.5" customHeight="1">
      <c r="B313" s="33"/>
      <c r="C313" s="178" t="s">
        <v>793</v>
      </c>
      <c r="D313" s="178" t="s">
        <v>332</v>
      </c>
      <c r="E313" s="179" t="s">
        <v>794</v>
      </c>
      <c r="F313" s="269" t="s">
        <v>795</v>
      </c>
      <c r="G313" s="269"/>
      <c r="H313" s="269"/>
      <c r="I313" s="269"/>
      <c r="J313" s="180" t="s">
        <v>241</v>
      </c>
      <c r="K313" s="181">
        <v>3</v>
      </c>
      <c r="L313" s="270">
        <v>0</v>
      </c>
      <c r="M313" s="271"/>
      <c r="N313" s="272">
        <f t="shared" si="85"/>
        <v>0</v>
      </c>
      <c r="O313" s="233"/>
      <c r="P313" s="233"/>
      <c r="Q313" s="233"/>
      <c r="R313" s="35"/>
      <c r="T313" s="157" t="s">
        <v>20</v>
      </c>
      <c r="U313" s="42" t="s">
        <v>42</v>
      </c>
      <c r="V313" s="34"/>
      <c r="W313" s="176">
        <f t="shared" si="86"/>
        <v>0</v>
      </c>
      <c r="X313" s="176">
        <v>0.01</v>
      </c>
      <c r="Y313" s="176">
        <f t="shared" si="87"/>
        <v>0.03</v>
      </c>
      <c r="Z313" s="176">
        <v>0</v>
      </c>
      <c r="AA313" s="177">
        <f t="shared" si="88"/>
        <v>0</v>
      </c>
      <c r="AR313" s="17" t="s">
        <v>295</v>
      </c>
      <c r="AT313" s="17" t="s">
        <v>332</v>
      </c>
      <c r="AU313" s="17" t="s">
        <v>118</v>
      </c>
      <c r="AY313" s="17" t="s">
        <v>168</v>
      </c>
      <c r="BE313" s="107">
        <f t="shared" si="89"/>
        <v>0</v>
      </c>
      <c r="BF313" s="107">
        <f t="shared" si="90"/>
        <v>0</v>
      </c>
      <c r="BG313" s="107">
        <f t="shared" si="91"/>
        <v>0</v>
      </c>
      <c r="BH313" s="107">
        <f t="shared" si="92"/>
        <v>0</v>
      </c>
      <c r="BI313" s="107">
        <f t="shared" si="93"/>
        <v>0</v>
      </c>
      <c r="BJ313" s="17" t="s">
        <v>118</v>
      </c>
      <c r="BK313" s="151">
        <f t="shared" si="94"/>
        <v>0</v>
      </c>
      <c r="BL313" s="17" t="s">
        <v>230</v>
      </c>
      <c r="BM313" s="17" t="s">
        <v>796</v>
      </c>
    </row>
    <row r="314" spans="2:65" s="1" customFormat="1" ht="22.5" customHeight="1">
      <c r="B314" s="33"/>
      <c r="C314" s="173" t="s">
        <v>797</v>
      </c>
      <c r="D314" s="173" t="s">
        <v>141</v>
      </c>
      <c r="E314" s="174" t="s">
        <v>798</v>
      </c>
      <c r="F314" s="260" t="s">
        <v>799</v>
      </c>
      <c r="G314" s="260"/>
      <c r="H314" s="260"/>
      <c r="I314" s="260"/>
      <c r="J314" s="175" t="s">
        <v>277</v>
      </c>
      <c r="K314" s="156">
        <v>122.44</v>
      </c>
      <c r="L314" s="232">
        <v>0</v>
      </c>
      <c r="M314" s="261"/>
      <c r="N314" s="233">
        <f t="shared" si="85"/>
        <v>0</v>
      </c>
      <c r="O314" s="233"/>
      <c r="P314" s="233"/>
      <c r="Q314" s="233"/>
      <c r="R314" s="35"/>
      <c r="T314" s="157" t="s">
        <v>20</v>
      </c>
      <c r="U314" s="42" t="s">
        <v>42</v>
      </c>
      <c r="V314" s="34"/>
      <c r="W314" s="176">
        <f t="shared" si="86"/>
        <v>0</v>
      </c>
      <c r="X314" s="176">
        <v>5.5300000000000002E-3</v>
      </c>
      <c r="Y314" s="176">
        <f t="shared" si="87"/>
        <v>0.67709320000000006</v>
      </c>
      <c r="Z314" s="176">
        <v>0</v>
      </c>
      <c r="AA314" s="177">
        <f t="shared" si="88"/>
        <v>0</v>
      </c>
      <c r="AR314" s="17" t="s">
        <v>230</v>
      </c>
      <c r="AT314" s="17" t="s">
        <v>141</v>
      </c>
      <c r="AU314" s="17" t="s">
        <v>118</v>
      </c>
      <c r="AY314" s="17" t="s">
        <v>168</v>
      </c>
      <c r="BE314" s="107">
        <f t="shared" si="89"/>
        <v>0</v>
      </c>
      <c r="BF314" s="107">
        <f t="shared" si="90"/>
        <v>0</v>
      </c>
      <c r="BG314" s="107">
        <f t="shared" si="91"/>
        <v>0</v>
      </c>
      <c r="BH314" s="107">
        <f t="shared" si="92"/>
        <v>0</v>
      </c>
      <c r="BI314" s="107">
        <f t="shared" si="93"/>
        <v>0</v>
      </c>
      <c r="BJ314" s="17" t="s">
        <v>118</v>
      </c>
      <c r="BK314" s="151">
        <f t="shared" si="94"/>
        <v>0</v>
      </c>
      <c r="BL314" s="17" t="s">
        <v>230</v>
      </c>
      <c r="BM314" s="17" t="s">
        <v>800</v>
      </c>
    </row>
    <row r="315" spans="2:65" s="1" customFormat="1" ht="31.5" customHeight="1">
      <c r="B315" s="33"/>
      <c r="C315" s="178" t="s">
        <v>801</v>
      </c>
      <c r="D315" s="178" t="s">
        <v>332</v>
      </c>
      <c r="E315" s="179" t="s">
        <v>802</v>
      </c>
      <c r="F315" s="269" t="s">
        <v>803</v>
      </c>
      <c r="G315" s="269"/>
      <c r="H315" s="269"/>
      <c r="I315" s="269"/>
      <c r="J315" s="180" t="s">
        <v>241</v>
      </c>
      <c r="K315" s="181">
        <v>5</v>
      </c>
      <c r="L315" s="270">
        <v>0</v>
      </c>
      <c r="M315" s="271"/>
      <c r="N315" s="272">
        <f t="shared" si="85"/>
        <v>0</v>
      </c>
      <c r="O315" s="233"/>
      <c r="P315" s="233"/>
      <c r="Q315" s="233"/>
      <c r="R315" s="35"/>
      <c r="T315" s="157" t="s">
        <v>20</v>
      </c>
      <c r="U315" s="42" t="s">
        <v>42</v>
      </c>
      <c r="V315" s="34"/>
      <c r="W315" s="176">
        <f t="shared" si="86"/>
        <v>0</v>
      </c>
      <c r="X315" s="176">
        <v>4.9419999999999999E-2</v>
      </c>
      <c r="Y315" s="176">
        <f t="shared" si="87"/>
        <v>0.24709999999999999</v>
      </c>
      <c r="Z315" s="176">
        <v>0</v>
      </c>
      <c r="AA315" s="177">
        <f t="shared" si="88"/>
        <v>0</v>
      </c>
      <c r="AR315" s="17" t="s">
        <v>295</v>
      </c>
      <c r="AT315" s="17" t="s">
        <v>332</v>
      </c>
      <c r="AU315" s="17" t="s">
        <v>118</v>
      </c>
      <c r="AY315" s="17" t="s">
        <v>168</v>
      </c>
      <c r="BE315" s="107">
        <f t="shared" si="89"/>
        <v>0</v>
      </c>
      <c r="BF315" s="107">
        <f t="shared" si="90"/>
        <v>0</v>
      </c>
      <c r="BG315" s="107">
        <f t="shared" si="91"/>
        <v>0</v>
      </c>
      <c r="BH315" s="107">
        <f t="shared" si="92"/>
        <v>0</v>
      </c>
      <c r="BI315" s="107">
        <f t="shared" si="93"/>
        <v>0</v>
      </c>
      <c r="BJ315" s="17" t="s">
        <v>118</v>
      </c>
      <c r="BK315" s="151">
        <f t="shared" si="94"/>
        <v>0</v>
      </c>
      <c r="BL315" s="17" t="s">
        <v>230</v>
      </c>
      <c r="BM315" s="17" t="s">
        <v>804</v>
      </c>
    </row>
    <row r="316" spans="2:65" s="1" customFormat="1" ht="31.5" customHeight="1">
      <c r="B316" s="33"/>
      <c r="C316" s="178" t="s">
        <v>805</v>
      </c>
      <c r="D316" s="178" t="s">
        <v>332</v>
      </c>
      <c r="E316" s="179" t="s">
        <v>806</v>
      </c>
      <c r="F316" s="269" t="s">
        <v>807</v>
      </c>
      <c r="G316" s="269"/>
      <c r="H316" s="269"/>
      <c r="I316" s="269"/>
      <c r="J316" s="180" t="s">
        <v>241</v>
      </c>
      <c r="K316" s="181">
        <v>7</v>
      </c>
      <c r="L316" s="270">
        <v>0</v>
      </c>
      <c r="M316" s="271"/>
      <c r="N316" s="272">
        <f t="shared" si="85"/>
        <v>0</v>
      </c>
      <c r="O316" s="233"/>
      <c r="P316" s="233"/>
      <c r="Q316" s="233"/>
      <c r="R316" s="35"/>
      <c r="T316" s="157" t="s">
        <v>20</v>
      </c>
      <c r="U316" s="42" t="s">
        <v>42</v>
      </c>
      <c r="V316" s="34"/>
      <c r="W316" s="176">
        <f t="shared" si="86"/>
        <v>0</v>
      </c>
      <c r="X316" s="176">
        <v>4.9419999999999999E-2</v>
      </c>
      <c r="Y316" s="176">
        <f t="shared" si="87"/>
        <v>0.34593999999999997</v>
      </c>
      <c r="Z316" s="176">
        <v>0</v>
      </c>
      <c r="AA316" s="177">
        <f t="shared" si="88"/>
        <v>0</v>
      </c>
      <c r="AR316" s="17" t="s">
        <v>295</v>
      </c>
      <c r="AT316" s="17" t="s">
        <v>332</v>
      </c>
      <c r="AU316" s="17" t="s">
        <v>118</v>
      </c>
      <c r="AY316" s="17" t="s">
        <v>168</v>
      </c>
      <c r="BE316" s="107">
        <f t="shared" si="89"/>
        <v>0</v>
      </c>
      <c r="BF316" s="107">
        <f t="shared" si="90"/>
        <v>0</v>
      </c>
      <c r="BG316" s="107">
        <f t="shared" si="91"/>
        <v>0</v>
      </c>
      <c r="BH316" s="107">
        <f t="shared" si="92"/>
        <v>0</v>
      </c>
      <c r="BI316" s="107">
        <f t="shared" si="93"/>
        <v>0</v>
      </c>
      <c r="BJ316" s="17" t="s">
        <v>118</v>
      </c>
      <c r="BK316" s="151">
        <f t="shared" si="94"/>
        <v>0</v>
      </c>
      <c r="BL316" s="17" t="s">
        <v>230</v>
      </c>
      <c r="BM316" s="17" t="s">
        <v>808</v>
      </c>
    </row>
    <row r="317" spans="2:65" s="1" customFormat="1" ht="31.5" customHeight="1">
      <c r="B317" s="33"/>
      <c r="C317" s="178" t="s">
        <v>809</v>
      </c>
      <c r="D317" s="178" t="s">
        <v>332</v>
      </c>
      <c r="E317" s="179" t="s">
        <v>810</v>
      </c>
      <c r="F317" s="269" t="s">
        <v>811</v>
      </c>
      <c r="G317" s="269"/>
      <c r="H317" s="269"/>
      <c r="I317" s="269"/>
      <c r="J317" s="180" t="s">
        <v>241</v>
      </c>
      <c r="K317" s="181">
        <v>5</v>
      </c>
      <c r="L317" s="270">
        <v>0</v>
      </c>
      <c r="M317" s="271"/>
      <c r="N317" s="272">
        <f t="shared" si="85"/>
        <v>0</v>
      </c>
      <c r="O317" s="233"/>
      <c r="P317" s="233"/>
      <c r="Q317" s="233"/>
      <c r="R317" s="35"/>
      <c r="T317" s="157" t="s">
        <v>20</v>
      </c>
      <c r="U317" s="42" t="s">
        <v>42</v>
      </c>
      <c r="V317" s="34"/>
      <c r="W317" s="176">
        <f t="shared" si="86"/>
        <v>0</v>
      </c>
      <c r="X317" s="176">
        <v>4.9419999999999999E-2</v>
      </c>
      <c r="Y317" s="176">
        <f t="shared" si="87"/>
        <v>0.24709999999999999</v>
      </c>
      <c r="Z317" s="176">
        <v>0</v>
      </c>
      <c r="AA317" s="177">
        <f t="shared" si="88"/>
        <v>0</v>
      </c>
      <c r="AR317" s="17" t="s">
        <v>295</v>
      </c>
      <c r="AT317" s="17" t="s">
        <v>332</v>
      </c>
      <c r="AU317" s="17" t="s">
        <v>118</v>
      </c>
      <c r="AY317" s="17" t="s">
        <v>168</v>
      </c>
      <c r="BE317" s="107">
        <f t="shared" si="89"/>
        <v>0</v>
      </c>
      <c r="BF317" s="107">
        <f t="shared" si="90"/>
        <v>0</v>
      </c>
      <c r="BG317" s="107">
        <f t="shared" si="91"/>
        <v>0</v>
      </c>
      <c r="BH317" s="107">
        <f t="shared" si="92"/>
        <v>0</v>
      </c>
      <c r="BI317" s="107">
        <f t="shared" si="93"/>
        <v>0</v>
      </c>
      <c r="BJ317" s="17" t="s">
        <v>118</v>
      </c>
      <c r="BK317" s="151">
        <f t="shared" si="94"/>
        <v>0</v>
      </c>
      <c r="BL317" s="17" t="s">
        <v>230</v>
      </c>
      <c r="BM317" s="17" t="s">
        <v>812</v>
      </c>
    </row>
    <row r="318" spans="2:65" s="1" customFormat="1" ht="31.5" customHeight="1">
      <c r="B318" s="33"/>
      <c r="C318" s="178" t="s">
        <v>813</v>
      </c>
      <c r="D318" s="178" t="s">
        <v>332</v>
      </c>
      <c r="E318" s="179" t="s">
        <v>814</v>
      </c>
      <c r="F318" s="269" t="s">
        <v>815</v>
      </c>
      <c r="G318" s="269"/>
      <c r="H318" s="269"/>
      <c r="I318" s="269"/>
      <c r="J318" s="180" t="s">
        <v>241</v>
      </c>
      <c r="K318" s="181">
        <v>1</v>
      </c>
      <c r="L318" s="270">
        <v>0</v>
      </c>
      <c r="M318" s="271"/>
      <c r="N318" s="272">
        <f t="shared" si="85"/>
        <v>0</v>
      </c>
      <c r="O318" s="233"/>
      <c r="P318" s="233"/>
      <c r="Q318" s="233"/>
      <c r="R318" s="35"/>
      <c r="T318" s="157" t="s">
        <v>20</v>
      </c>
      <c r="U318" s="42" t="s">
        <v>42</v>
      </c>
      <c r="V318" s="34"/>
      <c r="W318" s="176">
        <f t="shared" si="86"/>
        <v>0</v>
      </c>
      <c r="X318" s="176">
        <v>4.9419999999999999E-2</v>
      </c>
      <c r="Y318" s="176">
        <f t="shared" si="87"/>
        <v>4.9419999999999999E-2</v>
      </c>
      <c r="Z318" s="176">
        <v>0</v>
      </c>
      <c r="AA318" s="177">
        <f t="shared" si="88"/>
        <v>0</v>
      </c>
      <c r="AR318" s="17" t="s">
        <v>295</v>
      </c>
      <c r="AT318" s="17" t="s">
        <v>332</v>
      </c>
      <c r="AU318" s="17" t="s">
        <v>118</v>
      </c>
      <c r="AY318" s="17" t="s">
        <v>168</v>
      </c>
      <c r="BE318" s="107">
        <f t="shared" si="89"/>
        <v>0</v>
      </c>
      <c r="BF318" s="107">
        <f t="shared" si="90"/>
        <v>0</v>
      </c>
      <c r="BG318" s="107">
        <f t="shared" si="91"/>
        <v>0</v>
      </c>
      <c r="BH318" s="107">
        <f t="shared" si="92"/>
        <v>0</v>
      </c>
      <c r="BI318" s="107">
        <f t="shared" si="93"/>
        <v>0</v>
      </c>
      <c r="BJ318" s="17" t="s">
        <v>118</v>
      </c>
      <c r="BK318" s="151">
        <f t="shared" si="94"/>
        <v>0</v>
      </c>
      <c r="BL318" s="17" t="s">
        <v>230</v>
      </c>
      <c r="BM318" s="17" t="s">
        <v>816</v>
      </c>
    </row>
    <row r="319" spans="2:65" s="1" customFormat="1" ht="31.5" customHeight="1">
      <c r="B319" s="33"/>
      <c r="C319" s="178" t="s">
        <v>817</v>
      </c>
      <c r="D319" s="178" t="s">
        <v>332</v>
      </c>
      <c r="E319" s="179" t="s">
        <v>818</v>
      </c>
      <c r="F319" s="269" t="s">
        <v>819</v>
      </c>
      <c r="G319" s="269"/>
      <c r="H319" s="269"/>
      <c r="I319" s="269"/>
      <c r="J319" s="180" t="s">
        <v>241</v>
      </c>
      <c r="K319" s="181">
        <v>1</v>
      </c>
      <c r="L319" s="270">
        <v>0</v>
      </c>
      <c r="M319" s="271"/>
      <c r="N319" s="272">
        <f t="shared" si="85"/>
        <v>0</v>
      </c>
      <c r="O319" s="233"/>
      <c r="P319" s="233"/>
      <c r="Q319" s="233"/>
      <c r="R319" s="35"/>
      <c r="T319" s="157" t="s">
        <v>20</v>
      </c>
      <c r="U319" s="42" t="s">
        <v>42</v>
      </c>
      <c r="V319" s="34"/>
      <c r="W319" s="176">
        <f t="shared" si="86"/>
        <v>0</v>
      </c>
      <c r="X319" s="176">
        <v>4.9419999999999999E-2</v>
      </c>
      <c r="Y319" s="176">
        <f t="shared" si="87"/>
        <v>4.9419999999999999E-2</v>
      </c>
      <c r="Z319" s="176">
        <v>0</v>
      </c>
      <c r="AA319" s="177">
        <f t="shared" si="88"/>
        <v>0</v>
      </c>
      <c r="AR319" s="17" t="s">
        <v>295</v>
      </c>
      <c r="AT319" s="17" t="s">
        <v>332</v>
      </c>
      <c r="AU319" s="17" t="s">
        <v>118</v>
      </c>
      <c r="AY319" s="17" t="s">
        <v>168</v>
      </c>
      <c r="BE319" s="107">
        <f t="shared" si="89"/>
        <v>0</v>
      </c>
      <c r="BF319" s="107">
        <f t="shared" si="90"/>
        <v>0</v>
      </c>
      <c r="BG319" s="107">
        <f t="shared" si="91"/>
        <v>0</v>
      </c>
      <c r="BH319" s="107">
        <f t="shared" si="92"/>
        <v>0</v>
      </c>
      <c r="BI319" s="107">
        <f t="shared" si="93"/>
        <v>0</v>
      </c>
      <c r="BJ319" s="17" t="s">
        <v>118</v>
      </c>
      <c r="BK319" s="151">
        <f t="shared" si="94"/>
        <v>0</v>
      </c>
      <c r="BL319" s="17" t="s">
        <v>230</v>
      </c>
      <c r="BM319" s="17" t="s">
        <v>820</v>
      </c>
    </row>
    <row r="320" spans="2:65" s="1" customFormat="1" ht="31.5" customHeight="1">
      <c r="B320" s="33"/>
      <c r="C320" s="173" t="s">
        <v>821</v>
      </c>
      <c r="D320" s="173" t="s">
        <v>141</v>
      </c>
      <c r="E320" s="174" t="s">
        <v>822</v>
      </c>
      <c r="F320" s="260" t="s">
        <v>823</v>
      </c>
      <c r="G320" s="260"/>
      <c r="H320" s="260"/>
      <c r="I320" s="260"/>
      <c r="J320" s="175" t="s">
        <v>277</v>
      </c>
      <c r="K320" s="156">
        <v>61.56</v>
      </c>
      <c r="L320" s="232">
        <v>0</v>
      </c>
      <c r="M320" s="261"/>
      <c r="N320" s="233">
        <f t="shared" si="85"/>
        <v>0</v>
      </c>
      <c r="O320" s="233"/>
      <c r="P320" s="233"/>
      <c r="Q320" s="233"/>
      <c r="R320" s="35"/>
      <c r="T320" s="157" t="s">
        <v>20</v>
      </c>
      <c r="U320" s="42" t="s">
        <v>42</v>
      </c>
      <c r="V320" s="34"/>
      <c r="W320" s="176">
        <f t="shared" si="86"/>
        <v>0</v>
      </c>
      <c r="X320" s="176">
        <v>4.2000000000000002E-4</v>
      </c>
      <c r="Y320" s="176">
        <f t="shared" si="87"/>
        <v>2.5855200000000002E-2</v>
      </c>
      <c r="Z320" s="176">
        <v>0</v>
      </c>
      <c r="AA320" s="177">
        <f t="shared" si="88"/>
        <v>0</v>
      </c>
      <c r="AR320" s="17" t="s">
        <v>230</v>
      </c>
      <c r="AT320" s="17" t="s">
        <v>141</v>
      </c>
      <c r="AU320" s="17" t="s">
        <v>118</v>
      </c>
      <c r="AY320" s="17" t="s">
        <v>168</v>
      </c>
      <c r="BE320" s="107">
        <f t="shared" si="89"/>
        <v>0</v>
      </c>
      <c r="BF320" s="107">
        <f t="shared" si="90"/>
        <v>0</v>
      </c>
      <c r="BG320" s="107">
        <f t="shared" si="91"/>
        <v>0</v>
      </c>
      <c r="BH320" s="107">
        <f t="shared" si="92"/>
        <v>0</v>
      </c>
      <c r="BI320" s="107">
        <f t="shared" si="93"/>
        <v>0</v>
      </c>
      <c r="BJ320" s="17" t="s">
        <v>118</v>
      </c>
      <c r="BK320" s="151">
        <f t="shared" si="94"/>
        <v>0</v>
      </c>
      <c r="BL320" s="17" t="s">
        <v>230</v>
      </c>
      <c r="BM320" s="17" t="s">
        <v>824</v>
      </c>
    </row>
    <row r="321" spans="2:65" s="1" customFormat="1" ht="31.5" customHeight="1">
      <c r="B321" s="33"/>
      <c r="C321" s="178" t="s">
        <v>825</v>
      </c>
      <c r="D321" s="178" t="s">
        <v>332</v>
      </c>
      <c r="E321" s="179" t="s">
        <v>826</v>
      </c>
      <c r="F321" s="269" t="s">
        <v>827</v>
      </c>
      <c r="G321" s="269"/>
      <c r="H321" s="269"/>
      <c r="I321" s="269"/>
      <c r="J321" s="180" t="s">
        <v>241</v>
      </c>
      <c r="K321" s="181">
        <v>9</v>
      </c>
      <c r="L321" s="270">
        <v>0</v>
      </c>
      <c r="M321" s="271"/>
      <c r="N321" s="272">
        <f t="shared" si="85"/>
        <v>0</v>
      </c>
      <c r="O321" s="233"/>
      <c r="P321" s="233"/>
      <c r="Q321" s="233"/>
      <c r="R321" s="35"/>
      <c r="T321" s="157" t="s">
        <v>20</v>
      </c>
      <c r="U321" s="42" t="s">
        <v>42</v>
      </c>
      <c r="V321" s="34"/>
      <c r="W321" s="176">
        <f t="shared" si="86"/>
        <v>0</v>
      </c>
      <c r="X321" s="176">
        <v>4.9419999999999999E-2</v>
      </c>
      <c r="Y321" s="176">
        <f t="shared" si="87"/>
        <v>0.44478000000000001</v>
      </c>
      <c r="Z321" s="176">
        <v>0</v>
      </c>
      <c r="AA321" s="177">
        <f t="shared" si="88"/>
        <v>0</v>
      </c>
      <c r="AR321" s="17" t="s">
        <v>295</v>
      </c>
      <c r="AT321" s="17" t="s">
        <v>332</v>
      </c>
      <c r="AU321" s="17" t="s">
        <v>118</v>
      </c>
      <c r="AY321" s="17" t="s">
        <v>168</v>
      </c>
      <c r="BE321" s="107">
        <f t="shared" si="89"/>
        <v>0</v>
      </c>
      <c r="BF321" s="107">
        <f t="shared" si="90"/>
        <v>0</v>
      </c>
      <c r="BG321" s="107">
        <f t="shared" si="91"/>
        <v>0</v>
      </c>
      <c r="BH321" s="107">
        <f t="shared" si="92"/>
        <v>0</v>
      </c>
      <c r="BI321" s="107">
        <f t="shared" si="93"/>
        <v>0</v>
      </c>
      <c r="BJ321" s="17" t="s">
        <v>118</v>
      </c>
      <c r="BK321" s="151">
        <f t="shared" si="94"/>
        <v>0</v>
      </c>
      <c r="BL321" s="17" t="s">
        <v>230</v>
      </c>
      <c r="BM321" s="17" t="s">
        <v>828</v>
      </c>
    </row>
    <row r="322" spans="2:65" s="1" customFormat="1" ht="44.25" customHeight="1">
      <c r="B322" s="33"/>
      <c r="C322" s="173" t="s">
        <v>829</v>
      </c>
      <c r="D322" s="173" t="s">
        <v>141</v>
      </c>
      <c r="E322" s="174" t="s">
        <v>830</v>
      </c>
      <c r="F322" s="260" t="s">
        <v>831</v>
      </c>
      <c r="G322" s="260"/>
      <c r="H322" s="260"/>
      <c r="I322" s="260"/>
      <c r="J322" s="175" t="s">
        <v>241</v>
      </c>
      <c r="K322" s="156">
        <v>27</v>
      </c>
      <c r="L322" s="232">
        <v>0</v>
      </c>
      <c r="M322" s="261"/>
      <c r="N322" s="233">
        <f t="shared" si="85"/>
        <v>0</v>
      </c>
      <c r="O322" s="233"/>
      <c r="P322" s="233"/>
      <c r="Q322" s="233"/>
      <c r="R322" s="35"/>
      <c r="T322" s="157" t="s">
        <v>20</v>
      </c>
      <c r="U322" s="42" t="s">
        <v>42</v>
      </c>
      <c r="V322" s="34"/>
      <c r="W322" s="176">
        <f t="shared" si="86"/>
        <v>0</v>
      </c>
      <c r="X322" s="176">
        <v>0</v>
      </c>
      <c r="Y322" s="176">
        <f t="shared" si="87"/>
        <v>0</v>
      </c>
      <c r="Z322" s="176">
        <v>0</v>
      </c>
      <c r="AA322" s="177">
        <f t="shared" si="88"/>
        <v>0</v>
      </c>
      <c r="AR322" s="17" t="s">
        <v>230</v>
      </c>
      <c r="AT322" s="17" t="s">
        <v>141</v>
      </c>
      <c r="AU322" s="17" t="s">
        <v>118</v>
      </c>
      <c r="AY322" s="17" t="s">
        <v>168</v>
      </c>
      <c r="BE322" s="107">
        <f t="shared" si="89"/>
        <v>0</v>
      </c>
      <c r="BF322" s="107">
        <f t="shared" si="90"/>
        <v>0</v>
      </c>
      <c r="BG322" s="107">
        <f t="shared" si="91"/>
        <v>0</v>
      </c>
      <c r="BH322" s="107">
        <f t="shared" si="92"/>
        <v>0</v>
      </c>
      <c r="BI322" s="107">
        <f t="shared" si="93"/>
        <v>0</v>
      </c>
      <c r="BJ322" s="17" t="s">
        <v>118</v>
      </c>
      <c r="BK322" s="151">
        <f t="shared" si="94"/>
        <v>0</v>
      </c>
      <c r="BL322" s="17" t="s">
        <v>230</v>
      </c>
      <c r="BM322" s="17" t="s">
        <v>832</v>
      </c>
    </row>
    <row r="323" spans="2:65" s="1" customFormat="1" ht="44.25" customHeight="1">
      <c r="B323" s="33"/>
      <c r="C323" s="178" t="s">
        <v>833</v>
      </c>
      <c r="D323" s="178" t="s">
        <v>332</v>
      </c>
      <c r="E323" s="179" t="s">
        <v>834</v>
      </c>
      <c r="F323" s="269" t="s">
        <v>835</v>
      </c>
      <c r="G323" s="269"/>
      <c r="H323" s="269"/>
      <c r="I323" s="269"/>
      <c r="J323" s="180" t="s">
        <v>241</v>
      </c>
      <c r="K323" s="181">
        <v>23</v>
      </c>
      <c r="L323" s="270">
        <v>0</v>
      </c>
      <c r="M323" s="271"/>
      <c r="N323" s="272">
        <f t="shared" si="85"/>
        <v>0</v>
      </c>
      <c r="O323" s="233"/>
      <c r="P323" s="233"/>
      <c r="Q323" s="233"/>
      <c r="R323" s="35"/>
      <c r="T323" s="157" t="s">
        <v>20</v>
      </c>
      <c r="U323" s="42" t="s">
        <v>42</v>
      </c>
      <c r="V323" s="34"/>
      <c r="W323" s="176">
        <f t="shared" si="86"/>
        <v>0</v>
      </c>
      <c r="X323" s="176">
        <v>1.6E-2</v>
      </c>
      <c r="Y323" s="176">
        <f t="shared" si="87"/>
        <v>0.36799999999999999</v>
      </c>
      <c r="Z323" s="176">
        <v>0</v>
      </c>
      <c r="AA323" s="177">
        <f t="shared" si="88"/>
        <v>0</v>
      </c>
      <c r="AR323" s="17" t="s">
        <v>295</v>
      </c>
      <c r="AT323" s="17" t="s">
        <v>332</v>
      </c>
      <c r="AU323" s="17" t="s">
        <v>118</v>
      </c>
      <c r="AY323" s="17" t="s">
        <v>168</v>
      </c>
      <c r="BE323" s="107">
        <f t="shared" si="89"/>
        <v>0</v>
      </c>
      <c r="BF323" s="107">
        <f t="shared" si="90"/>
        <v>0</v>
      </c>
      <c r="BG323" s="107">
        <f t="shared" si="91"/>
        <v>0</v>
      </c>
      <c r="BH323" s="107">
        <f t="shared" si="92"/>
        <v>0</v>
      </c>
      <c r="BI323" s="107">
        <f t="shared" si="93"/>
        <v>0</v>
      </c>
      <c r="BJ323" s="17" t="s">
        <v>118</v>
      </c>
      <c r="BK323" s="151">
        <f t="shared" si="94"/>
        <v>0</v>
      </c>
      <c r="BL323" s="17" t="s">
        <v>230</v>
      </c>
      <c r="BM323" s="17" t="s">
        <v>836</v>
      </c>
    </row>
    <row r="324" spans="2:65" s="1" customFormat="1" ht="44.25" customHeight="1">
      <c r="B324" s="33"/>
      <c r="C324" s="178" t="s">
        <v>837</v>
      </c>
      <c r="D324" s="178" t="s">
        <v>332</v>
      </c>
      <c r="E324" s="179" t="s">
        <v>838</v>
      </c>
      <c r="F324" s="269" t="s">
        <v>839</v>
      </c>
      <c r="G324" s="269"/>
      <c r="H324" s="269"/>
      <c r="I324" s="269"/>
      <c r="J324" s="180" t="s">
        <v>241</v>
      </c>
      <c r="K324" s="181">
        <v>2</v>
      </c>
      <c r="L324" s="270">
        <v>0</v>
      </c>
      <c r="M324" s="271"/>
      <c r="N324" s="272">
        <f t="shared" si="85"/>
        <v>0</v>
      </c>
      <c r="O324" s="233"/>
      <c r="P324" s="233"/>
      <c r="Q324" s="233"/>
      <c r="R324" s="35"/>
      <c r="T324" s="157" t="s">
        <v>20</v>
      </c>
      <c r="U324" s="42" t="s">
        <v>42</v>
      </c>
      <c r="V324" s="34"/>
      <c r="W324" s="176">
        <f t="shared" si="86"/>
        <v>0</v>
      </c>
      <c r="X324" s="176">
        <v>1.6E-2</v>
      </c>
      <c r="Y324" s="176">
        <f t="shared" si="87"/>
        <v>3.2000000000000001E-2</v>
      </c>
      <c r="Z324" s="176">
        <v>0</v>
      </c>
      <c r="AA324" s="177">
        <f t="shared" si="88"/>
        <v>0</v>
      </c>
      <c r="AR324" s="17" t="s">
        <v>295</v>
      </c>
      <c r="AT324" s="17" t="s">
        <v>332</v>
      </c>
      <c r="AU324" s="17" t="s">
        <v>118</v>
      </c>
      <c r="AY324" s="17" t="s">
        <v>168</v>
      </c>
      <c r="BE324" s="107">
        <f t="shared" si="89"/>
        <v>0</v>
      </c>
      <c r="BF324" s="107">
        <f t="shared" si="90"/>
        <v>0</v>
      </c>
      <c r="BG324" s="107">
        <f t="shared" si="91"/>
        <v>0</v>
      </c>
      <c r="BH324" s="107">
        <f t="shared" si="92"/>
        <v>0</v>
      </c>
      <c r="BI324" s="107">
        <f t="shared" si="93"/>
        <v>0</v>
      </c>
      <c r="BJ324" s="17" t="s">
        <v>118</v>
      </c>
      <c r="BK324" s="151">
        <f t="shared" si="94"/>
        <v>0</v>
      </c>
      <c r="BL324" s="17" t="s">
        <v>230</v>
      </c>
      <c r="BM324" s="17" t="s">
        <v>840</v>
      </c>
    </row>
    <row r="325" spans="2:65" s="1" customFormat="1" ht="44.25" customHeight="1">
      <c r="B325" s="33"/>
      <c r="C325" s="178" t="s">
        <v>841</v>
      </c>
      <c r="D325" s="178" t="s">
        <v>332</v>
      </c>
      <c r="E325" s="179" t="s">
        <v>842</v>
      </c>
      <c r="F325" s="269" t="s">
        <v>843</v>
      </c>
      <c r="G325" s="269"/>
      <c r="H325" s="269"/>
      <c r="I325" s="269"/>
      <c r="J325" s="180" t="s">
        <v>241</v>
      </c>
      <c r="K325" s="181">
        <v>2</v>
      </c>
      <c r="L325" s="270">
        <v>0</v>
      </c>
      <c r="M325" s="271"/>
      <c r="N325" s="272">
        <f t="shared" si="85"/>
        <v>0</v>
      </c>
      <c r="O325" s="233"/>
      <c r="P325" s="233"/>
      <c r="Q325" s="233"/>
      <c r="R325" s="35"/>
      <c r="T325" s="157" t="s">
        <v>20</v>
      </c>
      <c r="U325" s="42" t="s">
        <v>42</v>
      </c>
      <c r="V325" s="34"/>
      <c r="W325" s="176">
        <f t="shared" si="86"/>
        <v>0</v>
      </c>
      <c r="X325" s="176">
        <v>1.6E-2</v>
      </c>
      <c r="Y325" s="176">
        <f t="shared" si="87"/>
        <v>3.2000000000000001E-2</v>
      </c>
      <c r="Z325" s="176">
        <v>0</v>
      </c>
      <c r="AA325" s="177">
        <f t="shared" si="88"/>
        <v>0</v>
      </c>
      <c r="AR325" s="17" t="s">
        <v>295</v>
      </c>
      <c r="AT325" s="17" t="s">
        <v>332</v>
      </c>
      <c r="AU325" s="17" t="s">
        <v>118</v>
      </c>
      <c r="AY325" s="17" t="s">
        <v>168</v>
      </c>
      <c r="BE325" s="107">
        <f t="shared" si="89"/>
        <v>0</v>
      </c>
      <c r="BF325" s="107">
        <f t="shared" si="90"/>
        <v>0</v>
      </c>
      <c r="BG325" s="107">
        <f t="shared" si="91"/>
        <v>0</v>
      </c>
      <c r="BH325" s="107">
        <f t="shared" si="92"/>
        <v>0</v>
      </c>
      <c r="BI325" s="107">
        <f t="shared" si="93"/>
        <v>0</v>
      </c>
      <c r="BJ325" s="17" t="s">
        <v>118</v>
      </c>
      <c r="BK325" s="151">
        <f t="shared" si="94"/>
        <v>0</v>
      </c>
      <c r="BL325" s="17" t="s">
        <v>230</v>
      </c>
      <c r="BM325" s="17" t="s">
        <v>844</v>
      </c>
    </row>
    <row r="326" spans="2:65" s="1" customFormat="1" ht="44.25" customHeight="1">
      <c r="B326" s="33"/>
      <c r="C326" s="173" t="s">
        <v>845</v>
      </c>
      <c r="D326" s="173" t="s">
        <v>141</v>
      </c>
      <c r="E326" s="174" t="s">
        <v>846</v>
      </c>
      <c r="F326" s="260" t="s">
        <v>847</v>
      </c>
      <c r="G326" s="260"/>
      <c r="H326" s="260"/>
      <c r="I326" s="260"/>
      <c r="J326" s="175" t="s">
        <v>241</v>
      </c>
      <c r="K326" s="156">
        <v>2</v>
      </c>
      <c r="L326" s="232">
        <v>0</v>
      </c>
      <c r="M326" s="261"/>
      <c r="N326" s="233">
        <f t="shared" si="85"/>
        <v>0</v>
      </c>
      <c r="O326" s="233"/>
      <c r="P326" s="233"/>
      <c r="Q326" s="233"/>
      <c r="R326" s="35"/>
      <c r="T326" s="157" t="s">
        <v>20</v>
      </c>
      <c r="U326" s="42" t="s">
        <v>42</v>
      </c>
      <c r="V326" s="34"/>
      <c r="W326" s="176">
        <f t="shared" si="86"/>
        <v>0</v>
      </c>
      <c r="X326" s="176">
        <v>0</v>
      </c>
      <c r="Y326" s="176">
        <f t="shared" si="87"/>
        <v>0</v>
      </c>
      <c r="Z326" s="176">
        <v>0</v>
      </c>
      <c r="AA326" s="177">
        <f t="shared" si="88"/>
        <v>0</v>
      </c>
      <c r="AR326" s="17" t="s">
        <v>230</v>
      </c>
      <c r="AT326" s="17" t="s">
        <v>141</v>
      </c>
      <c r="AU326" s="17" t="s">
        <v>118</v>
      </c>
      <c r="AY326" s="17" t="s">
        <v>168</v>
      </c>
      <c r="BE326" s="107">
        <f t="shared" si="89"/>
        <v>0</v>
      </c>
      <c r="BF326" s="107">
        <f t="shared" si="90"/>
        <v>0</v>
      </c>
      <c r="BG326" s="107">
        <f t="shared" si="91"/>
        <v>0</v>
      </c>
      <c r="BH326" s="107">
        <f t="shared" si="92"/>
        <v>0</v>
      </c>
      <c r="BI326" s="107">
        <f t="shared" si="93"/>
        <v>0</v>
      </c>
      <c r="BJ326" s="17" t="s">
        <v>118</v>
      </c>
      <c r="BK326" s="151">
        <f t="shared" si="94"/>
        <v>0</v>
      </c>
      <c r="BL326" s="17" t="s">
        <v>230</v>
      </c>
      <c r="BM326" s="17" t="s">
        <v>848</v>
      </c>
    </row>
    <row r="327" spans="2:65" s="1" customFormat="1" ht="22.5" customHeight="1">
      <c r="B327" s="33"/>
      <c r="C327" s="178" t="s">
        <v>849</v>
      </c>
      <c r="D327" s="178" t="s">
        <v>332</v>
      </c>
      <c r="E327" s="179" t="s">
        <v>850</v>
      </c>
      <c r="F327" s="269" t="s">
        <v>851</v>
      </c>
      <c r="G327" s="269"/>
      <c r="H327" s="269"/>
      <c r="I327" s="269"/>
      <c r="J327" s="180" t="s">
        <v>241</v>
      </c>
      <c r="K327" s="181">
        <v>2</v>
      </c>
      <c r="L327" s="270">
        <v>0</v>
      </c>
      <c r="M327" s="271"/>
      <c r="N327" s="272">
        <f t="shared" si="85"/>
        <v>0</v>
      </c>
      <c r="O327" s="233"/>
      <c r="P327" s="233"/>
      <c r="Q327" s="233"/>
      <c r="R327" s="35"/>
      <c r="T327" s="157" t="s">
        <v>20</v>
      </c>
      <c r="U327" s="42" t="s">
        <v>42</v>
      </c>
      <c r="V327" s="34"/>
      <c r="W327" s="176">
        <f t="shared" si="86"/>
        <v>0</v>
      </c>
      <c r="X327" s="176">
        <v>3.2000000000000001E-2</v>
      </c>
      <c r="Y327" s="176">
        <f t="shared" si="87"/>
        <v>6.4000000000000001E-2</v>
      </c>
      <c r="Z327" s="176">
        <v>0</v>
      </c>
      <c r="AA327" s="177">
        <f t="shared" si="88"/>
        <v>0</v>
      </c>
      <c r="AR327" s="17" t="s">
        <v>295</v>
      </c>
      <c r="AT327" s="17" t="s">
        <v>332</v>
      </c>
      <c r="AU327" s="17" t="s">
        <v>118</v>
      </c>
      <c r="AY327" s="17" t="s">
        <v>168</v>
      </c>
      <c r="BE327" s="107">
        <f t="shared" si="89"/>
        <v>0</v>
      </c>
      <c r="BF327" s="107">
        <f t="shared" si="90"/>
        <v>0</v>
      </c>
      <c r="BG327" s="107">
        <f t="shared" si="91"/>
        <v>0</v>
      </c>
      <c r="BH327" s="107">
        <f t="shared" si="92"/>
        <v>0</v>
      </c>
      <c r="BI327" s="107">
        <f t="shared" si="93"/>
        <v>0</v>
      </c>
      <c r="BJ327" s="17" t="s">
        <v>118</v>
      </c>
      <c r="BK327" s="151">
        <f t="shared" si="94"/>
        <v>0</v>
      </c>
      <c r="BL327" s="17" t="s">
        <v>230</v>
      </c>
      <c r="BM327" s="17" t="s">
        <v>852</v>
      </c>
    </row>
    <row r="328" spans="2:65" s="1" customFormat="1" ht="31.5" customHeight="1">
      <c r="B328" s="33"/>
      <c r="C328" s="173" t="s">
        <v>853</v>
      </c>
      <c r="D328" s="173" t="s">
        <v>141</v>
      </c>
      <c r="E328" s="174" t="s">
        <v>854</v>
      </c>
      <c r="F328" s="260" t="s">
        <v>855</v>
      </c>
      <c r="G328" s="260"/>
      <c r="H328" s="260"/>
      <c r="I328" s="260"/>
      <c r="J328" s="175" t="s">
        <v>241</v>
      </c>
      <c r="K328" s="156">
        <v>20</v>
      </c>
      <c r="L328" s="232">
        <v>0</v>
      </c>
      <c r="M328" s="261"/>
      <c r="N328" s="233">
        <f t="shared" si="85"/>
        <v>0</v>
      </c>
      <c r="O328" s="233"/>
      <c r="P328" s="233"/>
      <c r="Q328" s="233"/>
      <c r="R328" s="35"/>
      <c r="T328" s="157" t="s">
        <v>20</v>
      </c>
      <c r="U328" s="42" t="s">
        <v>42</v>
      </c>
      <c r="V328" s="34"/>
      <c r="W328" s="176">
        <f t="shared" si="86"/>
        <v>0</v>
      </c>
      <c r="X328" s="176">
        <v>0</v>
      </c>
      <c r="Y328" s="176">
        <f t="shared" si="87"/>
        <v>0</v>
      </c>
      <c r="Z328" s="176">
        <v>1.0000000000000001E-5</v>
      </c>
      <c r="AA328" s="177">
        <f t="shared" si="88"/>
        <v>2.0000000000000001E-4</v>
      </c>
      <c r="AR328" s="17" t="s">
        <v>230</v>
      </c>
      <c r="AT328" s="17" t="s">
        <v>141</v>
      </c>
      <c r="AU328" s="17" t="s">
        <v>118</v>
      </c>
      <c r="AY328" s="17" t="s">
        <v>168</v>
      </c>
      <c r="BE328" s="107">
        <f t="shared" si="89"/>
        <v>0</v>
      </c>
      <c r="BF328" s="107">
        <f t="shared" si="90"/>
        <v>0</v>
      </c>
      <c r="BG328" s="107">
        <f t="shared" si="91"/>
        <v>0</v>
      </c>
      <c r="BH328" s="107">
        <f t="shared" si="92"/>
        <v>0</v>
      </c>
      <c r="BI328" s="107">
        <f t="shared" si="93"/>
        <v>0</v>
      </c>
      <c r="BJ328" s="17" t="s">
        <v>118</v>
      </c>
      <c r="BK328" s="151">
        <f t="shared" si="94"/>
        <v>0</v>
      </c>
      <c r="BL328" s="17" t="s">
        <v>230</v>
      </c>
      <c r="BM328" s="17" t="s">
        <v>856</v>
      </c>
    </row>
    <row r="329" spans="2:65" s="1" customFormat="1" ht="31.5" customHeight="1">
      <c r="B329" s="33"/>
      <c r="C329" s="173" t="s">
        <v>857</v>
      </c>
      <c r="D329" s="173" t="s">
        <v>141</v>
      </c>
      <c r="E329" s="174" t="s">
        <v>858</v>
      </c>
      <c r="F329" s="260" t="s">
        <v>859</v>
      </c>
      <c r="G329" s="260"/>
      <c r="H329" s="260"/>
      <c r="I329" s="260"/>
      <c r="J329" s="175" t="s">
        <v>241</v>
      </c>
      <c r="K329" s="156">
        <v>9</v>
      </c>
      <c r="L329" s="232">
        <v>0</v>
      </c>
      <c r="M329" s="261"/>
      <c r="N329" s="233">
        <f t="shared" si="85"/>
        <v>0</v>
      </c>
      <c r="O329" s="233"/>
      <c r="P329" s="233"/>
      <c r="Q329" s="233"/>
      <c r="R329" s="35"/>
      <c r="T329" s="157" t="s">
        <v>20</v>
      </c>
      <c r="U329" s="42" t="s">
        <v>42</v>
      </c>
      <c r="V329" s="34"/>
      <c r="W329" s="176">
        <f t="shared" si="86"/>
        <v>0</v>
      </c>
      <c r="X329" s="176">
        <v>0</v>
      </c>
      <c r="Y329" s="176">
        <f t="shared" si="87"/>
        <v>0</v>
      </c>
      <c r="Z329" s="176">
        <v>3.0000000000000001E-5</v>
      </c>
      <c r="AA329" s="177">
        <f t="shared" si="88"/>
        <v>2.7E-4</v>
      </c>
      <c r="AR329" s="17" t="s">
        <v>230</v>
      </c>
      <c r="AT329" s="17" t="s">
        <v>141</v>
      </c>
      <c r="AU329" s="17" t="s">
        <v>118</v>
      </c>
      <c r="AY329" s="17" t="s">
        <v>168</v>
      </c>
      <c r="BE329" s="107">
        <f t="shared" si="89"/>
        <v>0</v>
      </c>
      <c r="BF329" s="107">
        <f t="shared" si="90"/>
        <v>0</v>
      </c>
      <c r="BG329" s="107">
        <f t="shared" si="91"/>
        <v>0</v>
      </c>
      <c r="BH329" s="107">
        <f t="shared" si="92"/>
        <v>0</v>
      </c>
      <c r="BI329" s="107">
        <f t="shared" si="93"/>
        <v>0</v>
      </c>
      <c r="BJ329" s="17" t="s">
        <v>118</v>
      </c>
      <c r="BK329" s="151">
        <f t="shared" si="94"/>
        <v>0</v>
      </c>
      <c r="BL329" s="17" t="s">
        <v>230</v>
      </c>
      <c r="BM329" s="17" t="s">
        <v>860</v>
      </c>
    </row>
    <row r="330" spans="2:65" s="1" customFormat="1" ht="31.5" customHeight="1">
      <c r="B330" s="33"/>
      <c r="C330" s="173" t="s">
        <v>861</v>
      </c>
      <c r="D330" s="173" t="s">
        <v>141</v>
      </c>
      <c r="E330" s="174" t="s">
        <v>862</v>
      </c>
      <c r="F330" s="260" t="s">
        <v>863</v>
      </c>
      <c r="G330" s="260"/>
      <c r="H330" s="260"/>
      <c r="I330" s="260"/>
      <c r="J330" s="175" t="s">
        <v>241</v>
      </c>
      <c r="K330" s="156">
        <v>27</v>
      </c>
      <c r="L330" s="232">
        <v>0</v>
      </c>
      <c r="M330" s="261"/>
      <c r="N330" s="233">
        <f t="shared" si="85"/>
        <v>0</v>
      </c>
      <c r="O330" s="233"/>
      <c r="P330" s="233"/>
      <c r="Q330" s="233"/>
      <c r="R330" s="35"/>
      <c r="T330" s="157" t="s">
        <v>20</v>
      </c>
      <c r="U330" s="42" t="s">
        <v>42</v>
      </c>
      <c r="V330" s="34"/>
      <c r="W330" s="176">
        <f t="shared" si="86"/>
        <v>0</v>
      </c>
      <c r="X330" s="176">
        <v>4.4999999999999999E-4</v>
      </c>
      <c r="Y330" s="176">
        <f t="shared" si="87"/>
        <v>1.2149999999999999E-2</v>
      </c>
      <c r="Z330" s="176">
        <v>0</v>
      </c>
      <c r="AA330" s="177">
        <f t="shared" si="88"/>
        <v>0</v>
      </c>
      <c r="AR330" s="17" t="s">
        <v>230</v>
      </c>
      <c r="AT330" s="17" t="s">
        <v>141</v>
      </c>
      <c r="AU330" s="17" t="s">
        <v>118</v>
      </c>
      <c r="AY330" s="17" t="s">
        <v>168</v>
      </c>
      <c r="BE330" s="107">
        <f t="shared" si="89"/>
        <v>0</v>
      </c>
      <c r="BF330" s="107">
        <f t="shared" si="90"/>
        <v>0</v>
      </c>
      <c r="BG330" s="107">
        <f t="shared" si="91"/>
        <v>0</v>
      </c>
      <c r="BH330" s="107">
        <f t="shared" si="92"/>
        <v>0</v>
      </c>
      <c r="BI330" s="107">
        <f t="shared" si="93"/>
        <v>0</v>
      </c>
      <c r="BJ330" s="17" t="s">
        <v>118</v>
      </c>
      <c r="BK330" s="151">
        <f t="shared" si="94"/>
        <v>0</v>
      </c>
      <c r="BL330" s="17" t="s">
        <v>230</v>
      </c>
      <c r="BM330" s="17" t="s">
        <v>864</v>
      </c>
    </row>
    <row r="331" spans="2:65" s="1" customFormat="1" ht="22.5" customHeight="1">
      <c r="B331" s="33"/>
      <c r="C331" s="178" t="s">
        <v>865</v>
      </c>
      <c r="D331" s="178" t="s">
        <v>332</v>
      </c>
      <c r="E331" s="179" t="s">
        <v>866</v>
      </c>
      <c r="F331" s="269" t="s">
        <v>867</v>
      </c>
      <c r="G331" s="269"/>
      <c r="H331" s="269"/>
      <c r="I331" s="269"/>
      <c r="J331" s="180" t="s">
        <v>241</v>
      </c>
      <c r="K331" s="181">
        <v>17</v>
      </c>
      <c r="L331" s="270">
        <v>0</v>
      </c>
      <c r="M331" s="271"/>
      <c r="N331" s="272">
        <f t="shared" si="85"/>
        <v>0</v>
      </c>
      <c r="O331" s="233"/>
      <c r="P331" s="233"/>
      <c r="Q331" s="233"/>
      <c r="R331" s="35"/>
      <c r="T331" s="157" t="s">
        <v>20</v>
      </c>
      <c r="U331" s="42" t="s">
        <v>42</v>
      </c>
      <c r="V331" s="34"/>
      <c r="W331" s="176">
        <f t="shared" si="86"/>
        <v>0</v>
      </c>
      <c r="X331" s="176">
        <v>1.7999999999999999E-2</v>
      </c>
      <c r="Y331" s="176">
        <f t="shared" si="87"/>
        <v>0.30599999999999999</v>
      </c>
      <c r="Z331" s="176">
        <v>0</v>
      </c>
      <c r="AA331" s="177">
        <f t="shared" si="88"/>
        <v>0</v>
      </c>
      <c r="AR331" s="17" t="s">
        <v>295</v>
      </c>
      <c r="AT331" s="17" t="s">
        <v>332</v>
      </c>
      <c r="AU331" s="17" t="s">
        <v>118</v>
      </c>
      <c r="AY331" s="17" t="s">
        <v>168</v>
      </c>
      <c r="BE331" s="107">
        <f t="shared" si="89"/>
        <v>0</v>
      </c>
      <c r="BF331" s="107">
        <f t="shared" si="90"/>
        <v>0</v>
      </c>
      <c r="BG331" s="107">
        <f t="shared" si="91"/>
        <v>0</v>
      </c>
      <c r="BH331" s="107">
        <f t="shared" si="92"/>
        <v>0</v>
      </c>
      <c r="BI331" s="107">
        <f t="shared" si="93"/>
        <v>0</v>
      </c>
      <c r="BJ331" s="17" t="s">
        <v>118</v>
      </c>
      <c r="BK331" s="151">
        <f t="shared" si="94"/>
        <v>0</v>
      </c>
      <c r="BL331" s="17" t="s">
        <v>230</v>
      </c>
      <c r="BM331" s="17" t="s">
        <v>868</v>
      </c>
    </row>
    <row r="332" spans="2:65" s="1" customFormat="1" ht="31.5" customHeight="1">
      <c r="B332" s="33"/>
      <c r="C332" s="173" t="s">
        <v>869</v>
      </c>
      <c r="D332" s="173" t="s">
        <v>141</v>
      </c>
      <c r="E332" s="174" t="s">
        <v>870</v>
      </c>
      <c r="F332" s="260" t="s">
        <v>871</v>
      </c>
      <c r="G332" s="260"/>
      <c r="H332" s="260"/>
      <c r="I332" s="260"/>
      <c r="J332" s="175" t="s">
        <v>241</v>
      </c>
      <c r="K332" s="156">
        <v>2</v>
      </c>
      <c r="L332" s="232">
        <v>0</v>
      </c>
      <c r="M332" s="261"/>
      <c r="N332" s="233">
        <f t="shared" si="85"/>
        <v>0</v>
      </c>
      <c r="O332" s="233"/>
      <c r="P332" s="233"/>
      <c r="Q332" s="233"/>
      <c r="R332" s="35"/>
      <c r="T332" s="157" t="s">
        <v>20</v>
      </c>
      <c r="U332" s="42" t="s">
        <v>42</v>
      </c>
      <c r="V332" s="34"/>
      <c r="W332" s="176">
        <f t="shared" si="86"/>
        <v>0</v>
      </c>
      <c r="X332" s="176">
        <v>5.0000000000000001E-4</v>
      </c>
      <c r="Y332" s="176">
        <f t="shared" si="87"/>
        <v>1E-3</v>
      </c>
      <c r="Z332" s="176">
        <v>0</v>
      </c>
      <c r="AA332" s="177">
        <f t="shared" si="88"/>
        <v>0</v>
      </c>
      <c r="AR332" s="17" t="s">
        <v>230</v>
      </c>
      <c r="AT332" s="17" t="s">
        <v>141</v>
      </c>
      <c r="AU332" s="17" t="s">
        <v>118</v>
      </c>
      <c r="AY332" s="17" t="s">
        <v>168</v>
      </c>
      <c r="BE332" s="107">
        <f t="shared" si="89"/>
        <v>0</v>
      </c>
      <c r="BF332" s="107">
        <f t="shared" si="90"/>
        <v>0</v>
      </c>
      <c r="BG332" s="107">
        <f t="shared" si="91"/>
        <v>0</v>
      </c>
      <c r="BH332" s="107">
        <f t="shared" si="92"/>
        <v>0</v>
      </c>
      <c r="BI332" s="107">
        <f t="shared" si="93"/>
        <v>0</v>
      </c>
      <c r="BJ332" s="17" t="s">
        <v>118</v>
      </c>
      <c r="BK332" s="151">
        <f t="shared" si="94"/>
        <v>0</v>
      </c>
      <c r="BL332" s="17" t="s">
        <v>230</v>
      </c>
      <c r="BM332" s="17" t="s">
        <v>872</v>
      </c>
    </row>
    <row r="333" spans="2:65" s="1" customFormat="1" ht="22.5" customHeight="1">
      <c r="B333" s="33"/>
      <c r="C333" s="178" t="s">
        <v>873</v>
      </c>
      <c r="D333" s="178" t="s">
        <v>332</v>
      </c>
      <c r="E333" s="179" t="s">
        <v>874</v>
      </c>
      <c r="F333" s="269" t="s">
        <v>875</v>
      </c>
      <c r="G333" s="269"/>
      <c r="H333" s="269"/>
      <c r="I333" s="269"/>
      <c r="J333" s="180" t="s">
        <v>241</v>
      </c>
      <c r="K333" s="181">
        <v>2</v>
      </c>
      <c r="L333" s="270">
        <v>0</v>
      </c>
      <c r="M333" s="271"/>
      <c r="N333" s="272">
        <f t="shared" si="85"/>
        <v>0</v>
      </c>
      <c r="O333" s="233"/>
      <c r="P333" s="233"/>
      <c r="Q333" s="233"/>
      <c r="R333" s="35"/>
      <c r="T333" s="157" t="s">
        <v>20</v>
      </c>
      <c r="U333" s="42" t="s">
        <v>42</v>
      </c>
      <c r="V333" s="34"/>
      <c r="W333" s="176">
        <f t="shared" si="86"/>
        <v>0</v>
      </c>
      <c r="X333" s="176">
        <v>2.5000000000000001E-2</v>
      </c>
      <c r="Y333" s="176">
        <f t="shared" si="87"/>
        <v>0.05</v>
      </c>
      <c r="Z333" s="176">
        <v>0</v>
      </c>
      <c r="AA333" s="177">
        <f t="shared" si="88"/>
        <v>0</v>
      </c>
      <c r="AR333" s="17" t="s">
        <v>295</v>
      </c>
      <c r="AT333" s="17" t="s">
        <v>332</v>
      </c>
      <c r="AU333" s="17" t="s">
        <v>118</v>
      </c>
      <c r="AY333" s="17" t="s">
        <v>168</v>
      </c>
      <c r="BE333" s="107">
        <f t="shared" si="89"/>
        <v>0</v>
      </c>
      <c r="BF333" s="107">
        <f t="shared" si="90"/>
        <v>0</v>
      </c>
      <c r="BG333" s="107">
        <f t="shared" si="91"/>
        <v>0</v>
      </c>
      <c r="BH333" s="107">
        <f t="shared" si="92"/>
        <v>0</v>
      </c>
      <c r="BI333" s="107">
        <f t="shared" si="93"/>
        <v>0</v>
      </c>
      <c r="BJ333" s="17" t="s">
        <v>118</v>
      </c>
      <c r="BK333" s="151">
        <f t="shared" si="94"/>
        <v>0</v>
      </c>
      <c r="BL333" s="17" t="s">
        <v>230</v>
      </c>
      <c r="BM333" s="17" t="s">
        <v>876</v>
      </c>
    </row>
    <row r="334" spans="2:65" s="1" customFormat="1" ht="31.5" customHeight="1">
      <c r="B334" s="33"/>
      <c r="C334" s="173" t="s">
        <v>877</v>
      </c>
      <c r="D334" s="173" t="s">
        <v>141</v>
      </c>
      <c r="E334" s="174" t="s">
        <v>878</v>
      </c>
      <c r="F334" s="260" t="s">
        <v>879</v>
      </c>
      <c r="G334" s="260"/>
      <c r="H334" s="260"/>
      <c r="I334" s="260"/>
      <c r="J334" s="175" t="s">
        <v>501</v>
      </c>
      <c r="K334" s="155">
        <v>0</v>
      </c>
      <c r="L334" s="232">
        <v>0</v>
      </c>
      <c r="M334" s="261"/>
      <c r="N334" s="233">
        <f t="shared" si="85"/>
        <v>0</v>
      </c>
      <c r="O334" s="233"/>
      <c r="P334" s="233"/>
      <c r="Q334" s="233"/>
      <c r="R334" s="35"/>
      <c r="T334" s="157" t="s">
        <v>20</v>
      </c>
      <c r="U334" s="42" t="s">
        <v>42</v>
      </c>
      <c r="V334" s="34"/>
      <c r="W334" s="176">
        <f t="shared" si="86"/>
        <v>0</v>
      </c>
      <c r="X334" s="176">
        <v>0</v>
      </c>
      <c r="Y334" s="176">
        <f t="shared" si="87"/>
        <v>0</v>
      </c>
      <c r="Z334" s="176">
        <v>0</v>
      </c>
      <c r="AA334" s="177">
        <f t="shared" si="88"/>
        <v>0</v>
      </c>
      <c r="AR334" s="17" t="s">
        <v>230</v>
      </c>
      <c r="AT334" s="17" t="s">
        <v>141</v>
      </c>
      <c r="AU334" s="17" t="s">
        <v>118</v>
      </c>
      <c r="AY334" s="17" t="s">
        <v>168</v>
      </c>
      <c r="BE334" s="107">
        <f t="shared" si="89"/>
        <v>0</v>
      </c>
      <c r="BF334" s="107">
        <f t="shared" si="90"/>
        <v>0</v>
      </c>
      <c r="BG334" s="107">
        <f t="shared" si="91"/>
        <v>0</v>
      </c>
      <c r="BH334" s="107">
        <f t="shared" si="92"/>
        <v>0</v>
      </c>
      <c r="BI334" s="107">
        <f t="shared" si="93"/>
        <v>0</v>
      </c>
      <c r="BJ334" s="17" t="s">
        <v>118</v>
      </c>
      <c r="BK334" s="151">
        <f t="shared" si="94"/>
        <v>0</v>
      </c>
      <c r="BL334" s="17" t="s">
        <v>230</v>
      </c>
      <c r="BM334" s="17" t="s">
        <v>880</v>
      </c>
    </row>
    <row r="335" spans="2:65" s="9" customFormat="1" ht="29.85" customHeight="1">
      <c r="B335" s="163"/>
      <c r="C335" s="164"/>
      <c r="D335" s="172" t="s">
        <v>161</v>
      </c>
      <c r="E335" s="172"/>
      <c r="F335" s="172"/>
      <c r="G335" s="172"/>
      <c r="H335" s="172"/>
      <c r="I335" s="172"/>
      <c r="J335" s="172"/>
      <c r="K335" s="172"/>
      <c r="L335" s="172"/>
      <c r="M335" s="172"/>
      <c r="N335" s="256">
        <f>BK335</f>
        <v>0</v>
      </c>
      <c r="O335" s="257"/>
      <c r="P335" s="257"/>
      <c r="Q335" s="257"/>
      <c r="R335" s="165"/>
      <c r="T335" s="166"/>
      <c r="U335" s="164"/>
      <c r="V335" s="164"/>
      <c r="W335" s="167">
        <f>SUM(W336:W341)</f>
        <v>0</v>
      </c>
      <c r="X335" s="164"/>
      <c r="Y335" s="167">
        <f>SUM(Y336:Y341)</f>
        <v>0.12845000000000001</v>
      </c>
      <c r="Z335" s="164"/>
      <c r="AA335" s="168">
        <f>SUM(AA336:AA341)</f>
        <v>12.562271999999998</v>
      </c>
      <c r="AR335" s="169" t="s">
        <v>118</v>
      </c>
      <c r="AT335" s="170" t="s">
        <v>74</v>
      </c>
      <c r="AU335" s="170" t="s">
        <v>80</v>
      </c>
      <c r="AY335" s="169" t="s">
        <v>168</v>
      </c>
      <c r="BK335" s="171">
        <f>SUM(BK336:BK341)</f>
        <v>0</v>
      </c>
    </row>
    <row r="336" spans="2:65" s="1" customFormat="1" ht="31.5" customHeight="1">
      <c r="B336" s="33"/>
      <c r="C336" s="173" t="s">
        <v>881</v>
      </c>
      <c r="D336" s="173" t="s">
        <v>141</v>
      </c>
      <c r="E336" s="174" t="s">
        <v>882</v>
      </c>
      <c r="F336" s="260" t="s">
        <v>883</v>
      </c>
      <c r="G336" s="260"/>
      <c r="H336" s="260"/>
      <c r="I336" s="260"/>
      <c r="J336" s="175" t="s">
        <v>208</v>
      </c>
      <c r="K336" s="156">
        <v>697.904</v>
      </c>
      <c r="L336" s="232">
        <v>0</v>
      </c>
      <c r="M336" s="261"/>
      <c r="N336" s="233">
        <f t="shared" ref="N336:N341" si="95">ROUND(L336*K336,3)</f>
        <v>0</v>
      </c>
      <c r="O336" s="233"/>
      <c r="P336" s="233"/>
      <c r="Q336" s="233"/>
      <c r="R336" s="35"/>
      <c r="T336" s="157" t="s">
        <v>20</v>
      </c>
      <c r="U336" s="42" t="s">
        <v>42</v>
      </c>
      <c r="V336" s="34"/>
      <c r="W336" s="176">
        <f t="shared" ref="W336:W341" si="96">V336*K336</f>
        <v>0</v>
      </c>
      <c r="X336" s="176">
        <v>0</v>
      </c>
      <c r="Y336" s="176">
        <f t="shared" ref="Y336:Y341" si="97">X336*K336</f>
        <v>0</v>
      </c>
      <c r="Z336" s="176">
        <v>1.7999999999999999E-2</v>
      </c>
      <c r="AA336" s="177">
        <f t="shared" ref="AA336:AA341" si="98">Z336*K336</f>
        <v>12.562271999999998</v>
      </c>
      <c r="AR336" s="17" t="s">
        <v>230</v>
      </c>
      <c r="AT336" s="17" t="s">
        <v>141</v>
      </c>
      <c r="AU336" s="17" t="s">
        <v>118</v>
      </c>
      <c r="AY336" s="17" t="s">
        <v>168</v>
      </c>
      <c r="BE336" s="107">
        <f t="shared" ref="BE336:BE341" si="99">IF(U336="základná",N336,0)</f>
        <v>0</v>
      </c>
      <c r="BF336" s="107">
        <f t="shared" ref="BF336:BF341" si="100">IF(U336="znížená",N336,0)</f>
        <v>0</v>
      </c>
      <c r="BG336" s="107">
        <f t="shared" ref="BG336:BG341" si="101">IF(U336="zákl. prenesená",N336,0)</f>
        <v>0</v>
      </c>
      <c r="BH336" s="107">
        <f t="shared" ref="BH336:BH341" si="102">IF(U336="zníž. prenesená",N336,0)</f>
        <v>0</v>
      </c>
      <c r="BI336" s="107">
        <f t="shared" ref="BI336:BI341" si="103">IF(U336="nulová",N336,0)</f>
        <v>0</v>
      </c>
      <c r="BJ336" s="17" t="s">
        <v>118</v>
      </c>
      <c r="BK336" s="151">
        <f t="shared" ref="BK336:BK341" si="104">ROUND(L336*K336,3)</f>
        <v>0</v>
      </c>
      <c r="BL336" s="17" t="s">
        <v>230</v>
      </c>
      <c r="BM336" s="17" t="s">
        <v>884</v>
      </c>
    </row>
    <row r="337" spans="2:65" s="1" customFormat="1" ht="22.5" customHeight="1">
      <c r="B337" s="33"/>
      <c r="C337" s="173" t="s">
        <v>885</v>
      </c>
      <c r="D337" s="173" t="s">
        <v>141</v>
      </c>
      <c r="E337" s="174" t="s">
        <v>886</v>
      </c>
      <c r="F337" s="260" t="s">
        <v>887</v>
      </c>
      <c r="G337" s="260"/>
      <c r="H337" s="260"/>
      <c r="I337" s="260"/>
      <c r="J337" s="175" t="s">
        <v>241</v>
      </c>
      <c r="K337" s="156">
        <v>1</v>
      </c>
      <c r="L337" s="232">
        <v>0</v>
      </c>
      <c r="M337" s="261"/>
      <c r="N337" s="233">
        <f t="shared" si="95"/>
        <v>0</v>
      </c>
      <c r="O337" s="233"/>
      <c r="P337" s="233"/>
      <c r="Q337" s="233"/>
      <c r="R337" s="35"/>
      <c r="T337" s="157" t="s">
        <v>20</v>
      </c>
      <c r="U337" s="42" t="s">
        <v>42</v>
      </c>
      <c r="V337" s="34"/>
      <c r="W337" s="176">
        <f t="shared" si="96"/>
        <v>0</v>
      </c>
      <c r="X337" s="176">
        <v>3.8000000000000002E-4</v>
      </c>
      <c r="Y337" s="176">
        <f t="shared" si="97"/>
        <v>3.8000000000000002E-4</v>
      </c>
      <c r="Z337" s="176">
        <v>0</v>
      </c>
      <c r="AA337" s="177">
        <f t="shared" si="98"/>
        <v>0</v>
      </c>
      <c r="AR337" s="17" t="s">
        <v>230</v>
      </c>
      <c r="AT337" s="17" t="s">
        <v>141</v>
      </c>
      <c r="AU337" s="17" t="s">
        <v>118</v>
      </c>
      <c r="AY337" s="17" t="s">
        <v>168</v>
      </c>
      <c r="BE337" s="107">
        <f t="shared" si="99"/>
        <v>0</v>
      </c>
      <c r="BF337" s="107">
        <f t="shared" si="100"/>
        <v>0</v>
      </c>
      <c r="BG337" s="107">
        <f t="shared" si="101"/>
        <v>0</v>
      </c>
      <c r="BH337" s="107">
        <f t="shared" si="102"/>
        <v>0</v>
      </c>
      <c r="BI337" s="107">
        <f t="shared" si="103"/>
        <v>0</v>
      </c>
      <c r="BJ337" s="17" t="s">
        <v>118</v>
      </c>
      <c r="BK337" s="151">
        <f t="shared" si="104"/>
        <v>0</v>
      </c>
      <c r="BL337" s="17" t="s">
        <v>230</v>
      </c>
      <c r="BM337" s="17" t="s">
        <v>888</v>
      </c>
    </row>
    <row r="338" spans="2:65" s="1" customFormat="1" ht="44.25" customHeight="1">
      <c r="B338" s="33"/>
      <c r="C338" s="173" t="s">
        <v>889</v>
      </c>
      <c r="D338" s="173" t="s">
        <v>141</v>
      </c>
      <c r="E338" s="174" t="s">
        <v>890</v>
      </c>
      <c r="F338" s="260" t="s">
        <v>891</v>
      </c>
      <c r="G338" s="260"/>
      <c r="H338" s="260"/>
      <c r="I338" s="260"/>
      <c r="J338" s="175" t="s">
        <v>241</v>
      </c>
      <c r="K338" s="156">
        <v>3</v>
      </c>
      <c r="L338" s="232">
        <v>0</v>
      </c>
      <c r="M338" s="261"/>
      <c r="N338" s="233">
        <f t="shared" si="95"/>
        <v>0</v>
      </c>
      <c r="O338" s="233"/>
      <c r="P338" s="233"/>
      <c r="Q338" s="233"/>
      <c r="R338" s="35"/>
      <c r="T338" s="157" t="s">
        <v>20</v>
      </c>
      <c r="U338" s="42" t="s">
        <v>42</v>
      </c>
      <c r="V338" s="34"/>
      <c r="W338" s="176">
        <f t="shared" si="96"/>
        <v>0</v>
      </c>
      <c r="X338" s="176">
        <v>0</v>
      </c>
      <c r="Y338" s="176">
        <f t="shared" si="97"/>
        <v>0</v>
      </c>
      <c r="Z338" s="176">
        <v>0</v>
      </c>
      <c r="AA338" s="177">
        <f t="shared" si="98"/>
        <v>0</v>
      </c>
      <c r="AR338" s="17" t="s">
        <v>230</v>
      </c>
      <c r="AT338" s="17" t="s">
        <v>141</v>
      </c>
      <c r="AU338" s="17" t="s">
        <v>118</v>
      </c>
      <c r="AY338" s="17" t="s">
        <v>168</v>
      </c>
      <c r="BE338" s="107">
        <f t="shared" si="99"/>
        <v>0</v>
      </c>
      <c r="BF338" s="107">
        <f t="shared" si="100"/>
        <v>0</v>
      </c>
      <c r="BG338" s="107">
        <f t="shared" si="101"/>
        <v>0</v>
      </c>
      <c r="BH338" s="107">
        <f t="shared" si="102"/>
        <v>0</v>
      </c>
      <c r="BI338" s="107">
        <f t="shared" si="103"/>
        <v>0</v>
      </c>
      <c r="BJ338" s="17" t="s">
        <v>118</v>
      </c>
      <c r="BK338" s="151">
        <f t="shared" si="104"/>
        <v>0</v>
      </c>
      <c r="BL338" s="17" t="s">
        <v>230</v>
      </c>
      <c r="BM338" s="17" t="s">
        <v>892</v>
      </c>
    </row>
    <row r="339" spans="2:65" s="1" customFormat="1" ht="31.5" customHeight="1">
      <c r="B339" s="33"/>
      <c r="C339" s="178" t="s">
        <v>893</v>
      </c>
      <c r="D339" s="178" t="s">
        <v>332</v>
      </c>
      <c r="E339" s="179" t="s">
        <v>894</v>
      </c>
      <c r="F339" s="269" t="s">
        <v>895</v>
      </c>
      <c r="G339" s="269"/>
      <c r="H339" s="269"/>
      <c r="I339" s="269"/>
      <c r="J339" s="180" t="s">
        <v>751</v>
      </c>
      <c r="K339" s="181">
        <v>2</v>
      </c>
      <c r="L339" s="270">
        <v>0</v>
      </c>
      <c r="M339" s="271"/>
      <c r="N339" s="272">
        <f t="shared" si="95"/>
        <v>0</v>
      </c>
      <c r="O339" s="233"/>
      <c r="P339" s="233"/>
      <c r="Q339" s="233"/>
      <c r="R339" s="35"/>
      <c r="T339" s="157" t="s">
        <v>20</v>
      </c>
      <c r="U339" s="42" t="s">
        <v>42</v>
      </c>
      <c r="V339" s="34"/>
      <c r="W339" s="176">
        <f t="shared" si="96"/>
        <v>0</v>
      </c>
      <c r="X339" s="176">
        <v>4.2689999999999999E-2</v>
      </c>
      <c r="Y339" s="176">
        <f t="shared" si="97"/>
        <v>8.5379999999999998E-2</v>
      </c>
      <c r="Z339" s="176">
        <v>0</v>
      </c>
      <c r="AA339" s="177">
        <f t="shared" si="98"/>
        <v>0</v>
      </c>
      <c r="AR339" s="17" t="s">
        <v>295</v>
      </c>
      <c r="AT339" s="17" t="s">
        <v>332</v>
      </c>
      <c r="AU339" s="17" t="s">
        <v>118</v>
      </c>
      <c r="AY339" s="17" t="s">
        <v>168</v>
      </c>
      <c r="BE339" s="107">
        <f t="shared" si="99"/>
        <v>0</v>
      </c>
      <c r="BF339" s="107">
        <f t="shared" si="100"/>
        <v>0</v>
      </c>
      <c r="BG339" s="107">
        <f t="shared" si="101"/>
        <v>0</v>
      </c>
      <c r="BH339" s="107">
        <f t="shared" si="102"/>
        <v>0</v>
      </c>
      <c r="BI339" s="107">
        <f t="shared" si="103"/>
        <v>0</v>
      </c>
      <c r="BJ339" s="17" t="s">
        <v>118</v>
      </c>
      <c r="BK339" s="151">
        <f t="shared" si="104"/>
        <v>0</v>
      </c>
      <c r="BL339" s="17" t="s">
        <v>230</v>
      </c>
      <c r="BM339" s="17" t="s">
        <v>896</v>
      </c>
    </row>
    <row r="340" spans="2:65" s="1" customFormat="1" ht="31.5" customHeight="1">
      <c r="B340" s="33"/>
      <c r="C340" s="178" t="s">
        <v>897</v>
      </c>
      <c r="D340" s="178" t="s">
        <v>332</v>
      </c>
      <c r="E340" s="179" t="s">
        <v>898</v>
      </c>
      <c r="F340" s="269" t="s">
        <v>899</v>
      </c>
      <c r="G340" s="269"/>
      <c r="H340" s="269"/>
      <c r="I340" s="269"/>
      <c r="J340" s="180" t="s">
        <v>751</v>
      </c>
      <c r="K340" s="181">
        <v>1</v>
      </c>
      <c r="L340" s="270">
        <v>0</v>
      </c>
      <c r="M340" s="271"/>
      <c r="N340" s="272">
        <f t="shared" si="95"/>
        <v>0</v>
      </c>
      <c r="O340" s="233"/>
      <c r="P340" s="233"/>
      <c r="Q340" s="233"/>
      <c r="R340" s="35"/>
      <c r="T340" s="157" t="s">
        <v>20</v>
      </c>
      <c r="U340" s="42" t="s">
        <v>42</v>
      </c>
      <c r="V340" s="34"/>
      <c r="W340" s="176">
        <f t="shared" si="96"/>
        <v>0</v>
      </c>
      <c r="X340" s="176">
        <v>4.2689999999999999E-2</v>
      </c>
      <c r="Y340" s="176">
        <f t="shared" si="97"/>
        <v>4.2689999999999999E-2</v>
      </c>
      <c r="Z340" s="176">
        <v>0</v>
      </c>
      <c r="AA340" s="177">
        <f t="shared" si="98"/>
        <v>0</v>
      </c>
      <c r="AR340" s="17" t="s">
        <v>295</v>
      </c>
      <c r="AT340" s="17" t="s">
        <v>332</v>
      </c>
      <c r="AU340" s="17" t="s">
        <v>118</v>
      </c>
      <c r="AY340" s="17" t="s">
        <v>168</v>
      </c>
      <c r="BE340" s="107">
        <f t="shared" si="99"/>
        <v>0</v>
      </c>
      <c r="BF340" s="107">
        <f t="shared" si="100"/>
        <v>0</v>
      </c>
      <c r="BG340" s="107">
        <f t="shared" si="101"/>
        <v>0</v>
      </c>
      <c r="BH340" s="107">
        <f t="shared" si="102"/>
        <v>0</v>
      </c>
      <c r="BI340" s="107">
        <f t="shared" si="103"/>
        <v>0</v>
      </c>
      <c r="BJ340" s="17" t="s">
        <v>118</v>
      </c>
      <c r="BK340" s="151">
        <f t="shared" si="104"/>
        <v>0</v>
      </c>
      <c r="BL340" s="17" t="s">
        <v>230</v>
      </c>
      <c r="BM340" s="17" t="s">
        <v>900</v>
      </c>
    </row>
    <row r="341" spans="2:65" s="1" customFormat="1" ht="31.5" customHeight="1">
      <c r="B341" s="33"/>
      <c r="C341" s="173" t="s">
        <v>901</v>
      </c>
      <c r="D341" s="173" t="s">
        <v>141</v>
      </c>
      <c r="E341" s="174" t="s">
        <v>902</v>
      </c>
      <c r="F341" s="260" t="s">
        <v>903</v>
      </c>
      <c r="G341" s="260"/>
      <c r="H341" s="260"/>
      <c r="I341" s="260"/>
      <c r="J341" s="175" t="s">
        <v>501</v>
      </c>
      <c r="K341" s="155">
        <v>0</v>
      </c>
      <c r="L341" s="232">
        <v>0</v>
      </c>
      <c r="M341" s="261"/>
      <c r="N341" s="233">
        <f t="shared" si="95"/>
        <v>0</v>
      </c>
      <c r="O341" s="233"/>
      <c r="P341" s="233"/>
      <c r="Q341" s="233"/>
      <c r="R341" s="35"/>
      <c r="T341" s="157" t="s">
        <v>20</v>
      </c>
      <c r="U341" s="42" t="s">
        <v>42</v>
      </c>
      <c r="V341" s="34"/>
      <c r="W341" s="176">
        <f t="shared" si="96"/>
        <v>0</v>
      </c>
      <c r="X341" s="176">
        <v>0</v>
      </c>
      <c r="Y341" s="176">
        <f t="shared" si="97"/>
        <v>0</v>
      </c>
      <c r="Z341" s="176">
        <v>0</v>
      </c>
      <c r="AA341" s="177">
        <f t="shared" si="98"/>
        <v>0</v>
      </c>
      <c r="AR341" s="17" t="s">
        <v>230</v>
      </c>
      <c r="AT341" s="17" t="s">
        <v>141</v>
      </c>
      <c r="AU341" s="17" t="s">
        <v>118</v>
      </c>
      <c r="AY341" s="17" t="s">
        <v>168</v>
      </c>
      <c r="BE341" s="107">
        <f t="shared" si="99"/>
        <v>0</v>
      </c>
      <c r="BF341" s="107">
        <f t="shared" si="100"/>
        <v>0</v>
      </c>
      <c r="BG341" s="107">
        <f t="shared" si="101"/>
        <v>0</v>
      </c>
      <c r="BH341" s="107">
        <f t="shared" si="102"/>
        <v>0</v>
      </c>
      <c r="BI341" s="107">
        <f t="shared" si="103"/>
        <v>0</v>
      </c>
      <c r="BJ341" s="17" t="s">
        <v>118</v>
      </c>
      <c r="BK341" s="151">
        <f t="shared" si="104"/>
        <v>0</v>
      </c>
      <c r="BL341" s="17" t="s">
        <v>230</v>
      </c>
      <c r="BM341" s="17" t="s">
        <v>904</v>
      </c>
    </row>
    <row r="342" spans="2:65" s="9" customFormat="1" ht="29.85" customHeight="1">
      <c r="B342" s="163"/>
      <c r="C342" s="164"/>
      <c r="D342" s="172" t="s">
        <v>162</v>
      </c>
      <c r="E342" s="172"/>
      <c r="F342" s="172"/>
      <c r="G342" s="172"/>
      <c r="H342" s="172"/>
      <c r="I342" s="172"/>
      <c r="J342" s="172"/>
      <c r="K342" s="172"/>
      <c r="L342" s="172"/>
      <c r="M342" s="172"/>
      <c r="N342" s="256">
        <f>BK342</f>
        <v>0</v>
      </c>
      <c r="O342" s="257"/>
      <c r="P342" s="257"/>
      <c r="Q342" s="257"/>
      <c r="R342" s="165"/>
      <c r="T342" s="166"/>
      <c r="U342" s="164"/>
      <c r="V342" s="164"/>
      <c r="W342" s="167">
        <f>W343</f>
        <v>0</v>
      </c>
      <c r="X342" s="164"/>
      <c r="Y342" s="167">
        <f>Y343</f>
        <v>0</v>
      </c>
      <c r="Z342" s="164"/>
      <c r="AA342" s="168">
        <f>AA343</f>
        <v>0</v>
      </c>
      <c r="AR342" s="169" t="s">
        <v>118</v>
      </c>
      <c r="AT342" s="170" t="s">
        <v>74</v>
      </c>
      <c r="AU342" s="170" t="s">
        <v>80</v>
      </c>
      <c r="AY342" s="169" t="s">
        <v>168</v>
      </c>
      <c r="BK342" s="171">
        <f>BK343</f>
        <v>0</v>
      </c>
    </row>
    <row r="343" spans="2:65" s="1" customFormat="1" ht="22.5" customHeight="1">
      <c r="B343" s="33"/>
      <c r="C343" s="173" t="s">
        <v>905</v>
      </c>
      <c r="D343" s="173" t="s">
        <v>141</v>
      </c>
      <c r="E343" s="174" t="s">
        <v>906</v>
      </c>
      <c r="F343" s="260" t="s">
        <v>907</v>
      </c>
      <c r="G343" s="260"/>
      <c r="H343" s="260"/>
      <c r="I343" s="260"/>
      <c r="J343" s="175" t="s">
        <v>751</v>
      </c>
      <c r="K343" s="156">
        <v>6</v>
      </c>
      <c r="L343" s="232">
        <v>0</v>
      </c>
      <c r="M343" s="261"/>
      <c r="N343" s="233">
        <f>ROUND(L343*K343,3)</f>
        <v>0</v>
      </c>
      <c r="O343" s="233"/>
      <c r="P343" s="233"/>
      <c r="Q343" s="233"/>
      <c r="R343" s="35"/>
      <c r="T343" s="157" t="s">
        <v>20</v>
      </c>
      <c r="U343" s="42" t="s">
        <v>42</v>
      </c>
      <c r="V343" s="34"/>
      <c r="W343" s="176">
        <f>V343*K343</f>
        <v>0</v>
      </c>
      <c r="X343" s="176">
        <v>0</v>
      </c>
      <c r="Y343" s="176">
        <f>X343*K343</f>
        <v>0</v>
      </c>
      <c r="Z343" s="176">
        <v>0</v>
      </c>
      <c r="AA343" s="177">
        <f>Z343*K343</f>
        <v>0</v>
      </c>
      <c r="AR343" s="17" t="s">
        <v>230</v>
      </c>
      <c r="AT343" s="17" t="s">
        <v>141</v>
      </c>
      <c r="AU343" s="17" t="s">
        <v>118</v>
      </c>
      <c r="AY343" s="17" t="s">
        <v>168</v>
      </c>
      <c r="BE343" s="107">
        <f>IF(U343="základná",N343,0)</f>
        <v>0</v>
      </c>
      <c r="BF343" s="107">
        <f>IF(U343="znížená",N343,0)</f>
        <v>0</v>
      </c>
      <c r="BG343" s="107">
        <f>IF(U343="zákl. prenesená",N343,0)</f>
        <v>0</v>
      </c>
      <c r="BH343" s="107">
        <f>IF(U343="zníž. prenesená",N343,0)</f>
        <v>0</v>
      </c>
      <c r="BI343" s="107">
        <f>IF(U343="nulová",N343,0)</f>
        <v>0</v>
      </c>
      <c r="BJ343" s="17" t="s">
        <v>118</v>
      </c>
      <c r="BK343" s="151">
        <f>ROUND(L343*K343,3)</f>
        <v>0</v>
      </c>
      <c r="BL343" s="17" t="s">
        <v>230</v>
      </c>
      <c r="BM343" s="17" t="s">
        <v>908</v>
      </c>
    </row>
    <row r="344" spans="2:65" s="9" customFormat="1" ht="29.85" customHeight="1">
      <c r="B344" s="163"/>
      <c r="C344" s="164"/>
      <c r="D344" s="172" t="s">
        <v>163</v>
      </c>
      <c r="E344" s="172"/>
      <c r="F344" s="172"/>
      <c r="G344" s="172"/>
      <c r="H344" s="172"/>
      <c r="I344" s="172"/>
      <c r="J344" s="172"/>
      <c r="K344" s="172"/>
      <c r="L344" s="172"/>
      <c r="M344" s="172"/>
      <c r="N344" s="256">
        <f>BK344</f>
        <v>0</v>
      </c>
      <c r="O344" s="257"/>
      <c r="P344" s="257"/>
      <c r="Q344" s="257"/>
      <c r="R344" s="165"/>
      <c r="T344" s="166"/>
      <c r="U344" s="164"/>
      <c r="V344" s="164"/>
      <c r="W344" s="167">
        <f>SUM(W345:W347)</f>
        <v>0</v>
      </c>
      <c r="X344" s="164"/>
      <c r="Y344" s="167">
        <f>SUM(Y345:Y347)</f>
        <v>17.308359400000001</v>
      </c>
      <c r="Z344" s="164"/>
      <c r="AA344" s="168">
        <f>SUM(AA345:AA347)</f>
        <v>0</v>
      </c>
      <c r="AR344" s="169" t="s">
        <v>118</v>
      </c>
      <c r="AT344" s="170" t="s">
        <v>74</v>
      </c>
      <c r="AU344" s="170" t="s">
        <v>80</v>
      </c>
      <c r="AY344" s="169" t="s">
        <v>168</v>
      </c>
      <c r="BK344" s="171">
        <f>SUM(BK345:BK347)</f>
        <v>0</v>
      </c>
    </row>
    <row r="345" spans="2:65" s="1" customFormat="1" ht="31.5" customHeight="1">
      <c r="B345" s="33"/>
      <c r="C345" s="173" t="s">
        <v>909</v>
      </c>
      <c r="D345" s="173" t="s">
        <v>141</v>
      </c>
      <c r="E345" s="174" t="s">
        <v>910</v>
      </c>
      <c r="F345" s="260" t="s">
        <v>911</v>
      </c>
      <c r="G345" s="260"/>
      <c r="H345" s="260"/>
      <c r="I345" s="260"/>
      <c r="J345" s="175" t="s">
        <v>208</v>
      </c>
      <c r="K345" s="156">
        <v>274.34399999999999</v>
      </c>
      <c r="L345" s="232">
        <v>0</v>
      </c>
      <c r="M345" s="261"/>
      <c r="N345" s="233">
        <f>ROUND(L345*K345,3)</f>
        <v>0</v>
      </c>
      <c r="O345" s="233"/>
      <c r="P345" s="233"/>
      <c r="Q345" s="233"/>
      <c r="R345" s="35"/>
      <c r="T345" s="157" t="s">
        <v>20</v>
      </c>
      <c r="U345" s="42" t="s">
        <v>42</v>
      </c>
      <c r="V345" s="34"/>
      <c r="W345" s="176">
        <f>V345*K345</f>
        <v>0</v>
      </c>
      <c r="X345" s="176">
        <v>4.4400000000000002E-2</v>
      </c>
      <c r="Y345" s="176">
        <f>X345*K345</f>
        <v>12.1808736</v>
      </c>
      <c r="Z345" s="176">
        <v>0</v>
      </c>
      <c r="AA345" s="177">
        <f>Z345*K345</f>
        <v>0</v>
      </c>
      <c r="AR345" s="17" t="s">
        <v>230</v>
      </c>
      <c r="AT345" s="17" t="s">
        <v>141</v>
      </c>
      <c r="AU345" s="17" t="s">
        <v>118</v>
      </c>
      <c r="AY345" s="17" t="s">
        <v>168</v>
      </c>
      <c r="BE345" s="107">
        <f>IF(U345="základná",N345,0)</f>
        <v>0</v>
      </c>
      <c r="BF345" s="107">
        <f>IF(U345="znížená",N345,0)</f>
        <v>0</v>
      </c>
      <c r="BG345" s="107">
        <f>IF(U345="zákl. prenesená",N345,0)</f>
        <v>0</v>
      </c>
      <c r="BH345" s="107">
        <f>IF(U345="zníž. prenesená",N345,0)</f>
        <v>0</v>
      </c>
      <c r="BI345" s="107">
        <f>IF(U345="nulová",N345,0)</f>
        <v>0</v>
      </c>
      <c r="BJ345" s="17" t="s">
        <v>118</v>
      </c>
      <c r="BK345" s="151">
        <f>ROUND(L345*K345,3)</f>
        <v>0</v>
      </c>
      <c r="BL345" s="17" t="s">
        <v>230</v>
      </c>
      <c r="BM345" s="17" t="s">
        <v>912</v>
      </c>
    </row>
    <row r="346" spans="2:65" s="1" customFormat="1" ht="22.5" customHeight="1">
      <c r="B346" s="33"/>
      <c r="C346" s="178" t="s">
        <v>913</v>
      </c>
      <c r="D346" s="178" t="s">
        <v>332</v>
      </c>
      <c r="E346" s="179" t="s">
        <v>914</v>
      </c>
      <c r="F346" s="269" t="s">
        <v>915</v>
      </c>
      <c r="G346" s="269"/>
      <c r="H346" s="269"/>
      <c r="I346" s="269"/>
      <c r="J346" s="180" t="s">
        <v>208</v>
      </c>
      <c r="K346" s="181">
        <v>288.06099999999998</v>
      </c>
      <c r="L346" s="270">
        <v>0</v>
      </c>
      <c r="M346" s="271"/>
      <c r="N346" s="272">
        <f>ROUND(L346*K346,3)</f>
        <v>0</v>
      </c>
      <c r="O346" s="233"/>
      <c r="P346" s="233"/>
      <c r="Q346" s="233"/>
      <c r="R346" s="35"/>
      <c r="T346" s="157" t="s">
        <v>20</v>
      </c>
      <c r="U346" s="42" t="s">
        <v>42</v>
      </c>
      <c r="V346" s="34"/>
      <c r="W346" s="176">
        <f>V346*K346</f>
        <v>0</v>
      </c>
      <c r="X346" s="176">
        <v>1.78E-2</v>
      </c>
      <c r="Y346" s="176">
        <f>X346*K346</f>
        <v>5.1274857999999996</v>
      </c>
      <c r="Z346" s="176">
        <v>0</v>
      </c>
      <c r="AA346" s="177">
        <f>Z346*K346</f>
        <v>0</v>
      </c>
      <c r="AR346" s="17" t="s">
        <v>295</v>
      </c>
      <c r="AT346" s="17" t="s">
        <v>332</v>
      </c>
      <c r="AU346" s="17" t="s">
        <v>118</v>
      </c>
      <c r="AY346" s="17" t="s">
        <v>168</v>
      </c>
      <c r="BE346" s="107">
        <f>IF(U346="základná",N346,0)</f>
        <v>0</v>
      </c>
      <c r="BF346" s="107">
        <f>IF(U346="znížená",N346,0)</f>
        <v>0</v>
      </c>
      <c r="BG346" s="107">
        <f>IF(U346="zákl. prenesená",N346,0)</f>
        <v>0</v>
      </c>
      <c r="BH346" s="107">
        <f>IF(U346="zníž. prenesená",N346,0)</f>
        <v>0</v>
      </c>
      <c r="BI346" s="107">
        <f>IF(U346="nulová",N346,0)</f>
        <v>0</v>
      </c>
      <c r="BJ346" s="17" t="s">
        <v>118</v>
      </c>
      <c r="BK346" s="151">
        <f>ROUND(L346*K346,3)</f>
        <v>0</v>
      </c>
      <c r="BL346" s="17" t="s">
        <v>230</v>
      </c>
      <c r="BM346" s="17" t="s">
        <v>916</v>
      </c>
    </row>
    <row r="347" spans="2:65" s="1" customFormat="1" ht="31.5" customHeight="1">
      <c r="B347" s="33"/>
      <c r="C347" s="173" t="s">
        <v>917</v>
      </c>
      <c r="D347" s="173" t="s">
        <v>141</v>
      </c>
      <c r="E347" s="174" t="s">
        <v>918</v>
      </c>
      <c r="F347" s="260" t="s">
        <v>919</v>
      </c>
      <c r="G347" s="260"/>
      <c r="H347" s="260"/>
      <c r="I347" s="260"/>
      <c r="J347" s="175" t="s">
        <v>501</v>
      </c>
      <c r="K347" s="155">
        <v>0</v>
      </c>
      <c r="L347" s="232">
        <v>0</v>
      </c>
      <c r="M347" s="261"/>
      <c r="N347" s="233">
        <f>ROUND(L347*K347,3)</f>
        <v>0</v>
      </c>
      <c r="O347" s="233"/>
      <c r="P347" s="233"/>
      <c r="Q347" s="233"/>
      <c r="R347" s="35"/>
      <c r="T347" s="157" t="s">
        <v>20</v>
      </c>
      <c r="U347" s="42" t="s">
        <v>42</v>
      </c>
      <c r="V347" s="34"/>
      <c r="W347" s="176">
        <f>V347*K347</f>
        <v>0</v>
      </c>
      <c r="X347" s="176">
        <v>0</v>
      </c>
      <c r="Y347" s="176">
        <f>X347*K347</f>
        <v>0</v>
      </c>
      <c r="Z347" s="176">
        <v>0</v>
      </c>
      <c r="AA347" s="177">
        <f>Z347*K347</f>
        <v>0</v>
      </c>
      <c r="AR347" s="17" t="s">
        <v>230</v>
      </c>
      <c r="AT347" s="17" t="s">
        <v>141</v>
      </c>
      <c r="AU347" s="17" t="s">
        <v>118</v>
      </c>
      <c r="AY347" s="17" t="s">
        <v>168</v>
      </c>
      <c r="BE347" s="107">
        <f>IF(U347="základná",N347,0)</f>
        <v>0</v>
      </c>
      <c r="BF347" s="107">
        <f>IF(U347="znížená",N347,0)</f>
        <v>0</v>
      </c>
      <c r="BG347" s="107">
        <f>IF(U347="zákl. prenesená",N347,0)</f>
        <v>0</v>
      </c>
      <c r="BH347" s="107">
        <f>IF(U347="zníž. prenesená",N347,0)</f>
        <v>0</v>
      </c>
      <c r="BI347" s="107">
        <f>IF(U347="nulová",N347,0)</f>
        <v>0</v>
      </c>
      <c r="BJ347" s="17" t="s">
        <v>118</v>
      </c>
      <c r="BK347" s="151">
        <f>ROUND(L347*K347,3)</f>
        <v>0</v>
      </c>
      <c r="BL347" s="17" t="s">
        <v>230</v>
      </c>
      <c r="BM347" s="17" t="s">
        <v>920</v>
      </c>
    </row>
    <row r="348" spans="2:65" s="9" customFormat="1" ht="29.85" customHeight="1">
      <c r="B348" s="163"/>
      <c r="C348" s="164"/>
      <c r="D348" s="172" t="s">
        <v>164</v>
      </c>
      <c r="E348" s="172"/>
      <c r="F348" s="172"/>
      <c r="G348" s="172"/>
      <c r="H348" s="172"/>
      <c r="I348" s="172"/>
      <c r="J348" s="172"/>
      <c r="K348" s="172"/>
      <c r="L348" s="172"/>
      <c r="M348" s="172"/>
      <c r="N348" s="256">
        <f>BK348</f>
        <v>0</v>
      </c>
      <c r="O348" s="257"/>
      <c r="P348" s="257"/>
      <c r="Q348" s="257"/>
      <c r="R348" s="165"/>
      <c r="T348" s="166"/>
      <c r="U348" s="164"/>
      <c r="V348" s="164"/>
      <c r="W348" s="167">
        <f>SUM(W349:W353)</f>
        <v>0</v>
      </c>
      <c r="X348" s="164"/>
      <c r="Y348" s="167">
        <f>SUM(Y349:Y353)</f>
        <v>0.56553854000000003</v>
      </c>
      <c r="Z348" s="164"/>
      <c r="AA348" s="168">
        <f>SUM(AA349:AA353)</f>
        <v>0.19878600000000002</v>
      </c>
      <c r="AR348" s="169" t="s">
        <v>118</v>
      </c>
      <c r="AT348" s="170" t="s">
        <v>74</v>
      </c>
      <c r="AU348" s="170" t="s">
        <v>80</v>
      </c>
      <c r="AY348" s="169" t="s">
        <v>168</v>
      </c>
      <c r="BK348" s="171">
        <f>SUM(BK349:BK353)</f>
        <v>0</v>
      </c>
    </row>
    <row r="349" spans="2:65" s="1" customFormat="1" ht="22.5" customHeight="1">
      <c r="B349" s="33"/>
      <c r="C349" s="173" t="s">
        <v>921</v>
      </c>
      <c r="D349" s="173" t="s">
        <v>141</v>
      </c>
      <c r="E349" s="174" t="s">
        <v>922</v>
      </c>
      <c r="F349" s="260" t="s">
        <v>923</v>
      </c>
      <c r="G349" s="260"/>
      <c r="H349" s="260"/>
      <c r="I349" s="260"/>
      <c r="J349" s="175" t="s">
        <v>277</v>
      </c>
      <c r="K349" s="156">
        <v>156.84899999999999</v>
      </c>
      <c r="L349" s="232">
        <v>0</v>
      </c>
      <c r="M349" s="261"/>
      <c r="N349" s="233">
        <f>ROUND(L349*K349,3)</f>
        <v>0</v>
      </c>
      <c r="O349" s="233"/>
      <c r="P349" s="233"/>
      <c r="Q349" s="233"/>
      <c r="R349" s="35"/>
      <c r="T349" s="157" t="s">
        <v>20</v>
      </c>
      <c r="U349" s="42" t="s">
        <v>42</v>
      </c>
      <c r="V349" s="34"/>
      <c r="W349" s="176">
        <f>V349*K349</f>
        <v>0</v>
      </c>
      <c r="X349" s="176">
        <v>4.0000000000000003E-5</v>
      </c>
      <c r="Y349" s="176">
        <f>X349*K349</f>
        <v>6.2739600000000003E-3</v>
      </c>
      <c r="Z349" s="176">
        <v>0</v>
      </c>
      <c r="AA349" s="177">
        <f>Z349*K349</f>
        <v>0</v>
      </c>
      <c r="AR349" s="17" t="s">
        <v>230</v>
      </c>
      <c r="AT349" s="17" t="s">
        <v>141</v>
      </c>
      <c r="AU349" s="17" t="s">
        <v>118</v>
      </c>
      <c r="AY349" s="17" t="s">
        <v>168</v>
      </c>
      <c r="BE349" s="107">
        <f>IF(U349="základná",N349,0)</f>
        <v>0</v>
      </c>
      <c r="BF349" s="107">
        <f>IF(U349="znížená",N349,0)</f>
        <v>0</v>
      </c>
      <c r="BG349" s="107">
        <f>IF(U349="zákl. prenesená",N349,0)</f>
        <v>0</v>
      </c>
      <c r="BH349" s="107">
        <f>IF(U349="zníž. prenesená",N349,0)</f>
        <v>0</v>
      </c>
      <c r="BI349" s="107">
        <f>IF(U349="nulová",N349,0)</f>
        <v>0</v>
      </c>
      <c r="BJ349" s="17" t="s">
        <v>118</v>
      </c>
      <c r="BK349" s="151">
        <f>ROUND(L349*K349,3)</f>
        <v>0</v>
      </c>
      <c r="BL349" s="17" t="s">
        <v>230</v>
      </c>
      <c r="BM349" s="17" t="s">
        <v>924</v>
      </c>
    </row>
    <row r="350" spans="2:65" s="1" customFormat="1" ht="31.5" customHeight="1">
      <c r="B350" s="33"/>
      <c r="C350" s="173" t="s">
        <v>925</v>
      </c>
      <c r="D350" s="173" t="s">
        <v>141</v>
      </c>
      <c r="E350" s="174" t="s">
        <v>926</v>
      </c>
      <c r="F350" s="260" t="s">
        <v>927</v>
      </c>
      <c r="G350" s="260"/>
      <c r="H350" s="260"/>
      <c r="I350" s="260"/>
      <c r="J350" s="175" t="s">
        <v>208</v>
      </c>
      <c r="K350" s="156">
        <v>198.786</v>
      </c>
      <c r="L350" s="232">
        <v>0</v>
      </c>
      <c r="M350" s="261"/>
      <c r="N350" s="233">
        <f>ROUND(L350*K350,3)</f>
        <v>0</v>
      </c>
      <c r="O350" s="233"/>
      <c r="P350" s="233"/>
      <c r="Q350" s="233"/>
      <c r="R350" s="35"/>
      <c r="T350" s="157" t="s">
        <v>20</v>
      </c>
      <c r="U350" s="42" t="s">
        <v>42</v>
      </c>
      <c r="V350" s="34"/>
      <c r="W350" s="176">
        <f>V350*K350</f>
        <v>0</v>
      </c>
      <c r="X350" s="176">
        <v>0</v>
      </c>
      <c r="Y350" s="176">
        <f>X350*K350</f>
        <v>0</v>
      </c>
      <c r="Z350" s="176">
        <v>1E-3</v>
      </c>
      <c r="AA350" s="177">
        <f>Z350*K350</f>
        <v>0.19878600000000002</v>
      </c>
      <c r="AR350" s="17" t="s">
        <v>230</v>
      </c>
      <c r="AT350" s="17" t="s">
        <v>141</v>
      </c>
      <c r="AU350" s="17" t="s">
        <v>118</v>
      </c>
      <c r="AY350" s="17" t="s">
        <v>168</v>
      </c>
      <c r="BE350" s="107">
        <f>IF(U350="základná",N350,0)</f>
        <v>0</v>
      </c>
      <c r="BF350" s="107">
        <f>IF(U350="znížená",N350,0)</f>
        <v>0</v>
      </c>
      <c r="BG350" s="107">
        <f>IF(U350="zákl. prenesená",N350,0)</f>
        <v>0</v>
      </c>
      <c r="BH350" s="107">
        <f>IF(U350="zníž. prenesená",N350,0)</f>
        <v>0</v>
      </c>
      <c r="BI350" s="107">
        <f>IF(U350="nulová",N350,0)</f>
        <v>0</v>
      </c>
      <c r="BJ350" s="17" t="s">
        <v>118</v>
      </c>
      <c r="BK350" s="151">
        <f>ROUND(L350*K350,3)</f>
        <v>0</v>
      </c>
      <c r="BL350" s="17" t="s">
        <v>230</v>
      </c>
      <c r="BM350" s="17" t="s">
        <v>928</v>
      </c>
    </row>
    <row r="351" spans="2:65" s="1" customFormat="1" ht="31.5" customHeight="1">
      <c r="B351" s="33"/>
      <c r="C351" s="173" t="s">
        <v>929</v>
      </c>
      <c r="D351" s="173" t="s">
        <v>141</v>
      </c>
      <c r="E351" s="174" t="s">
        <v>930</v>
      </c>
      <c r="F351" s="260" t="s">
        <v>931</v>
      </c>
      <c r="G351" s="260"/>
      <c r="H351" s="260"/>
      <c r="I351" s="260"/>
      <c r="J351" s="175" t="s">
        <v>208</v>
      </c>
      <c r="K351" s="156">
        <v>198.786</v>
      </c>
      <c r="L351" s="232">
        <v>0</v>
      </c>
      <c r="M351" s="261"/>
      <c r="N351" s="233">
        <f>ROUND(L351*K351,3)</f>
        <v>0</v>
      </c>
      <c r="O351" s="233"/>
      <c r="P351" s="233"/>
      <c r="Q351" s="233"/>
      <c r="R351" s="35"/>
      <c r="T351" s="157" t="s">
        <v>20</v>
      </c>
      <c r="U351" s="42" t="s">
        <v>42</v>
      </c>
      <c r="V351" s="34"/>
      <c r="W351" s="176">
        <f>V351*K351</f>
        <v>0</v>
      </c>
      <c r="X351" s="176">
        <v>2.3000000000000001E-4</v>
      </c>
      <c r="Y351" s="176">
        <f>X351*K351</f>
        <v>4.5720780000000003E-2</v>
      </c>
      <c r="Z351" s="176">
        <v>0</v>
      </c>
      <c r="AA351" s="177">
        <f>Z351*K351</f>
        <v>0</v>
      </c>
      <c r="AR351" s="17" t="s">
        <v>230</v>
      </c>
      <c r="AT351" s="17" t="s">
        <v>141</v>
      </c>
      <c r="AU351" s="17" t="s">
        <v>118</v>
      </c>
      <c r="AY351" s="17" t="s">
        <v>168</v>
      </c>
      <c r="BE351" s="107">
        <f>IF(U351="základná",N351,0)</f>
        <v>0</v>
      </c>
      <c r="BF351" s="107">
        <f>IF(U351="znížená",N351,0)</f>
        <v>0</v>
      </c>
      <c r="BG351" s="107">
        <f>IF(U351="zákl. prenesená",N351,0)</f>
        <v>0</v>
      </c>
      <c r="BH351" s="107">
        <f>IF(U351="zníž. prenesená",N351,0)</f>
        <v>0</v>
      </c>
      <c r="BI351" s="107">
        <f>IF(U351="nulová",N351,0)</f>
        <v>0</v>
      </c>
      <c r="BJ351" s="17" t="s">
        <v>118</v>
      </c>
      <c r="BK351" s="151">
        <f>ROUND(L351*K351,3)</f>
        <v>0</v>
      </c>
      <c r="BL351" s="17" t="s">
        <v>230</v>
      </c>
      <c r="BM351" s="17" t="s">
        <v>932</v>
      </c>
    </row>
    <row r="352" spans="2:65" s="1" customFormat="1" ht="22.5" customHeight="1">
      <c r="B352" s="33"/>
      <c r="C352" s="178" t="s">
        <v>933</v>
      </c>
      <c r="D352" s="178" t="s">
        <v>332</v>
      </c>
      <c r="E352" s="179" t="s">
        <v>934</v>
      </c>
      <c r="F352" s="269" t="s">
        <v>935</v>
      </c>
      <c r="G352" s="269"/>
      <c r="H352" s="269"/>
      <c r="I352" s="269"/>
      <c r="J352" s="180" t="s">
        <v>208</v>
      </c>
      <c r="K352" s="181">
        <v>233.429</v>
      </c>
      <c r="L352" s="270">
        <v>0</v>
      </c>
      <c r="M352" s="271"/>
      <c r="N352" s="272">
        <f>ROUND(L352*K352,3)</f>
        <v>0</v>
      </c>
      <c r="O352" s="233"/>
      <c r="P352" s="233"/>
      <c r="Q352" s="233"/>
      <c r="R352" s="35"/>
      <c r="T352" s="157" t="s">
        <v>20</v>
      </c>
      <c r="U352" s="42" t="s">
        <v>42</v>
      </c>
      <c r="V352" s="34"/>
      <c r="W352" s="176">
        <f>V352*K352</f>
        <v>0</v>
      </c>
      <c r="X352" s="176">
        <v>2.2000000000000001E-3</v>
      </c>
      <c r="Y352" s="176">
        <f>X352*K352</f>
        <v>0.51354379999999999</v>
      </c>
      <c r="Z352" s="176">
        <v>0</v>
      </c>
      <c r="AA352" s="177">
        <f>Z352*K352</f>
        <v>0</v>
      </c>
      <c r="AR352" s="17" t="s">
        <v>295</v>
      </c>
      <c r="AT352" s="17" t="s">
        <v>332</v>
      </c>
      <c r="AU352" s="17" t="s">
        <v>118</v>
      </c>
      <c r="AY352" s="17" t="s">
        <v>168</v>
      </c>
      <c r="BE352" s="107">
        <f>IF(U352="základná",N352,0)</f>
        <v>0</v>
      </c>
      <c r="BF352" s="107">
        <f>IF(U352="znížená",N352,0)</f>
        <v>0</v>
      </c>
      <c r="BG352" s="107">
        <f>IF(U352="zákl. prenesená",N352,0)</f>
        <v>0</v>
      </c>
      <c r="BH352" s="107">
        <f>IF(U352="zníž. prenesená",N352,0)</f>
        <v>0</v>
      </c>
      <c r="BI352" s="107">
        <f>IF(U352="nulová",N352,0)</f>
        <v>0</v>
      </c>
      <c r="BJ352" s="17" t="s">
        <v>118</v>
      </c>
      <c r="BK352" s="151">
        <f>ROUND(L352*K352,3)</f>
        <v>0</v>
      </c>
      <c r="BL352" s="17" t="s">
        <v>230</v>
      </c>
      <c r="BM352" s="17" t="s">
        <v>936</v>
      </c>
    </row>
    <row r="353" spans="2:65" s="1" customFormat="1" ht="31.5" customHeight="1">
      <c r="B353" s="33"/>
      <c r="C353" s="173" t="s">
        <v>937</v>
      </c>
      <c r="D353" s="173" t="s">
        <v>141</v>
      </c>
      <c r="E353" s="174" t="s">
        <v>938</v>
      </c>
      <c r="F353" s="260" t="s">
        <v>939</v>
      </c>
      <c r="G353" s="260"/>
      <c r="H353" s="260"/>
      <c r="I353" s="260"/>
      <c r="J353" s="175" t="s">
        <v>501</v>
      </c>
      <c r="K353" s="155">
        <v>0</v>
      </c>
      <c r="L353" s="232">
        <v>0</v>
      </c>
      <c r="M353" s="261"/>
      <c r="N353" s="233">
        <f>ROUND(L353*K353,3)</f>
        <v>0</v>
      </c>
      <c r="O353" s="233"/>
      <c r="P353" s="233"/>
      <c r="Q353" s="233"/>
      <c r="R353" s="35"/>
      <c r="T353" s="157" t="s">
        <v>20</v>
      </c>
      <c r="U353" s="42" t="s">
        <v>42</v>
      </c>
      <c r="V353" s="34"/>
      <c r="W353" s="176">
        <f>V353*K353</f>
        <v>0</v>
      </c>
      <c r="X353" s="176">
        <v>0</v>
      </c>
      <c r="Y353" s="176">
        <f>X353*K353</f>
        <v>0</v>
      </c>
      <c r="Z353" s="176">
        <v>0</v>
      </c>
      <c r="AA353" s="177">
        <f>Z353*K353</f>
        <v>0</v>
      </c>
      <c r="AR353" s="17" t="s">
        <v>230</v>
      </c>
      <c r="AT353" s="17" t="s">
        <v>141</v>
      </c>
      <c r="AU353" s="17" t="s">
        <v>118</v>
      </c>
      <c r="AY353" s="17" t="s">
        <v>168</v>
      </c>
      <c r="BE353" s="107">
        <f>IF(U353="základná",N353,0)</f>
        <v>0</v>
      </c>
      <c r="BF353" s="107">
        <f>IF(U353="znížená",N353,0)</f>
        <v>0</v>
      </c>
      <c r="BG353" s="107">
        <f>IF(U353="zákl. prenesená",N353,0)</f>
        <v>0</v>
      </c>
      <c r="BH353" s="107">
        <f>IF(U353="zníž. prenesená",N353,0)</f>
        <v>0</v>
      </c>
      <c r="BI353" s="107">
        <f>IF(U353="nulová",N353,0)</f>
        <v>0</v>
      </c>
      <c r="BJ353" s="17" t="s">
        <v>118</v>
      </c>
      <c r="BK353" s="151">
        <f>ROUND(L353*K353,3)</f>
        <v>0</v>
      </c>
      <c r="BL353" s="17" t="s">
        <v>230</v>
      </c>
      <c r="BM353" s="17" t="s">
        <v>940</v>
      </c>
    </row>
    <row r="354" spans="2:65" s="9" customFormat="1" ht="29.85" customHeight="1">
      <c r="B354" s="163"/>
      <c r="C354" s="164"/>
      <c r="D354" s="172" t="s">
        <v>165</v>
      </c>
      <c r="E354" s="172"/>
      <c r="F354" s="172"/>
      <c r="G354" s="172"/>
      <c r="H354" s="172"/>
      <c r="I354" s="172"/>
      <c r="J354" s="172"/>
      <c r="K354" s="172"/>
      <c r="L354" s="172"/>
      <c r="M354" s="172"/>
      <c r="N354" s="256">
        <f>BK354</f>
        <v>0</v>
      </c>
      <c r="O354" s="257"/>
      <c r="P354" s="257"/>
      <c r="Q354" s="257"/>
      <c r="R354" s="165"/>
      <c r="T354" s="166"/>
      <c r="U354" s="164"/>
      <c r="V354" s="164"/>
      <c r="W354" s="167">
        <f>SUM(W355:W357)</f>
        <v>0</v>
      </c>
      <c r="X354" s="164"/>
      <c r="Y354" s="167">
        <f>SUM(Y355:Y357)</f>
        <v>16.3476550205</v>
      </c>
      <c r="Z354" s="164"/>
      <c r="AA354" s="168">
        <f>SUM(AA355:AA357)</f>
        <v>0</v>
      </c>
      <c r="AR354" s="169" t="s">
        <v>118</v>
      </c>
      <c r="AT354" s="170" t="s">
        <v>74</v>
      </c>
      <c r="AU354" s="170" t="s">
        <v>80</v>
      </c>
      <c r="AY354" s="169" t="s">
        <v>168</v>
      </c>
      <c r="BK354" s="171">
        <f>SUM(BK355:BK357)</f>
        <v>0</v>
      </c>
    </row>
    <row r="355" spans="2:65" s="1" customFormat="1" ht="31.5" customHeight="1">
      <c r="B355" s="33"/>
      <c r="C355" s="173" t="s">
        <v>941</v>
      </c>
      <c r="D355" s="173" t="s">
        <v>141</v>
      </c>
      <c r="E355" s="174" t="s">
        <v>942</v>
      </c>
      <c r="F355" s="260" t="s">
        <v>943</v>
      </c>
      <c r="G355" s="260"/>
      <c r="H355" s="260"/>
      <c r="I355" s="260"/>
      <c r="J355" s="175" t="s">
        <v>208</v>
      </c>
      <c r="K355" s="156">
        <v>235.297</v>
      </c>
      <c r="L355" s="232">
        <v>0</v>
      </c>
      <c r="M355" s="261"/>
      <c r="N355" s="233">
        <f>ROUND(L355*K355,3)</f>
        <v>0</v>
      </c>
      <c r="O355" s="233"/>
      <c r="P355" s="233"/>
      <c r="Q355" s="233"/>
      <c r="R355" s="35"/>
      <c r="T355" s="157" t="s">
        <v>20</v>
      </c>
      <c r="U355" s="42" t="s">
        <v>42</v>
      </c>
      <c r="V355" s="34"/>
      <c r="W355" s="176">
        <f>V355*K355</f>
        <v>0</v>
      </c>
      <c r="X355" s="176">
        <v>4.8476499999999999E-2</v>
      </c>
      <c r="Y355" s="176">
        <f>X355*K355</f>
        <v>11.406375020499999</v>
      </c>
      <c r="Z355" s="176">
        <v>0</v>
      </c>
      <c r="AA355" s="177">
        <f>Z355*K355</f>
        <v>0</v>
      </c>
      <c r="AR355" s="17" t="s">
        <v>230</v>
      </c>
      <c r="AT355" s="17" t="s">
        <v>141</v>
      </c>
      <c r="AU355" s="17" t="s">
        <v>118</v>
      </c>
      <c r="AY355" s="17" t="s">
        <v>168</v>
      </c>
      <c r="BE355" s="107">
        <f>IF(U355="základná",N355,0)</f>
        <v>0</v>
      </c>
      <c r="BF355" s="107">
        <f>IF(U355="znížená",N355,0)</f>
        <v>0</v>
      </c>
      <c r="BG355" s="107">
        <f>IF(U355="zákl. prenesená",N355,0)</f>
        <v>0</v>
      </c>
      <c r="BH355" s="107">
        <f>IF(U355="zníž. prenesená",N355,0)</f>
        <v>0</v>
      </c>
      <c r="BI355" s="107">
        <f>IF(U355="nulová",N355,0)</f>
        <v>0</v>
      </c>
      <c r="BJ355" s="17" t="s">
        <v>118</v>
      </c>
      <c r="BK355" s="151">
        <f>ROUND(L355*K355,3)</f>
        <v>0</v>
      </c>
      <c r="BL355" s="17" t="s">
        <v>230</v>
      </c>
      <c r="BM355" s="17" t="s">
        <v>944</v>
      </c>
    </row>
    <row r="356" spans="2:65" s="1" customFormat="1" ht="31.5" customHeight="1">
      <c r="B356" s="33"/>
      <c r="C356" s="178" t="s">
        <v>945</v>
      </c>
      <c r="D356" s="178" t="s">
        <v>332</v>
      </c>
      <c r="E356" s="179" t="s">
        <v>946</v>
      </c>
      <c r="F356" s="269" t="s">
        <v>947</v>
      </c>
      <c r="G356" s="269"/>
      <c r="H356" s="269"/>
      <c r="I356" s="269"/>
      <c r="J356" s="180" t="s">
        <v>208</v>
      </c>
      <c r="K356" s="181">
        <v>247.06399999999999</v>
      </c>
      <c r="L356" s="270">
        <v>0</v>
      </c>
      <c r="M356" s="271"/>
      <c r="N356" s="272">
        <f>ROUND(L356*K356,3)</f>
        <v>0</v>
      </c>
      <c r="O356" s="233"/>
      <c r="P356" s="233"/>
      <c r="Q356" s="233"/>
      <c r="R356" s="35"/>
      <c r="T356" s="157" t="s">
        <v>20</v>
      </c>
      <c r="U356" s="42" t="s">
        <v>42</v>
      </c>
      <c r="V356" s="34"/>
      <c r="W356" s="176">
        <f>V356*K356</f>
        <v>0</v>
      </c>
      <c r="X356" s="176">
        <v>0.02</v>
      </c>
      <c r="Y356" s="176">
        <f>X356*K356</f>
        <v>4.9412799999999999</v>
      </c>
      <c r="Z356" s="176">
        <v>0</v>
      </c>
      <c r="AA356" s="177">
        <f>Z356*K356</f>
        <v>0</v>
      </c>
      <c r="AR356" s="17" t="s">
        <v>295</v>
      </c>
      <c r="AT356" s="17" t="s">
        <v>332</v>
      </c>
      <c r="AU356" s="17" t="s">
        <v>118</v>
      </c>
      <c r="AY356" s="17" t="s">
        <v>168</v>
      </c>
      <c r="BE356" s="107">
        <f>IF(U356="základná",N356,0)</f>
        <v>0</v>
      </c>
      <c r="BF356" s="107">
        <f>IF(U356="znížená",N356,0)</f>
        <v>0</v>
      </c>
      <c r="BG356" s="107">
        <f>IF(U356="zákl. prenesená",N356,0)</f>
        <v>0</v>
      </c>
      <c r="BH356" s="107">
        <f>IF(U356="zníž. prenesená",N356,0)</f>
        <v>0</v>
      </c>
      <c r="BI356" s="107">
        <f>IF(U356="nulová",N356,0)</f>
        <v>0</v>
      </c>
      <c r="BJ356" s="17" t="s">
        <v>118</v>
      </c>
      <c r="BK356" s="151">
        <f>ROUND(L356*K356,3)</f>
        <v>0</v>
      </c>
      <c r="BL356" s="17" t="s">
        <v>230</v>
      </c>
      <c r="BM356" s="17" t="s">
        <v>948</v>
      </c>
    </row>
    <row r="357" spans="2:65" s="1" customFormat="1" ht="31.5" customHeight="1">
      <c r="B357" s="33"/>
      <c r="C357" s="173" t="s">
        <v>949</v>
      </c>
      <c r="D357" s="173" t="s">
        <v>141</v>
      </c>
      <c r="E357" s="174" t="s">
        <v>950</v>
      </c>
      <c r="F357" s="260" t="s">
        <v>951</v>
      </c>
      <c r="G357" s="260"/>
      <c r="H357" s="260"/>
      <c r="I357" s="260"/>
      <c r="J357" s="175" t="s">
        <v>501</v>
      </c>
      <c r="K357" s="155">
        <v>0</v>
      </c>
      <c r="L357" s="232">
        <v>0</v>
      </c>
      <c r="M357" s="261"/>
      <c r="N357" s="233">
        <f>ROUND(L357*K357,3)</f>
        <v>0</v>
      </c>
      <c r="O357" s="233"/>
      <c r="P357" s="233"/>
      <c r="Q357" s="233"/>
      <c r="R357" s="35"/>
      <c r="T357" s="157" t="s">
        <v>20</v>
      </c>
      <c r="U357" s="42" t="s">
        <v>42</v>
      </c>
      <c r="V357" s="34"/>
      <c r="W357" s="176">
        <f>V357*K357</f>
        <v>0</v>
      </c>
      <c r="X357" s="176">
        <v>0</v>
      </c>
      <c r="Y357" s="176">
        <f>X357*K357</f>
        <v>0</v>
      </c>
      <c r="Z357" s="176">
        <v>0</v>
      </c>
      <c r="AA357" s="177">
        <f>Z357*K357</f>
        <v>0</v>
      </c>
      <c r="AR357" s="17" t="s">
        <v>230</v>
      </c>
      <c r="AT357" s="17" t="s">
        <v>141</v>
      </c>
      <c r="AU357" s="17" t="s">
        <v>118</v>
      </c>
      <c r="AY357" s="17" t="s">
        <v>168</v>
      </c>
      <c r="BE357" s="107">
        <f>IF(U357="základná",N357,0)</f>
        <v>0</v>
      </c>
      <c r="BF357" s="107">
        <f>IF(U357="znížená",N357,0)</f>
        <v>0</v>
      </c>
      <c r="BG357" s="107">
        <f>IF(U357="zákl. prenesená",N357,0)</f>
        <v>0</v>
      </c>
      <c r="BH357" s="107">
        <f>IF(U357="zníž. prenesená",N357,0)</f>
        <v>0</v>
      </c>
      <c r="BI357" s="107">
        <f>IF(U357="nulová",N357,0)</f>
        <v>0</v>
      </c>
      <c r="BJ357" s="17" t="s">
        <v>118</v>
      </c>
      <c r="BK357" s="151">
        <f>ROUND(L357*K357,3)</f>
        <v>0</v>
      </c>
      <c r="BL357" s="17" t="s">
        <v>230</v>
      </c>
      <c r="BM357" s="17" t="s">
        <v>952</v>
      </c>
    </row>
    <row r="358" spans="2:65" s="9" customFormat="1" ht="29.85" customHeight="1">
      <c r="B358" s="163"/>
      <c r="C358" s="164"/>
      <c r="D358" s="172" t="s">
        <v>166</v>
      </c>
      <c r="E358" s="172"/>
      <c r="F358" s="172"/>
      <c r="G358" s="172"/>
      <c r="H358" s="172"/>
      <c r="I358" s="172"/>
      <c r="J358" s="172"/>
      <c r="K358" s="172"/>
      <c r="L358" s="172"/>
      <c r="M358" s="172"/>
      <c r="N358" s="256">
        <f>BK358</f>
        <v>0</v>
      </c>
      <c r="O358" s="257"/>
      <c r="P358" s="257"/>
      <c r="Q358" s="257"/>
      <c r="R358" s="165"/>
      <c r="T358" s="166"/>
      <c r="U358" s="164"/>
      <c r="V358" s="164"/>
      <c r="W358" s="167">
        <f>SUM(W359:W361)</f>
        <v>0</v>
      </c>
      <c r="X358" s="164"/>
      <c r="Y358" s="167">
        <f>SUM(Y359:Y361)</f>
        <v>1.6362243000000001</v>
      </c>
      <c r="Z358" s="164"/>
      <c r="AA358" s="168">
        <f>SUM(AA359:AA361)</f>
        <v>0</v>
      </c>
      <c r="AR358" s="169" t="s">
        <v>118</v>
      </c>
      <c r="AT358" s="170" t="s">
        <v>74</v>
      </c>
      <c r="AU358" s="170" t="s">
        <v>80</v>
      </c>
      <c r="AY358" s="169" t="s">
        <v>168</v>
      </c>
      <c r="BK358" s="171">
        <f>SUM(BK359:BK361)</f>
        <v>0</v>
      </c>
    </row>
    <row r="359" spans="2:65" s="1" customFormat="1" ht="31.5" customHeight="1">
      <c r="B359" s="33"/>
      <c r="C359" s="173" t="s">
        <v>953</v>
      </c>
      <c r="D359" s="173" t="s">
        <v>141</v>
      </c>
      <c r="E359" s="174" t="s">
        <v>954</v>
      </c>
      <c r="F359" s="260" t="s">
        <v>955</v>
      </c>
      <c r="G359" s="260"/>
      <c r="H359" s="260"/>
      <c r="I359" s="260"/>
      <c r="J359" s="175" t="s">
        <v>241</v>
      </c>
      <c r="K359" s="156">
        <v>200</v>
      </c>
      <c r="L359" s="232">
        <v>0</v>
      </c>
      <c r="M359" s="261"/>
      <c r="N359" s="233">
        <f>ROUND(L359*K359,3)</f>
        <v>0</v>
      </c>
      <c r="O359" s="233"/>
      <c r="P359" s="233"/>
      <c r="Q359" s="233"/>
      <c r="R359" s="35"/>
      <c r="T359" s="157" t="s">
        <v>20</v>
      </c>
      <c r="U359" s="42" t="s">
        <v>42</v>
      </c>
      <c r="V359" s="34"/>
      <c r="W359" s="176">
        <f>V359*K359</f>
        <v>0</v>
      </c>
      <c r="X359" s="176">
        <v>0</v>
      </c>
      <c r="Y359" s="176">
        <f>X359*K359</f>
        <v>0</v>
      </c>
      <c r="Z359" s="176">
        <v>0</v>
      </c>
      <c r="AA359" s="177">
        <f>Z359*K359</f>
        <v>0</v>
      </c>
      <c r="AR359" s="17" t="s">
        <v>230</v>
      </c>
      <c r="AT359" s="17" t="s">
        <v>141</v>
      </c>
      <c r="AU359" s="17" t="s">
        <v>118</v>
      </c>
      <c r="AY359" s="17" t="s">
        <v>168</v>
      </c>
      <c r="BE359" s="107">
        <f>IF(U359="základná",N359,0)</f>
        <v>0</v>
      </c>
      <c r="BF359" s="107">
        <f>IF(U359="znížená",N359,0)</f>
        <v>0</v>
      </c>
      <c r="BG359" s="107">
        <f>IF(U359="zákl. prenesená",N359,0)</f>
        <v>0</v>
      </c>
      <c r="BH359" s="107">
        <f>IF(U359="zníž. prenesená",N359,0)</f>
        <v>0</v>
      </c>
      <c r="BI359" s="107">
        <f>IF(U359="nulová",N359,0)</f>
        <v>0</v>
      </c>
      <c r="BJ359" s="17" t="s">
        <v>118</v>
      </c>
      <c r="BK359" s="151">
        <f>ROUND(L359*K359,3)</f>
        <v>0</v>
      </c>
      <c r="BL359" s="17" t="s">
        <v>230</v>
      </c>
      <c r="BM359" s="17" t="s">
        <v>956</v>
      </c>
    </row>
    <row r="360" spans="2:65" s="1" customFormat="1" ht="44.25" customHeight="1">
      <c r="B360" s="33"/>
      <c r="C360" s="173" t="s">
        <v>957</v>
      </c>
      <c r="D360" s="173" t="s">
        <v>141</v>
      </c>
      <c r="E360" s="174" t="s">
        <v>958</v>
      </c>
      <c r="F360" s="260" t="s">
        <v>959</v>
      </c>
      <c r="G360" s="260"/>
      <c r="H360" s="260"/>
      <c r="I360" s="260"/>
      <c r="J360" s="175" t="s">
        <v>208</v>
      </c>
      <c r="K360" s="156">
        <v>3030.0450000000001</v>
      </c>
      <c r="L360" s="232">
        <v>0</v>
      </c>
      <c r="M360" s="261"/>
      <c r="N360" s="233">
        <f>ROUND(L360*K360,3)</f>
        <v>0</v>
      </c>
      <c r="O360" s="233"/>
      <c r="P360" s="233"/>
      <c r="Q360" s="233"/>
      <c r="R360" s="35"/>
      <c r="T360" s="157" t="s">
        <v>20</v>
      </c>
      <c r="U360" s="42" t="s">
        <v>42</v>
      </c>
      <c r="V360" s="34"/>
      <c r="W360" s="176">
        <f>V360*K360</f>
        <v>0</v>
      </c>
      <c r="X360" s="176">
        <v>3.3E-4</v>
      </c>
      <c r="Y360" s="176">
        <f>X360*K360</f>
        <v>0.99991485000000002</v>
      </c>
      <c r="Z360" s="176">
        <v>0</v>
      </c>
      <c r="AA360" s="177">
        <f>Z360*K360</f>
        <v>0</v>
      </c>
      <c r="AR360" s="17" t="s">
        <v>230</v>
      </c>
      <c r="AT360" s="17" t="s">
        <v>141</v>
      </c>
      <c r="AU360" s="17" t="s">
        <v>118</v>
      </c>
      <c r="AY360" s="17" t="s">
        <v>168</v>
      </c>
      <c r="BE360" s="107">
        <f>IF(U360="základná",N360,0)</f>
        <v>0</v>
      </c>
      <c r="BF360" s="107">
        <f>IF(U360="znížená",N360,0)</f>
        <v>0</v>
      </c>
      <c r="BG360" s="107">
        <f>IF(U360="zákl. prenesená",N360,0)</f>
        <v>0</v>
      </c>
      <c r="BH360" s="107">
        <f>IF(U360="zníž. prenesená",N360,0)</f>
        <v>0</v>
      </c>
      <c r="BI360" s="107">
        <f>IF(U360="nulová",N360,0)</f>
        <v>0</v>
      </c>
      <c r="BJ360" s="17" t="s">
        <v>118</v>
      </c>
      <c r="BK360" s="151">
        <f>ROUND(L360*K360,3)</f>
        <v>0</v>
      </c>
      <c r="BL360" s="17" t="s">
        <v>230</v>
      </c>
      <c r="BM360" s="17" t="s">
        <v>960</v>
      </c>
    </row>
    <row r="361" spans="2:65" s="1" customFormat="1" ht="57" customHeight="1">
      <c r="B361" s="33"/>
      <c r="C361" s="173" t="s">
        <v>961</v>
      </c>
      <c r="D361" s="173" t="s">
        <v>141</v>
      </c>
      <c r="E361" s="174" t="s">
        <v>962</v>
      </c>
      <c r="F361" s="260" t="s">
        <v>963</v>
      </c>
      <c r="G361" s="260"/>
      <c r="H361" s="260"/>
      <c r="I361" s="260"/>
      <c r="J361" s="175" t="s">
        <v>208</v>
      </c>
      <c r="K361" s="156">
        <v>3030.0450000000001</v>
      </c>
      <c r="L361" s="232">
        <v>0</v>
      </c>
      <c r="M361" s="261"/>
      <c r="N361" s="233">
        <f>ROUND(L361*K361,3)</f>
        <v>0</v>
      </c>
      <c r="O361" s="233"/>
      <c r="P361" s="233"/>
      <c r="Q361" s="233"/>
      <c r="R361" s="35"/>
      <c r="T361" s="157" t="s">
        <v>20</v>
      </c>
      <c r="U361" s="42" t="s">
        <v>42</v>
      </c>
      <c r="V361" s="34"/>
      <c r="W361" s="176">
        <f>V361*K361</f>
        <v>0</v>
      </c>
      <c r="X361" s="176">
        <v>2.1000000000000001E-4</v>
      </c>
      <c r="Y361" s="176">
        <f>X361*K361</f>
        <v>0.63630945000000005</v>
      </c>
      <c r="Z361" s="176">
        <v>0</v>
      </c>
      <c r="AA361" s="177">
        <f>Z361*K361</f>
        <v>0</v>
      </c>
      <c r="AR361" s="17" t="s">
        <v>230</v>
      </c>
      <c r="AT361" s="17" t="s">
        <v>141</v>
      </c>
      <c r="AU361" s="17" t="s">
        <v>118</v>
      </c>
      <c r="AY361" s="17" t="s">
        <v>168</v>
      </c>
      <c r="BE361" s="107">
        <f>IF(U361="základná",N361,0)</f>
        <v>0</v>
      </c>
      <c r="BF361" s="107">
        <f>IF(U361="znížená",N361,0)</f>
        <v>0</v>
      </c>
      <c r="BG361" s="107">
        <f>IF(U361="zákl. prenesená",N361,0)</f>
        <v>0</v>
      </c>
      <c r="BH361" s="107">
        <f>IF(U361="zníž. prenesená",N361,0)</f>
        <v>0</v>
      </c>
      <c r="BI361" s="107">
        <f>IF(U361="nulová",N361,0)</f>
        <v>0</v>
      </c>
      <c r="BJ361" s="17" t="s">
        <v>118</v>
      </c>
      <c r="BK361" s="151">
        <f>ROUND(L361*K361,3)</f>
        <v>0</v>
      </c>
      <c r="BL361" s="17" t="s">
        <v>230</v>
      </c>
      <c r="BM361" s="17" t="s">
        <v>964</v>
      </c>
    </row>
    <row r="362" spans="2:65" s="9" customFormat="1" ht="37.35" customHeight="1">
      <c r="B362" s="163"/>
      <c r="C362" s="164"/>
      <c r="D362" s="150" t="s">
        <v>167</v>
      </c>
      <c r="E362" s="150"/>
      <c r="F362" s="150"/>
      <c r="G362" s="150"/>
      <c r="H362" s="150"/>
      <c r="I362" s="150"/>
      <c r="J362" s="150"/>
      <c r="K362" s="150"/>
      <c r="L362" s="150"/>
      <c r="M362" s="150"/>
      <c r="N362" s="258">
        <f>BK362</f>
        <v>0</v>
      </c>
      <c r="O362" s="259"/>
      <c r="P362" s="259"/>
      <c r="Q362" s="259"/>
      <c r="R362" s="165"/>
      <c r="T362" s="166"/>
      <c r="U362" s="164"/>
      <c r="V362" s="164"/>
      <c r="W362" s="167">
        <f>SUM(W363:W364)</f>
        <v>0</v>
      </c>
      <c r="X362" s="164"/>
      <c r="Y362" s="167">
        <f>SUM(Y363:Y364)</f>
        <v>0</v>
      </c>
      <c r="Z362" s="164"/>
      <c r="AA362" s="168">
        <f>SUM(AA363:AA364)</f>
        <v>0</v>
      </c>
      <c r="AR362" s="169" t="s">
        <v>172</v>
      </c>
      <c r="AT362" s="170" t="s">
        <v>74</v>
      </c>
      <c r="AU362" s="170" t="s">
        <v>75</v>
      </c>
      <c r="AY362" s="169" t="s">
        <v>168</v>
      </c>
      <c r="BK362" s="171">
        <f>SUM(BK363:BK364)</f>
        <v>0</v>
      </c>
    </row>
    <row r="363" spans="2:65" s="1" customFormat="1" ht="69.75" customHeight="1">
      <c r="B363" s="33"/>
      <c r="C363" s="173" t="s">
        <v>965</v>
      </c>
      <c r="D363" s="173" t="s">
        <v>141</v>
      </c>
      <c r="E363" s="174" t="s">
        <v>966</v>
      </c>
      <c r="F363" s="260" t="s">
        <v>967</v>
      </c>
      <c r="G363" s="260"/>
      <c r="H363" s="260"/>
      <c r="I363" s="260"/>
      <c r="J363" s="175" t="s">
        <v>20</v>
      </c>
      <c r="K363" s="156">
        <v>0</v>
      </c>
      <c r="L363" s="232">
        <v>0</v>
      </c>
      <c r="M363" s="261"/>
      <c r="N363" s="233">
        <f>ROUND(L363*K363,3)</f>
        <v>0</v>
      </c>
      <c r="O363" s="233"/>
      <c r="P363" s="233"/>
      <c r="Q363" s="233"/>
      <c r="R363" s="35"/>
      <c r="T363" s="157" t="s">
        <v>20</v>
      </c>
      <c r="U363" s="42" t="s">
        <v>42</v>
      </c>
      <c r="V363" s="34"/>
      <c r="W363" s="176">
        <f>V363*K363</f>
        <v>0</v>
      </c>
      <c r="X363" s="176">
        <v>0</v>
      </c>
      <c r="Y363" s="176">
        <f>X363*K363</f>
        <v>0</v>
      </c>
      <c r="Z363" s="176">
        <v>0</v>
      </c>
      <c r="AA363" s="177">
        <f>Z363*K363</f>
        <v>0</v>
      </c>
      <c r="AR363" s="17" t="s">
        <v>968</v>
      </c>
      <c r="AT363" s="17" t="s">
        <v>141</v>
      </c>
      <c r="AU363" s="17" t="s">
        <v>80</v>
      </c>
      <c r="AY363" s="17" t="s">
        <v>168</v>
      </c>
      <c r="BE363" s="107">
        <f>IF(U363="základná",N363,0)</f>
        <v>0</v>
      </c>
      <c r="BF363" s="107">
        <f>IF(U363="znížená",N363,0)</f>
        <v>0</v>
      </c>
      <c r="BG363" s="107">
        <f>IF(U363="zákl. prenesená",N363,0)</f>
        <v>0</v>
      </c>
      <c r="BH363" s="107">
        <f>IF(U363="zníž. prenesená",N363,0)</f>
        <v>0</v>
      </c>
      <c r="BI363" s="107">
        <f>IF(U363="nulová",N363,0)</f>
        <v>0</v>
      </c>
      <c r="BJ363" s="17" t="s">
        <v>118</v>
      </c>
      <c r="BK363" s="151">
        <f>ROUND(L363*K363,3)</f>
        <v>0</v>
      </c>
      <c r="BL363" s="17" t="s">
        <v>968</v>
      </c>
      <c r="BM363" s="17" t="s">
        <v>969</v>
      </c>
    </row>
    <row r="364" spans="2:65" s="1" customFormat="1" ht="282" customHeight="1">
      <c r="B364" s="33"/>
      <c r="C364" s="34"/>
      <c r="D364" s="34"/>
      <c r="E364" s="34"/>
      <c r="F364" s="267" t="s">
        <v>970</v>
      </c>
      <c r="G364" s="268"/>
      <c r="H364" s="268"/>
      <c r="I364" s="268"/>
      <c r="J364" s="34"/>
      <c r="K364" s="34"/>
      <c r="L364" s="34"/>
      <c r="M364" s="34"/>
      <c r="N364" s="34"/>
      <c r="O364" s="34"/>
      <c r="P364" s="34"/>
      <c r="Q364" s="34"/>
      <c r="R364" s="35"/>
      <c r="T364" s="136"/>
      <c r="U364" s="34"/>
      <c r="V364" s="34"/>
      <c r="W364" s="34"/>
      <c r="X364" s="34"/>
      <c r="Y364" s="34"/>
      <c r="Z364" s="34"/>
      <c r="AA364" s="76"/>
      <c r="AT364" s="17" t="s">
        <v>337</v>
      </c>
      <c r="AU364" s="17" t="s">
        <v>80</v>
      </c>
    </row>
    <row r="365" spans="2:65" s="1" customFormat="1" ht="49.9" customHeight="1">
      <c r="B365" s="33"/>
      <c r="C365" s="34"/>
      <c r="D365" s="150" t="s">
        <v>139</v>
      </c>
      <c r="E365" s="34"/>
      <c r="F365" s="34"/>
      <c r="G365" s="34"/>
      <c r="H365" s="34"/>
      <c r="I365" s="34"/>
      <c r="J365" s="34"/>
      <c r="K365" s="34"/>
      <c r="L365" s="34"/>
      <c r="M365" s="34"/>
      <c r="N365" s="236">
        <f t="shared" ref="N365:N370" si="105">BK365</f>
        <v>0</v>
      </c>
      <c r="O365" s="237"/>
      <c r="P365" s="237"/>
      <c r="Q365" s="237"/>
      <c r="R365" s="35"/>
      <c r="T365" s="136"/>
      <c r="U365" s="34"/>
      <c r="V365" s="34"/>
      <c r="W365" s="34"/>
      <c r="X365" s="34"/>
      <c r="Y365" s="34"/>
      <c r="Z365" s="34"/>
      <c r="AA365" s="76"/>
      <c r="AT365" s="17" t="s">
        <v>74</v>
      </c>
      <c r="AU365" s="17" t="s">
        <v>75</v>
      </c>
      <c r="AY365" s="17" t="s">
        <v>140</v>
      </c>
      <c r="BK365" s="151">
        <f>SUM(BK366:BK370)</f>
        <v>0</v>
      </c>
    </row>
    <row r="366" spans="2:65" s="1" customFormat="1" ht="22.35" customHeight="1">
      <c r="B366" s="33"/>
      <c r="C366" s="152" t="s">
        <v>20</v>
      </c>
      <c r="D366" s="152" t="s">
        <v>141</v>
      </c>
      <c r="E366" s="153" t="s">
        <v>20</v>
      </c>
      <c r="F366" s="231" t="s">
        <v>20</v>
      </c>
      <c r="G366" s="231"/>
      <c r="H366" s="231"/>
      <c r="I366" s="231"/>
      <c r="J366" s="154" t="s">
        <v>20</v>
      </c>
      <c r="K366" s="155"/>
      <c r="L366" s="232"/>
      <c r="M366" s="233"/>
      <c r="N366" s="233">
        <f t="shared" si="105"/>
        <v>0</v>
      </c>
      <c r="O366" s="233"/>
      <c r="P366" s="233"/>
      <c r="Q366" s="233"/>
      <c r="R366" s="35"/>
      <c r="T366" s="157" t="s">
        <v>20</v>
      </c>
      <c r="U366" s="158" t="s">
        <v>42</v>
      </c>
      <c r="V366" s="34"/>
      <c r="W366" s="34"/>
      <c r="X366" s="34"/>
      <c r="Y366" s="34"/>
      <c r="Z366" s="34"/>
      <c r="AA366" s="76"/>
      <c r="AT366" s="17" t="s">
        <v>140</v>
      </c>
      <c r="AU366" s="17" t="s">
        <v>80</v>
      </c>
      <c r="AY366" s="17" t="s">
        <v>140</v>
      </c>
      <c r="BE366" s="107">
        <f>IF(U366="základná",N366,0)</f>
        <v>0</v>
      </c>
      <c r="BF366" s="107">
        <f>IF(U366="znížená",N366,0)</f>
        <v>0</v>
      </c>
      <c r="BG366" s="107">
        <f>IF(U366="zákl. prenesená",N366,0)</f>
        <v>0</v>
      </c>
      <c r="BH366" s="107">
        <f>IF(U366="zníž. prenesená",N366,0)</f>
        <v>0</v>
      </c>
      <c r="BI366" s="107">
        <f>IF(U366="nulová",N366,0)</f>
        <v>0</v>
      </c>
      <c r="BJ366" s="17" t="s">
        <v>118</v>
      </c>
      <c r="BK366" s="151">
        <f>L366*K366</f>
        <v>0</v>
      </c>
    </row>
    <row r="367" spans="2:65" s="1" customFormat="1" ht="22.35" customHeight="1">
      <c r="B367" s="33"/>
      <c r="C367" s="152" t="s">
        <v>20</v>
      </c>
      <c r="D367" s="152" t="s">
        <v>141</v>
      </c>
      <c r="E367" s="153" t="s">
        <v>20</v>
      </c>
      <c r="F367" s="231" t="s">
        <v>20</v>
      </c>
      <c r="G367" s="231"/>
      <c r="H367" s="231"/>
      <c r="I367" s="231"/>
      <c r="J367" s="154" t="s">
        <v>20</v>
      </c>
      <c r="K367" s="155"/>
      <c r="L367" s="232"/>
      <c r="M367" s="233"/>
      <c r="N367" s="233">
        <f t="shared" si="105"/>
        <v>0</v>
      </c>
      <c r="O367" s="233"/>
      <c r="P367" s="233"/>
      <c r="Q367" s="233"/>
      <c r="R367" s="35"/>
      <c r="T367" s="157" t="s">
        <v>20</v>
      </c>
      <c r="U367" s="158" t="s">
        <v>42</v>
      </c>
      <c r="V367" s="34"/>
      <c r="W367" s="34"/>
      <c r="X367" s="34"/>
      <c r="Y367" s="34"/>
      <c r="Z367" s="34"/>
      <c r="AA367" s="76"/>
      <c r="AT367" s="17" t="s">
        <v>140</v>
      </c>
      <c r="AU367" s="17" t="s">
        <v>80</v>
      </c>
      <c r="AY367" s="17" t="s">
        <v>140</v>
      </c>
      <c r="BE367" s="107">
        <f>IF(U367="základná",N367,0)</f>
        <v>0</v>
      </c>
      <c r="BF367" s="107">
        <f>IF(U367="znížená",N367,0)</f>
        <v>0</v>
      </c>
      <c r="BG367" s="107">
        <f>IF(U367="zákl. prenesená",N367,0)</f>
        <v>0</v>
      </c>
      <c r="BH367" s="107">
        <f>IF(U367="zníž. prenesená",N367,0)</f>
        <v>0</v>
      </c>
      <c r="BI367" s="107">
        <f>IF(U367="nulová",N367,0)</f>
        <v>0</v>
      </c>
      <c r="BJ367" s="17" t="s">
        <v>118</v>
      </c>
      <c r="BK367" s="151">
        <f>L367*K367</f>
        <v>0</v>
      </c>
    </row>
    <row r="368" spans="2:65" s="1" customFormat="1" ht="22.35" customHeight="1">
      <c r="B368" s="33"/>
      <c r="C368" s="152" t="s">
        <v>20</v>
      </c>
      <c r="D368" s="152" t="s">
        <v>141</v>
      </c>
      <c r="E368" s="153" t="s">
        <v>20</v>
      </c>
      <c r="F368" s="231" t="s">
        <v>20</v>
      </c>
      <c r="G368" s="231"/>
      <c r="H368" s="231"/>
      <c r="I368" s="231"/>
      <c r="J368" s="154" t="s">
        <v>20</v>
      </c>
      <c r="K368" s="155"/>
      <c r="L368" s="232"/>
      <c r="M368" s="233"/>
      <c r="N368" s="233">
        <f t="shared" si="105"/>
        <v>0</v>
      </c>
      <c r="O368" s="233"/>
      <c r="P368" s="233"/>
      <c r="Q368" s="233"/>
      <c r="R368" s="35"/>
      <c r="T368" s="157" t="s">
        <v>20</v>
      </c>
      <c r="U368" s="158" t="s">
        <v>42</v>
      </c>
      <c r="V368" s="34"/>
      <c r="W368" s="34"/>
      <c r="X368" s="34"/>
      <c r="Y368" s="34"/>
      <c r="Z368" s="34"/>
      <c r="AA368" s="76"/>
      <c r="AT368" s="17" t="s">
        <v>140</v>
      </c>
      <c r="AU368" s="17" t="s">
        <v>80</v>
      </c>
      <c r="AY368" s="17" t="s">
        <v>140</v>
      </c>
      <c r="BE368" s="107">
        <f>IF(U368="základná",N368,0)</f>
        <v>0</v>
      </c>
      <c r="BF368" s="107">
        <f>IF(U368="znížená",N368,0)</f>
        <v>0</v>
      </c>
      <c r="BG368" s="107">
        <f>IF(U368="zákl. prenesená",N368,0)</f>
        <v>0</v>
      </c>
      <c r="BH368" s="107">
        <f>IF(U368="zníž. prenesená",N368,0)</f>
        <v>0</v>
      </c>
      <c r="BI368" s="107">
        <f>IF(U368="nulová",N368,0)</f>
        <v>0</v>
      </c>
      <c r="BJ368" s="17" t="s">
        <v>118</v>
      </c>
      <c r="BK368" s="151">
        <f>L368*K368</f>
        <v>0</v>
      </c>
    </row>
    <row r="369" spans="2:63" s="1" customFormat="1" ht="22.35" customHeight="1">
      <c r="B369" s="33"/>
      <c r="C369" s="152" t="s">
        <v>20</v>
      </c>
      <c r="D369" s="152" t="s">
        <v>141</v>
      </c>
      <c r="E369" s="153" t="s">
        <v>20</v>
      </c>
      <c r="F369" s="231" t="s">
        <v>20</v>
      </c>
      <c r="G369" s="231"/>
      <c r="H369" s="231"/>
      <c r="I369" s="231"/>
      <c r="J369" s="154" t="s">
        <v>20</v>
      </c>
      <c r="K369" s="155"/>
      <c r="L369" s="232"/>
      <c r="M369" s="233"/>
      <c r="N369" s="233">
        <f t="shared" si="105"/>
        <v>0</v>
      </c>
      <c r="O369" s="233"/>
      <c r="P369" s="233"/>
      <c r="Q369" s="233"/>
      <c r="R369" s="35"/>
      <c r="T369" s="157" t="s">
        <v>20</v>
      </c>
      <c r="U369" s="158" t="s">
        <v>42</v>
      </c>
      <c r="V369" s="34"/>
      <c r="W369" s="34"/>
      <c r="X369" s="34"/>
      <c r="Y369" s="34"/>
      <c r="Z369" s="34"/>
      <c r="AA369" s="76"/>
      <c r="AT369" s="17" t="s">
        <v>140</v>
      </c>
      <c r="AU369" s="17" t="s">
        <v>80</v>
      </c>
      <c r="AY369" s="17" t="s">
        <v>140</v>
      </c>
      <c r="BE369" s="107">
        <f>IF(U369="základná",N369,0)</f>
        <v>0</v>
      </c>
      <c r="BF369" s="107">
        <f>IF(U369="znížená",N369,0)</f>
        <v>0</v>
      </c>
      <c r="BG369" s="107">
        <f>IF(U369="zákl. prenesená",N369,0)</f>
        <v>0</v>
      </c>
      <c r="BH369" s="107">
        <f>IF(U369="zníž. prenesená",N369,0)</f>
        <v>0</v>
      </c>
      <c r="BI369" s="107">
        <f>IF(U369="nulová",N369,0)</f>
        <v>0</v>
      </c>
      <c r="BJ369" s="17" t="s">
        <v>118</v>
      </c>
      <c r="BK369" s="151">
        <f>L369*K369</f>
        <v>0</v>
      </c>
    </row>
    <row r="370" spans="2:63" s="1" customFormat="1" ht="22.35" customHeight="1">
      <c r="B370" s="33"/>
      <c r="C370" s="152" t="s">
        <v>20</v>
      </c>
      <c r="D370" s="152" t="s">
        <v>141</v>
      </c>
      <c r="E370" s="153" t="s">
        <v>20</v>
      </c>
      <c r="F370" s="231" t="s">
        <v>20</v>
      </c>
      <c r="G370" s="231"/>
      <c r="H370" s="231"/>
      <c r="I370" s="231"/>
      <c r="J370" s="154" t="s">
        <v>20</v>
      </c>
      <c r="K370" s="155"/>
      <c r="L370" s="232"/>
      <c r="M370" s="233"/>
      <c r="N370" s="233">
        <f t="shared" si="105"/>
        <v>0</v>
      </c>
      <c r="O370" s="233"/>
      <c r="P370" s="233"/>
      <c r="Q370" s="233"/>
      <c r="R370" s="35"/>
      <c r="T370" s="157" t="s">
        <v>20</v>
      </c>
      <c r="U370" s="158" t="s">
        <v>42</v>
      </c>
      <c r="V370" s="54"/>
      <c r="W370" s="54"/>
      <c r="X370" s="54"/>
      <c r="Y370" s="54"/>
      <c r="Z370" s="54"/>
      <c r="AA370" s="56"/>
      <c r="AT370" s="17" t="s">
        <v>140</v>
      </c>
      <c r="AU370" s="17" t="s">
        <v>80</v>
      </c>
      <c r="AY370" s="17" t="s">
        <v>140</v>
      </c>
      <c r="BE370" s="107">
        <f>IF(U370="základná",N370,0)</f>
        <v>0</v>
      </c>
      <c r="BF370" s="107">
        <f>IF(U370="znížená",N370,0)</f>
        <v>0</v>
      </c>
      <c r="BG370" s="107">
        <f>IF(U370="zákl. prenesená",N370,0)</f>
        <v>0</v>
      </c>
      <c r="BH370" s="107">
        <f>IF(U370="zníž. prenesená",N370,0)</f>
        <v>0</v>
      </c>
      <c r="BI370" s="107">
        <f>IF(U370="nulová",N370,0)</f>
        <v>0</v>
      </c>
      <c r="BJ370" s="17" t="s">
        <v>118</v>
      </c>
      <c r="BK370" s="151">
        <f>L370*K370</f>
        <v>0</v>
      </c>
    </row>
    <row r="371" spans="2:63" s="1" customFormat="1" ht="6.95" customHeight="1">
      <c r="B371" s="57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9"/>
    </row>
  </sheetData>
  <sheetProtection algorithmName="SHA-512" hashValue="FOjoIsFQLpnAmjU9Je2r4Tp6oglrvRFKGYhNfgdXDv/qKpeSB6HqLBApXYV2xUnudJcj0AQIOMrxrOL8pcjcNg==" saltValue="mqTlTXuSFZjuJyVI+rIGDQ==" spinCount="100000" sheet="1" objects="1" scenarios="1" formatCells="0" formatColumns="0" formatRows="0" sort="0" autoFilter="0"/>
  <mergeCells count="72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5:Q115"/>
    <mergeCell ref="D116:H116"/>
    <mergeCell ref="N116:Q116"/>
    <mergeCell ref="D117:H117"/>
    <mergeCell ref="N117:Q117"/>
    <mergeCell ref="D118:H118"/>
    <mergeCell ref="N118:Q118"/>
    <mergeCell ref="D119:H119"/>
    <mergeCell ref="N119:Q119"/>
    <mergeCell ref="D120:H120"/>
    <mergeCell ref="N120:Q120"/>
    <mergeCell ref="N121:Q121"/>
    <mergeCell ref="L123:Q123"/>
    <mergeCell ref="C129:Q129"/>
    <mergeCell ref="F131:P131"/>
    <mergeCell ref="F132:P132"/>
    <mergeCell ref="M134:P134"/>
    <mergeCell ref="M136:Q136"/>
    <mergeCell ref="M137:Q137"/>
    <mergeCell ref="F139:I139"/>
    <mergeCell ref="L139:M139"/>
    <mergeCell ref="N139:Q139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F188:I188"/>
    <mergeCell ref="L188:M188"/>
    <mergeCell ref="N188:Q188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7:I227"/>
    <mergeCell ref="L227:M227"/>
    <mergeCell ref="N227:Q227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9:I299"/>
    <mergeCell ref="L299:M299"/>
    <mergeCell ref="N299:Q299"/>
    <mergeCell ref="F300:I300"/>
    <mergeCell ref="L300:M300"/>
    <mergeCell ref="N300:Q300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6:I336"/>
    <mergeCell ref="L336:M336"/>
    <mergeCell ref="N336:Q336"/>
    <mergeCell ref="N335:Q335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3:I343"/>
    <mergeCell ref="L343:M343"/>
    <mergeCell ref="N343:Q343"/>
    <mergeCell ref="N342:Q342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5:I355"/>
    <mergeCell ref="L355:M355"/>
    <mergeCell ref="N355:Q355"/>
    <mergeCell ref="F363:I363"/>
    <mergeCell ref="L363:M363"/>
    <mergeCell ref="N363:Q363"/>
    <mergeCell ref="F356:I356"/>
    <mergeCell ref="L356:M356"/>
    <mergeCell ref="N356:Q356"/>
    <mergeCell ref="F357:I357"/>
    <mergeCell ref="L357:M357"/>
    <mergeCell ref="N357:Q357"/>
    <mergeCell ref="F359:I359"/>
    <mergeCell ref="L359:M359"/>
    <mergeCell ref="N359:Q359"/>
    <mergeCell ref="F370:I370"/>
    <mergeCell ref="L370:M370"/>
    <mergeCell ref="N370:Q370"/>
    <mergeCell ref="N140:Q140"/>
    <mergeCell ref="N141:Q141"/>
    <mergeCell ref="N142:Q142"/>
    <mergeCell ref="N151:Q151"/>
    <mergeCell ref="N159:Q159"/>
    <mergeCell ref="N173:Q173"/>
    <mergeCell ref="N189:Q189"/>
    <mergeCell ref="N226:Q226"/>
    <mergeCell ref="N228:Q228"/>
    <mergeCell ref="N229:Q229"/>
    <mergeCell ref="N233:Q233"/>
    <mergeCell ref="N258:Q258"/>
    <mergeCell ref="N266:Q266"/>
    <mergeCell ref="N294:Q294"/>
    <mergeCell ref="N298:Q298"/>
    <mergeCell ref="N301:Q301"/>
    <mergeCell ref="N305:Q305"/>
    <mergeCell ref="N309:Q309"/>
    <mergeCell ref="F364:I364"/>
    <mergeCell ref="F366:I366"/>
    <mergeCell ref="L366:M366"/>
    <mergeCell ref="N344:Q344"/>
    <mergeCell ref="N348:Q348"/>
    <mergeCell ref="N354:Q354"/>
    <mergeCell ref="N358:Q358"/>
    <mergeCell ref="N362:Q362"/>
    <mergeCell ref="N365:Q365"/>
    <mergeCell ref="H1:K1"/>
    <mergeCell ref="S2:AC2"/>
    <mergeCell ref="F369:I369"/>
    <mergeCell ref="L369:M369"/>
    <mergeCell ref="N369:Q369"/>
    <mergeCell ref="N366:Q366"/>
    <mergeCell ref="F367:I367"/>
    <mergeCell ref="L367:M367"/>
    <mergeCell ref="N367:Q367"/>
    <mergeCell ref="F368:I368"/>
    <mergeCell ref="L368:M368"/>
    <mergeCell ref="N368:Q368"/>
    <mergeCell ref="F360:I360"/>
    <mergeCell ref="L360:M360"/>
    <mergeCell ref="N360:Q360"/>
    <mergeCell ref="F361:I361"/>
    <mergeCell ref="L361:M361"/>
    <mergeCell ref="N361:Q361"/>
  </mergeCells>
  <dataValidations count="2">
    <dataValidation type="list" allowBlank="1" showInputMessage="1" showErrorMessage="1" error="Povolené sú hodnoty K, M." sqref="D366:D371">
      <formula1>"K, M"</formula1>
    </dataValidation>
    <dataValidation type="list" allowBlank="1" showInputMessage="1" showErrorMessage="1" error="Povolené sú hodnoty základná, znížená, nulová." sqref="U366:U371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3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1"/>
      <c r="C1" s="11"/>
      <c r="D1" s="12" t="s">
        <v>1</v>
      </c>
      <c r="E1" s="11"/>
      <c r="F1" s="13" t="s">
        <v>102</v>
      </c>
      <c r="G1" s="13"/>
      <c r="H1" s="230" t="s">
        <v>103</v>
      </c>
      <c r="I1" s="230"/>
      <c r="J1" s="230"/>
      <c r="K1" s="230"/>
      <c r="L1" s="13" t="s">
        <v>104</v>
      </c>
      <c r="M1" s="11"/>
      <c r="N1" s="11"/>
      <c r="O1" s="12" t="s">
        <v>105</v>
      </c>
      <c r="P1" s="11"/>
      <c r="Q1" s="11"/>
      <c r="R1" s="11"/>
      <c r="S1" s="13" t="s">
        <v>106</v>
      </c>
      <c r="T1" s="13"/>
      <c r="U1" s="116"/>
      <c r="V1" s="11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17" t="s">
        <v>87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75</v>
      </c>
    </row>
    <row r="4" spans="1:66" ht="36.950000000000003" customHeight="1">
      <c r="B4" s="21"/>
      <c r="C4" s="190" t="s">
        <v>107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22"/>
      <c r="T4" s="23" t="s">
        <v>12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17</v>
      </c>
      <c r="E6" s="25"/>
      <c r="F6" s="273" t="str">
        <f>'Rekapitulácia stavby'!K6</f>
        <v>Detva</v>
      </c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5"/>
      <c r="R6" s="22"/>
    </row>
    <row r="7" spans="1:66" s="1" customFormat="1" ht="32.85" customHeight="1">
      <c r="B7" s="33"/>
      <c r="C7" s="34"/>
      <c r="D7" s="28" t="s">
        <v>142</v>
      </c>
      <c r="E7" s="34"/>
      <c r="F7" s="223" t="s">
        <v>971</v>
      </c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34"/>
      <c r="R7" s="35"/>
    </row>
    <row r="8" spans="1:66" s="1" customFormat="1" ht="14.45" customHeight="1">
      <c r="B8" s="33"/>
      <c r="C8" s="34"/>
      <c r="D8" s="29" t="s">
        <v>19</v>
      </c>
      <c r="E8" s="34"/>
      <c r="F8" s="27" t="s">
        <v>20</v>
      </c>
      <c r="G8" s="34"/>
      <c r="H8" s="34"/>
      <c r="I8" s="34"/>
      <c r="J8" s="34"/>
      <c r="K8" s="34"/>
      <c r="L8" s="34"/>
      <c r="M8" s="29" t="s">
        <v>21</v>
      </c>
      <c r="N8" s="34"/>
      <c r="O8" s="27" t="s">
        <v>20</v>
      </c>
      <c r="P8" s="34"/>
      <c r="Q8" s="34"/>
      <c r="R8" s="35"/>
    </row>
    <row r="9" spans="1:66" s="1" customFormat="1" ht="14.45" customHeight="1">
      <c r="B9" s="33"/>
      <c r="C9" s="34"/>
      <c r="D9" s="29" t="s">
        <v>22</v>
      </c>
      <c r="E9" s="34"/>
      <c r="F9" s="27" t="s">
        <v>18</v>
      </c>
      <c r="G9" s="34"/>
      <c r="H9" s="34"/>
      <c r="I9" s="34"/>
      <c r="J9" s="34"/>
      <c r="K9" s="34"/>
      <c r="L9" s="34"/>
      <c r="M9" s="29" t="s">
        <v>23</v>
      </c>
      <c r="N9" s="34"/>
      <c r="O9" s="255">
        <f>'Rekapitulácia stavby'!AN8</f>
        <v>43326</v>
      </c>
      <c r="P9" s="242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29" t="s">
        <v>24</v>
      </c>
      <c r="E11" s="34"/>
      <c r="F11" s="34"/>
      <c r="G11" s="34"/>
      <c r="H11" s="34"/>
      <c r="I11" s="34"/>
      <c r="J11" s="34"/>
      <c r="K11" s="34"/>
      <c r="L11" s="34"/>
      <c r="M11" s="29" t="s">
        <v>25</v>
      </c>
      <c r="N11" s="34"/>
      <c r="O11" s="221" t="str">
        <f>IF('Rekapitulácia stavby'!AN10="","",'Rekapitulácia stavby'!AN10)</f>
        <v/>
      </c>
      <c r="P11" s="221"/>
      <c r="Q11" s="34"/>
      <c r="R11" s="35"/>
    </row>
    <row r="12" spans="1:66" s="1" customFormat="1" ht="18" customHeight="1">
      <c r="B12" s="33"/>
      <c r="C12" s="34"/>
      <c r="D12" s="34"/>
      <c r="E12" s="27" t="str">
        <f>IF('Rekapitulácia stavby'!E11="","",'Rekapitulácia stavby'!E11)</f>
        <v xml:space="preserve"> </v>
      </c>
      <c r="F12" s="34"/>
      <c r="G12" s="34"/>
      <c r="H12" s="34"/>
      <c r="I12" s="34"/>
      <c r="J12" s="34"/>
      <c r="K12" s="34"/>
      <c r="L12" s="34"/>
      <c r="M12" s="29" t="s">
        <v>27</v>
      </c>
      <c r="N12" s="34"/>
      <c r="O12" s="221" t="str">
        <f>IF('Rekapitulácia stavby'!AN11="","",'Rekapitulácia stavby'!AN11)</f>
        <v/>
      </c>
      <c r="P12" s="221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29" t="s">
        <v>28</v>
      </c>
      <c r="E14" s="34"/>
      <c r="F14" s="34"/>
      <c r="G14" s="34"/>
      <c r="H14" s="34"/>
      <c r="I14" s="34"/>
      <c r="J14" s="34"/>
      <c r="K14" s="34"/>
      <c r="L14" s="34"/>
      <c r="M14" s="29" t="s">
        <v>25</v>
      </c>
      <c r="N14" s="34"/>
      <c r="O14" s="253" t="str">
        <f>IF('Rekapitulácia stavby'!AN13="","",'Rekapitulácia stavby'!AN13)</f>
        <v>Vyplň údaj</v>
      </c>
      <c r="P14" s="221"/>
      <c r="Q14" s="34"/>
      <c r="R14" s="35"/>
    </row>
    <row r="15" spans="1:66" s="1" customFormat="1" ht="18" customHeight="1">
      <c r="B15" s="33"/>
      <c r="C15" s="34"/>
      <c r="D15" s="34"/>
      <c r="E15" s="253" t="str">
        <f>IF('Rekapitulácia stavby'!E14="","",'Rekapitulácia stavby'!E14)</f>
        <v>Vyplň údaj</v>
      </c>
      <c r="F15" s="254"/>
      <c r="G15" s="254"/>
      <c r="H15" s="254"/>
      <c r="I15" s="254"/>
      <c r="J15" s="254"/>
      <c r="K15" s="254"/>
      <c r="L15" s="254"/>
      <c r="M15" s="29" t="s">
        <v>27</v>
      </c>
      <c r="N15" s="34"/>
      <c r="O15" s="253" t="str">
        <f>IF('Rekapitulácia stavby'!AN14="","",'Rekapitulácia stavby'!AN14)</f>
        <v>Vyplň údaj</v>
      </c>
      <c r="P15" s="221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29" t="s">
        <v>30</v>
      </c>
      <c r="E17" s="34"/>
      <c r="F17" s="34"/>
      <c r="G17" s="34"/>
      <c r="H17" s="34"/>
      <c r="I17" s="34"/>
      <c r="J17" s="34"/>
      <c r="K17" s="34"/>
      <c r="L17" s="34"/>
      <c r="M17" s="29" t="s">
        <v>25</v>
      </c>
      <c r="N17" s="34"/>
      <c r="O17" s="221" t="s">
        <v>20</v>
      </c>
      <c r="P17" s="221"/>
      <c r="Q17" s="34"/>
      <c r="R17" s="35"/>
    </row>
    <row r="18" spans="2:18" s="1" customFormat="1" ht="18" customHeight="1">
      <c r="B18" s="33"/>
      <c r="C18" s="34"/>
      <c r="D18" s="34"/>
      <c r="E18" s="27" t="s">
        <v>31</v>
      </c>
      <c r="F18" s="34"/>
      <c r="G18" s="34"/>
      <c r="H18" s="34"/>
      <c r="I18" s="34"/>
      <c r="J18" s="34"/>
      <c r="K18" s="34"/>
      <c r="L18" s="34"/>
      <c r="M18" s="29" t="s">
        <v>27</v>
      </c>
      <c r="N18" s="34"/>
      <c r="O18" s="221" t="s">
        <v>20</v>
      </c>
      <c r="P18" s="221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29" t="s">
        <v>34</v>
      </c>
      <c r="E20" s="34"/>
      <c r="F20" s="34"/>
      <c r="G20" s="34"/>
      <c r="H20" s="34"/>
      <c r="I20" s="34"/>
      <c r="J20" s="34"/>
      <c r="K20" s="34"/>
      <c r="L20" s="34"/>
      <c r="M20" s="29" t="s">
        <v>25</v>
      </c>
      <c r="N20" s="34"/>
      <c r="O20" s="221" t="str">
        <f>IF('Rekapitulácia stavby'!AN19="","",'Rekapitulácia stavby'!AN19)</f>
        <v/>
      </c>
      <c r="P20" s="221"/>
      <c r="Q20" s="34"/>
      <c r="R20" s="35"/>
    </row>
    <row r="21" spans="2:18" s="1" customFormat="1" ht="18" customHeight="1">
      <c r="B21" s="33"/>
      <c r="C21" s="34"/>
      <c r="D21" s="34"/>
      <c r="E21" s="27" t="str">
        <f>IF('Rekapitulácia stavby'!E20="","",'Rekapitulácia stavby'!E20)</f>
        <v xml:space="preserve"> </v>
      </c>
      <c r="F21" s="34"/>
      <c r="G21" s="34"/>
      <c r="H21" s="34"/>
      <c r="I21" s="34"/>
      <c r="J21" s="34"/>
      <c r="K21" s="34"/>
      <c r="L21" s="34"/>
      <c r="M21" s="29" t="s">
        <v>27</v>
      </c>
      <c r="N21" s="34"/>
      <c r="O21" s="221" t="str">
        <f>IF('Rekapitulácia stavby'!AN20="","",'Rekapitulácia stavby'!AN20)</f>
        <v/>
      </c>
      <c r="P21" s="221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29" t="s">
        <v>35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22.5" customHeight="1">
      <c r="B24" s="33"/>
      <c r="C24" s="34"/>
      <c r="D24" s="34"/>
      <c r="E24" s="226" t="s">
        <v>20</v>
      </c>
      <c r="F24" s="226"/>
      <c r="G24" s="226"/>
      <c r="H24" s="226"/>
      <c r="I24" s="226"/>
      <c r="J24" s="226"/>
      <c r="K24" s="226"/>
      <c r="L24" s="226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17" t="s">
        <v>108</v>
      </c>
      <c r="E27" s="34"/>
      <c r="F27" s="34"/>
      <c r="G27" s="34"/>
      <c r="H27" s="34"/>
      <c r="I27" s="34"/>
      <c r="J27" s="34"/>
      <c r="K27" s="34"/>
      <c r="L27" s="34"/>
      <c r="M27" s="227">
        <f>N88</f>
        <v>0</v>
      </c>
      <c r="N27" s="227"/>
      <c r="O27" s="227"/>
      <c r="P27" s="227"/>
      <c r="Q27" s="34"/>
      <c r="R27" s="35"/>
    </row>
    <row r="28" spans="2:18" s="1" customFormat="1" ht="14.45" customHeight="1">
      <c r="B28" s="33"/>
      <c r="C28" s="34"/>
      <c r="D28" s="32" t="s">
        <v>96</v>
      </c>
      <c r="E28" s="34"/>
      <c r="F28" s="34"/>
      <c r="G28" s="34"/>
      <c r="H28" s="34"/>
      <c r="I28" s="34"/>
      <c r="J28" s="34"/>
      <c r="K28" s="34"/>
      <c r="L28" s="34"/>
      <c r="M28" s="227">
        <f>N94</f>
        <v>0</v>
      </c>
      <c r="N28" s="227"/>
      <c r="O28" s="227"/>
      <c r="P28" s="227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18" t="s">
        <v>38</v>
      </c>
      <c r="E30" s="34"/>
      <c r="F30" s="34"/>
      <c r="G30" s="34"/>
      <c r="H30" s="34"/>
      <c r="I30" s="34"/>
      <c r="J30" s="34"/>
      <c r="K30" s="34"/>
      <c r="L30" s="34"/>
      <c r="M30" s="252">
        <f>ROUND(M27+M28,2)</f>
        <v>0</v>
      </c>
      <c r="N30" s="241"/>
      <c r="O30" s="241"/>
      <c r="P30" s="241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39</v>
      </c>
      <c r="E32" s="40" t="s">
        <v>40</v>
      </c>
      <c r="F32" s="41">
        <v>0.2</v>
      </c>
      <c r="G32" s="119" t="s">
        <v>41</v>
      </c>
      <c r="H32" s="251">
        <f>ROUND((((SUM(BE94:BE101)+SUM(BE119:BE219))+SUM(BE221:BE225))),2)</f>
        <v>0</v>
      </c>
      <c r="I32" s="241"/>
      <c r="J32" s="241"/>
      <c r="K32" s="34"/>
      <c r="L32" s="34"/>
      <c r="M32" s="251">
        <f>ROUND(((ROUND((SUM(BE94:BE101)+SUM(BE119:BE219)), 2)*F32)+SUM(BE221:BE225)*F32),2)</f>
        <v>0</v>
      </c>
      <c r="N32" s="241"/>
      <c r="O32" s="241"/>
      <c r="P32" s="241"/>
      <c r="Q32" s="34"/>
      <c r="R32" s="35"/>
    </row>
    <row r="33" spans="2:18" s="1" customFormat="1" ht="14.45" customHeight="1">
      <c r="B33" s="33"/>
      <c r="C33" s="34"/>
      <c r="D33" s="34"/>
      <c r="E33" s="40" t="s">
        <v>42</v>
      </c>
      <c r="F33" s="41">
        <v>0.2</v>
      </c>
      <c r="G33" s="119" t="s">
        <v>41</v>
      </c>
      <c r="H33" s="251">
        <f>ROUND((((SUM(BF94:BF101)+SUM(BF119:BF219))+SUM(BF221:BF225))),2)</f>
        <v>0</v>
      </c>
      <c r="I33" s="241"/>
      <c r="J33" s="241"/>
      <c r="K33" s="34"/>
      <c r="L33" s="34"/>
      <c r="M33" s="251">
        <f>ROUND(((ROUND((SUM(BF94:BF101)+SUM(BF119:BF219)), 2)*F33)+SUM(BF221:BF225)*F33),2)</f>
        <v>0</v>
      </c>
      <c r="N33" s="241"/>
      <c r="O33" s="241"/>
      <c r="P33" s="241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43</v>
      </c>
      <c r="F34" s="41">
        <v>0.2</v>
      </c>
      <c r="G34" s="119" t="s">
        <v>41</v>
      </c>
      <c r="H34" s="251">
        <f>ROUND((((SUM(BG94:BG101)+SUM(BG119:BG219))+SUM(BG221:BG225))),2)</f>
        <v>0</v>
      </c>
      <c r="I34" s="241"/>
      <c r="J34" s="241"/>
      <c r="K34" s="34"/>
      <c r="L34" s="34"/>
      <c r="M34" s="251">
        <v>0</v>
      </c>
      <c r="N34" s="241"/>
      <c r="O34" s="241"/>
      <c r="P34" s="241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44</v>
      </c>
      <c r="F35" s="41">
        <v>0.2</v>
      </c>
      <c r="G35" s="119" t="s">
        <v>41</v>
      </c>
      <c r="H35" s="251">
        <f>ROUND((((SUM(BH94:BH101)+SUM(BH119:BH219))+SUM(BH221:BH225))),2)</f>
        <v>0</v>
      </c>
      <c r="I35" s="241"/>
      <c r="J35" s="241"/>
      <c r="K35" s="34"/>
      <c r="L35" s="34"/>
      <c r="M35" s="251">
        <v>0</v>
      </c>
      <c r="N35" s="241"/>
      <c r="O35" s="241"/>
      <c r="P35" s="241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45</v>
      </c>
      <c r="F36" s="41">
        <v>0</v>
      </c>
      <c r="G36" s="119" t="s">
        <v>41</v>
      </c>
      <c r="H36" s="251">
        <f>ROUND((((SUM(BI94:BI101)+SUM(BI119:BI219))+SUM(BI221:BI225))),2)</f>
        <v>0</v>
      </c>
      <c r="I36" s="241"/>
      <c r="J36" s="241"/>
      <c r="K36" s="34"/>
      <c r="L36" s="34"/>
      <c r="M36" s="251">
        <v>0</v>
      </c>
      <c r="N36" s="241"/>
      <c r="O36" s="241"/>
      <c r="P36" s="241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15"/>
      <c r="D38" s="120" t="s">
        <v>46</v>
      </c>
      <c r="E38" s="77"/>
      <c r="F38" s="77"/>
      <c r="G38" s="121" t="s">
        <v>47</v>
      </c>
      <c r="H38" s="122" t="s">
        <v>48</v>
      </c>
      <c r="I38" s="77"/>
      <c r="J38" s="77"/>
      <c r="K38" s="77"/>
      <c r="L38" s="249">
        <f>SUM(M30:M36)</f>
        <v>0</v>
      </c>
      <c r="M38" s="249"/>
      <c r="N38" s="249"/>
      <c r="O38" s="249"/>
      <c r="P38" s="250"/>
      <c r="Q38" s="115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3"/>
      <c r="C50" s="34"/>
      <c r="D50" s="48" t="s">
        <v>49</v>
      </c>
      <c r="E50" s="49"/>
      <c r="F50" s="49"/>
      <c r="G50" s="49"/>
      <c r="H50" s="50"/>
      <c r="I50" s="34"/>
      <c r="J50" s="48" t="s">
        <v>50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1"/>
      <c r="C51" s="25"/>
      <c r="D51" s="51"/>
      <c r="E51" s="25"/>
      <c r="F51" s="25"/>
      <c r="G51" s="25"/>
      <c r="H51" s="52"/>
      <c r="I51" s="25"/>
      <c r="J51" s="51"/>
      <c r="K51" s="25"/>
      <c r="L51" s="25"/>
      <c r="M51" s="25"/>
      <c r="N51" s="25"/>
      <c r="O51" s="25"/>
      <c r="P51" s="52"/>
      <c r="Q51" s="25"/>
      <c r="R51" s="22"/>
    </row>
    <row r="52" spans="2:18">
      <c r="B52" s="21"/>
      <c r="C52" s="25"/>
      <c r="D52" s="51"/>
      <c r="E52" s="25"/>
      <c r="F52" s="25"/>
      <c r="G52" s="25"/>
      <c r="H52" s="52"/>
      <c r="I52" s="25"/>
      <c r="J52" s="51"/>
      <c r="K52" s="25"/>
      <c r="L52" s="25"/>
      <c r="M52" s="25"/>
      <c r="N52" s="25"/>
      <c r="O52" s="25"/>
      <c r="P52" s="52"/>
      <c r="Q52" s="25"/>
      <c r="R52" s="22"/>
    </row>
    <row r="53" spans="2:18">
      <c r="B53" s="21"/>
      <c r="C53" s="25"/>
      <c r="D53" s="51"/>
      <c r="E53" s="25"/>
      <c r="F53" s="25"/>
      <c r="G53" s="25"/>
      <c r="H53" s="52"/>
      <c r="I53" s="25"/>
      <c r="J53" s="51"/>
      <c r="K53" s="25"/>
      <c r="L53" s="25"/>
      <c r="M53" s="25"/>
      <c r="N53" s="25"/>
      <c r="O53" s="25"/>
      <c r="P53" s="52"/>
      <c r="Q53" s="25"/>
      <c r="R53" s="22"/>
    </row>
    <row r="54" spans="2:18">
      <c r="B54" s="21"/>
      <c r="C54" s="25"/>
      <c r="D54" s="51"/>
      <c r="E54" s="25"/>
      <c r="F54" s="25"/>
      <c r="G54" s="25"/>
      <c r="H54" s="52"/>
      <c r="I54" s="25"/>
      <c r="J54" s="51"/>
      <c r="K54" s="25"/>
      <c r="L54" s="25"/>
      <c r="M54" s="25"/>
      <c r="N54" s="25"/>
      <c r="O54" s="25"/>
      <c r="P54" s="52"/>
      <c r="Q54" s="25"/>
      <c r="R54" s="22"/>
    </row>
    <row r="55" spans="2:18">
      <c r="B55" s="21"/>
      <c r="C55" s="25"/>
      <c r="D55" s="51"/>
      <c r="E55" s="25"/>
      <c r="F55" s="25"/>
      <c r="G55" s="25"/>
      <c r="H55" s="52"/>
      <c r="I55" s="25"/>
      <c r="J55" s="51"/>
      <c r="K55" s="25"/>
      <c r="L55" s="25"/>
      <c r="M55" s="25"/>
      <c r="N55" s="25"/>
      <c r="O55" s="25"/>
      <c r="P55" s="52"/>
      <c r="Q55" s="25"/>
      <c r="R55" s="22"/>
    </row>
    <row r="56" spans="2:18">
      <c r="B56" s="21"/>
      <c r="C56" s="25"/>
      <c r="D56" s="51"/>
      <c r="E56" s="25"/>
      <c r="F56" s="25"/>
      <c r="G56" s="25"/>
      <c r="H56" s="52"/>
      <c r="I56" s="25"/>
      <c r="J56" s="51"/>
      <c r="K56" s="25"/>
      <c r="L56" s="25"/>
      <c r="M56" s="25"/>
      <c r="N56" s="25"/>
      <c r="O56" s="25"/>
      <c r="P56" s="52"/>
      <c r="Q56" s="25"/>
      <c r="R56" s="22"/>
    </row>
    <row r="57" spans="2:18">
      <c r="B57" s="21"/>
      <c r="C57" s="25"/>
      <c r="D57" s="51"/>
      <c r="E57" s="25"/>
      <c r="F57" s="25"/>
      <c r="G57" s="25"/>
      <c r="H57" s="52"/>
      <c r="I57" s="25"/>
      <c r="J57" s="51"/>
      <c r="K57" s="25"/>
      <c r="L57" s="25"/>
      <c r="M57" s="25"/>
      <c r="N57" s="25"/>
      <c r="O57" s="25"/>
      <c r="P57" s="52"/>
      <c r="Q57" s="25"/>
      <c r="R57" s="22"/>
    </row>
    <row r="58" spans="2:18">
      <c r="B58" s="21"/>
      <c r="C58" s="25"/>
      <c r="D58" s="51"/>
      <c r="E58" s="25"/>
      <c r="F58" s="25"/>
      <c r="G58" s="25"/>
      <c r="H58" s="52"/>
      <c r="I58" s="25"/>
      <c r="J58" s="51"/>
      <c r="K58" s="25"/>
      <c r="L58" s="25"/>
      <c r="M58" s="25"/>
      <c r="N58" s="25"/>
      <c r="O58" s="25"/>
      <c r="P58" s="52"/>
      <c r="Q58" s="25"/>
      <c r="R58" s="22"/>
    </row>
    <row r="59" spans="2:18" s="1" customFormat="1" ht="15">
      <c r="B59" s="33"/>
      <c r="C59" s="34"/>
      <c r="D59" s="53" t="s">
        <v>51</v>
      </c>
      <c r="E59" s="54"/>
      <c r="F59" s="54"/>
      <c r="G59" s="55" t="s">
        <v>52</v>
      </c>
      <c r="H59" s="56"/>
      <c r="I59" s="34"/>
      <c r="J59" s="53" t="s">
        <v>51</v>
      </c>
      <c r="K59" s="54"/>
      <c r="L59" s="54"/>
      <c r="M59" s="54"/>
      <c r="N59" s="55" t="s">
        <v>52</v>
      </c>
      <c r="O59" s="54"/>
      <c r="P59" s="56"/>
      <c r="Q59" s="34"/>
      <c r="R59" s="35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3"/>
      <c r="C61" s="34"/>
      <c r="D61" s="48" t="s">
        <v>53</v>
      </c>
      <c r="E61" s="49"/>
      <c r="F61" s="49"/>
      <c r="G61" s="49"/>
      <c r="H61" s="50"/>
      <c r="I61" s="34"/>
      <c r="J61" s="48" t="s">
        <v>54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1"/>
      <c r="C62" s="25"/>
      <c r="D62" s="51"/>
      <c r="E62" s="25"/>
      <c r="F62" s="25"/>
      <c r="G62" s="25"/>
      <c r="H62" s="52"/>
      <c r="I62" s="25"/>
      <c r="J62" s="51"/>
      <c r="K62" s="25"/>
      <c r="L62" s="25"/>
      <c r="M62" s="25"/>
      <c r="N62" s="25"/>
      <c r="O62" s="25"/>
      <c r="P62" s="52"/>
      <c r="Q62" s="25"/>
      <c r="R62" s="22"/>
    </row>
    <row r="63" spans="2:18">
      <c r="B63" s="21"/>
      <c r="C63" s="25"/>
      <c r="D63" s="51"/>
      <c r="E63" s="25"/>
      <c r="F63" s="25"/>
      <c r="G63" s="25"/>
      <c r="H63" s="52"/>
      <c r="I63" s="25"/>
      <c r="J63" s="51"/>
      <c r="K63" s="25"/>
      <c r="L63" s="25"/>
      <c r="M63" s="25"/>
      <c r="N63" s="25"/>
      <c r="O63" s="25"/>
      <c r="P63" s="52"/>
      <c r="Q63" s="25"/>
      <c r="R63" s="22"/>
    </row>
    <row r="64" spans="2:18">
      <c r="B64" s="21"/>
      <c r="C64" s="25"/>
      <c r="D64" s="51"/>
      <c r="E64" s="25"/>
      <c r="F64" s="25"/>
      <c r="G64" s="25"/>
      <c r="H64" s="52"/>
      <c r="I64" s="25"/>
      <c r="J64" s="51"/>
      <c r="K64" s="25"/>
      <c r="L64" s="25"/>
      <c r="M64" s="25"/>
      <c r="N64" s="25"/>
      <c r="O64" s="25"/>
      <c r="P64" s="52"/>
      <c r="Q64" s="25"/>
      <c r="R64" s="22"/>
    </row>
    <row r="65" spans="2:21">
      <c r="B65" s="21"/>
      <c r="C65" s="25"/>
      <c r="D65" s="51"/>
      <c r="E65" s="25"/>
      <c r="F65" s="25"/>
      <c r="G65" s="25"/>
      <c r="H65" s="52"/>
      <c r="I65" s="25"/>
      <c r="J65" s="51"/>
      <c r="K65" s="25"/>
      <c r="L65" s="25"/>
      <c r="M65" s="25"/>
      <c r="N65" s="25"/>
      <c r="O65" s="25"/>
      <c r="P65" s="52"/>
      <c r="Q65" s="25"/>
      <c r="R65" s="22"/>
    </row>
    <row r="66" spans="2:21">
      <c r="B66" s="21"/>
      <c r="C66" s="25"/>
      <c r="D66" s="51"/>
      <c r="E66" s="25"/>
      <c r="F66" s="25"/>
      <c r="G66" s="25"/>
      <c r="H66" s="52"/>
      <c r="I66" s="25"/>
      <c r="J66" s="51"/>
      <c r="K66" s="25"/>
      <c r="L66" s="25"/>
      <c r="M66" s="25"/>
      <c r="N66" s="25"/>
      <c r="O66" s="25"/>
      <c r="P66" s="52"/>
      <c r="Q66" s="25"/>
      <c r="R66" s="22"/>
    </row>
    <row r="67" spans="2:21">
      <c r="B67" s="21"/>
      <c r="C67" s="25"/>
      <c r="D67" s="51"/>
      <c r="E67" s="25"/>
      <c r="F67" s="25"/>
      <c r="G67" s="25"/>
      <c r="H67" s="52"/>
      <c r="I67" s="25"/>
      <c r="J67" s="51"/>
      <c r="K67" s="25"/>
      <c r="L67" s="25"/>
      <c r="M67" s="25"/>
      <c r="N67" s="25"/>
      <c r="O67" s="25"/>
      <c r="P67" s="52"/>
      <c r="Q67" s="25"/>
      <c r="R67" s="22"/>
    </row>
    <row r="68" spans="2:21">
      <c r="B68" s="21"/>
      <c r="C68" s="25"/>
      <c r="D68" s="51"/>
      <c r="E68" s="25"/>
      <c r="F68" s="25"/>
      <c r="G68" s="25"/>
      <c r="H68" s="52"/>
      <c r="I68" s="25"/>
      <c r="J68" s="51"/>
      <c r="K68" s="25"/>
      <c r="L68" s="25"/>
      <c r="M68" s="25"/>
      <c r="N68" s="25"/>
      <c r="O68" s="25"/>
      <c r="P68" s="52"/>
      <c r="Q68" s="25"/>
      <c r="R68" s="22"/>
    </row>
    <row r="69" spans="2:21">
      <c r="B69" s="21"/>
      <c r="C69" s="25"/>
      <c r="D69" s="51"/>
      <c r="E69" s="25"/>
      <c r="F69" s="25"/>
      <c r="G69" s="25"/>
      <c r="H69" s="52"/>
      <c r="I69" s="25"/>
      <c r="J69" s="51"/>
      <c r="K69" s="25"/>
      <c r="L69" s="25"/>
      <c r="M69" s="25"/>
      <c r="N69" s="25"/>
      <c r="O69" s="25"/>
      <c r="P69" s="52"/>
      <c r="Q69" s="25"/>
      <c r="R69" s="22"/>
    </row>
    <row r="70" spans="2:21" s="1" customFormat="1" ht="15">
      <c r="B70" s="33"/>
      <c r="C70" s="34"/>
      <c r="D70" s="53" t="s">
        <v>51</v>
      </c>
      <c r="E70" s="54"/>
      <c r="F70" s="54"/>
      <c r="G70" s="55" t="s">
        <v>52</v>
      </c>
      <c r="H70" s="56"/>
      <c r="I70" s="34"/>
      <c r="J70" s="53" t="s">
        <v>51</v>
      </c>
      <c r="K70" s="54"/>
      <c r="L70" s="54"/>
      <c r="M70" s="54"/>
      <c r="N70" s="55" t="s">
        <v>52</v>
      </c>
      <c r="O70" s="54"/>
      <c r="P70" s="56"/>
      <c r="Q70" s="34"/>
      <c r="R70" s="35"/>
    </row>
    <row r="71" spans="2:21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21" s="1" customFormat="1" ht="6.95" customHeight="1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5"/>
    </row>
    <row r="76" spans="2:21" s="1" customFormat="1" ht="36.950000000000003" customHeight="1">
      <c r="B76" s="33"/>
      <c r="C76" s="190" t="s">
        <v>109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35"/>
      <c r="T76" s="126"/>
      <c r="U76" s="126"/>
    </row>
    <row r="77" spans="2:21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T77" s="126"/>
      <c r="U77" s="126"/>
    </row>
    <row r="78" spans="2:21" s="1" customFormat="1" ht="30" customHeight="1">
      <c r="B78" s="33"/>
      <c r="C78" s="29" t="s">
        <v>17</v>
      </c>
      <c r="D78" s="34"/>
      <c r="E78" s="34"/>
      <c r="F78" s="273" t="str">
        <f>F6</f>
        <v>Detva</v>
      </c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34"/>
      <c r="R78" s="35"/>
      <c r="T78" s="126"/>
      <c r="U78" s="126"/>
    </row>
    <row r="79" spans="2:21" s="1" customFormat="1" ht="36.950000000000003" customHeight="1">
      <c r="B79" s="33"/>
      <c r="C79" s="67" t="s">
        <v>142</v>
      </c>
      <c r="D79" s="34"/>
      <c r="E79" s="34"/>
      <c r="F79" s="192" t="str">
        <f>F7</f>
        <v>02 - Škola elektroinštalácia</v>
      </c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34"/>
      <c r="R79" s="35"/>
      <c r="T79" s="126"/>
      <c r="U79" s="126"/>
    </row>
    <row r="80" spans="2:21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T80" s="126"/>
      <c r="U80" s="126"/>
    </row>
    <row r="81" spans="2:65" s="1" customFormat="1" ht="18" customHeight="1">
      <c r="B81" s="33"/>
      <c r="C81" s="29" t="s">
        <v>22</v>
      </c>
      <c r="D81" s="34"/>
      <c r="E81" s="34"/>
      <c r="F81" s="27" t="str">
        <f>F9</f>
        <v>Detva</v>
      </c>
      <c r="G81" s="34"/>
      <c r="H81" s="34"/>
      <c r="I81" s="34"/>
      <c r="J81" s="34"/>
      <c r="K81" s="29" t="s">
        <v>23</v>
      </c>
      <c r="L81" s="34"/>
      <c r="M81" s="242">
        <f>IF(O9="","",O9)</f>
        <v>43326</v>
      </c>
      <c r="N81" s="242"/>
      <c r="O81" s="242"/>
      <c r="P81" s="242"/>
      <c r="Q81" s="34"/>
      <c r="R81" s="35"/>
      <c r="T81" s="126"/>
      <c r="U81" s="126"/>
    </row>
    <row r="82" spans="2:65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T82" s="126"/>
      <c r="U82" s="126"/>
    </row>
    <row r="83" spans="2:65" s="1" customFormat="1" ht="15">
      <c r="B83" s="33"/>
      <c r="C83" s="29" t="s">
        <v>24</v>
      </c>
      <c r="D83" s="34"/>
      <c r="E83" s="34"/>
      <c r="F83" s="27" t="str">
        <f>E12</f>
        <v xml:space="preserve"> </v>
      </c>
      <c r="G83" s="34"/>
      <c r="H83" s="34"/>
      <c r="I83" s="34"/>
      <c r="J83" s="34"/>
      <c r="K83" s="29" t="s">
        <v>30</v>
      </c>
      <c r="L83" s="34"/>
      <c r="M83" s="221" t="str">
        <f>E18</f>
        <v>DEVLEV, s.r.o., Za kúpaliskom 18, Lipany 082 71</v>
      </c>
      <c r="N83" s="221"/>
      <c r="O83" s="221"/>
      <c r="P83" s="221"/>
      <c r="Q83" s="221"/>
      <c r="R83" s="35"/>
      <c r="T83" s="126"/>
      <c r="U83" s="126"/>
    </row>
    <row r="84" spans="2:65" s="1" customFormat="1" ht="14.45" customHeight="1">
      <c r="B84" s="33"/>
      <c r="C84" s="29" t="s">
        <v>28</v>
      </c>
      <c r="D84" s="34"/>
      <c r="E84" s="34"/>
      <c r="F84" s="27" t="str">
        <f>IF(E15="","",E15)</f>
        <v>Vyplň údaj</v>
      </c>
      <c r="G84" s="34"/>
      <c r="H84" s="34"/>
      <c r="I84" s="34"/>
      <c r="J84" s="34"/>
      <c r="K84" s="29" t="s">
        <v>34</v>
      </c>
      <c r="L84" s="34"/>
      <c r="M84" s="221" t="str">
        <f>E21</f>
        <v xml:space="preserve"> </v>
      </c>
      <c r="N84" s="221"/>
      <c r="O84" s="221"/>
      <c r="P84" s="221"/>
      <c r="Q84" s="221"/>
      <c r="R84" s="35"/>
      <c r="T84" s="126"/>
      <c r="U84" s="126"/>
    </row>
    <row r="85" spans="2:65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  <c r="T85" s="126"/>
      <c r="U85" s="126"/>
    </row>
    <row r="86" spans="2:65" s="1" customFormat="1" ht="29.25" customHeight="1">
      <c r="B86" s="33"/>
      <c r="C86" s="245" t="s">
        <v>110</v>
      </c>
      <c r="D86" s="246"/>
      <c r="E86" s="246"/>
      <c r="F86" s="246"/>
      <c r="G86" s="246"/>
      <c r="H86" s="115"/>
      <c r="I86" s="115"/>
      <c r="J86" s="115"/>
      <c r="K86" s="115"/>
      <c r="L86" s="115"/>
      <c r="M86" s="115"/>
      <c r="N86" s="245" t="s">
        <v>111</v>
      </c>
      <c r="O86" s="246"/>
      <c r="P86" s="246"/>
      <c r="Q86" s="246"/>
      <c r="R86" s="35"/>
      <c r="T86" s="126"/>
      <c r="U86" s="126"/>
    </row>
    <row r="87" spans="2:65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T87" s="126"/>
      <c r="U87" s="126"/>
    </row>
    <row r="88" spans="2:65" s="1" customFormat="1" ht="29.25" customHeight="1">
      <c r="B88" s="33"/>
      <c r="C88" s="127" t="s">
        <v>112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06">
        <f>N119</f>
        <v>0</v>
      </c>
      <c r="O88" s="243"/>
      <c r="P88" s="243"/>
      <c r="Q88" s="243"/>
      <c r="R88" s="35"/>
      <c r="T88" s="126"/>
      <c r="U88" s="126"/>
      <c r="AU88" s="17" t="s">
        <v>113</v>
      </c>
    </row>
    <row r="89" spans="2:65" s="6" customFormat="1" ht="24.95" customHeight="1">
      <c r="B89" s="128"/>
      <c r="C89" s="129"/>
      <c r="D89" s="130" t="s">
        <v>972</v>
      </c>
      <c r="E89" s="129"/>
      <c r="F89" s="129"/>
      <c r="G89" s="129"/>
      <c r="H89" s="129"/>
      <c r="I89" s="129"/>
      <c r="J89" s="129"/>
      <c r="K89" s="129"/>
      <c r="L89" s="129"/>
      <c r="M89" s="129"/>
      <c r="N89" s="276">
        <f>N120</f>
        <v>0</v>
      </c>
      <c r="O89" s="248"/>
      <c r="P89" s="248"/>
      <c r="Q89" s="248"/>
      <c r="R89" s="131"/>
      <c r="T89" s="132"/>
      <c r="U89" s="132"/>
    </row>
    <row r="90" spans="2:65" s="8" customFormat="1" ht="19.899999999999999" customHeight="1">
      <c r="B90" s="159"/>
      <c r="C90" s="160"/>
      <c r="D90" s="103" t="s">
        <v>973</v>
      </c>
      <c r="E90" s="160"/>
      <c r="F90" s="160"/>
      <c r="G90" s="160"/>
      <c r="H90" s="160"/>
      <c r="I90" s="160"/>
      <c r="J90" s="160"/>
      <c r="K90" s="160"/>
      <c r="L90" s="160"/>
      <c r="M90" s="160"/>
      <c r="N90" s="187">
        <f>N121</f>
        <v>0</v>
      </c>
      <c r="O90" s="275"/>
      <c r="P90" s="275"/>
      <c r="Q90" s="275"/>
      <c r="R90" s="161"/>
      <c r="T90" s="162"/>
      <c r="U90" s="162"/>
    </row>
    <row r="91" spans="2:65" s="6" customFormat="1" ht="24.95" customHeight="1">
      <c r="B91" s="128"/>
      <c r="C91" s="129"/>
      <c r="D91" s="130" t="s">
        <v>974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76">
        <f>N215</f>
        <v>0</v>
      </c>
      <c r="O91" s="248"/>
      <c r="P91" s="248"/>
      <c r="Q91" s="248"/>
      <c r="R91" s="131"/>
      <c r="T91" s="132"/>
      <c r="U91" s="132"/>
    </row>
    <row r="92" spans="2:65" s="6" customFormat="1" ht="21.75" customHeight="1">
      <c r="B92" s="128"/>
      <c r="C92" s="129"/>
      <c r="D92" s="130" t="s">
        <v>114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47">
        <f>N220</f>
        <v>0</v>
      </c>
      <c r="O92" s="248"/>
      <c r="P92" s="248"/>
      <c r="Q92" s="248"/>
      <c r="R92" s="131"/>
      <c r="T92" s="132"/>
      <c r="U92" s="132"/>
    </row>
    <row r="93" spans="2:65" s="1" customFormat="1" ht="21.75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  <c r="T93" s="126"/>
      <c r="U93" s="126"/>
    </row>
    <row r="94" spans="2:65" s="1" customFormat="1" ht="29.25" customHeight="1">
      <c r="B94" s="33"/>
      <c r="C94" s="127" t="s">
        <v>115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243">
        <f>ROUND(N95+N96+N97+N98+N99+N100,2)</f>
        <v>0</v>
      </c>
      <c r="O94" s="244"/>
      <c r="P94" s="244"/>
      <c r="Q94" s="244"/>
      <c r="R94" s="35"/>
      <c r="T94" s="133"/>
      <c r="U94" s="134" t="s">
        <v>39</v>
      </c>
    </row>
    <row r="95" spans="2:65" s="1" customFormat="1" ht="18" customHeight="1">
      <c r="B95" s="33"/>
      <c r="C95" s="34"/>
      <c r="D95" s="204" t="s">
        <v>116</v>
      </c>
      <c r="E95" s="205"/>
      <c r="F95" s="205"/>
      <c r="G95" s="205"/>
      <c r="H95" s="205"/>
      <c r="I95" s="34"/>
      <c r="J95" s="34"/>
      <c r="K95" s="34"/>
      <c r="L95" s="34"/>
      <c r="M95" s="34"/>
      <c r="N95" s="186">
        <f>ROUND(N88*T95,2)</f>
        <v>0</v>
      </c>
      <c r="O95" s="187"/>
      <c r="P95" s="187"/>
      <c r="Q95" s="187"/>
      <c r="R95" s="35"/>
      <c r="S95" s="135"/>
      <c r="T95" s="136"/>
      <c r="U95" s="137" t="s">
        <v>42</v>
      </c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9" t="s">
        <v>117</v>
      </c>
      <c r="AZ95" s="138"/>
      <c r="BA95" s="138"/>
      <c r="BB95" s="138"/>
      <c r="BC95" s="138"/>
      <c r="BD95" s="138"/>
      <c r="BE95" s="140">
        <f t="shared" ref="BE95:BE100" si="0">IF(U95="základná",N95,0)</f>
        <v>0</v>
      </c>
      <c r="BF95" s="140">
        <f t="shared" ref="BF95:BF100" si="1">IF(U95="znížená",N95,0)</f>
        <v>0</v>
      </c>
      <c r="BG95" s="140">
        <f t="shared" ref="BG95:BG100" si="2">IF(U95="zákl. prenesená",N95,0)</f>
        <v>0</v>
      </c>
      <c r="BH95" s="140">
        <f t="shared" ref="BH95:BH100" si="3">IF(U95="zníž. prenesená",N95,0)</f>
        <v>0</v>
      </c>
      <c r="BI95" s="140">
        <f t="shared" ref="BI95:BI100" si="4">IF(U95="nulová",N95,0)</f>
        <v>0</v>
      </c>
      <c r="BJ95" s="139" t="s">
        <v>118</v>
      </c>
      <c r="BK95" s="138"/>
      <c r="BL95" s="138"/>
      <c r="BM95" s="138"/>
    </row>
    <row r="96" spans="2:65" s="1" customFormat="1" ht="18" customHeight="1">
      <c r="B96" s="33"/>
      <c r="C96" s="34"/>
      <c r="D96" s="204" t="s">
        <v>119</v>
      </c>
      <c r="E96" s="205"/>
      <c r="F96" s="205"/>
      <c r="G96" s="205"/>
      <c r="H96" s="205"/>
      <c r="I96" s="34"/>
      <c r="J96" s="34"/>
      <c r="K96" s="34"/>
      <c r="L96" s="34"/>
      <c r="M96" s="34"/>
      <c r="N96" s="186">
        <f>ROUND(N88*T96,2)</f>
        <v>0</v>
      </c>
      <c r="O96" s="187"/>
      <c r="P96" s="187"/>
      <c r="Q96" s="187"/>
      <c r="R96" s="35"/>
      <c r="S96" s="135"/>
      <c r="T96" s="136"/>
      <c r="U96" s="137" t="s">
        <v>42</v>
      </c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9" t="s">
        <v>117</v>
      </c>
      <c r="AZ96" s="138"/>
      <c r="BA96" s="138"/>
      <c r="BB96" s="138"/>
      <c r="BC96" s="138"/>
      <c r="BD96" s="138"/>
      <c r="BE96" s="140">
        <f t="shared" si="0"/>
        <v>0</v>
      </c>
      <c r="BF96" s="140">
        <f t="shared" si="1"/>
        <v>0</v>
      </c>
      <c r="BG96" s="140">
        <f t="shared" si="2"/>
        <v>0</v>
      </c>
      <c r="BH96" s="140">
        <f t="shared" si="3"/>
        <v>0</v>
      </c>
      <c r="BI96" s="140">
        <f t="shared" si="4"/>
        <v>0</v>
      </c>
      <c r="BJ96" s="139" t="s">
        <v>118</v>
      </c>
      <c r="BK96" s="138"/>
      <c r="BL96" s="138"/>
      <c r="BM96" s="138"/>
    </row>
    <row r="97" spans="2:65" s="1" customFormat="1" ht="18" customHeight="1">
      <c r="B97" s="33"/>
      <c r="C97" s="34"/>
      <c r="D97" s="204" t="s">
        <v>120</v>
      </c>
      <c r="E97" s="205"/>
      <c r="F97" s="205"/>
      <c r="G97" s="205"/>
      <c r="H97" s="205"/>
      <c r="I97" s="34"/>
      <c r="J97" s="34"/>
      <c r="K97" s="34"/>
      <c r="L97" s="34"/>
      <c r="M97" s="34"/>
      <c r="N97" s="186">
        <f>ROUND(N88*T97,2)</f>
        <v>0</v>
      </c>
      <c r="O97" s="187"/>
      <c r="P97" s="187"/>
      <c r="Q97" s="187"/>
      <c r="R97" s="35"/>
      <c r="S97" s="135"/>
      <c r="T97" s="136"/>
      <c r="U97" s="137" t="s">
        <v>42</v>
      </c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9" t="s">
        <v>117</v>
      </c>
      <c r="AZ97" s="138"/>
      <c r="BA97" s="138"/>
      <c r="BB97" s="138"/>
      <c r="BC97" s="138"/>
      <c r="BD97" s="138"/>
      <c r="BE97" s="140">
        <f t="shared" si="0"/>
        <v>0</v>
      </c>
      <c r="BF97" s="140">
        <f t="shared" si="1"/>
        <v>0</v>
      </c>
      <c r="BG97" s="140">
        <f t="shared" si="2"/>
        <v>0</v>
      </c>
      <c r="BH97" s="140">
        <f t="shared" si="3"/>
        <v>0</v>
      </c>
      <c r="BI97" s="140">
        <f t="shared" si="4"/>
        <v>0</v>
      </c>
      <c r="BJ97" s="139" t="s">
        <v>118</v>
      </c>
      <c r="BK97" s="138"/>
      <c r="BL97" s="138"/>
      <c r="BM97" s="138"/>
    </row>
    <row r="98" spans="2:65" s="1" customFormat="1" ht="18" customHeight="1">
      <c r="B98" s="33"/>
      <c r="C98" s="34"/>
      <c r="D98" s="204" t="s">
        <v>121</v>
      </c>
      <c r="E98" s="205"/>
      <c r="F98" s="205"/>
      <c r="G98" s="205"/>
      <c r="H98" s="205"/>
      <c r="I98" s="34"/>
      <c r="J98" s="34"/>
      <c r="K98" s="34"/>
      <c r="L98" s="34"/>
      <c r="M98" s="34"/>
      <c r="N98" s="186">
        <f>ROUND(N88*T98,2)</f>
        <v>0</v>
      </c>
      <c r="O98" s="187"/>
      <c r="P98" s="187"/>
      <c r="Q98" s="187"/>
      <c r="R98" s="35"/>
      <c r="S98" s="135"/>
      <c r="T98" s="136"/>
      <c r="U98" s="137" t="s">
        <v>42</v>
      </c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9" t="s">
        <v>117</v>
      </c>
      <c r="AZ98" s="138"/>
      <c r="BA98" s="138"/>
      <c r="BB98" s="138"/>
      <c r="BC98" s="138"/>
      <c r="BD98" s="138"/>
      <c r="BE98" s="140">
        <f t="shared" si="0"/>
        <v>0</v>
      </c>
      <c r="BF98" s="140">
        <f t="shared" si="1"/>
        <v>0</v>
      </c>
      <c r="BG98" s="140">
        <f t="shared" si="2"/>
        <v>0</v>
      </c>
      <c r="BH98" s="140">
        <f t="shared" si="3"/>
        <v>0</v>
      </c>
      <c r="BI98" s="140">
        <f t="shared" si="4"/>
        <v>0</v>
      </c>
      <c r="BJ98" s="139" t="s">
        <v>118</v>
      </c>
      <c r="BK98" s="138"/>
      <c r="BL98" s="138"/>
      <c r="BM98" s="138"/>
    </row>
    <row r="99" spans="2:65" s="1" customFormat="1" ht="18" customHeight="1">
      <c r="B99" s="33"/>
      <c r="C99" s="34"/>
      <c r="D99" s="204" t="s">
        <v>122</v>
      </c>
      <c r="E99" s="205"/>
      <c r="F99" s="205"/>
      <c r="G99" s="205"/>
      <c r="H99" s="205"/>
      <c r="I99" s="34"/>
      <c r="J99" s="34"/>
      <c r="K99" s="34"/>
      <c r="L99" s="34"/>
      <c r="M99" s="34"/>
      <c r="N99" s="186">
        <f>ROUND(N88*T99,2)</f>
        <v>0</v>
      </c>
      <c r="O99" s="187"/>
      <c r="P99" s="187"/>
      <c r="Q99" s="187"/>
      <c r="R99" s="35"/>
      <c r="S99" s="135"/>
      <c r="T99" s="136"/>
      <c r="U99" s="137" t="s">
        <v>42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9" t="s">
        <v>117</v>
      </c>
      <c r="AZ99" s="138"/>
      <c r="BA99" s="138"/>
      <c r="BB99" s="138"/>
      <c r="BC99" s="138"/>
      <c r="BD99" s="138"/>
      <c r="BE99" s="140">
        <f t="shared" si="0"/>
        <v>0</v>
      </c>
      <c r="BF99" s="140">
        <f t="shared" si="1"/>
        <v>0</v>
      </c>
      <c r="BG99" s="140">
        <f t="shared" si="2"/>
        <v>0</v>
      </c>
      <c r="BH99" s="140">
        <f t="shared" si="3"/>
        <v>0</v>
      </c>
      <c r="BI99" s="140">
        <f t="shared" si="4"/>
        <v>0</v>
      </c>
      <c r="BJ99" s="139" t="s">
        <v>118</v>
      </c>
      <c r="BK99" s="138"/>
      <c r="BL99" s="138"/>
      <c r="BM99" s="138"/>
    </row>
    <row r="100" spans="2:65" s="1" customFormat="1" ht="18" customHeight="1">
      <c r="B100" s="33"/>
      <c r="C100" s="34"/>
      <c r="D100" s="103" t="s">
        <v>123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186">
        <f>ROUND(N88*T100,2)</f>
        <v>0</v>
      </c>
      <c r="O100" s="187"/>
      <c r="P100" s="187"/>
      <c r="Q100" s="187"/>
      <c r="R100" s="35"/>
      <c r="S100" s="135"/>
      <c r="T100" s="141"/>
      <c r="U100" s="142" t="s">
        <v>42</v>
      </c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9" t="s">
        <v>124</v>
      </c>
      <c r="AZ100" s="138"/>
      <c r="BA100" s="138"/>
      <c r="BB100" s="138"/>
      <c r="BC100" s="138"/>
      <c r="BD100" s="138"/>
      <c r="BE100" s="140">
        <f t="shared" si="0"/>
        <v>0</v>
      </c>
      <c r="BF100" s="140">
        <f t="shared" si="1"/>
        <v>0</v>
      </c>
      <c r="BG100" s="140">
        <f t="shared" si="2"/>
        <v>0</v>
      </c>
      <c r="BH100" s="140">
        <f t="shared" si="3"/>
        <v>0</v>
      </c>
      <c r="BI100" s="140">
        <f t="shared" si="4"/>
        <v>0</v>
      </c>
      <c r="BJ100" s="139" t="s">
        <v>118</v>
      </c>
      <c r="BK100" s="138"/>
      <c r="BL100" s="138"/>
      <c r="BM100" s="138"/>
    </row>
    <row r="101" spans="2:65" s="1" customFormat="1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  <c r="T101" s="126"/>
      <c r="U101" s="126"/>
    </row>
    <row r="102" spans="2:65" s="1" customFormat="1" ht="29.25" customHeight="1">
      <c r="B102" s="33"/>
      <c r="C102" s="114" t="s">
        <v>101</v>
      </c>
      <c r="D102" s="115"/>
      <c r="E102" s="115"/>
      <c r="F102" s="115"/>
      <c r="G102" s="115"/>
      <c r="H102" s="115"/>
      <c r="I102" s="115"/>
      <c r="J102" s="115"/>
      <c r="K102" s="115"/>
      <c r="L102" s="183">
        <f>ROUND(SUM(N88+N94),2)</f>
        <v>0</v>
      </c>
      <c r="M102" s="183"/>
      <c r="N102" s="183"/>
      <c r="O102" s="183"/>
      <c r="P102" s="183"/>
      <c r="Q102" s="183"/>
      <c r="R102" s="35"/>
      <c r="T102" s="126"/>
      <c r="U102" s="126"/>
    </row>
    <row r="103" spans="2:65" s="1" customFormat="1" ht="6.95" customHeight="1"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9"/>
      <c r="T103" s="126"/>
      <c r="U103" s="126"/>
    </row>
    <row r="107" spans="2:65" s="1" customFormat="1" ht="6.95" customHeight="1">
      <c r="B107" s="60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2"/>
    </row>
    <row r="108" spans="2:65" s="1" customFormat="1" ht="36.950000000000003" customHeight="1">
      <c r="B108" s="33"/>
      <c r="C108" s="190" t="s">
        <v>125</v>
      </c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35"/>
    </row>
    <row r="109" spans="2:65" s="1" customFormat="1" ht="6.95" customHeight="1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spans="2:65" s="1" customFormat="1" ht="30" customHeight="1">
      <c r="B110" s="33"/>
      <c r="C110" s="29" t="s">
        <v>17</v>
      </c>
      <c r="D110" s="34"/>
      <c r="E110" s="34"/>
      <c r="F110" s="273" t="str">
        <f>F6</f>
        <v>Detva</v>
      </c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34"/>
      <c r="R110" s="35"/>
    </row>
    <row r="111" spans="2:65" s="1" customFormat="1" ht="36.950000000000003" customHeight="1">
      <c r="B111" s="33"/>
      <c r="C111" s="67" t="s">
        <v>142</v>
      </c>
      <c r="D111" s="34"/>
      <c r="E111" s="34"/>
      <c r="F111" s="192" t="str">
        <f>F7</f>
        <v>02 - Škola elektroinštalácia</v>
      </c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34"/>
      <c r="R111" s="35"/>
    </row>
    <row r="112" spans="2:65" s="1" customFormat="1" ht="6.95" customHeight="1"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spans="2:65" s="1" customFormat="1" ht="18" customHeight="1">
      <c r="B113" s="33"/>
      <c r="C113" s="29" t="s">
        <v>22</v>
      </c>
      <c r="D113" s="34"/>
      <c r="E113" s="34"/>
      <c r="F113" s="27" t="str">
        <f>F9</f>
        <v>Detva</v>
      </c>
      <c r="G113" s="34"/>
      <c r="H113" s="34"/>
      <c r="I113" s="34"/>
      <c r="J113" s="34"/>
      <c r="K113" s="29" t="s">
        <v>23</v>
      </c>
      <c r="L113" s="34"/>
      <c r="M113" s="242">
        <f>IF(O9="","",O9)</f>
        <v>43326</v>
      </c>
      <c r="N113" s="242"/>
      <c r="O113" s="242"/>
      <c r="P113" s="242"/>
      <c r="Q113" s="34"/>
      <c r="R113" s="35"/>
    </row>
    <row r="114" spans="2:65" s="1" customFormat="1" ht="6.95" customHeight="1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spans="2:65" s="1" customFormat="1" ht="15">
      <c r="B115" s="33"/>
      <c r="C115" s="29" t="s">
        <v>24</v>
      </c>
      <c r="D115" s="34"/>
      <c r="E115" s="34"/>
      <c r="F115" s="27" t="str">
        <f>E12</f>
        <v xml:space="preserve"> </v>
      </c>
      <c r="G115" s="34"/>
      <c r="H115" s="34"/>
      <c r="I115" s="34"/>
      <c r="J115" s="34"/>
      <c r="K115" s="29" t="s">
        <v>30</v>
      </c>
      <c r="L115" s="34"/>
      <c r="M115" s="221" t="str">
        <f>E18</f>
        <v>DEVLEV, s.r.o., Za kúpaliskom 18, Lipany 082 71</v>
      </c>
      <c r="N115" s="221"/>
      <c r="O115" s="221"/>
      <c r="P115" s="221"/>
      <c r="Q115" s="221"/>
      <c r="R115" s="35"/>
    </row>
    <row r="116" spans="2:65" s="1" customFormat="1" ht="14.45" customHeight="1">
      <c r="B116" s="33"/>
      <c r="C116" s="29" t="s">
        <v>28</v>
      </c>
      <c r="D116" s="34"/>
      <c r="E116" s="34"/>
      <c r="F116" s="27" t="str">
        <f>IF(E15="","",E15)</f>
        <v>Vyplň údaj</v>
      </c>
      <c r="G116" s="34"/>
      <c r="H116" s="34"/>
      <c r="I116" s="34"/>
      <c r="J116" s="34"/>
      <c r="K116" s="29" t="s">
        <v>34</v>
      </c>
      <c r="L116" s="34"/>
      <c r="M116" s="221" t="str">
        <f>E21</f>
        <v xml:space="preserve"> </v>
      </c>
      <c r="N116" s="221"/>
      <c r="O116" s="221"/>
      <c r="P116" s="221"/>
      <c r="Q116" s="221"/>
      <c r="R116" s="35"/>
    </row>
    <row r="117" spans="2:65" s="1" customFormat="1" ht="10.35" customHeight="1"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5"/>
    </row>
    <row r="118" spans="2:65" s="7" customFormat="1" ht="29.25" customHeight="1">
      <c r="B118" s="143"/>
      <c r="C118" s="144" t="s">
        <v>126</v>
      </c>
      <c r="D118" s="145" t="s">
        <v>127</v>
      </c>
      <c r="E118" s="145" t="s">
        <v>57</v>
      </c>
      <c r="F118" s="238" t="s">
        <v>128</v>
      </c>
      <c r="G118" s="238"/>
      <c r="H118" s="238"/>
      <c r="I118" s="238"/>
      <c r="J118" s="145" t="s">
        <v>129</v>
      </c>
      <c r="K118" s="145" t="s">
        <v>130</v>
      </c>
      <c r="L118" s="239" t="s">
        <v>131</v>
      </c>
      <c r="M118" s="239"/>
      <c r="N118" s="238" t="s">
        <v>111</v>
      </c>
      <c r="O118" s="238"/>
      <c r="P118" s="238"/>
      <c r="Q118" s="240"/>
      <c r="R118" s="146"/>
      <c r="T118" s="78" t="s">
        <v>132</v>
      </c>
      <c r="U118" s="79" t="s">
        <v>39</v>
      </c>
      <c r="V118" s="79" t="s">
        <v>133</v>
      </c>
      <c r="W118" s="79" t="s">
        <v>134</v>
      </c>
      <c r="X118" s="79" t="s">
        <v>135</v>
      </c>
      <c r="Y118" s="79" t="s">
        <v>136</v>
      </c>
      <c r="Z118" s="79" t="s">
        <v>137</v>
      </c>
      <c r="AA118" s="80" t="s">
        <v>138</v>
      </c>
    </row>
    <row r="119" spans="2:65" s="1" customFormat="1" ht="29.25" customHeight="1">
      <c r="B119" s="33"/>
      <c r="C119" s="82" t="s">
        <v>108</v>
      </c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234">
        <f>BK119</f>
        <v>0</v>
      </c>
      <c r="O119" s="235"/>
      <c r="P119" s="235"/>
      <c r="Q119" s="235"/>
      <c r="R119" s="35"/>
      <c r="T119" s="81"/>
      <c r="U119" s="49"/>
      <c r="V119" s="49"/>
      <c r="W119" s="147">
        <f>W120+W215+W220</f>
        <v>0</v>
      </c>
      <c r="X119" s="49"/>
      <c r="Y119" s="147">
        <f>Y120+Y215+Y220</f>
        <v>0</v>
      </c>
      <c r="Z119" s="49"/>
      <c r="AA119" s="148">
        <f>AA120+AA215+AA220</f>
        <v>0</v>
      </c>
      <c r="AT119" s="17" t="s">
        <v>74</v>
      </c>
      <c r="AU119" s="17" t="s">
        <v>113</v>
      </c>
      <c r="BK119" s="149">
        <f>BK120+BK215+BK220</f>
        <v>0</v>
      </c>
    </row>
    <row r="120" spans="2:65" s="9" customFormat="1" ht="37.35" customHeight="1">
      <c r="B120" s="163"/>
      <c r="C120" s="164"/>
      <c r="D120" s="150" t="s">
        <v>972</v>
      </c>
      <c r="E120" s="150"/>
      <c r="F120" s="150"/>
      <c r="G120" s="150"/>
      <c r="H120" s="150"/>
      <c r="I120" s="150"/>
      <c r="J120" s="150"/>
      <c r="K120" s="150"/>
      <c r="L120" s="150"/>
      <c r="M120" s="150"/>
      <c r="N120" s="247">
        <f>BK120</f>
        <v>0</v>
      </c>
      <c r="O120" s="262"/>
      <c r="P120" s="262"/>
      <c r="Q120" s="262"/>
      <c r="R120" s="165"/>
      <c r="T120" s="166"/>
      <c r="U120" s="164"/>
      <c r="V120" s="164"/>
      <c r="W120" s="167">
        <f>W121</f>
        <v>0</v>
      </c>
      <c r="X120" s="164"/>
      <c r="Y120" s="167">
        <f>Y121</f>
        <v>0</v>
      </c>
      <c r="Z120" s="164"/>
      <c r="AA120" s="168">
        <f>AA121</f>
        <v>0</v>
      </c>
      <c r="AR120" s="169" t="s">
        <v>177</v>
      </c>
      <c r="AT120" s="170" t="s">
        <v>74</v>
      </c>
      <c r="AU120" s="170" t="s">
        <v>75</v>
      </c>
      <c r="AY120" s="169" t="s">
        <v>168</v>
      </c>
      <c r="BK120" s="171">
        <f>BK121</f>
        <v>0</v>
      </c>
    </row>
    <row r="121" spans="2:65" s="9" customFormat="1" ht="19.899999999999999" customHeight="1">
      <c r="B121" s="163"/>
      <c r="C121" s="164"/>
      <c r="D121" s="172" t="s">
        <v>973</v>
      </c>
      <c r="E121" s="172"/>
      <c r="F121" s="172"/>
      <c r="G121" s="172"/>
      <c r="H121" s="172"/>
      <c r="I121" s="172"/>
      <c r="J121" s="172"/>
      <c r="K121" s="172"/>
      <c r="L121" s="172"/>
      <c r="M121" s="172"/>
      <c r="N121" s="263">
        <f>BK121</f>
        <v>0</v>
      </c>
      <c r="O121" s="264"/>
      <c r="P121" s="264"/>
      <c r="Q121" s="264"/>
      <c r="R121" s="165"/>
      <c r="T121" s="166"/>
      <c r="U121" s="164"/>
      <c r="V121" s="164"/>
      <c r="W121" s="167">
        <f>SUM(W122:W214)</f>
        <v>0</v>
      </c>
      <c r="X121" s="164"/>
      <c r="Y121" s="167">
        <f>SUM(Y122:Y214)</f>
        <v>0</v>
      </c>
      <c r="Z121" s="164"/>
      <c r="AA121" s="168">
        <f>SUM(AA122:AA214)</f>
        <v>0</v>
      </c>
      <c r="AR121" s="169" t="s">
        <v>177</v>
      </c>
      <c r="AT121" s="170" t="s">
        <v>74</v>
      </c>
      <c r="AU121" s="170" t="s">
        <v>80</v>
      </c>
      <c r="AY121" s="169" t="s">
        <v>168</v>
      </c>
      <c r="BK121" s="171">
        <f>SUM(BK122:BK214)</f>
        <v>0</v>
      </c>
    </row>
    <row r="122" spans="2:65" s="1" customFormat="1" ht="44.25" customHeight="1">
      <c r="B122" s="33"/>
      <c r="C122" s="173" t="s">
        <v>80</v>
      </c>
      <c r="D122" s="173" t="s">
        <v>141</v>
      </c>
      <c r="E122" s="174" t="s">
        <v>975</v>
      </c>
      <c r="F122" s="260" t="s">
        <v>976</v>
      </c>
      <c r="G122" s="260"/>
      <c r="H122" s="260"/>
      <c r="I122" s="260"/>
      <c r="J122" s="175" t="s">
        <v>277</v>
      </c>
      <c r="K122" s="156">
        <v>70</v>
      </c>
      <c r="L122" s="232">
        <v>0</v>
      </c>
      <c r="M122" s="261"/>
      <c r="N122" s="233">
        <f t="shared" ref="N122:N153" si="5">ROUND(L122*K122,3)</f>
        <v>0</v>
      </c>
      <c r="O122" s="233"/>
      <c r="P122" s="233"/>
      <c r="Q122" s="233"/>
      <c r="R122" s="35"/>
      <c r="T122" s="157" t="s">
        <v>20</v>
      </c>
      <c r="U122" s="42" t="s">
        <v>42</v>
      </c>
      <c r="V122" s="34"/>
      <c r="W122" s="176">
        <f t="shared" ref="W122:W153" si="6">V122*K122</f>
        <v>0</v>
      </c>
      <c r="X122" s="176">
        <v>0</v>
      </c>
      <c r="Y122" s="176">
        <f t="shared" ref="Y122:Y153" si="7">X122*K122</f>
        <v>0</v>
      </c>
      <c r="Z122" s="176">
        <v>0</v>
      </c>
      <c r="AA122" s="177">
        <f t="shared" ref="AA122:AA153" si="8">Z122*K122</f>
        <v>0</v>
      </c>
      <c r="AR122" s="17" t="s">
        <v>426</v>
      </c>
      <c r="AT122" s="17" t="s">
        <v>141</v>
      </c>
      <c r="AU122" s="17" t="s">
        <v>118</v>
      </c>
      <c r="AY122" s="17" t="s">
        <v>168</v>
      </c>
      <c r="BE122" s="107">
        <f t="shared" ref="BE122:BE153" si="9">IF(U122="základná",N122,0)</f>
        <v>0</v>
      </c>
      <c r="BF122" s="107">
        <f t="shared" ref="BF122:BF153" si="10">IF(U122="znížená",N122,0)</f>
        <v>0</v>
      </c>
      <c r="BG122" s="107">
        <f t="shared" ref="BG122:BG153" si="11">IF(U122="zákl. prenesená",N122,0)</f>
        <v>0</v>
      </c>
      <c r="BH122" s="107">
        <f t="shared" ref="BH122:BH153" si="12">IF(U122="zníž. prenesená",N122,0)</f>
        <v>0</v>
      </c>
      <c r="BI122" s="107">
        <f t="shared" ref="BI122:BI153" si="13">IF(U122="nulová",N122,0)</f>
        <v>0</v>
      </c>
      <c r="BJ122" s="17" t="s">
        <v>118</v>
      </c>
      <c r="BK122" s="151">
        <f t="shared" ref="BK122:BK153" si="14">ROUND(L122*K122,3)</f>
        <v>0</v>
      </c>
      <c r="BL122" s="17" t="s">
        <v>426</v>
      </c>
      <c r="BM122" s="17" t="s">
        <v>118</v>
      </c>
    </row>
    <row r="123" spans="2:65" s="1" customFormat="1" ht="22.5" customHeight="1">
      <c r="B123" s="33"/>
      <c r="C123" s="178" t="s">
        <v>118</v>
      </c>
      <c r="D123" s="178" t="s">
        <v>332</v>
      </c>
      <c r="E123" s="179" t="s">
        <v>977</v>
      </c>
      <c r="F123" s="269" t="s">
        <v>978</v>
      </c>
      <c r="G123" s="269"/>
      <c r="H123" s="269"/>
      <c r="I123" s="269"/>
      <c r="J123" s="180" t="s">
        <v>241</v>
      </c>
      <c r="K123" s="181">
        <v>7</v>
      </c>
      <c r="L123" s="270">
        <v>0</v>
      </c>
      <c r="M123" s="271"/>
      <c r="N123" s="272">
        <f t="shared" si="5"/>
        <v>0</v>
      </c>
      <c r="O123" s="233"/>
      <c r="P123" s="233"/>
      <c r="Q123" s="233"/>
      <c r="R123" s="35"/>
      <c r="T123" s="157" t="s">
        <v>20</v>
      </c>
      <c r="U123" s="42" t="s">
        <v>42</v>
      </c>
      <c r="V123" s="34"/>
      <c r="W123" s="176">
        <f t="shared" si="6"/>
        <v>0</v>
      </c>
      <c r="X123" s="176">
        <v>0</v>
      </c>
      <c r="Y123" s="176">
        <f t="shared" si="7"/>
        <v>0</v>
      </c>
      <c r="Z123" s="176">
        <v>0</v>
      </c>
      <c r="AA123" s="177">
        <f t="shared" si="8"/>
        <v>0</v>
      </c>
      <c r="AR123" s="17" t="s">
        <v>979</v>
      </c>
      <c r="AT123" s="17" t="s">
        <v>332</v>
      </c>
      <c r="AU123" s="17" t="s">
        <v>118</v>
      </c>
      <c r="AY123" s="17" t="s">
        <v>168</v>
      </c>
      <c r="BE123" s="107">
        <f t="shared" si="9"/>
        <v>0</v>
      </c>
      <c r="BF123" s="107">
        <f t="shared" si="10"/>
        <v>0</v>
      </c>
      <c r="BG123" s="107">
        <f t="shared" si="11"/>
        <v>0</v>
      </c>
      <c r="BH123" s="107">
        <f t="shared" si="12"/>
        <v>0</v>
      </c>
      <c r="BI123" s="107">
        <f t="shared" si="13"/>
        <v>0</v>
      </c>
      <c r="BJ123" s="17" t="s">
        <v>118</v>
      </c>
      <c r="BK123" s="151">
        <f t="shared" si="14"/>
        <v>0</v>
      </c>
      <c r="BL123" s="17" t="s">
        <v>426</v>
      </c>
      <c r="BM123" s="17" t="s">
        <v>172</v>
      </c>
    </row>
    <row r="124" spans="2:65" s="1" customFormat="1" ht="22.5" customHeight="1">
      <c r="B124" s="33"/>
      <c r="C124" s="178" t="s">
        <v>177</v>
      </c>
      <c r="D124" s="178" t="s">
        <v>332</v>
      </c>
      <c r="E124" s="179" t="s">
        <v>980</v>
      </c>
      <c r="F124" s="269" t="s">
        <v>981</v>
      </c>
      <c r="G124" s="269"/>
      <c r="H124" s="269"/>
      <c r="I124" s="269"/>
      <c r="J124" s="180" t="s">
        <v>241</v>
      </c>
      <c r="K124" s="181">
        <v>73.5</v>
      </c>
      <c r="L124" s="270">
        <v>0</v>
      </c>
      <c r="M124" s="271"/>
      <c r="N124" s="272">
        <f t="shared" si="5"/>
        <v>0</v>
      </c>
      <c r="O124" s="233"/>
      <c r="P124" s="233"/>
      <c r="Q124" s="233"/>
      <c r="R124" s="35"/>
      <c r="T124" s="157" t="s">
        <v>20</v>
      </c>
      <c r="U124" s="42" t="s">
        <v>42</v>
      </c>
      <c r="V124" s="34"/>
      <c r="W124" s="176">
        <f t="shared" si="6"/>
        <v>0</v>
      </c>
      <c r="X124" s="176">
        <v>0</v>
      </c>
      <c r="Y124" s="176">
        <f t="shared" si="7"/>
        <v>0</v>
      </c>
      <c r="Z124" s="176">
        <v>0</v>
      </c>
      <c r="AA124" s="177">
        <f t="shared" si="8"/>
        <v>0</v>
      </c>
      <c r="AR124" s="17" t="s">
        <v>979</v>
      </c>
      <c r="AT124" s="17" t="s">
        <v>332</v>
      </c>
      <c r="AU124" s="17" t="s">
        <v>118</v>
      </c>
      <c r="AY124" s="17" t="s">
        <v>168</v>
      </c>
      <c r="BE124" s="107">
        <f t="shared" si="9"/>
        <v>0</v>
      </c>
      <c r="BF124" s="107">
        <f t="shared" si="10"/>
        <v>0</v>
      </c>
      <c r="BG124" s="107">
        <f t="shared" si="11"/>
        <v>0</v>
      </c>
      <c r="BH124" s="107">
        <f t="shared" si="12"/>
        <v>0</v>
      </c>
      <c r="BI124" s="107">
        <f t="shared" si="13"/>
        <v>0</v>
      </c>
      <c r="BJ124" s="17" t="s">
        <v>118</v>
      </c>
      <c r="BK124" s="151">
        <f t="shared" si="14"/>
        <v>0</v>
      </c>
      <c r="BL124" s="17" t="s">
        <v>426</v>
      </c>
      <c r="BM124" s="17" t="s">
        <v>188</v>
      </c>
    </row>
    <row r="125" spans="2:65" s="1" customFormat="1" ht="44.25" customHeight="1">
      <c r="B125" s="33"/>
      <c r="C125" s="173" t="s">
        <v>172</v>
      </c>
      <c r="D125" s="173" t="s">
        <v>141</v>
      </c>
      <c r="E125" s="174" t="s">
        <v>982</v>
      </c>
      <c r="F125" s="260" t="s">
        <v>983</v>
      </c>
      <c r="G125" s="260"/>
      <c r="H125" s="260"/>
      <c r="I125" s="260"/>
      <c r="J125" s="175" t="s">
        <v>277</v>
      </c>
      <c r="K125" s="156">
        <v>25</v>
      </c>
      <c r="L125" s="232">
        <v>0</v>
      </c>
      <c r="M125" s="261"/>
      <c r="N125" s="233">
        <f t="shared" si="5"/>
        <v>0</v>
      </c>
      <c r="O125" s="233"/>
      <c r="P125" s="233"/>
      <c r="Q125" s="233"/>
      <c r="R125" s="35"/>
      <c r="T125" s="157" t="s">
        <v>20</v>
      </c>
      <c r="U125" s="42" t="s">
        <v>42</v>
      </c>
      <c r="V125" s="34"/>
      <c r="W125" s="176">
        <f t="shared" si="6"/>
        <v>0</v>
      </c>
      <c r="X125" s="176">
        <v>0</v>
      </c>
      <c r="Y125" s="176">
        <f t="shared" si="7"/>
        <v>0</v>
      </c>
      <c r="Z125" s="176">
        <v>0</v>
      </c>
      <c r="AA125" s="177">
        <f t="shared" si="8"/>
        <v>0</v>
      </c>
      <c r="AR125" s="17" t="s">
        <v>426</v>
      </c>
      <c r="AT125" s="17" t="s">
        <v>141</v>
      </c>
      <c r="AU125" s="17" t="s">
        <v>118</v>
      </c>
      <c r="AY125" s="17" t="s">
        <v>168</v>
      </c>
      <c r="BE125" s="107">
        <f t="shared" si="9"/>
        <v>0</v>
      </c>
      <c r="BF125" s="107">
        <f t="shared" si="10"/>
        <v>0</v>
      </c>
      <c r="BG125" s="107">
        <f t="shared" si="11"/>
        <v>0</v>
      </c>
      <c r="BH125" s="107">
        <f t="shared" si="12"/>
        <v>0</v>
      </c>
      <c r="BI125" s="107">
        <f t="shared" si="13"/>
        <v>0</v>
      </c>
      <c r="BJ125" s="17" t="s">
        <v>118</v>
      </c>
      <c r="BK125" s="151">
        <f t="shared" si="14"/>
        <v>0</v>
      </c>
      <c r="BL125" s="17" t="s">
        <v>426</v>
      </c>
      <c r="BM125" s="17" t="s">
        <v>197</v>
      </c>
    </row>
    <row r="126" spans="2:65" s="1" customFormat="1" ht="22.5" customHeight="1">
      <c r="B126" s="33"/>
      <c r="C126" s="178" t="s">
        <v>184</v>
      </c>
      <c r="D126" s="178" t="s">
        <v>332</v>
      </c>
      <c r="E126" s="179" t="s">
        <v>984</v>
      </c>
      <c r="F126" s="269" t="s">
        <v>985</v>
      </c>
      <c r="G126" s="269"/>
      <c r="H126" s="269"/>
      <c r="I126" s="269"/>
      <c r="J126" s="180" t="s">
        <v>241</v>
      </c>
      <c r="K126" s="181">
        <v>4</v>
      </c>
      <c r="L126" s="270">
        <v>0</v>
      </c>
      <c r="M126" s="271"/>
      <c r="N126" s="272">
        <f t="shared" si="5"/>
        <v>0</v>
      </c>
      <c r="O126" s="233"/>
      <c r="P126" s="233"/>
      <c r="Q126" s="233"/>
      <c r="R126" s="35"/>
      <c r="T126" s="157" t="s">
        <v>20</v>
      </c>
      <c r="U126" s="42" t="s">
        <v>42</v>
      </c>
      <c r="V126" s="34"/>
      <c r="W126" s="176">
        <f t="shared" si="6"/>
        <v>0</v>
      </c>
      <c r="X126" s="176">
        <v>0</v>
      </c>
      <c r="Y126" s="176">
        <f t="shared" si="7"/>
        <v>0</v>
      </c>
      <c r="Z126" s="176">
        <v>0</v>
      </c>
      <c r="AA126" s="177">
        <f t="shared" si="8"/>
        <v>0</v>
      </c>
      <c r="AR126" s="17" t="s">
        <v>979</v>
      </c>
      <c r="AT126" s="17" t="s">
        <v>332</v>
      </c>
      <c r="AU126" s="17" t="s">
        <v>118</v>
      </c>
      <c r="AY126" s="17" t="s">
        <v>168</v>
      </c>
      <c r="BE126" s="107">
        <f t="shared" si="9"/>
        <v>0</v>
      </c>
      <c r="BF126" s="107">
        <f t="shared" si="10"/>
        <v>0</v>
      </c>
      <c r="BG126" s="107">
        <f t="shared" si="11"/>
        <v>0</v>
      </c>
      <c r="BH126" s="107">
        <f t="shared" si="12"/>
        <v>0</v>
      </c>
      <c r="BI126" s="107">
        <f t="shared" si="13"/>
        <v>0</v>
      </c>
      <c r="BJ126" s="17" t="s">
        <v>118</v>
      </c>
      <c r="BK126" s="151">
        <f t="shared" si="14"/>
        <v>0</v>
      </c>
      <c r="BL126" s="17" t="s">
        <v>426</v>
      </c>
      <c r="BM126" s="17" t="s">
        <v>205</v>
      </c>
    </row>
    <row r="127" spans="2:65" s="1" customFormat="1" ht="22.5" customHeight="1">
      <c r="B127" s="33"/>
      <c r="C127" s="178" t="s">
        <v>188</v>
      </c>
      <c r="D127" s="178" t="s">
        <v>332</v>
      </c>
      <c r="E127" s="179" t="s">
        <v>986</v>
      </c>
      <c r="F127" s="269" t="s">
        <v>987</v>
      </c>
      <c r="G127" s="269"/>
      <c r="H127" s="269"/>
      <c r="I127" s="269"/>
      <c r="J127" s="180" t="s">
        <v>241</v>
      </c>
      <c r="K127" s="181">
        <v>25</v>
      </c>
      <c r="L127" s="270">
        <v>0</v>
      </c>
      <c r="M127" s="271"/>
      <c r="N127" s="272">
        <f t="shared" si="5"/>
        <v>0</v>
      </c>
      <c r="O127" s="233"/>
      <c r="P127" s="233"/>
      <c r="Q127" s="233"/>
      <c r="R127" s="35"/>
      <c r="T127" s="157" t="s">
        <v>20</v>
      </c>
      <c r="U127" s="42" t="s">
        <v>42</v>
      </c>
      <c r="V127" s="34"/>
      <c r="W127" s="176">
        <f t="shared" si="6"/>
        <v>0</v>
      </c>
      <c r="X127" s="176">
        <v>0</v>
      </c>
      <c r="Y127" s="176">
        <f t="shared" si="7"/>
        <v>0</v>
      </c>
      <c r="Z127" s="176">
        <v>0</v>
      </c>
      <c r="AA127" s="177">
        <f t="shared" si="8"/>
        <v>0</v>
      </c>
      <c r="AR127" s="17" t="s">
        <v>979</v>
      </c>
      <c r="AT127" s="17" t="s">
        <v>332</v>
      </c>
      <c r="AU127" s="17" t="s">
        <v>118</v>
      </c>
      <c r="AY127" s="17" t="s">
        <v>168</v>
      </c>
      <c r="BE127" s="107">
        <f t="shared" si="9"/>
        <v>0</v>
      </c>
      <c r="BF127" s="107">
        <f t="shared" si="10"/>
        <v>0</v>
      </c>
      <c r="BG127" s="107">
        <f t="shared" si="11"/>
        <v>0</v>
      </c>
      <c r="BH127" s="107">
        <f t="shared" si="12"/>
        <v>0</v>
      </c>
      <c r="BI127" s="107">
        <f t="shared" si="13"/>
        <v>0</v>
      </c>
      <c r="BJ127" s="17" t="s">
        <v>118</v>
      </c>
      <c r="BK127" s="151">
        <f t="shared" si="14"/>
        <v>0</v>
      </c>
      <c r="BL127" s="17" t="s">
        <v>426</v>
      </c>
      <c r="BM127" s="17" t="s">
        <v>214</v>
      </c>
    </row>
    <row r="128" spans="2:65" s="1" customFormat="1" ht="31.5" customHeight="1">
      <c r="B128" s="33"/>
      <c r="C128" s="173" t="s">
        <v>192</v>
      </c>
      <c r="D128" s="173" t="s">
        <v>141</v>
      </c>
      <c r="E128" s="174" t="s">
        <v>988</v>
      </c>
      <c r="F128" s="260" t="s">
        <v>989</v>
      </c>
      <c r="G128" s="260"/>
      <c r="H128" s="260"/>
      <c r="I128" s="260"/>
      <c r="J128" s="175" t="s">
        <v>241</v>
      </c>
      <c r="K128" s="156">
        <v>110</v>
      </c>
      <c r="L128" s="232">
        <v>0</v>
      </c>
      <c r="M128" s="261"/>
      <c r="N128" s="233">
        <f t="shared" si="5"/>
        <v>0</v>
      </c>
      <c r="O128" s="233"/>
      <c r="P128" s="233"/>
      <c r="Q128" s="233"/>
      <c r="R128" s="35"/>
      <c r="T128" s="157" t="s">
        <v>20</v>
      </c>
      <c r="U128" s="42" t="s">
        <v>42</v>
      </c>
      <c r="V128" s="34"/>
      <c r="W128" s="176">
        <f t="shared" si="6"/>
        <v>0</v>
      </c>
      <c r="X128" s="176">
        <v>0</v>
      </c>
      <c r="Y128" s="176">
        <f t="shared" si="7"/>
        <v>0</v>
      </c>
      <c r="Z128" s="176">
        <v>0</v>
      </c>
      <c r="AA128" s="177">
        <f t="shared" si="8"/>
        <v>0</v>
      </c>
      <c r="AR128" s="17" t="s">
        <v>426</v>
      </c>
      <c r="AT128" s="17" t="s">
        <v>141</v>
      </c>
      <c r="AU128" s="17" t="s">
        <v>118</v>
      </c>
      <c r="AY128" s="17" t="s">
        <v>168</v>
      </c>
      <c r="BE128" s="107">
        <f t="shared" si="9"/>
        <v>0</v>
      </c>
      <c r="BF128" s="107">
        <f t="shared" si="10"/>
        <v>0</v>
      </c>
      <c r="BG128" s="107">
        <f t="shared" si="11"/>
        <v>0</v>
      </c>
      <c r="BH128" s="107">
        <f t="shared" si="12"/>
        <v>0</v>
      </c>
      <c r="BI128" s="107">
        <f t="shared" si="13"/>
        <v>0</v>
      </c>
      <c r="BJ128" s="17" t="s">
        <v>118</v>
      </c>
      <c r="BK128" s="151">
        <f t="shared" si="14"/>
        <v>0</v>
      </c>
      <c r="BL128" s="17" t="s">
        <v>426</v>
      </c>
      <c r="BM128" s="17" t="s">
        <v>222</v>
      </c>
    </row>
    <row r="129" spans="2:65" s="1" customFormat="1" ht="22.5" customHeight="1">
      <c r="B129" s="33"/>
      <c r="C129" s="178" t="s">
        <v>197</v>
      </c>
      <c r="D129" s="178" t="s">
        <v>332</v>
      </c>
      <c r="E129" s="179" t="s">
        <v>990</v>
      </c>
      <c r="F129" s="269" t="s">
        <v>991</v>
      </c>
      <c r="G129" s="269"/>
      <c r="H129" s="269"/>
      <c r="I129" s="269"/>
      <c r="J129" s="180" t="s">
        <v>241</v>
      </c>
      <c r="K129" s="181">
        <v>110</v>
      </c>
      <c r="L129" s="270">
        <v>0</v>
      </c>
      <c r="M129" s="271"/>
      <c r="N129" s="272">
        <f t="shared" si="5"/>
        <v>0</v>
      </c>
      <c r="O129" s="233"/>
      <c r="P129" s="233"/>
      <c r="Q129" s="233"/>
      <c r="R129" s="35"/>
      <c r="T129" s="157" t="s">
        <v>20</v>
      </c>
      <c r="U129" s="42" t="s">
        <v>42</v>
      </c>
      <c r="V129" s="34"/>
      <c r="W129" s="176">
        <f t="shared" si="6"/>
        <v>0</v>
      </c>
      <c r="X129" s="176">
        <v>0</v>
      </c>
      <c r="Y129" s="176">
        <f t="shared" si="7"/>
        <v>0</v>
      </c>
      <c r="Z129" s="176">
        <v>0</v>
      </c>
      <c r="AA129" s="177">
        <f t="shared" si="8"/>
        <v>0</v>
      </c>
      <c r="AR129" s="17" t="s">
        <v>979</v>
      </c>
      <c r="AT129" s="17" t="s">
        <v>332</v>
      </c>
      <c r="AU129" s="17" t="s">
        <v>118</v>
      </c>
      <c r="AY129" s="17" t="s">
        <v>168</v>
      </c>
      <c r="BE129" s="107">
        <f t="shared" si="9"/>
        <v>0</v>
      </c>
      <c r="BF129" s="107">
        <f t="shared" si="10"/>
        <v>0</v>
      </c>
      <c r="BG129" s="107">
        <f t="shared" si="11"/>
        <v>0</v>
      </c>
      <c r="BH129" s="107">
        <f t="shared" si="12"/>
        <v>0</v>
      </c>
      <c r="BI129" s="107">
        <f t="shared" si="13"/>
        <v>0</v>
      </c>
      <c r="BJ129" s="17" t="s">
        <v>118</v>
      </c>
      <c r="BK129" s="151">
        <f t="shared" si="14"/>
        <v>0</v>
      </c>
      <c r="BL129" s="17" t="s">
        <v>426</v>
      </c>
      <c r="BM129" s="17" t="s">
        <v>230</v>
      </c>
    </row>
    <row r="130" spans="2:65" s="1" customFormat="1" ht="31.5" customHeight="1">
      <c r="B130" s="33"/>
      <c r="C130" s="173" t="s">
        <v>201</v>
      </c>
      <c r="D130" s="173" t="s">
        <v>141</v>
      </c>
      <c r="E130" s="174" t="s">
        <v>992</v>
      </c>
      <c r="F130" s="260" t="s">
        <v>993</v>
      </c>
      <c r="G130" s="260"/>
      <c r="H130" s="260"/>
      <c r="I130" s="260"/>
      <c r="J130" s="175" t="s">
        <v>241</v>
      </c>
      <c r="K130" s="156">
        <v>97</v>
      </c>
      <c r="L130" s="232">
        <v>0</v>
      </c>
      <c r="M130" s="261"/>
      <c r="N130" s="233">
        <f t="shared" si="5"/>
        <v>0</v>
      </c>
      <c r="O130" s="233"/>
      <c r="P130" s="233"/>
      <c r="Q130" s="233"/>
      <c r="R130" s="35"/>
      <c r="T130" s="157" t="s">
        <v>20</v>
      </c>
      <c r="U130" s="42" t="s">
        <v>42</v>
      </c>
      <c r="V130" s="34"/>
      <c r="W130" s="176">
        <f t="shared" si="6"/>
        <v>0</v>
      </c>
      <c r="X130" s="176">
        <v>0</v>
      </c>
      <c r="Y130" s="176">
        <f t="shared" si="7"/>
        <v>0</v>
      </c>
      <c r="Z130" s="176">
        <v>0</v>
      </c>
      <c r="AA130" s="177">
        <f t="shared" si="8"/>
        <v>0</v>
      </c>
      <c r="AR130" s="17" t="s">
        <v>426</v>
      </c>
      <c r="AT130" s="17" t="s">
        <v>141</v>
      </c>
      <c r="AU130" s="17" t="s">
        <v>118</v>
      </c>
      <c r="AY130" s="17" t="s">
        <v>168</v>
      </c>
      <c r="BE130" s="107">
        <f t="shared" si="9"/>
        <v>0</v>
      </c>
      <c r="BF130" s="107">
        <f t="shared" si="10"/>
        <v>0</v>
      </c>
      <c r="BG130" s="107">
        <f t="shared" si="11"/>
        <v>0</v>
      </c>
      <c r="BH130" s="107">
        <f t="shared" si="12"/>
        <v>0</v>
      </c>
      <c r="BI130" s="107">
        <f t="shared" si="13"/>
        <v>0</v>
      </c>
      <c r="BJ130" s="17" t="s">
        <v>118</v>
      </c>
      <c r="BK130" s="151">
        <f t="shared" si="14"/>
        <v>0</v>
      </c>
      <c r="BL130" s="17" t="s">
        <v>426</v>
      </c>
      <c r="BM130" s="17" t="s">
        <v>238</v>
      </c>
    </row>
    <row r="131" spans="2:65" s="1" customFormat="1" ht="22.5" customHeight="1">
      <c r="B131" s="33"/>
      <c r="C131" s="178" t="s">
        <v>205</v>
      </c>
      <c r="D131" s="178" t="s">
        <v>332</v>
      </c>
      <c r="E131" s="179" t="s">
        <v>994</v>
      </c>
      <c r="F131" s="269" t="s">
        <v>995</v>
      </c>
      <c r="G131" s="269"/>
      <c r="H131" s="269"/>
      <c r="I131" s="269"/>
      <c r="J131" s="180" t="s">
        <v>241</v>
      </c>
      <c r="K131" s="181">
        <v>97</v>
      </c>
      <c r="L131" s="270">
        <v>0</v>
      </c>
      <c r="M131" s="271"/>
      <c r="N131" s="272">
        <f t="shared" si="5"/>
        <v>0</v>
      </c>
      <c r="O131" s="233"/>
      <c r="P131" s="233"/>
      <c r="Q131" s="233"/>
      <c r="R131" s="35"/>
      <c r="T131" s="157" t="s">
        <v>20</v>
      </c>
      <c r="U131" s="42" t="s">
        <v>42</v>
      </c>
      <c r="V131" s="34"/>
      <c r="W131" s="176">
        <f t="shared" si="6"/>
        <v>0</v>
      </c>
      <c r="X131" s="176">
        <v>0</v>
      </c>
      <c r="Y131" s="176">
        <f t="shared" si="7"/>
        <v>0</v>
      </c>
      <c r="Z131" s="176">
        <v>0</v>
      </c>
      <c r="AA131" s="177">
        <f t="shared" si="8"/>
        <v>0</v>
      </c>
      <c r="AR131" s="17" t="s">
        <v>979</v>
      </c>
      <c r="AT131" s="17" t="s">
        <v>332</v>
      </c>
      <c r="AU131" s="17" t="s">
        <v>118</v>
      </c>
      <c r="AY131" s="17" t="s">
        <v>168</v>
      </c>
      <c r="BE131" s="107">
        <f t="shared" si="9"/>
        <v>0</v>
      </c>
      <c r="BF131" s="107">
        <f t="shared" si="10"/>
        <v>0</v>
      </c>
      <c r="BG131" s="107">
        <f t="shared" si="11"/>
        <v>0</v>
      </c>
      <c r="BH131" s="107">
        <f t="shared" si="12"/>
        <v>0</v>
      </c>
      <c r="BI131" s="107">
        <f t="shared" si="13"/>
        <v>0</v>
      </c>
      <c r="BJ131" s="17" t="s">
        <v>118</v>
      </c>
      <c r="BK131" s="151">
        <f t="shared" si="14"/>
        <v>0</v>
      </c>
      <c r="BL131" s="17" t="s">
        <v>426</v>
      </c>
      <c r="BM131" s="17" t="s">
        <v>10</v>
      </c>
    </row>
    <row r="132" spans="2:65" s="1" customFormat="1" ht="31.5" customHeight="1">
      <c r="B132" s="33"/>
      <c r="C132" s="173" t="s">
        <v>210</v>
      </c>
      <c r="D132" s="173" t="s">
        <v>141</v>
      </c>
      <c r="E132" s="174" t="s">
        <v>996</v>
      </c>
      <c r="F132" s="260" t="s">
        <v>997</v>
      </c>
      <c r="G132" s="260"/>
      <c r="H132" s="260"/>
      <c r="I132" s="260"/>
      <c r="J132" s="175" t="s">
        <v>241</v>
      </c>
      <c r="K132" s="156">
        <v>45</v>
      </c>
      <c r="L132" s="232">
        <v>0</v>
      </c>
      <c r="M132" s="261"/>
      <c r="N132" s="233">
        <f t="shared" si="5"/>
        <v>0</v>
      </c>
      <c r="O132" s="233"/>
      <c r="P132" s="233"/>
      <c r="Q132" s="233"/>
      <c r="R132" s="35"/>
      <c r="T132" s="157" t="s">
        <v>20</v>
      </c>
      <c r="U132" s="42" t="s">
        <v>42</v>
      </c>
      <c r="V132" s="34"/>
      <c r="W132" s="176">
        <f t="shared" si="6"/>
        <v>0</v>
      </c>
      <c r="X132" s="176">
        <v>0</v>
      </c>
      <c r="Y132" s="176">
        <f t="shared" si="7"/>
        <v>0</v>
      </c>
      <c r="Z132" s="176">
        <v>0</v>
      </c>
      <c r="AA132" s="177">
        <f t="shared" si="8"/>
        <v>0</v>
      </c>
      <c r="AR132" s="17" t="s">
        <v>426</v>
      </c>
      <c r="AT132" s="17" t="s">
        <v>141</v>
      </c>
      <c r="AU132" s="17" t="s">
        <v>118</v>
      </c>
      <c r="AY132" s="17" t="s">
        <v>168</v>
      </c>
      <c r="BE132" s="107">
        <f t="shared" si="9"/>
        <v>0</v>
      </c>
      <c r="BF132" s="107">
        <f t="shared" si="10"/>
        <v>0</v>
      </c>
      <c r="BG132" s="107">
        <f t="shared" si="11"/>
        <v>0</v>
      </c>
      <c r="BH132" s="107">
        <f t="shared" si="12"/>
        <v>0</v>
      </c>
      <c r="BI132" s="107">
        <f t="shared" si="13"/>
        <v>0</v>
      </c>
      <c r="BJ132" s="17" t="s">
        <v>118</v>
      </c>
      <c r="BK132" s="151">
        <f t="shared" si="14"/>
        <v>0</v>
      </c>
      <c r="BL132" s="17" t="s">
        <v>426</v>
      </c>
      <c r="BM132" s="17" t="s">
        <v>254</v>
      </c>
    </row>
    <row r="133" spans="2:65" s="1" customFormat="1" ht="22.5" customHeight="1">
      <c r="B133" s="33"/>
      <c r="C133" s="178" t="s">
        <v>214</v>
      </c>
      <c r="D133" s="178" t="s">
        <v>332</v>
      </c>
      <c r="E133" s="179" t="s">
        <v>998</v>
      </c>
      <c r="F133" s="269" t="s">
        <v>999</v>
      </c>
      <c r="G133" s="269"/>
      <c r="H133" s="269"/>
      <c r="I133" s="269"/>
      <c r="J133" s="180" t="s">
        <v>241</v>
      </c>
      <c r="K133" s="181">
        <v>45</v>
      </c>
      <c r="L133" s="270">
        <v>0</v>
      </c>
      <c r="M133" s="271"/>
      <c r="N133" s="272">
        <f t="shared" si="5"/>
        <v>0</v>
      </c>
      <c r="O133" s="233"/>
      <c r="P133" s="233"/>
      <c r="Q133" s="233"/>
      <c r="R133" s="35"/>
      <c r="T133" s="157" t="s">
        <v>20</v>
      </c>
      <c r="U133" s="42" t="s">
        <v>42</v>
      </c>
      <c r="V133" s="34"/>
      <c r="W133" s="176">
        <f t="shared" si="6"/>
        <v>0</v>
      </c>
      <c r="X133" s="176">
        <v>0</v>
      </c>
      <c r="Y133" s="176">
        <f t="shared" si="7"/>
        <v>0</v>
      </c>
      <c r="Z133" s="176">
        <v>0</v>
      </c>
      <c r="AA133" s="177">
        <f t="shared" si="8"/>
        <v>0</v>
      </c>
      <c r="AR133" s="17" t="s">
        <v>979</v>
      </c>
      <c r="AT133" s="17" t="s">
        <v>332</v>
      </c>
      <c r="AU133" s="17" t="s">
        <v>118</v>
      </c>
      <c r="AY133" s="17" t="s">
        <v>168</v>
      </c>
      <c r="BE133" s="107">
        <f t="shared" si="9"/>
        <v>0</v>
      </c>
      <c r="BF133" s="107">
        <f t="shared" si="10"/>
        <v>0</v>
      </c>
      <c r="BG133" s="107">
        <f t="shared" si="11"/>
        <v>0</v>
      </c>
      <c r="BH133" s="107">
        <f t="shared" si="12"/>
        <v>0</v>
      </c>
      <c r="BI133" s="107">
        <f t="shared" si="13"/>
        <v>0</v>
      </c>
      <c r="BJ133" s="17" t="s">
        <v>118</v>
      </c>
      <c r="BK133" s="151">
        <f t="shared" si="14"/>
        <v>0</v>
      </c>
      <c r="BL133" s="17" t="s">
        <v>426</v>
      </c>
      <c r="BM133" s="17" t="s">
        <v>262</v>
      </c>
    </row>
    <row r="134" spans="2:65" s="1" customFormat="1" ht="31.5" customHeight="1">
      <c r="B134" s="33"/>
      <c r="C134" s="173" t="s">
        <v>218</v>
      </c>
      <c r="D134" s="173" t="s">
        <v>141</v>
      </c>
      <c r="E134" s="174" t="s">
        <v>1000</v>
      </c>
      <c r="F134" s="260" t="s">
        <v>1001</v>
      </c>
      <c r="G134" s="260"/>
      <c r="H134" s="260"/>
      <c r="I134" s="260"/>
      <c r="J134" s="175" t="s">
        <v>241</v>
      </c>
      <c r="K134" s="156">
        <v>15</v>
      </c>
      <c r="L134" s="232">
        <v>0</v>
      </c>
      <c r="M134" s="261"/>
      <c r="N134" s="233">
        <f t="shared" si="5"/>
        <v>0</v>
      </c>
      <c r="O134" s="233"/>
      <c r="P134" s="233"/>
      <c r="Q134" s="233"/>
      <c r="R134" s="35"/>
      <c r="T134" s="157" t="s">
        <v>20</v>
      </c>
      <c r="U134" s="42" t="s">
        <v>42</v>
      </c>
      <c r="V134" s="34"/>
      <c r="W134" s="176">
        <f t="shared" si="6"/>
        <v>0</v>
      </c>
      <c r="X134" s="176">
        <v>0</v>
      </c>
      <c r="Y134" s="176">
        <f t="shared" si="7"/>
        <v>0</v>
      </c>
      <c r="Z134" s="176">
        <v>0</v>
      </c>
      <c r="AA134" s="177">
        <f t="shared" si="8"/>
        <v>0</v>
      </c>
      <c r="AR134" s="17" t="s">
        <v>426</v>
      </c>
      <c r="AT134" s="17" t="s">
        <v>141</v>
      </c>
      <c r="AU134" s="17" t="s">
        <v>118</v>
      </c>
      <c r="AY134" s="17" t="s">
        <v>168</v>
      </c>
      <c r="BE134" s="107">
        <f t="shared" si="9"/>
        <v>0</v>
      </c>
      <c r="BF134" s="107">
        <f t="shared" si="10"/>
        <v>0</v>
      </c>
      <c r="BG134" s="107">
        <f t="shared" si="11"/>
        <v>0</v>
      </c>
      <c r="BH134" s="107">
        <f t="shared" si="12"/>
        <v>0</v>
      </c>
      <c r="BI134" s="107">
        <f t="shared" si="13"/>
        <v>0</v>
      </c>
      <c r="BJ134" s="17" t="s">
        <v>118</v>
      </c>
      <c r="BK134" s="151">
        <f t="shared" si="14"/>
        <v>0</v>
      </c>
      <c r="BL134" s="17" t="s">
        <v>426</v>
      </c>
      <c r="BM134" s="17" t="s">
        <v>270</v>
      </c>
    </row>
    <row r="135" spans="2:65" s="1" customFormat="1" ht="22.5" customHeight="1">
      <c r="B135" s="33"/>
      <c r="C135" s="178" t="s">
        <v>222</v>
      </c>
      <c r="D135" s="178" t="s">
        <v>332</v>
      </c>
      <c r="E135" s="179" t="s">
        <v>1002</v>
      </c>
      <c r="F135" s="269" t="s">
        <v>1003</v>
      </c>
      <c r="G135" s="269"/>
      <c r="H135" s="269"/>
      <c r="I135" s="269"/>
      <c r="J135" s="180" t="s">
        <v>241</v>
      </c>
      <c r="K135" s="181">
        <v>15</v>
      </c>
      <c r="L135" s="270">
        <v>0</v>
      </c>
      <c r="M135" s="271"/>
      <c r="N135" s="272">
        <f t="shared" si="5"/>
        <v>0</v>
      </c>
      <c r="O135" s="233"/>
      <c r="P135" s="233"/>
      <c r="Q135" s="233"/>
      <c r="R135" s="35"/>
      <c r="T135" s="157" t="s">
        <v>20</v>
      </c>
      <c r="U135" s="42" t="s">
        <v>42</v>
      </c>
      <c r="V135" s="34"/>
      <c r="W135" s="176">
        <f t="shared" si="6"/>
        <v>0</v>
      </c>
      <c r="X135" s="176">
        <v>0</v>
      </c>
      <c r="Y135" s="176">
        <f t="shared" si="7"/>
        <v>0</v>
      </c>
      <c r="Z135" s="176">
        <v>0</v>
      </c>
      <c r="AA135" s="177">
        <f t="shared" si="8"/>
        <v>0</v>
      </c>
      <c r="AR135" s="17" t="s">
        <v>979</v>
      </c>
      <c r="AT135" s="17" t="s">
        <v>332</v>
      </c>
      <c r="AU135" s="17" t="s">
        <v>118</v>
      </c>
      <c r="AY135" s="17" t="s">
        <v>168</v>
      </c>
      <c r="BE135" s="107">
        <f t="shared" si="9"/>
        <v>0</v>
      </c>
      <c r="BF135" s="107">
        <f t="shared" si="10"/>
        <v>0</v>
      </c>
      <c r="BG135" s="107">
        <f t="shared" si="11"/>
        <v>0</v>
      </c>
      <c r="BH135" s="107">
        <f t="shared" si="12"/>
        <v>0</v>
      </c>
      <c r="BI135" s="107">
        <f t="shared" si="13"/>
        <v>0</v>
      </c>
      <c r="BJ135" s="17" t="s">
        <v>118</v>
      </c>
      <c r="BK135" s="151">
        <f t="shared" si="14"/>
        <v>0</v>
      </c>
      <c r="BL135" s="17" t="s">
        <v>426</v>
      </c>
      <c r="BM135" s="17" t="s">
        <v>279</v>
      </c>
    </row>
    <row r="136" spans="2:65" s="1" customFormat="1" ht="22.5" customHeight="1">
      <c r="B136" s="33"/>
      <c r="C136" s="173" t="s">
        <v>226</v>
      </c>
      <c r="D136" s="173" t="s">
        <v>141</v>
      </c>
      <c r="E136" s="174" t="s">
        <v>1004</v>
      </c>
      <c r="F136" s="260" t="s">
        <v>1005</v>
      </c>
      <c r="G136" s="260"/>
      <c r="H136" s="260"/>
      <c r="I136" s="260"/>
      <c r="J136" s="175" t="s">
        <v>241</v>
      </c>
      <c r="K136" s="156">
        <v>150</v>
      </c>
      <c r="L136" s="232">
        <v>0</v>
      </c>
      <c r="M136" s="261"/>
      <c r="N136" s="233">
        <f t="shared" si="5"/>
        <v>0</v>
      </c>
      <c r="O136" s="233"/>
      <c r="P136" s="233"/>
      <c r="Q136" s="233"/>
      <c r="R136" s="35"/>
      <c r="T136" s="157" t="s">
        <v>20</v>
      </c>
      <c r="U136" s="42" t="s">
        <v>42</v>
      </c>
      <c r="V136" s="34"/>
      <c r="W136" s="176">
        <f t="shared" si="6"/>
        <v>0</v>
      </c>
      <c r="X136" s="176">
        <v>0</v>
      </c>
      <c r="Y136" s="176">
        <f t="shared" si="7"/>
        <v>0</v>
      </c>
      <c r="Z136" s="176">
        <v>0</v>
      </c>
      <c r="AA136" s="177">
        <f t="shared" si="8"/>
        <v>0</v>
      </c>
      <c r="AR136" s="17" t="s">
        <v>426</v>
      </c>
      <c r="AT136" s="17" t="s">
        <v>141</v>
      </c>
      <c r="AU136" s="17" t="s">
        <v>118</v>
      </c>
      <c r="AY136" s="17" t="s">
        <v>168</v>
      </c>
      <c r="BE136" s="107">
        <f t="shared" si="9"/>
        <v>0</v>
      </c>
      <c r="BF136" s="107">
        <f t="shared" si="10"/>
        <v>0</v>
      </c>
      <c r="BG136" s="107">
        <f t="shared" si="11"/>
        <v>0</v>
      </c>
      <c r="BH136" s="107">
        <f t="shared" si="12"/>
        <v>0</v>
      </c>
      <c r="BI136" s="107">
        <f t="shared" si="13"/>
        <v>0</v>
      </c>
      <c r="BJ136" s="17" t="s">
        <v>118</v>
      </c>
      <c r="BK136" s="151">
        <f t="shared" si="14"/>
        <v>0</v>
      </c>
      <c r="BL136" s="17" t="s">
        <v>426</v>
      </c>
      <c r="BM136" s="17" t="s">
        <v>287</v>
      </c>
    </row>
    <row r="137" spans="2:65" s="1" customFormat="1" ht="22.5" customHeight="1">
      <c r="B137" s="33"/>
      <c r="C137" s="178" t="s">
        <v>230</v>
      </c>
      <c r="D137" s="178" t="s">
        <v>332</v>
      </c>
      <c r="E137" s="179" t="s">
        <v>1006</v>
      </c>
      <c r="F137" s="269" t="s">
        <v>1007</v>
      </c>
      <c r="G137" s="269"/>
      <c r="H137" s="269"/>
      <c r="I137" s="269"/>
      <c r="J137" s="180" t="s">
        <v>241</v>
      </c>
      <c r="K137" s="181">
        <v>150</v>
      </c>
      <c r="L137" s="270">
        <v>0</v>
      </c>
      <c r="M137" s="271"/>
      <c r="N137" s="272">
        <f t="shared" si="5"/>
        <v>0</v>
      </c>
      <c r="O137" s="233"/>
      <c r="P137" s="233"/>
      <c r="Q137" s="233"/>
      <c r="R137" s="35"/>
      <c r="T137" s="157" t="s">
        <v>20</v>
      </c>
      <c r="U137" s="42" t="s">
        <v>42</v>
      </c>
      <c r="V137" s="34"/>
      <c r="W137" s="176">
        <f t="shared" si="6"/>
        <v>0</v>
      </c>
      <c r="X137" s="176">
        <v>0</v>
      </c>
      <c r="Y137" s="176">
        <f t="shared" si="7"/>
        <v>0</v>
      </c>
      <c r="Z137" s="176">
        <v>0</v>
      </c>
      <c r="AA137" s="177">
        <f t="shared" si="8"/>
        <v>0</v>
      </c>
      <c r="AR137" s="17" t="s">
        <v>979</v>
      </c>
      <c r="AT137" s="17" t="s">
        <v>332</v>
      </c>
      <c r="AU137" s="17" t="s">
        <v>118</v>
      </c>
      <c r="AY137" s="17" t="s">
        <v>168</v>
      </c>
      <c r="BE137" s="107">
        <f t="shared" si="9"/>
        <v>0</v>
      </c>
      <c r="BF137" s="107">
        <f t="shared" si="10"/>
        <v>0</v>
      </c>
      <c r="BG137" s="107">
        <f t="shared" si="11"/>
        <v>0</v>
      </c>
      <c r="BH137" s="107">
        <f t="shared" si="12"/>
        <v>0</v>
      </c>
      <c r="BI137" s="107">
        <f t="shared" si="13"/>
        <v>0</v>
      </c>
      <c r="BJ137" s="17" t="s">
        <v>118</v>
      </c>
      <c r="BK137" s="151">
        <f t="shared" si="14"/>
        <v>0</v>
      </c>
      <c r="BL137" s="17" t="s">
        <v>426</v>
      </c>
      <c r="BM137" s="17" t="s">
        <v>295</v>
      </c>
    </row>
    <row r="138" spans="2:65" s="1" customFormat="1" ht="31.5" customHeight="1">
      <c r="B138" s="33"/>
      <c r="C138" s="173" t="s">
        <v>234</v>
      </c>
      <c r="D138" s="173" t="s">
        <v>141</v>
      </c>
      <c r="E138" s="174" t="s">
        <v>1008</v>
      </c>
      <c r="F138" s="260" t="s">
        <v>1009</v>
      </c>
      <c r="G138" s="260"/>
      <c r="H138" s="260"/>
      <c r="I138" s="260"/>
      <c r="J138" s="175" t="s">
        <v>241</v>
      </c>
      <c r="K138" s="156">
        <v>170</v>
      </c>
      <c r="L138" s="232">
        <v>0</v>
      </c>
      <c r="M138" s="261"/>
      <c r="N138" s="233">
        <f t="shared" si="5"/>
        <v>0</v>
      </c>
      <c r="O138" s="233"/>
      <c r="P138" s="233"/>
      <c r="Q138" s="233"/>
      <c r="R138" s="35"/>
      <c r="T138" s="157" t="s">
        <v>20</v>
      </c>
      <c r="U138" s="42" t="s">
        <v>42</v>
      </c>
      <c r="V138" s="34"/>
      <c r="W138" s="176">
        <f t="shared" si="6"/>
        <v>0</v>
      </c>
      <c r="X138" s="176">
        <v>0</v>
      </c>
      <c r="Y138" s="176">
        <f t="shared" si="7"/>
        <v>0</v>
      </c>
      <c r="Z138" s="176">
        <v>0</v>
      </c>
      <c r="AA138" s="177">
        <f t="shared" si="8"/>
        <v>0</v>
      </c>
      <c r="AR138" s="17" t="s">
        <v>426</v>
      </c>
      <c r="AT138" s="17" t="s">
        <v>141</v>
      </c>
      <c r="AU138" s="17" t="s">
        <v>118</v>
      </c>
      <c r="AY138" s="17" t="s">
        <v>168</v>
      </c>
      <c r="BE138" s="107">
        <f t="shared" si="9"/>
        <v>0</v>
      </c>
      <c r="BF138" s="107">
        <f t="shared" si="10"/>
        <v>0</v>
      </c>
      <c r="BG138" s="107">
        <f t="shared" si="11"/>
        <v>0</v>
      </c>
      <c r="BH138" s="107">
        <f t="shared" si="12"/>
        <v>0</v>
      </c>
      <c r="BI138" s="107">
        <f t="shared" si="13"/>
        <v>0</v>
      </c>
      <c r="BJ138" s="17" t="s">
        <v>118</v>
      </c>
      <c r="BK138" s="151">
        <f t="shared" si="14"/>
        <v>0</v>
      </c>
      <c r="BL138" s="17" t="s">
        <v>426</v>
      </c>
      <c r="BM138" s="17" t="s">
        <v>303</v>
      </c>
    </row>
    <row r="139" spans="2:65" s="1" customFormat="1" ht="22.5" customHeight="1">
      <c r="B139" s="33"/>
      <c r="C139" s="178" t="s">
        <v>238</v>
      </c>
      <c r="D139" s="178" t="s">
        <v>332</v>
      </c>
      <c r="E139" s="179" t="s">
        <v>1010</v>
      </c>
      <c r="F139" s="269" t="s">
        <v>1011</v>
      </c>
      <c r="G139" s="269"/>
      <c r="H139" s="269"/>
      <c r="I139" s="269"/>
      <c r="J139" s="180" t="s">
        <v>241</v>
      </c>
      <c r="K139" s="181">
        <v>170</v>
      </c>
      <c r="L139" s="270">
        <v>0</v>
      </c>
      <c r="M139" s="271"/>
      <c r="N139" s="272">
        <f t="shared" si="5"/>
        <v>0</v>
      </c>
      <c r="O139" s="233"/>
      <c r="P139" s="233"/>
      <c r="Q139" s="233"/>
      <c r="R139" s="35"/>
      <c r="T139" s="157" t="s">
        <v>20</v>
      </c>
      <c r="U139" s="42" t="s">
        <v>42</v>
      </c>
      <c r="V139" s="34"/>
      <c r="W139" s="176">
        <f t="shared" si="6"/>
        <v>0</v>
      </c>
      <c r="X139" s="176">
        <v>0</v>
      </c>
      <c r="Y139" s="176">
        <f t="shared" si="7"/>
        <v>0</v>
      </c>
      <c r="Z139" s="176">
        <v>0</v>
      </c>
      <c r="AA139" s="177">
        <f t="shared" si="8"/>
        <v>0</v>
      </c>
      <c r="AR139" s="17" t="s">
        <v>979</v>
      </c>
      <c r="AT139" s="17" t="s">
        <v>332</v>
      </c>
      <c r="AU139" s="17" t="s">
        <v>118</v>
      </c>
      <c r="AY139" s="17" t="s">
        <v>168</v>
      </c>
      <c r="BE139" s="107">
        <f t="shared" si="9"/>
        <v>0</v>
      </c>
      <c r="BF139" s="107">
        <f t="shared" si="10"/>
        <v>0</v>
      </c>
      <c r="BG139" s="107">
        <f t="shared" si="11"/>
        <v>0</v>
      </c>
      <c r="BH139" s="107">
        <f t="shared" si="12"/>
        <v>0</v>
      </c>
      <c r="BI139" s="107">
        <f t="shared" si="13"/>
        <v>0</v>
      </c>
      <c r="BJ139" s="17" t="s">
        <v>118</v>
      </c>
      <c r="BK139" s="151">
        <f t="shared" si="14"/>
        <v>0</v>
      </c>
      <c r="BL139" s="17" t="s">
        <v>426</v>
      </c>
      <c r="BM139" s="17" t="s">
        <v>311</v>
      </c>
    </row>
    <row r="140" spans="2:65" s="1" customFormat="1" ht="31.5" customHeight="1">
      <c r="B140" s="33"/>
      <c r="C140" s="173" t="s">
        <v>243</v>
      </c>
      <c r="D140" s="173" t="s">
        <v>141</v>
      </c>
      <c r="E140" s="174" t="s">
        <v>1012</v>
      </c>
      <c r="F140" s="260" t="s">
        <v>1013</v>
      </c>
      <c r="G140" s="260"/>
      <c r="H140" s="260"/>
      <c r="I140" s="260"/>
      <c r="J140" s="175" t="s">
        <v>241</v>
      </c>
      <c r="K140" s="156">
        <v>55</v>
      </c>
      <c r="L140" s="232">
        <v>0</v>
      </c>
      <c r="M140" s="261"/>
      <c r="N140" s="233">
        <f t="shared" si="5"/>
        <v>0</v>
      </c>
      <c r="O140" s="233"/>
      <c r="P140" s="233"/>
      <c r="Q140" s="233"/>
      <c r="R140" s="35"/>
      <c r="T140" s="157" t="s">
        <v>20</v>
      </c>
      <c r="U140" s="42" t="s">
        <v>42</v>
      </c>
      <c r="V140" s="34"/>
      <c r="W140" s="176">
        <f t="shared" si="6"/>
        <v>0</v>
      </c>
      <c r="X140" s="176">
        <v>0</v>
      </c>
      <c r="Y140" s="176">
        <f t="shared" si="7"/>
        <v>0</v>
      </c>
      <c r="Z140" s="176">
        <v>0</v>
      </c>
      <c r="AA140" s="177">
        <f t="shared" si="8"/>
        <v>0</v>
      </c>
      <c r="AR140" s="17" t="s">
        <v>426</v>
      </c>
      <c r="AT140" s="17" t="s">
        <v>141</v>
      </c>
      <c r="AU140" s="17" t="s">
        <v>118</v>
      </c>
      <c r="AY140" s="17" t="s">
        <v>168</v>
      </c>
      <c r="BE140" s="107">
        <f t="shared" si="9"/>
        <v>0</v>
      </c>
      <c r="BF140" s="107">
        <f t="shared" si="10"/>
        <v>0</v>
      </c>
      <c r="BG140" s="107">
        <f t="shared" si="11"/>
        <v>0</v>
      </c>
      <c r="BH140" s="107">
        <f t="shared" si="12"/>
        <v>0</v>
      </c>
      <c r="BI140" s="107">
        <f t="shared" si="13"/>
        <v>0</v>
      </c>
      <c r="BJ140" s="17" t="s">
        <v>118</v>
      </c>
      <c r="BK140" s="151">
        <f t="shared" si="14"/>
        <v>0</v>
      </c>
      <c r="BL140" s="17" t="s">
        <v>426</v>
      </c>
      <c r="BM140" s="17" t="s">
        <v>319</v>
      </c>
    </row>
    <row r="141" spans="2:65" s="1" customFormat="1" ht="22.5" customHeight="1">
      <c r="B141" s="33"/>
      <c r="C141" s="178" t="s">
        <v>10</v>
      </c>
      <c r="D141" s="178" t="s">
        <v>332</v>
      </c>
      <c r="E141" s="179" t="s">
        <v>1014</v>
      </c>
      <c r="F141" s="269" t="s">
        <v>1015</v>
      </c>
      <c r="G141" s="269"/>
      <c r="H141" s="269"/>
      <c r="I141" s="269"/>
      <c r="J141" s="180" t="s">
        <v>241</v>
      </c>
      <c r="K141" s="181">
        <v>55</v>
      </c>
      <c r="L141" s="270">
        <v>0</v>
      </c>
      <c r="M141" s="271"/>
      <c r="N141" s="272">
        <f t="shared" si="5"/>
        <v>0</v>
      </c>
      <c r="O141" s="233"/>
      <c r="P141" s="233"/>
      <c r="Q141" s="233"/>
      <c r="R141" s="35"/>
      <c r="T141" s="157" t="s">
        <v>20</v>
      </c>
      <c r="U141" s="42" t="s">
        <v>42</v>
      </c>
      <c r="V141" s="34"/>
      <c r="W141" s="176">
        <f t="shared" si="6"/>
        <v>0</v>
      </c>
      <c r="X141" s="176">
        <v>0</v>
      </c>
      <c r="Y141" s="176">
        <f t="shared" si="7"/>
        <v>0</v>
      </c>
      <c r="Z141" s="176">
        <v>0</v>
      </c>
      <c r="AA141" s="177">
        <f t="shared" si="8"/>
        <v>0</v>
      </c>
      <c r="AR141" s="17" t="s">
        <v>979</v>
      </c>
      <c r="AT141" s="17" t="s">
        <v>332</v>
      </c>
      <c r="AU141" s="17" t="s">
        <v>118</v>
      </c>
      <c r="AY141" s="17" t="s">
        <v>168</v>
      </c>
      <c r="BE141" s="107">
        <f t="shared" si="9"/>
        <v>0</v>
      </c>
      <c r="BF141" s="107">
        <f t="shared" si="10"/>
        <v>0</v>
      </c>
      <c r="BG141" s="107">
        <f t="shared" si="11"/>
        <v>0</v>
      </c>
      <c r="BH141" s="107">
        <f t="shared" si="12"/>
        <v>0</v>
      </c>
      <c r="BI141" s="107">
        <f t="shared" si="13"/>
        <v>0</v>
      </c>
      <c r="BJ141" s="17" t="s">
        <v>118</v>
      </c>
      <c r="BK141" s="151">
        <f t="shared" si="14"/>
        <v>0</v>
      </c>
      <c r="BL141" s="17" t="s">
        <v>426</v>
      </c>
      <c r="BM141" s="17" t="s">
        <v>327</v>
      </c>
    </row>
    <row r="142" spans="2:65" s="1" customFormat="1" ht="31.5" customHeight="1">
      <c r="B142" s="33"/>
      <c r="C142" s="178" t="s">
        <v>250</v>
      </c>
      <c r="D142" s="178" t="s">
        <v>332</v>
      </c>
      <c r="E142" s="179" t="s">
        <v>1016</v>
      </c>
      <c r="F142" s="269" t="s">
        <v>1017</v>
      </c>
      <c r="G142" s="269"/>
      <c r="H142" s="269"/>
      <c r="I142" s="269"/>
      <c r="J142" s="180" t="s">
        <v>241</v>
      </c>
      <c r="K142" s="181">
        <v>27.5</v>
      </c>
      <c r="L142" s="270">
        <v>0</v>
      </c>
      <c r="M142" s="271"/>
      <c r="N142" s="272">
        <f t="shared" si="5"/>
        <v>0</v>
      </c>
      <c r="O142" s="233"/>
      <c r="P142" s="233"/>
      <c r="Q142" s="233"/>
      <c r="R142" s="35"/>
      <c r="T142" s="157" t="s">
        <v>20</v>
      </c>
      <c r="U142" s="42" t="s">
        <v>42</v>
      </c>
      <c r="V142" s="34"/>
      <c r="W142" s="176">
        <f t="shared" si="6"/>
        <v>0</v>
      </c>
      <c r="X142" s="176">
        <v>0</v>
      </c>
      <c r="Y142" s="176">
        <f t="shared" si="7"/>
        <v>0</v>
      </c>
      <c r="Z142" s="176">
        <v>0</v>
      </c>
      <c r="AA142" s="177">
        <f t="shared" si="8"/>
        <v>0</v>
      </c>
      <c r="AR142" s="17" t="s">
        <v>979</v>
      </c>
      <c r="AT142" s="17" t="s">
        <v>332</v>
      </c>
      <c r="AU142" s="17" t="s">
        <v>118</v>
      </c>
      <c r="AY142" s="17" t="s">
        <v>168</v>
      </c>
      <c r="BE142" s="107">
        <f t="shared" si="9"/>
        <v>0</v>
      </c>
      <c r="BF142" s="107">
        <f t="shared" si="10"/>
        <v>0</v>
      </c>
      <c r="BG142" s="107">
        <f t="shared" si="11"/>
        <v>0</v>
      </c>
      <c r="BH142" s="107">
        <f t="shared" si="12"/>
        <v>0</v>
      </c>
      <c r="BI142" s="107">
        <f t="shared" si="13"/>
        <v>0</v>
      </c>
      <c r="BJ142" s="17" t="s">
        <v>118</v>
      </c>
      <c r="BK142" s="151">
        <f t="shared" si="14"/>
        <v>0</v>
      </c>
      <c r="BL142" s="17" t="s">
        <v>426</v>
      </c>
      <c r="BM142" s="17" t="s">
        <v>338</v>
      </c>
    </row>
    <row r="143" spans="2:65" s="1" customFormat="1" ht="31.5" customHeight="1">
      <c r="B143" s="33"/>
      <c r="C143" s="173" t="s">
        <v>254</v>
      </c>
      <c r="D143" s="173" t="s">
        <v>141</v>
      </c>
      <c r="E143" s="174" t="s">
        <v>1018</v>
      </c>
      <c r="F143" s="260" t="s">
        <v>1019</v>
      </c>
      <c r="G143" s="260"/>
      <c r="H143" s="260"/>
      <c r="I143" s="260"/>
      <c r="J143" s="175" t="s">
        <v>241</v>
      </c>
      <c r="K143" s="156">
        <v>2</v>
      </c>
      <c r="L143" s="232">
        <v>0</v>
      </c>
      <c r="M143" s="261"/>
      <c r="N143" s="233">
        <f t="shared" si="5"/>
        <v>0</v>
      </c>
      <c r="O143" s="233"/>
      <c r="P143" s="233"/>
      <c r="Q143" s="233"/>
      <c r="R143" s="35"/>
      <c r="T143" s="157" t="s">
        <v>20</v>
      </c>
      <c r="U143" s="42" t="s">
        <v>42</v>
      </c>
      <c r="V143" s="34"/>
      <c r="W143" s="176">
        <f t="shared" si="6"/>
        <v>0</v>
      </c>
      <c r="X143" s="176">
        <v>0</v>
      </c>
      <c r="Y143" s="176">
        <f t="shared" si="7"/>
        <v>0</v>
      </c>
      <c r="Z143" s="176">
        <v>0</v>
      </c>
      <c r="AA143" s="177">
        <f t="shared" si="8"/>
        <v>0</v>
      </c>
      <c r="AR143" s="17" t="s">
        <v>426</v>
      </c>
      <c r="AT143" s="17" t="s">
        <v>141</v>
      </c>
      <c r="AU143" s="17" t="s">
        <v>118</v>
      </c>
      <c r="AY143" s="17" t="s">
        <v>168</v>
      </c>
      <c r="BE143" s="107">
        <f t="shared" si="9"/>
        <v>0</v>
      </c>
      <c r="BF143" s="107">
        <f t="shared" si="10"/>
        <v>0</v>
      </c>
      <c r="BG143" s="107">
        <f t="shared" si="11"/>
        <v>0</v>
      </c>
      <c r="BH143" s="107">
        <f t="shared" si="12"/>
        <v>0</v>
      </c>
      <c r="BI143" s="107">
        <f t="shared" si="13"/>
        <v>0</v>
      </c>
      <c r="BJ143" s="17" t="s">
        <v>118</v>
      </c>
      <c r="BK143" s="151">
        <f t="shared" si="14"/>
        <v>0</v>
      </c>
      <c r="BL143" s="17" t="s">
        <v>426</v>
      </c>
      <c r="BM143" s="17" t="s">
        <v>346</v>
      </c>
    </row>
    <row r="144" spans="2:65" s="1" customFormat="1" ht="22.5" customHeight="1">
      <c r="B144" s="33"/>
      <c r="C144" s="178" t="s">
        <v>258</v>
      </c>
      <c r="D144" s="178" t="s">
        <v>332</v>
      </c>
      <c r="E144" s="179" t="s">
        <v>1020</v>
      </c>
      <c r="F144" s="269" t="s">
        <v>1021</v>
      </c>
      <c r="G144" s="269"/>
      <c r="H144" s="269"/>
      <c r="I144" s="269"/>
      <c r="J144" s="180" t="s">
        <v>241</v>
      </c>
      <c r="K144" s="181">
        <v>2</v>
      </c>
      <c r="L144" s="270">
        <v>0</v>
      </c>
      <c r="M144" s="271"/>
      <c r="N144" s="272">
        <f t="shared" si="5"/>
        <v>0</v>
      </c>
      <c r="O144" s="233"/>
      <c r="P144" s="233"/>
      <c r="Q144" s="233"/>
      <c r="R144" s="35"/>
      <c r="T144" s="157" t="s">
        <v>20</v>
      </c>
      <c r="U144" s="42" t="s">
        <v>42</v>
      </c>
      <c r="V144" s="34"/>
      <c r="W144" s="176">
        <f t="shared" si="6"/>
        <v>0</v>
      </c>
      <c r="X144" s="176">
        <v>0</v>
      </c>
      <c r="Y144" s="176">
        <f t="shared" si="7"/>
        <v>0</v>
      </c>
      <c r="Z144" s="176">
        <v>0</v>
      </c>
      <c r="AA144" s="177">
        <f t="shared" si="8"/>
        <v>0</v>
      </c>
      <c r="AR144" s="17" t="s">
        <v>979</v>
      </c>
      <c r="AT144" s="17" t="s">
        <v>332</v>
      </c>
      <c r="AU144" s="17" t="s">
        <v>118</v>
      </c>
      <c r="AY144" s="17" t="s">
        <v>168</v>
      </c>
      <c r="BE144" s="107">
        <f t="shared" si="9"/>
        <v>0</v>
      </c>
      <c r="BF144" s="107">
        <f t="shared" si="10"/>
        <v>0</v>
      </c>
      <c r="BG144" s="107">
        <f t="shared" si="11"/>
        <v>0</v>
      </c>
      <c r="BH144" s="107">
        <f t="shared" si="12"/>
        <v>0</v>
      </c>
      <c r="BI144" s="107">
        <f t="shared" si="13"/>
        <v>0</v>
      </c>
      <c r="BJ144" s="17" t="s">
        <v>118</v>
      </c>
      <c r="BK144" s="151">
        <f t="shared" si="14"/>
        <v>0</v>
      </c>
      <c r="BL144" s="17" t="s">
        <v>426</v>
      </c>
      <c r="BM144" s="17" t="s">
        <v>354</v>
      </c>
    </row>
    <row r="145" spans="2:65" s="1" customFormat="1" ht="31.5" customHeight="1">
      <c r="B145" s="33"/>
      <c r="C145" s="173" t="s">
        <v>262</v>
      </c>
      <c r="D145" s="173" t="s">
        <v>141</v>
      </c>
      <c r="E145" s="174" t="s">
        <v>1022</v>
      </c>
      <c r="F145" s="260" t="s">
        <v>1023</v>
      </c>
      <c r="G145" s="260"/>
      <c r="H145" s="260"/>
      <c r="I145" s="260"/>
      <c r="J145" s="175" t="s">
        <v>241</v>
      </c>
      <c r="K145" s="156">
        <v>8</v>
      </c>
      <c r="L145" s="232">
        <v>0</v>
      </c>
      <c r="M145" s="261"/>
      <c r="N145" s="233">
        <f t="shared" si="5"/>
        <v>0</v>
      </c>
      <c r="O145" s="233"/>
      <c r="P145" s="233"/>
      <c r="Q145" s="233"/>
      <c r="R145" s="35"/>
      <c r="T145" s="157" t="s">
        <v>20</v>
      </c>
      <c r="U145" s="42" t="s">
        <v>42</v>
      </c>
      <c r="V145" s="34"/>
      <c r="W145" s="176">
        <f t="shared" si="6"/>
        <v>0</v>
      </c>
      <c r="X145" s="176">
        <v>0</v>
      </c>
      <c r="Y145" s="176">
        <f t="shared" si="7"/>
        <v>0</v>
      </c>
      <c r="Z145" s="176">
        <v>0</v>
      </c>
      <c r="AA145" s="177">
        <f t="shared" si="8"/>
        <v>0</v>
      </c>
      <c r="AR145" s="17" t="s">
        <v>426</v>
      </c>
      <c r="AT145" s="17" t="s">
        <v>141</v>
      </c>
      <c r="AU145" s="17" t="s">
        <v>118</v>
      </c>
      <c r="AY145" s="17" t="s">
        <v>168</v>
      </c>
      <c r="BE145" s="107">
        <f t="shared" si="9"/>
        <v>0</v>
      </c>
      <c r="BF145" s="107">
        <f t="shared" si="10"/>
        <v>0</v>
      </c>
      <c r="BG145" s="107">
        <f t="shared" si="11"/>
        <v>0</v>
      </c>
      <c r="BH145" s="107">
        <f t="shared" si="12"/>
        <v>0</v>
      </c>
      <c r="BI145" s="107">
        <f t="shared" si="13"/>
        <v>0</v>
      </c>
      <c r="BJ145" s="17" t="s">
        <v>118</v>
      </c>
      <c r="BK145" s="151">
        <f t="shared" si="14"/>
        <v>0</v>
      </c>
      <c r="BL145" s="17" t="s">
        <v>426</v>
      </c>
      <c r="BM145" s="17" t="s">
        <v>362</v>
      </c>
    </row>
    <row r="146" spans="2:65" s="1" customFormat="1" ht="22.5" customHeight="1">
      <c r="B146" s="33"/>
      <c r="C146" s="178" t="s">
        <v>266</v>
      </c>
      <c r="D146" s="178" t="s">
        <v>332</v>
      </c>
      <c r="E146" s="179" t="s">
        <v>1024</v>
      </c>
      <c r="F146" s="269" t="s">
        <v>1025</v>
      </c>
      <c r="G146" s="269"/>
      <c r="H146" s="269"/>
      <c r="I146" s="269"/>
      <c r="J146" s="180" t="s">
        <v>241</v>
      </c>
      <c r="K146" s="181">
        <v>8</v>
      </c>
      <c r="L146" s="270">
        <v>0</v>
      </c>
      <c r="M146" s="271"/>
      <c r="N146" s="272">
        <f t="shared" si="5"/>
        <v>0</v>
      </c>
      <c r="O146" s="233"/>
      <c r="P146" s="233"/>
      <c r="Q146" s="233"/>
      <c r="R146" s="35"/>
      <c r="T146" s="157" t="s">
        <v>20</v>
      </c>
      <c r="U146" s="42" t="s">
        <v>42</v>
      </c>
      <c r="V146" s="34"/>
      <c r="W146" s="176">
        <f t="shared" si="6"/>
        <v>0</v>
      </c>
      <c r="X146" s="176">
        <v>0</v>
      </c>
      <c r="Y146" s="176">
        <f t="shared" si="7"/>
        <v>0</v>
      </c>
      <c r="Z146" s="176">
        <v>0</v>
      </c>
      <c r="AA146" s="177">
        <f t="shared" si="8"/>
        <v>0</v>
      </c>
      <c r="AR146" s="17" t="s">
        <v>979</v>
      </c>
      <c r="AT146" s="17" t="s">
        <v>332</v>
      </c>
      <c r="AU146" s="17" t="s">
        <v>118</v>
      </c>
      <c r="AY146" s="17" t="s">
        <v>168</v>
      </c>
      <c r="BE146" s="107">
        <f t="shared" si="9"/>
        <v>0</v>
      </c>
      <c r="BF146" s="107">
        <f t="shared" si="10"/>
        <v>0</v>
      </c>
      <c r="BG146" s="107">
        <f t="shared" si="11"/>
        <v>0</v>
      </c>
      <c r="BH146" s="107">
        <f t="shared" si="12"/>
        <v>0</v>
      </c>
      <c r="BI146" s="107">
        <f t="shared" si="13"/>
        <v>0</v>
      </c>
      <c r="BJ146" s="17" t="s">
        <v>118</v>
      </c>
      <c r="BK146" s="151">
        <f t="shared" si="14"/>
        <v>0</v>
      </c>
      <c r="BL146" s="17" t="s">
        <v>426</v>
      </c>
      <c r="BM146" s="17" t="s">
        <v>370</v>
      </c>
    </row>
    <row r="147" spans="2:65" s="1" customFormat="1" ht="31.5" customHeight="1">
      <c r="B147" s="33"/>
      <c r="C147" s="173" t="s">
        <v>270</v>
      </c>
      <c r="D147" s="173" t="s">
        <v>141</v>
      </c>
      <c r="E147" s="174" t="s">
        <v>1026</v>
      </c>
      <c r="F147" s="260" t="s">
        <v>1027</v>
      </c>
      <c r="G147" s="260"/>
      <c r="H147" s="260"/>
      <c r="I147" s="260"/>
      <c r="J147" s="175" t="s">
        <v>241</v>
      </c>
      <c r="K147" s="156">
        <v>23</v>
      </c>
      <c r="L147" s="232">
        <v>0</v>
      </c>
      <c r="M147" s="261"/>
      <c r="N147" s="233">
        <f t="shared" si="5"/>
        <v>0</v>
      </c>
      <c r="O147" s="233"/>
      <c r="P147" s="233"/>
      <c r="Q147" s="233"/>
      <c r="R147" s="35"/>
      <c r="T147" s="157" t="s">
        <v>20</v>
      </c>
      <c r="U147" s="42" t="s">
        <v>42</v>
      </c>
      <c r="V147" s="34"/>
      <c r="W147" s="176">
        <f t="shared" si="6"/>
        <v>0</v>
      </c>
      <c r="X147" s="176">
        <v>0</v>
      </c>
      <c r="Y147" s="176">
        <f t="shared" si="7"/>
        <v>0</v>
      </c>
      <c r="Z147" s="176">
        <v>0</v>
      </c>
      <c r="AA147" s="177">
        <f t="shared" si="8"/>
        <v>0</v>
      </c>
      <c r="AR147" s="17" t="s">
        <v>426</v>
      </c>
      <c r="AT147" s="17" t="s">
        <v>141</v>
      </c>
      <c r="AU147" s="17" t="s">
        <v>118</v>
      </c>
      <c r="AY147" s="17" t="s">
        <v>168</v>
      </c>
      <c r="BE147" s="107">
        <f t="shared" si="9"/>
        <v>0</v>
      </c>
      <c r="BF147" s="107">
        <f t="shared" si="10"/>
        <v>0</v>
      </c>
      <c r="BG147" s="107">
        <f t="shared" si="11"/>
        <v>0</v>
      </c>
      <c r="BH147" s="107">
        <f t="shared" si="12"/>
        <v>0</v>
      </c>
      <c r="BI147" s="107">
        <f t="shared" si="13"/>
        <v>0</v>
      </c>
      <c r="BJ147" s="17" t="s">
        <v>118</v>
      </c>
      <c r="BK147" s="151">
        <f t="shared" si="14"/>
        <v>0</v>
      </c>
      <c r="BL147" s="17" t="s">
        <v>426</v>
      </c>
      <c r="BM147" s="17" t="s">
        <v>378</v>
      </c>
    </row>
    <row r="148" spans="2:65" s="1" customFormat="1" ht="22.5" customHeight="1">
      <c r="B148" s="33"/>
      <c r="C148" s="178" t="s">
        <v>274</v>
      </c>
      <c r="D148" s="178" t="s">
        <v>332</v>
      </c>
      <c r="E148" s="179" t="s">
        <v>1028</v>
      </c>
      <c r="F148" s="269" t="s">
        <v>1029</v>
      </c>
      <c r="G148" s="269"/>
      <c r="H148" s="269"/>
      <c r="I148" s="269"/>
      <c r="J148" s="180" t="s">
        <v>241</v>
      </c>
      <c r="K148" s="181">
        <v>23</v>
      </c>
      <c r="L148" s="270">
        <v>0</v>
      </c>
      <c r="M148" s="271"/>
      <c r="N148" s="272">
        <f t="shared" si="5"/>
        <v>0</v>
      </c>
      <c r="O148" s="233"/>
      <c r="P148" s="233"/>
      <c r="Q148" s="233"/>
      <c r="R148" s="35"/>
      <c r="T148" s="157" t="s">
        <v>20</v>
      </c>
      <c r="U148" s="42" t="s">
        <v>42</v>
      </c>
      <c r="V148" s="34"/>
      <c r="W148" s="176">
        <f t="shared" si="6"/>
        <v>0</v>
      </c>
      <c r="X148" s="176">
        <v>0</v>
      </c>
      <c r="Y148" s="176">
        <f t="shared" si="7"/>
        <v>0</v>
      </c>
      <c r="Z148" s="176">
        <v>0</v>
      </c>
      <c r="AA148" s="177">
        <f t="shared" si="8"/>
        <v>0</v>
      </c>
      <c r="AR148" s="17" t="s">
        <v>979</v>
      </c>
      <c r="AT148" s="17" t="s">
        <v>332</v>
      </c>
      <c r="AU148" s="17" t="s">
        <v>118</v>
      </c>
      <c r="AY148" s="17" t="s">
        <v>168</v>
      </c>
      <c r="BE148" s="107">
        <f t="shared" si="9"/>
        <v>0</v>
      </c>
      <c r="BF148" s="107">
        <f t="shared" si="10"/>
        <v>0</v>
      </c>
      <c r="BG148" s="107">
        <f t="shared" si="11"/>
        <v>0</v>
      </c>
      <c r="BH148" s="107">
        <f t="shared" si="12"/>
        <v>0</v>
      </c>
      <c r="BI148" s="107">
        <f t="shared" si="13"/>
        <v>0</v>
      </c>
      <c r="BJ148" s="17" t="s">
        <v>118</v>
      </c>
      <c r="BK148" s="151">
        <f t="shared" si="14"/>
        <v>0</v>
      </c>
      <c r="BL148" s="17" t="s">
        <v>426</v>
      </c>
      <c r="BM148" s="17" t="s">
        <v>386</v>
      </c>
    </row>
    <row r="149" spans="2:65" s="1" customFormat="1" ht="22.5" customHeight="1">
      <c r="B149" s="33"/>
      <c r="C149" s="178" t="s">
        <v>279</v>
      </c>
      <c r="D149" s="178" t="s">
        <v>332</v>
      </c>
      <c r="E149" s="179" t="s">
        <v>1030</v>
      </c>
      <c r="F149" s="269" t="s">
        <v>1031</v>
      </c>
      <c r="G149" s="269"/>
      <c r="H149" s="269"/>
      <c r="I149" s="269"/>
      <c r="J149" s="180" t="s">
        <v>241</v>
      </c>
      <c r="K149" s="181">
        <v>40</v>
      </c>
      <c r="L149" s="270">
        <v>0</v>
      </c>
      <c r="M149" s="271"/>
      <c r="N149" s="272">
        <f t="shared" si="5"/>
        <v>0</v>
      </c>
      <c r="O149" s="233"/>
      <c r="P149" s="233"/>
      <c r="Q149" s="233"/>
      <c r="R149" s="35"/>
      <c r="T149" s="157" t="s">
        <v>20</v>
      </c>
      <c r="U149" s="42" t="s">
        <v>42</v>
      </c>
      <c r="V149" s="34"/>
      <c r="W149" s="176">
        <f t="shared" si="6"/>
        <v>0</v>
      </c>
      <c r="X149" s="176">
        <v>0</v>
      </c>
      <c r="Y149" s="176">
        <f t="shared" si="7"/>
        <v>0</v>
      </c>
      <c r="Z149" s="176">
        <v>0</v>
      </c>
      <c r="AA149" s="177">
        <f t="shared" si="8"/>
        <v>0</v>
      </c>
      <c r="AR149" s="17" t="s">
        <v>979</v>
      </c>
      <c r="AT149" s="17" t="s">
        <v>332</v>
      </c>
      <c r="AU149" s="17" t="s">
        <v>118</v>
      </c>
      <c r="AY149" s="17" t="s">
        <v>168</v>
      </c>
      <c r="BE149" s="107">
        <f t="shared" si="9"/>
        <v>0</v>
      </c>
      <c r="BF149" s="107">
        <f t="shared" si="10"/>
        <v>0</v>
      </c>
      <c r="BG149" s="107">
        <f t="shared" si="11"/>
        <v>0</v>
      </c>
      <c r="BH149" s="107">
        <f t="shared" si="12"/>
        <v>0</v>
      </c>
      <c r="BI149" s="107">
        <f t="shared" si="13"/>
        <v>0</v>
      </c>
      <c r="BJ149" s="17" t="s">
        <v>118</v>
      </c>
      <c r="BK149" s="151">
        <f t="shared" si="14"/>
        <v>0</v>
      </c>
      <c r="BL149" s="17" t="s">
        <v>426</v>
      </c>
      <c r="BM149" s="17" t="s">
        <v>394</v>
      </c>
    </row>
    <row r="150" spans="2:65" s="1" customFormat="1" ht="31.5" customHeight="1">
      <c r="B150" s="33"/>
      <c r="C150" s="173" t="s">
        <v>283</v>
      </c>
      <c r="D150" s="173" t="s">
        <v>141</v>
      </c>
      <c r="E150" s="174" t="s">
        <v>1032</v>
      </c>
      <c r="F150" s="260" t="s">
        <v>1033</v>
      </c>
      <c r="G150" s="260"/>
      <c r="H150" s="260"/>
      <c r="I150" s="260"/>
      <c r="J150" s="175" t="s">
        <v>241</v>
      </c>
      <c r="K150" s="156">
        <v>23</v>
      </c>
      <c r="L150" s="232">
        <v>0</v>
      </c>
      <c r="M150" s="261"/>
      <c r="N150" s="233">
        <f t="shared" si="5"/>
        <v>0</v>
      </c>
      <c r="O150" s="233"/>
      <c r="P150" s="233"/>
      <c r="Q150" s="233"/>
      <c r="R150" s="35"/>
      <c r="T150" s="157" t="s">
        <v>20</v>
      </c>
      <c r="U150" s="42" t="s">
        <v>42</v>
      </c>
      <c r="V150" s="34"/>
      <c r="W150" s="176">
        <f t="shared" si="6"/>
        <v>0</v>
      </c>
      <c r="X150" s="176">
        <v>0</v>
      </c>
      <c r="Y150" s="176">
        <f t="shared" si="7"/>
        <v>0</v>
      </c>
      <c r="Z150" s="176">
        <v>0</v>
      </c>
      <c r="AA150" s="177">
        <f t="shared" si="8"/>
        <v>0</v>
      </c>
      <c r="AR150" s="17" t="s">
        <v>426</v>
      </c>
      <c r="AT150" s="17" t="s">
        <v>141</v>
      </c>
      <c r="AU150" s="17" t="s">
        <v>118</v>
      </c>
      <c r="AY150" s="17" t="s">
        <v>168</v>
      </c>
      <c r="BE150" s="107">
        <f t="shared" si="9"/>
        <v>0</v>
      </c>
      <c r="BF150" s="107">
        <f t="shared" si="10"/>
        <v>0</v>
      </c>
      <c r="BG150" s="107">
        <f t="shared" si="11"/>
        <v>0</v>
      </c>
      <c r="BH150" s="107">
        <f t="shared" si="12"/>
        <v>0</v>
      </c>
      <c r="BI150" s="107">
        <f t="shared" si="13"/>
        <v>0</v>
      </c>
      <c r="BJ150" s="17" t="s">
        <v>118</v>
      </c>
      <c r="BK150" s="151">
        <f t="shared" si="14"/>
        <v>0</v>
      </c>
      <c r="BL150" s="17" t="s">
        <v>426</v>
      </c>
      <c r="BM150" s="17" t="s">
        <v>402</v>
      </c>
    </row>
    <row r="151" spans="2:65" s="1" customFormat="1" ht="22.5" customHeight="1">
      <c r="B151" s="33"/>
      <c r="C151" s="178" t="s">
        <v>287</v>
      </c>
      <c r="D151" s="178" t="s">
        <v>332</v>
      </c>
      <c r="E151" s="179" t="s">
        <v>1034</v>
      </c>
      <c r="F151" s="269" t="s">
        <v>1035</v>
      </c>
      <c r="G151" s="269"/>
      <c r="H151" s="269"/>
      <c r="I151" s="269"/>
      <c r="J151" s="180" t="s">
        <v>241</v>
      </c>
      <c r="K151" s="181">
        <v>23</v>
      </c>
      <c r="L151" s="270">
        <v>0</v>
      </c>
      <c r="M151" s="271"/>
      <c r="N151" s="272">
        <f t="shared" si="5"/>
        <v>0</v>
      </c>
      <c r="O151" s="233"/>
      <c r="P151" s="233"/>
      <c r="Q151" s="233"/>
      <c r="R151" s="35"/>
      <c r="T151" s="157" t="s">
        <v>20</v>
      </c>
      <c r="U151" s="42" t="s">
        <v>42</v>
      </c>
      <c r="V151" s="34"/>
      <c r="W151" s="176">
        <f t="shared" si="6"/>
        <v>0</v>
      </c>
      <c r="X151" s="176">
        <v>0</v>
      </c>
      <c r="Y151" s="176">
        <f t="shared" si="7"/>
        <v>0</v>
      </c>
      <c r="Z151" s="176">
        <v>0</v>
      </c>
      <c r="AA151" s="177">
        <f t="shared" si="8"/>
        <v>0</v>
      </c>
      <c r="AR151" s="17" t="s">
        <v>979</v>
      </c>
      <c r="AT151" s="17" t="s">
        <v>332</v>
      </c>
      <c r="AU151" s="17" t="s">
        <v>118</v>
      </c>
      <c r="AY151" s="17" t="s">
        <v>168</v>
      </c>
      <c r="BE151" s="107">
        <f t="shared" si="9"/>
        <v>0</v>
      </c>
      <c r="BF151" s="107">
        <f t="shared" si="10"/>
        <v>0</v>
      </c>
      <c r="BG151" s="107">
        <f t="shared" si="11"/>
        <v>0</v>
      </c>
      <c r="BH151" s="107">
        <f t="shared" si="12"/>
        <v>0</v>
      </c>
      <c r="BI151" s="107">
        <f t="shared" si="13"/>
        <v>0</v>
      </c>
      <c r="BJ151" s="17" t="s">
        <v>118</v>
      </c>
      <c r="BK151" s="151">
        <f t="shared" si="14"/>
        <v>0</v>
      </c>
      <c r="BL151" s="17" t="s">
        <v>426</v>
      </c>
      <c r="BM151" s="17" t="s">
        <v>410</v>
      </c>
    </row>
    <row r="152" spans="2:65" s="1" customFormat="1" ht="22.5" customHeight="1">
      <c r="B152" s="33"/>
      <c r="C152" s="178" t="s">
        <v>291</v>
      </c>
      <c r="D152" s="178" t="s">
        <v>332</v>
      </c>
      <c r="E152" s="179" t="s">
        <v>1036</v>
      </c>
      <c r="F152" s="269" t="s">
        <v>1037</v>
      </c>
      <c r="G152" s="269"/>
      <c r="H152" s="269"/>
      <c r="I152" s="269"/>
      <c r="J152" s="180" t="s">
        <v>241</v>
      </c>
      <c r="K152" s="181">
        <v>23</v>
      </c>
      <c r="L152" s="270">
        <v>0</v>
      </c>
      <c r="M152" s="271"/>
      <c r="N152" s="272">
        <f t="shared" si="5"/>
        <v>0</v>
      </c>
      <c r="O152" s="233"/>
      <c r="P152" s="233"/>
      <c r="Q152" s="233"/>
      <c r="R152" s="35"/>
      <c r="T152" s="157" t="s">
        <v>20</v>
      </c>
      <c r="U152" s="42" t="s">
        <v>42</v>
      </c>
      <c r="V152" s="34"/>
      <c r="W152" s="176">
        <f t="shared" si="6"/>
        <v>0</v>
      </c>
      <c r="X152" s="176">
        <v>0</v>
      </c>
      <c r="Y152" s="176">
        <f t="shared" si="7"/>
        <v>0</v>
      </c>
      <c r="Z152" s="176">
        <v>0</v>
      </c>
      <c r="AA152" s="177">
        <f t="shared" si="8"/>
        <v>0</v>
      </c>
      <c r="AR152" s="17" t="s">
        <v>979</v>
      </c>
      <c r="AT152" s="17" t="s">
        <v>332</v>
      </c>
      <c r="AU152" s="17" t="s">
        <v>118</v>
      </c>
      <c r="AY152" s="17" t="s">
        <v>168</v>
      </c>
      <c r="BE152" s="107">
        <f t="shared" si="9"/>
        <v>0</v>
      </c>
      <c r="BF152" s="107">
        <f t="shared" si="10"/>
        <v>0</v>
      </c>
      <c r="BG152" s="107">
        <f t="shared" si="11"/>
        <v>0</v>
      </c>
      <c r="BH152" s="107">
        <f t="shared" si="12"/>
        <v>0</v>
      </c>
      <c r="BI152" s="107">
        <f t="shared" si="13"/>
        <v>0</v>
      </c>
      <c r="BJ152" s="17" t="s">
        <v>118</v>
      </c>
      <c r="BK152" s="151">
        <f t="shared" si="14"/>
        <v>0</v>
      </c>
      <c r="BL152" s="17" t="s">
        <v>426</v>
      </c>
      <c r="BM152" s="17" t="s">
        <v>418</v>
      </c>
    </row>
    <row r="153" spans="2:65" s="1" customFormat="1" ht="22.5" customHeight="1">
      <c r="B153" s="33"/>
      <c r="C153" s="178" t="s">
        <v>295</v>
      </c>
      <c r="D153" s="178" t="s">
        <v>332</v>
      </c>
      <c r="E153" s="179" t="s">
        <v>1038</v>
      </c>
      <c r="F153" s="269" t="s">
        <v>1039</v>
      </c>
      <c r="G153" s="269"/>
      <c r="H153" s="269"/>
      <c r="I153" s="269"/>
      <c r="J153" s="180" t="s">
        <v>241</v>
      </c>
      <c r="K153" s="181">
        <v>23</v>
      </c>
      <c r="L153" s="270">
        <v>0</v>
      </c>
      <c r="M153" s="271"/>
      <c r="N153" s="272">
        <f t="shared" si="5"/>
        <v>0</v>
      </c>
      <c r="O153" s="233"/>
      <c r="P153" s="233"/>
      <c r="Q153" s="233"/>
      <c r="R153" s="35"/>
      <c r="T153" s="157" t="s">
        <v>20</v>
      </c>
      <c r="U153" s="42" t="s">
        <v>42</v>
      </c>
      <c r="V153" s="34"/>
      <c r="W153" s="176">
        <f t="shared" si="6"/>
        <v>0</v>
      </c>
      <c r="X153" s="176">
        <v>0</v>
      </c>
      <c r="Y153" s="176">
        <f t="shared" si="7"/>
        <v>0</v>
      </c>
      <c r="Z153" s="176">
        <v>0</v>
      </c>
      <c r="AA153" s="177">
        <f t="shared" si="8"/>
        <v>0</v>
      </c>
      <c r="AR153" s="17" t="s">
        <v>979</v>
      </c>
      <c r="AT153" s="17" t="s">
        <v>332</v>
      </c>
      <c r="AU153" s="17" t="s">
        <v>118</v>
      </c>
      <c r="AY153" s="17" t="s">
        <v>168</v>
      </c>
      <c r="BE153" s="107">
        <f t="shared" si="9"/>
        <v>0</v>
      </c>
      <c r="BF153" s="107">
        <f t="shared" si="10"/>
        <v>0</v>
      </c>
      <c r="BG153" s="107">
        <f t="shared" si="11"/>
        <v>0</v>
      </c>
      <c r="BH153" s="107">
        <f t="shared" si="12"/>
        <v>0</v>
      </c>
      <c r="BI153" s="107">
        <f t="shared" si="13"/>
        <v>0</v>
      </c>
      <c r="BJ153" s="17" t="s">
        <v>118</v>
      </c>
      <c r="BK153" s="151">
        <f t="shared" si="14"/>
        <v>0</v>
      </c>
      <c r="BL153" s="17" t="s">
        <v>426</v>
      </c>
      <c r="BM153" s="17" t="s">
        <v>426</v>
      </c>
    </row>
    <row r="154" spans="2:65" s="1" customFormat="1" ht="31.5" customHeight="1">
      <c r="B154" s="33"/>
      <c r="C154" s="173" t="s">
        <v>299</v>
      </c>
      <c r="D154" s="173" t="s">
        <v>141</v>
      </c>
      <c r="E154" s="174" t="s">
        <v>1040</v>
      </c>
      <c r="F154" s="260" t="s">
        <v>1041</v>
      </c>
      <c r="G154" s="260"/>
      <c r="H154" s="260"/>
      <c r="I154" s="260"/>
      <c r="J154" s="175" t="s">
        <v>241</v>
      </c>
      <c r="K154" s="156">
        <v>3</v>
      </c>
      <c r="L154" s="232">
        <v>0</v>
      </c>
      <c r="M154" s="261"/>
      <c r="N154" s="233">
        <f t="shared" ref="N154:N185" si="15">ROUND(L154*K154,3)</f>
        <v>0</v>
      </c>
      <c r="O154" s="233"/>
      <c r="P154" s="233"/>
      <c r="Q154" s="233"/>
      <c r="R154" s="35"/>
      <c r="T154" s="157" t="s">
        <v>20</v>
      </c>
      <c r="U154" s="42" t="s">
        <v>42</v>
      </c>
      <c r="V154" s="34"/>
      <c r="W154" s="176">
        <f t="shared" ref="W154:W185" si="16">V154*K154</f>
        <v>0</v>
      </c>
      <c r="X154" s="176">
        <v>0</v>
      </c>
      <c r="Y154" s="176">
        <f t="shared" ref="Y154:Y185" si="17">X154*K154</f>
        <v>0</v>
      </c>
      <c r="Z154" s="176">
        <v>0</v>
      </c>
      <c r="AA154" s="177">
        <f t="shared" ref="AA154:AA185" si="18">Z154*K154</f>
        <v>0</v>
      </c>
      <c r="AR154" s="17" t="s">
        <v>426</v>
      </c>
      <c r="AT154" s="17" t="s">
        <v>141</v>
      </c>
      <c r="AU154" s="17" t="s">
        <v>118</v>
      </c>
      <c r="AY154" s="17" t="s">
        <v>168</v>
      </c>
      <c r="BE154" s="107">
        <f t="shared" ref="BE154:BE185" si="19">IF(U154="základná",N154,0)</f>
        <v>0</v>
      </c>
      <c r="BF154" s="107">
        <f t="shared" ref="BF154:BF185" si="20">IF(U154="znížená",N154,0)</f>
        <v>0</v>
      </c>
      <c r="BG154" s="107">
        <f t="shared" ref="BG154:BG185" si="21">IF(U154="zákl. prenesená",N154,0)</f>
        <v>0</v>
      </c>
      <c r="BH154" s="107">
        <f t="shared" ref="BH154:BH185" si="22">IF(U154="zníž. prenesená",N154,0)</f>
        <v>0</v>
      </c>
      <c r="BI154" s="107">
        <f t="shared" ref="BI154:BI185" si="23">IF(U154="nulová",N154,0)</f>
        <v>0</v>
      </c>
      <c r="BJ154" s="17" t="s">
        <v>118</v>
      </c>
      <c r="BK154" s="151">
        <f t="shared" ref="BK154:BK185" si="24">ROUND(L154*K154,3)</f>
        <v>0</v>
      </c>
      <c r="BL154" s="17" t="s">
        <v>426</v>
      </c>
      <c r="BM154" s="17" t="s">
        <v>434</v>
      </c>
    </row>
    <row r="155" spans="2:65" s="1" customFormat="1" ht="22.5" customHeight="1">
      <c r="B155" s="33"/>
      <c r="C155" s="178" t="s">
        <v>303</v>
      </c>
      <c r="D155" s="178" t="s">
        <v>332</v>
      </c>
      <c r="E155" s="179" t="s">
        <v>1042</v>
      </c>
      <c r="F155" s="269" t="s">
        <v>1043</v>
      </c>
      <c r="G155" s="269"/>
      <c r="H155" s="269"/>
      <c r="I155" s="269"/>
      <c r="J155" s="180" t="s">
        <v>241</v>
      </c>
      <c r="K155" s="181">
        <v>3</v>
      </c>
      <c r="L155" s="270">
        <v>0</v>
      </c>
      <c r="M155" s="271"/>
      <c r="N155" s="272">
        <f t="shared" si="15"/>
        <v>0</v>
      </c>
      <c r="O155" s="233"/>
      <c r="P155" s="233"/>
      <c r="Q155" s="233"/>
      <c r="R155" s="35"/>
      <c r="T155" s="157" t="s">
        <v>20</v>
      </c>
      <c r="U155" s="42" t="s">
        <v>42</v>
      </c>
      <c r="V155" s="34"/>
      <c r="W155" s="176">
        <f t="shared" si="16"/>
        <v>0</v>
      </c>
      <c r="X155" s="176">
        <v>0</v>
      </c>
      <c r="Y155" s="176">
        <f t="shared" si="17"/>
        <v>0</v>
      </c>
      <c r="Z155" s="176">
        <v>0</v>
      </c>
      <c r="AA155" s="177">
        <f t="shared" si="18"/>
        <v>0</v>
      </c>
      <c r="AR155" s="17" t="s">
        <v>979</v>
      </c>
      <c r="AT155" s="17" t="s">
        <v>332</v>
      </c>
      <c r="AU155" s="17" t="s">
        <v>118</v>
      </c>
      <c r="AY155" s="17" t="s">
        <v>168</v>
      </c>
      <c r="BE155" s="107">
        <f t="shared" si="19"/>
        <v>0</v>
      </c>
      <c r="BF155" s="107">
        <f t="shared" si="20"/>
        <v>0</v>
      </c>
      <c r="BG155" s="107">
        <f t="shared" si="21"/>
        <v>0</v>
      </c>
      <c r="BH155" s="107">
        <f t="shared" si="22"/>
        <v>0</v>
      </c>
      <c r="BI155" s="107">
        <f t="shared" si="23"/>
        <v>0</v>
      </c>
      <c r="BJ155" s="17" t="s">
        <v>118</v>
      </c>
      <c r="BK155" s="151">
        <f t="shared" si="24"/>
        <v>0</v>
      </c>
      <c r="BL155" s="17" t="s">
        <v>426</v>
      </c>
      <c r="BM155" s="17" t="s">
        <v>442</v>
      </c>
    </row>
    <row r="156" spans="2:65" s="1" customFormat="1" ht="31.5" customHeight="1">
      <c r="B156" s="33"/>
      <c r="C156" s="173" t="s">
        <v>307</v>
      </c>
      <c r="D156" s="173" t="s">
        <v>141</v>
      </c>
      <c r="E156" s="174" t="s">
        <v>1044</v>
      </c>
      <c r="F156" s="260" t="s">
        <v>1045</v>
      </c>
      <c r="G156" s="260"/>
      <c r="H156" s="260"/>
      <c r="I156" s="260"/>
      <c r="J156" s="175" t="s">
        <v>241</v>
      </c>
      <c r="K156" s="156">
        <v>4</v>
      </c>
      <c r="L156" s="232">
        <v>0</v>
      </c>
      <c r="M156" s="261"/>
      <c r="N156" s="233">
        <f t="shared" si="15"/>
        <v>0</v>
      </c>
      <c r="O156" s="233"/>
      <c r="P156" s="233"/>
      <c r="Q156" s="233"/>
      <c r="R156" s="35"/>
      <c r="T156" s="157" t="s">
        <v>20</v>
      </c>
      <c r="U156" s="42" t="s">
        <v>42</v>
      </c>
      <c r="V156" s="34"/>
      <c r="W156" s="176">
        <f t="shared" si="16"/>
        <v>0</v>
      </c>
      <c r="X156" s="176">
        <v>0</v>
      </c>
      <c r="Y156" s="176">
        <f t="shared" si="17"/>
        <v>0</v>
      </c>
      <c r="Z156" s="176">
        <v>0</v>
      </c>
      <c r="AA156" s="177">
        <f t="shared" si="18"/>
        <v>0</v>
      </c>
      <c r="AR156" s="17" t="s">
        <v>426</v>
      </c>
      <c r="AT156" s="17" t="s">
        <v>141</v>
      </c>
      <c r="AU156" s="17" t="s">
        <v>118</v>
      </c>
      <c r="AY156" s="17" t="s">
        <v>168</v>
      </c>
      <c r="BE156" s="107">
        <f t="shared" si="19"/>
        <v>0</v>
      </c>
      <c r="BF156" s="107">
        <f t="shared" si="20"/>
        <v>0</v>
      </c>
      <c r="BG156" s="107">
        <f t="shared" si="21"/>
        <v>0</v>
      </c>
      <c r="BH156" s="107">
        <f t="shared" si="22"/>
        <v>0</v>
      </c>
      <c r="BI156" s="107">
        <f t="shared" si="23"/>
        <v>0</v>
      </c>
      <c r="BJ156" s="17" t="s">
        <v>118</v>
      </c>
      <c r="BK156" s="151">
        <f t="shared" si="24"/>
        <v>0</v>
      </c>
      <c r="BL156" s="17" t="s">
        <v>426</v>
      </c>
      <c r="BM156" s="17" t="s">
        <v>450</v>
      </c>
    </row>
    <row r="157" spans="2:65" s="1" customFormat="1" ht="22.5" customHeight="1">
      <c r="B157" s="33"/>
      <c r="C157" s="178" t="s">
        <v>311</v>
      </c>
      <c r="D157" s="178" t="s">
        <v>332</v>
      </c>
      <c r="E157" s="179" t="s">
        <v>1046</v>
      </c>
      <c r="F157" s="269" t="s">
        <v>1047</v>
      </c>
      <c r="G157" s="269"/>
      <c r="H157" s="269"/>
      <c r="I157" s="269"/>
      <c r="J157" s="180" t="s">
        <v>241</v>
      </c>
      <c r="K157" s="181">
        <v>4</v>
      </c>
      <c r="L157" s="270">
        <v>0</v>
      </c>
      <c r="M157" s="271"/>
      <c r="N157" s="272">
        <f t="shared" si="15"/>
        <v>0</v>
      </c>
      <c r="O157" s="233"/>
      <c r="P157" s="233"/>
      <c r="Q157" s="233"/>
      <c r="R157" s="35"/>
      <c r="T157" s="157" t="s">
        <v>20</v>
      </c>
      <c r="U157" s="42" t="s">
        <v>42</v>
      </c>
      <c r="V157" s="34"/>
      <c r="W157" s="176">
        <f t="shared" si="16"/>
        <v>0</v>
      </c>
      <c r="X157" s="176">
        <v>0</v>
      </c>
      <c r="Y157" s="176">
        <f t="shared" si="17"/>
        <v>0</v>
      </c>
      <c r="Z157" s="176">
        <v>0</v>
      </c>
      <c r="AA157" s="177">
        <f t="shared" si="18"/>
        <v>0</v>
      </c>
      <c r="AR157" s="17" t="s">
        <v>979</v>
      </c>
      <c r="AT157" s="17" t="s">
        <v>332</v>
      </c>
      <c r="AU157" s="17" t="s">
        <v>118</v>
      </c>
      <c r="AY157" s="17" t="s">
        <v>168</v>
      </c>
      <c r="BE157" s="107">
        <f t="shared" si="19"/>
        <v>0</v>
      </c>
      <c r="BF157" s="107">
        <f t="shared" si="20"/>
        <v>0</v>
      </c>
      <c r="BG157" s="107">
        <f t="shared" si="21"/>
        <v>0</v>
      </c>
      <c r="BH157" s="107">
        <f t="shared" si="22"/>
        <v>0</v>
      </c>
      <c r="BI157" s="107">
        <f t="shared" si="23"/>
        <v>0</v>
      </c>
      <c r="BJ157" s="17" t="s">
        <v>118</v>
      </c>
      <c r="BK157" s="151">
        <f t="shared" si="24"/>
        <v>0</v>
      </c>
      <c r="BL157" s="17" t="s">
        <v>426</v>
      </c>
      <c r="BM157" s="17" t="s">
        <v>458</v>
      </c>
    </row>
    <row r="158" spans="2:65" s="1" customFormat="1" ht="22.5" customHeight="1">
      <c r="B158" s="33"/>
      <c r="C158" s="173" t="s">
        <v>315</v>
      </c>
      <c r="D158" s="173" t="s">
        <v>141</v>
      </c>
      <c r="E158" s="174" t="s">
        <v>1048</v>
      </c>
      <c r="F158" s="260" t="s">
        <v>1049</v>
      </c>
      <c r="G158" s="260"/>
      <c r="H158" s="260"/>
      <c r="I158" s="260"/>
      <c r="J158" s="175" t="s">
        <v>241</v>
      </c>
      <c r="K158" s="156">
        <v>40</v>
      </c>
      <c r="L158" s="232">
        <v>0</v>
      </c>
      <c r="M158" s="261"/>
      <c r="N158" s="233">
        <f t="shared" si="15"/>
        <v>0</v>
      </c>
      <c r="O158" s="233"/>
      <c r="P158" s="233"/>
      <c r="Q158" s="233"/>
      <c r="R158" s="35"/>
      <c r="T158" s="157" t="s">
        <v>20</v>
      </c>
      <c r="U158" s="42" t="s">
        <v>42</v>
      </c>
      <c r="V158" s="34"/>
      <c r="W158" s="176">
        <f t="shared" si="16"/>
        <v>0</v>
      </c>
      <c r="X158" s="176">
        <v>0</v>
      </c>
      <c r="Y158" s="176">
        <f t="shared" si="17"/>
        <v>0</v>
      </c>
      <c r="Z158" s="176">
        <v>0</v>
      </c>
      <c r="AA158" s="177">
        <f t="shared" si="18"/>
        <v>0</v>
      </c>
      <c r="AR158" s="17" t="s">
        <v>426</v>
      </c>
      <c r="AT158" s="17" t="s">
        <v>141</v>
      </c>
      <c r="AU158" s="17" t="s">
        <v>118</v>
      </c>
      <c r="AY158" s="17" t="s">
        <v>168</v>
      </c>
      <c r="BE158" s="107">
        <f t="shared" si="19"/>
        <v>0</v>
      </c>
      <c r="BF158" s="107">
        <f t="shared" si="20"/>
        <v>0</v>
      </c>
      <c r="BG158" s="107">
        <f t="shared" si="21"/>
        <v>0</v>
      </c>
      <c r="BH158" s="107">
        <f t="shared" si="22"/>
        <v>0</v>
      </c>
      <c r="BI158" s="107">
        <f t="shared" si="23"/>
        <v>0</v>
      </c>
      <c r="BJ158" s="17" t="s">
        <v>118</v>
      </c>
      <c r="BK158" s="151">
        <f t="shared" si="24"/>
        <v>0</v>
      </c>
      <c r="BL158" s="17" t="s">
        <v>426</v>
      </c>
      <c r="BM158" s="17" t="s">
        <v>466</v>
      </c>
    </row>
    <row r="159" spans="2:65" s="1" customFormat="1" ht="31.5" customHeight="1">
      <c r="B159" s="33"/>
      <c r="C159" s="173" t="s">
        <v>319</v>
      </c>
      <c r="D159" s="173" t="s">
        <v>141</v>
      </c>
      <c r="E159" s="174" t="s">
        <v>1050</v>
      </c>
      <c r="F159" s="260" t="s">
        <v>1051</v>
      </c>
      <c r="G159" s="260"/>
      <c r="H159" s="260"/>
      <c r="I159" s="260"/>
      <c r="J159" s="175" t="s">
        <v>241</v>
      </c>
      <c r="K159" s="156">
        <v>2</v>
      </c>
      <c r="L159" s="232">
        <v>0</v>
      </c>
      <c r="M159" s="261"/>
      <c r="N159" s="233">
        <f t="shared" si="15"/>
        <v>0</v>
      </c>
      <c r="O159" s="233"/>
      <c r="P159" s="233"/>
      <c r="Q159" s="233"/>
      <c r="R159" s="35"/>
      <c r="T159" s="157" t="s">
        <v>20</v>
      </c>
      <c r="U159" s="42" t="s">
        <v>42</v>
      </c>
      <c r="V159" s="34"/>
      <c r="W159" s="176">
        <f t="shared" si="16"/>
        <v>0</v>
      </c>
      <c r="X159" s="176">
        <v>0</v>
      </c>
      <c r="Y159" s="176">
        <f t="shared" si="17"/>
        <v>0</v>
      </c>
      <c r="Z159" s="176">
        <v>0</v>
      </c>
      <c r="AA159" s="177">
        <f t="shared" si="18"/>
        <v>0</v>
      </c>
      <c r="AR159" s="17" t="s">
        <v>426</v>
      </c>
      <c r="AT159" s="17" t="s">
        <v>141</v>
      </c>
      <c r="AU159" s="17" t="s">
        <v>118</v>
      </c>
      <c r="AY159" s="17" t="s">
        <v>168</v>
      </c>
      <c r="BE159" s="107">
        <f t="shared" si="19"/>
        <v>0</v>
      </c>
      <c r="BF159" s="107">
        <f t="shared" si="20"/>
        <v>0</v>
      </c>
      <c r="BG159" s="107">
        <f t="shared" si="21"/>
        <v>0</v>
      </c>
      <c r="BH159" s="107">
        <f t="shared" si="22"/>
        <v>0</v>
      </c>
      <c r="BI159" s="107">
        <f t="shared" si="23"/>
        <v>0</v>
      </c>
      <c r="BJ159" s="17" t="s">
        <v>118</v>
      </c>
      <c r="BK159" s="151">
        <f t="shared" si="24"/>
        <v>0</v>
      </c>
      <c r="BL159" s="17" t="s">
        <v>426</v>
      </c>
      <c r="BM159" s="17" t="s">
        <v>474</v>
      </c>
    </row>
    <row r="160" spans="2:65" s="1" customFormat="1" ht="22.5" customHeight="1">
      <c r="B160" s="33"/>
      <c r="C160" s="178" t="s">
        <v>323</v>
      </c>
      <c r="D160" s="178" t="s">
        <v>332</v>
      </c>
      <c r="E160" s="179" t="s">
        <v>1052</v>
      </c>
      <c r="F160" s="269" t="s">
        <v>1053</v>
      </c>
      <c r="G160" s="269"/>
      <c r="H160" s="269"/>
      <c r="I160" s="269"/>
      <c r="J160" s="180" t="s">
        <v>241</v>
      </c>
      <c r="K160" s="181">
        <v>2</v>
      </c>
      <c r="L160" s="270">
        <v>0</v>
      </c>
      <c r="M160" s="271"/>
      <c r="N160" s="272">
        <f t="shared" si="15"/>
        <v>0</v>
      </c>
      <c r="O160" s="233"/>
      <c r="P160" s="233"/>
      <c r="Q160" s="233"/>
      <c r="R160" s="35"/>
      <c r="T160" s="157" t="s">
        <v>20</v>
      </c>
      <c r="U160" s="42" t="s">
        <v>42</v>
      </c>
      <c r="V160" s="34"/>
      <c r="W160" s="176">
        <f t="shared" si="16"/>
        <v>0</v>
      </c>
      <c r="X160" s="176">
        <v>0</v>
      </c>
      <c r="Y160" s="176">
        <f t="shared" si="17"/>
        <v>0</v>
      </c>
      <c r="Z160" s="176">
        <v>0</v>
      </c>
      <c r="AA160" s="177">
        <f t="shared" si="18"/>
        <v>0</v>
      </c>
      <c r="AR160" s="17" t="s">
        <v>979</v>
      </c>
      <c r="AT160" s="17" t="s">
        <v>332</v>
      </c>
      <c r="AU160" s="17" t="s">
        <v>118</v>
      </c>
      <c r="AY160" s="17" t="s">
        <v>168</v>
      </c>
      <c r="BE160" s="107">
        <f t="shared" si="19"/>
        <v>0</v>
      </c>
      <c r="BF160" s="107">
        <f t="shared" si="20"/>
        <v>0</v>
      </c>
      <c r="BG160" s="107">
        <f t="shared" si="21"/>
        <v>0</v>
      </c>
      <c r="BH160" s="107">
        <f t="shared" si="22"/>
        <v>0</v>
      </c>
      <c r="BI160" s="107">
        <f t="shared" si="23"/>
        <v>0</v>
      </c>
      <c r="BJ160" s="17" t="s">
        <v>118</v>
      </c>
      <c r="BK160" s="151">
        <f t="shared" si="24"/>
        <v>0</v>
      </c>
      <c r="BL160" s="17" t="s">
        <v>426</v>
      </c>
      <c r="BM160" s="17" t="s">
        <v>482</v>
      </c>
    </row>
    <row r="161" spans="2:65" s="1" customFormat="1" ht="31.5" customHeight="1">
      <c r="B161" s="33"/>
      <c r="C161" s="173" t="s">
        <v>327</v>
      </c>
      <c r="D161" s="173" t="s">
        <v>141</v>
      </c>
      <c r="E161" s="174" t="s">
        <v>1054</v>
      </c>
      <c r="F161" s="260" t="s">
        <v>1055</v>
      </c>
      <c r="G161" s="260"/>
      <c r="H161" s="260"/>
      <c r="I161" s="260"/>
      <c r="J161" s="175" t="s">
        <v>241</v>
      </c>
      <c r="K161" s="156">
        <v>1</v>
      </c>
      <c r="L161" s="232">
        <v>0</v>
      </c>
      <c r="M161" s="261"/>
      <c r="N161" s="233">
        <f t="shared" si="15"/>
        <v>0</v>
      </c>
      <c r="O161" s="233"/>
      <c r="P161" s="233"/>
      <c r="Q161" s="233"/>
      <c r="R161" s="35"/>
      <c r="T161" s="157" t="s">
        <v>20</v>
      </c>
      <c r="U161" s="42" t="s">
        <v>42</v>
      </c>
      <c r="V161" s="34"/>
      <c r="W161" s="176">
        <f t="shared" si="16"/>
        <v>0</v>
      </c>
      <c r="X161" s="176">
        <v>0</v>
      </c>
      <c r="Y161" s="176">
        <f t="shared" si="17"/>
        <v>0</v>
      </c>
      <c r="Z161" s="176">
        <v>0</v>
      </c>
      <c r="AA161" s="177">
        <f t="shared" si="18"/>
        <v>0</v>
      </c>
      <c r="AR161" s="17" t="s">
        <v>426</v>
      </c>
      <c r="AT161" s="17" t="s">
        <v>141</v>
      </c>
      <c r="AU161" s="17" t="s">
        <v>118</v>
      </c>
      <c r="AY161" s="17" t="s">
        <v>168</v>
      </c>
      <c r="BE161" s="107">
        <f t="shared" si="19"/>
        <v>0</v>
      </c>
      <c r="BF161" s="107">
        <f t="shared" si="20"/>
        <v>0</v>
      </c>
      <c r="BG161" s="107">
        <f t="shared" si="21"/>
        <v>0</v>
      </c>
      <c r="BH161" s="107">
        <f t="shared" si="22"/>
        <v>0</v>
      </c>
      <c r="BI161" s="107">
        <f t="shared" si="23"/>
        <v>0</v>
      </c>
      <c r="BJ161" s="17" t="s">
        <v>118</v>
      </c>
      <c r="BK161" s="151">
        <f t="shared" si="24"/>
        <v>0</v>
      </c>
      <c r="BL161" s="17" t="s">
        <v>426</v>
      </c>
      <c r="BM161" s="17" t="s">
        <v>490</v>
      </c>
    </row>
    <row r="162" spans="2:65" s="1" customFormat="1" ht="22.5" customHeight="1">
      <c r="B162" s="33"/>
      <c r="C162" s="178" t="s">
        <v>331</v>
      </c>
      <c r="D162" s="178" t="s">
        <v>332</v>
      </c>
      <c r="E162" s="179" t="s">
        <v>1056</v>
      </c>
      <c r="F162" s="269" t="s">
        <v>1057</v>
      </c>
      <c r="G162" s="269"/>
      <c r="H162" s="269"/>
      <c r="I162" s="269"/>
      <c r="J162" s="180" t="s">
        <v>241</v>
      </c>
      <c r="K162" s="181">
        <v>1</v>
      </c>
      <c r="L162" s="270">
        <v>0</v>
      </c>
      <c r="M162" s="271"/>
      <c r="N162" s="272">
        <f t="shared" si="15"/>
        <v>0</v>
      </c>
      <c r="O162" s="233"/>
      <c r="P162" s="233"/>
      <c r="Q162" s="233"/>
      <c r="R162" s="35"/>
      <c r="T162" s="157" t="s">
        <v>20</v>
      </c>
      <c r="U162" s="42" t="s">
        <v>42</v>
      </c>
      <c r="V162" s="34"/>
      <c r="W162" s="176">
        <f t="shared" si="16"/>
        <v>0</v>
      </c>
      <c r="X162" s="176">
        <v>0</v>
      </c>
      <c r="Y162" s="176">
        <f t="shared" si="17"/>
        <v>0</v>
      </c>
      <c r="Z162" s="176">
        <v>0</v>
      </c>
      <c r="AA162" s="177">
        <f t="shared" si="18"/>
        <v>0</v>
      </c>
      <c r="AR162" s="17" t="s">
        <v>979</v>
      </c>
      <c r="AT162" s="17" t="s">
        <v>332</v>
      </c>
      <c r="AU162" s="17" t="s">
        <v>118</v>
      </c>
      <c r="AY162" s="17" t="s">
        <v>168</v>
      </c>
      <c r="BE162" s="107">
        <f t="shared" si="19"/>
        <v>0</v>
      </c>
      <c r="BF162" s="107">
        <f t="shared" si="20"/>
        <v>0</v>
      </c>
      <c r="BG162" s="107">
        <f t="shared" si="21"/>
        <v>0</v>
      </c>
      <c r="BH162" s="107">
        <f t="shared" si="22"/>
        <v>0</v>
      </c>
      <c r="BI162" s="107">
        <f t="shared" si="23"/>
        <v>0</v>
      </c>
      <c r="BJ162" s="17" t="s">
        <v>118</v>
      </c>
      <c r="BK162" s="151">
        <f t="shared" si="24"/>
        <v>0</v>
      </c>
      <c r="BL162" s="17" t="s">
        <v>426</v>
      </c>
      <c r="BM162" s="17" t="s">
        <v>498</v>
      </c>
    </row>
    <row r="163" spans="2:65" s="1" customFormat="1" ht="31.5" customHeight="1">
      <c r="B163" s="33"/>
      <c r="C163" s="173" t="s">
        <v>338</v>
      </c>
      <c r="D163" s="173" t="s">
        <v>141</v>
      </c>
      <c r="E163" s="174" t="s">
        <v>1058</v>
      </c>
      <c r="F163" s="260" t="s">
        <v>1059</v>
      </c>
      <c r="G163" s="260"/>
      <c r="H163" s="260"/>
      <c r="I163" s="260"/>
      <c r="J163" s="175" t="s">
        <v>241</v>
      </c>
      <c r="K163" s="156">
        <v>3</v>
      </c>
      <c r="L163" s="232">
        <v>0</v>
      </c>
      <c r="M163" s="261"/>
      <c r="N163" s="233">
        <f t="shared" si="15"/>
        <v>0</v>
      </c>
      <c r="O163" s="233"/>
      <c r="P163" s="233"/>
      <c r="Q163" s="233"/>
      <c r="R163" s="35"/>
      <c r="T163" s="157" t="s">
        <v>20</v>
      </c>
      <c r="U163" s="42" t="s">
        <v>42</v>
      </c>
      <c r="V163" s="34"/>
      <c r="W163" s="176">
        <f t="shared" si="16"/>
        <v>0</v>
      </c>
      <c r="X163" s="176">
        <v>0</v>
      </c>
      <c r="Y163" s="176">
        <f t="shared" si="17"/>
        <v>0</v>
      </c>
      <c r="Z163" s="176">
        <v>0</v>
      </c>
      <c r="AA163" s="177">
        <f t="shared" si="18"/>
        <v>0</v>
      </c>
      <c r="AR163" s="17" t="s">
        <v>426</v>
      </c>
      <c r="AT163" s="17" t="s">
        <v>141</v>
      </c>
      <c r="AU163" s="17" t="s">
        <v>118</v>
      </c>
      <c r="AY163" s="17" t="s">
        <v>168</v>
      </c>
      <c r="BE163" s="107">
        <f t="shared" si="19"/>
        <v>0</v>
      </c>
      <c r="BF163" s="107">
        <f t="shared" si="20"/>
        <v>0</v>
      </c>
      <c r="BG163" s="107">
        <f t="shared" si="21"/>
        <v>0</v>
      </c>
      <c r="BH163" s="107">
        <f t="shared" si="22"/>
        <v>0</v>
      </c>
      <c r="BI163" s="107">
        <f t="shared" si="23"/>
        <v>0</v>
      </c>
      <c r="BJ163" s="17" t="s">
        <v>118</v>
      </c>
      <c r="BK163" s="151">
        <f t="shared" si="24"/>
        <v>0</v>
      </c>
      <c r="BL163" s="17" t="s">
        <v>426</v>
      </c>
      <c r="BM163" s="17" t="s">
        <v>507</v>
      </c>
    </row>
    <row r="164" spans="2:65" s="1" customFormat="1" ht="22.5" customHeight="1">
      <c r="B164" s="33"/>
      <c r="C164" s="178" t="s">
        <v>342</v>
      </c>
      <c r="D164" s="178" t="s">
        <v>332</v>
      </c>
      <c r="E164" s="179" t="s">
        <v>1060</v>
      </c>
      <c r="F164" s="269" t="s">
        <v>1061</v>
      </c>
      <c r="G164" s="269"/>
      <c r="H164" s="269"/>
      <c r="I164" s="269"/>
      <c r="J164" s="180" t="s">
        <v>241</v>
      </c>
      <c r="K164" s="181">
        <v>3</v>
      </c>
      <c r="L164" s="270">
        <v>0</v>
      </c>
      <c r="M164" s="271"/>
      <c r="N164" s="272">
        <f t="shared" si="15"/>
        <v>0</v>
      </c>
      <c r="O164" s="233"/>
      <c r="P164" s="233"/>
      <c r="Q164" s="233"/>
      <c r="R164" s="35"/>
      <c r="T164" s="157" t="s">
        <v>20</v>
      </c>
      <c r="U164" s="42" t="s">
        <v>42</v>
      </c>
      <c r="V164" s="34"/>
      <c r="W164" s="176">
        <f t="shared" si="16"/>
        <v>0</v>
      </c>
      <c r="X164" s="176">
        <v>0</v>
      </c>
      <c r="Y164" s="176">
        <f t="shared" si="17"/>
        <v>0</v>
      </c>
      <c r="Z164" s="176">
        <v>0</v>
      </c>
      <c r="AA164" s="177">
        <f t="shared" si="18"/>
        <v>0</v>
      </c>
      <c r="AR164" s="17" t="s">
        <v>979</v>
      </c>
      <c r="AT164" s="17" t="s">
        <v>332</v>
      </c>
      <c r="AU164" s="17" t="s">
        <v>118</v>
      </c>
      <c r="AY164" s="17" t="s">
        <v>168</v>
      </c>
      <c r="BE164" s="107">
        <f t="shared" si="19"/>
        <v>0</v>
      </c>
      <c r="BF164" s="107">
        <f t="shared" si="20"/>
        <v>0</v>
      </c>
      <c r="BG164" s="107">
        <f t="shared" si="21"/>
        <v>0</v>
      </c>
      <c r="BH164" s="107">
        <f t="shared" si="22"/>
        <v>0</v>
      </c>
      <c r="BI164" s="107">
        <f t="shared" si="23"/>
        <v>0</v>
      </c>
      <c r="BJ164" s="17" t="s">
        <v>118</v>
      </c>
      <c r="BK164" s="151">
        <f t="shared" si="24"/>
        <v>0</v>
      </c>
      <c r="BL164" s="17" t="s">
        <v>426</v>
      </c>
      <c r="BM164" s="17" t="s">
        <v>515</v>
      </c>
    </row>
    <row r="165" spans="2:65" s="1" customFormat="1" ht="22.5" customHeight="1">
      <c r="B165" s="33"/>
      <c r="C165" s="173" t="s">
        <v>346</v>
      </c>
      <c r="D165" s="173" t="s">
        <v>141</v>
      </c>
      <c r="E165" s="174" t="s">
        <v>1062</v>
      </c>
      <c r="F165" s="260" t="s">
        <v>1063</v>
      </c>
      <c r="G165" s="260"/>
      <c r="H165" s="260"/>
      <c r="I165" s="260"/>
      <c r="J165" s="175" t="s">
        <v>241</v>
      </c>
      <c r="K165" s="156">
        <v>3</v>
      </c>
      <c r="L165" s="232">
        <v>0</v>
      </c>
      <c r="M165" s="261"/>
      <c r="N165" s="233">
        <f t="shared" si="15"/>
        <v>0</v>
      </c>
      <c r="O165" s="233"/>
      <c r="P165" s="233"/>
      <c r="Q165" s="233"/>
      <c r="R165" s="35"/>
      <c r="T165" s="157" t="s">
        <v>20</v>
      </c>
      <c r="U165" s="42" t="s">
        <v>42</v>
      </c>
      <c r="V165" s="34"/>
      <c r="W165" s="176">
        <f t="shared" si="16"/>
        <v>0</v>
      </c>
      <c r="X165" s="176">
        <v>0</v>
      </c>
      <c r="Y165" s="176">
        <f t="shared" si="17"/>
        <v>0</v>
      </c>
      <c r="Z165" s="176">
        <v>0</v>
      </c>
      <c r="AA165" s="177">
        <f t="shared" si="18"/>
        <v>0</v>
      </c>
      <c r="AR165" s="17" t="s">
        <v>426</v>
      </c>
      <c r="AT165" s="17" t="s">
        <v>141</v>
      </c>
      <c r="AU165" s="17" t="s">
        <v>118</v>
      </c>
      <c r="AY165" s="17" t="s">
        <v>168</v>
      </c>
      <c r="BE165" s="107">
        <f t="shared" si="19"/>
        <v>0</v>
      </c>
      <c r="BF165" s="107">
        <f t="shared" si="20"/>
        <v>0</v>
      </c>
      <c r="BG165" s="107">
        <f t="shared" si="21"/>
        <v>0</v>
      </c>
      <c r="BH165" s="107">
        <f t="shared" si="22"/>
        <v>0</v>
      </c>
      <c r="BI165" s="107">
        <f t="shared" si="23"/>
        <v>0</v>
      </c>
      <c r="BJ165" s="17" t="s">
        <v>118</v>
      </c>
      <c r="BK165" s="151">
        <f t="shared" si="24"/>
        <v>0</v>
      </c>
      <c r="BL165" s="17" t="s">
        <v>426</v>
      </c>
      <c r="BM165" s="17" t="s">
        <v>523</v>
      </c>
    </row>
    <row r="166" spans="2:65" s="1" customFormat="1" ht="22.5" customHeight="1">
      <c r="B166" s="33"/>
      <c r="C166" s="178" t="s">
        <v>350</v>
      </c>
      <c r="D166" s="178" t="s">
        <v>332</v>
      </c>
      <c r="E166" s="179" t="s">
        <v>1064</v>
      </c>
      <c r="F166" s="269" t="s">
        <v>1065</v>
      </c>
      <c r="G166" s="269"/>
      <c r="H166" s="269"/>
      <c r="I166" s="269"/>
      <c r="J166" s="180" t="s">
        <v>241</v>
      </c>
      <c r="K166" s="181">
        <v>3</v>
      </c>
      <c r="L166" s="270">
        <v>0</v>
      </c>
      <c r="M166" s="271"/>
      <c r="N166" s="272">
        <f t="shared" si="15"/>
        <v>0</v>
      </c>
      <c r="O166" s="233"/>
      <c r="P166" s="233"/>
      <c r="Q166" s="233"/>
      <c r="R166" s="35"/>
      <c r="T166" s="157" t="s">
        <v>20</v>
      </c>
      <c r="U166" s="42" t="s">
        <v>42</v>
      </c>
      <c r="V166" s="34"/>
      <c r="W166" s="176">
        <f t="shared" si="16"/>
        <v>0</v>
      </c>
      <c r="X166" s="176">
        <v>0</v>
      </c>
      <c r="Y166" s="176">
        <f t="shared" si="17"/>
        <v>0</v>
      </c>
      <c r="Z166" s="176">
        <v>0</v>
      </c>
      <c r="AA166" s="177">
        <f t="shared" si="18"/>
        <v>0</v>
      </c>
      <c r="AR166" s="17" t="s">
        <v>979</v>
      </c>
      <c r="AT166" s="17" t="s">
        <v>332</v>
      </c>
      <c r="AU166" s="17" t="s">
        <v>118</v>
      </c>
      <c r="AY166" s="17" t="s">
        <v>168</v>
      </c>
      <c r="BE166" s="107">
        <f t="shared" si="19"/>
        <v>0</v>
      </c>
      <c r="BF166" s="107">
        <f t="shared" si="20"/>
        <v>0</v>
      </c>
      <c r="BG166" s="107">
        <f t="shared" si="21"/>
        <v>0</v>
      </c>
      <c r="BH166" s="107">
        <f t="shared" si="22"/>
        <v>0</v>
      </c>
      <c r="BI166" s="107">
        <f t="shared" si="23"/>
        <v>0</v>
      </c>
      <c r="BJ166" s="17" t="s">
        <v>118</v>
      </c>
      <c r="BK166" s="151">
        <f t="shared" si="24"/>
        <v>0</v>
      </c>
      <c r="BL166" s="17" t="s">
        <v>426</v>
      </c>
      <c r="BM166" s="17" t="s">
        <v>531</v>
      </c>
    </row>
    <row r="167" spans="2:65" s="1" customFormat="1" ht="31.5" customHeight="1">
      <c r="B167" s="33"/>
      <c r="C167" s="173" t="s">
        <v>358</v>
      </c>
      <c r="D167" s="173" t="s">
        <v>141</v>
      </c>
      <c r="E167" s="174" t="s">
        <v>1066</v>
      </c>
      <c r="F167" s="260" t="s">
        <v>1067</v>
      </c>
      <c r="G167" s="260"/>
      <c r="H167" s="260"/>
      <c r="I167" s="260"/>
      <c r="J167" s="175" t="s">
        <v>241</v>
      </c>
      <c r="K167" s="156">
        <v>76</v>
      </c>
      <c r="L167" s="232">
        <v>0</v>
      </c>
      <c r="M167" s="261"/>
      <c r="N167" s="233">
        <f t="shared" si="15"/>
        <v>0</v>
      </c>
      <c r="O167" s="233"/>
      <c r="P167" s="233"/>
      <c r="Q167" s="233"/>
      <c r="R167" s="35"/>
      <c r="T167" s="157" t="s">
        <v>20</v>
      </c>
      <c r="U167" s="42" t="s">
        <v>42</v>
      </c>
      <c r="V167" s="34"/>
      <c r="W167" s="176">
        <f t="shared" si="16"/>
        <v>0</v>
      </c>
      <c r="X167" s="176">
        <v>0</v>
      </c>
      <c r="Y167" s="176">
        <f t="shared" si="17"/>
        <v>0</v>
      </c>
      <c r="Z167" s="176">
        <v>0</v>
      </c>
      <c r="AA167" s="177">
        <f t="shared" si="18"/>
        <v>0</v>
      </c>
      <c r="AR167" s="17" t="s">
        <v>426</v>
      </c>
      <c r="AT167" s="17" t="s">
        <v>141</v>
      </c>
      <c r="AU167" s="17" t="s">
        <v>118</v>
      </c>
      <c r="AY167" s="17" t="s">
        <v>168</v>
      </c>
      <c r="BE167" s="107">
        <f t="shared" si="19"/>
        <v>0</v>
      </c>
      <c r="BF167" s="107">
        <f t="shared" si="20"/>
        <v>0</v>
      </c>
      <c r="BG167" s="107">
        <f t="shared" si="21"/>
        <v>0</v>
      </c>
      <c r="BH167" s="107">
        <f t="shared" si="22"/>
        <v>0</v>
      </c>
      <c r="BI167" s="107">
        <f t="shared" si="23"/>
        <v>0</v>
      </c>
      <c r="BJ167" s="17" t="s">
        <v>118</v>
      </c>
      <c r="BK167" s="151">
        <f t="shared" si="24"/>
        <v>0</v>
      </c>
      <c r="BL167" s="17" t="s">
        <v>426</v>
      </c>
      <c r="BM167" s="17" t="s">
        <v>539</v>
      </c>
    </row>
    <row r="168" spans="2:65" s="1" customFormat="1" ht="22.5" customHeight="1">
      <c r="B168" s="33"/>
      <c r="C168" s="178" t="s">
        <v>362</v>
      </c>
      <c r="D168" s="178" t="s">
        <v>332</v>
      </c>
      <c r="E168" s="179" t="s">
        <v>1068</v>
      </c>
      <c r="F168" s="269" t="s">
        <v>1069</v>
      </c>
      <c r="G168" s="269"/>
      <c r="H168" s="269"/>
      <c r="I168" s="269"/>
      <c r="J168" s="180" t="s">
        <v>241</v>
      </c>
      <c r="K168" s="181">
        <v>2</v>
      </c>
      <c r="L168" s="270">
        <v>0</v>
      </c>
      <c r="M168" s="271"/>
      <c r="N168" s="272">
        <f t="shared" si="15"/>
        <v>0</v>
      </c>
      <c r="O168" s="233"/>
      <c r="P168" s="233"/>
      <c r="Q168" s="233"/>
      <c r="R168" s="35"/>
      <c r="T168" s="157" t="s">
        <v>20</v>
      </c>
      <c r="U168" s="42" t="s">
        <v>42</v>
      </c>
      <c r="V168" s="34"/>
      <c r="W168" s="176">
        <f t="shared" si="16"/>
        <v>0</v>
      </c>
      <c r="X168" s="176">
        <v>0</v>
      </c>
      <c r="Y168" s="176">
        <f t="shared" si="17"/>
        <v>0</v>
      </c>
      <c r="Z168" s="176">
        <v>0</v>
      </c>
      <c r="AA168" s="177">
        <f t="shared" si="18"/>
        <v>0</v>
      </c>
      <c r="AR168" s="17" t="s">
        <v>979</v>
      </c>
      <c r="AT168" s="17" t="s">
        <v>332</v>
      </c>
      <c r="AU168" s="17" t="s">
        <v>118</v>
      </c>
      <c r="AY168" s="17" t="s">
        <v>168</v>
      </c>
      <c r="BE168" s="107">
        <f t="shared" si="19"/>
        <v>0</v>
      </c>
      <c r="BF168" s="107">
        <f t="shared" si="20"/>
        <v>0</v>
      </c>
      <c r="BG168" s="107">
        <f t="shared" si="21"/>
        <v>0</v>
      </c>
      <c r="BH168" s="107">
        <f t="shared" si="22"/>
        <v>0</v>
      </c>
      <c r="BI168" s="107">
        <f t="shared" si="23"/>
        <v>0</v>
      </c>
      <c r="BJ168" s="17" t="s">
        <v>118</v>
      </c>
      <c r="BK168" s="151">
        <f t="shared" si="24"/>
        <v>0</v>
      </c>
      <c r="BL168" s="17" t="s">
        <v>426</v>
      </c>
      <c r="BM168" s="17" t="s">
        <v>547</v>
      </c>
    </row>
    <row r="169" spans="2:65" s="1" customFormat="1" ht="22.5" customHeight="1">
      <c r="B169" s="33"/>
      <c r="C169" s="178" t="s">
        <v>366</v>
      </c>
      <c r="D169" s="178" t="s">
        <v>332</v>
      </c>
      <c r="E169" s="179" t="s">
        <v>1070</v>
      </c>
      <c r="F169" s="269" t="s">
        <v>1071</v>
      </c>
      <c r="G169" s="269"/>
      <c r="H169" s="269"/>
      <c r="I169" s="269"/>
      <c r="J169" s="180" t="s">
        <v>241</v>
      </c>
      <c r="K169" s="181">
        <v>24</v>
      </c>
      <c r="L169" s="270">
        <v>0</v>
      </c>
      <c r="M169" s="271"/>
      <c r="N169" s="272">
        <f t="shared" si="15"/>
        <v>0</v>
      </c>
      <c r="O169" s="233"/>
      <c r="P169" s="233"/>
      <c r="Q169" s="233"/>
      <c r="R169" s="35"/>
      <c r="T169" s="157" t="s">
        <v>20</v>
      </c>
      <c r="U169" s="42" t="s">
        <v>42</v>
      </c>
      <c r="V169" s="34"/>
      <c r="W169" s="176">
        <f t="shared" si="16"/>
        <v>0</v>
      </c>
      <c r="X169" s="176">
        <v>0</v>
      </c>
      <c r="Y169" s="176">
        <f t="shared" si="17"/>
        <v>0</v>
      </c>
      <c r="Z169" s="176">
        <v>0</v>
      </c>
      <c r="AA169" s="177">
        <f t="shared" si="18"/>
        <v>0</v>
      </c>
      <c r="AR169" s="17" t="s">
        <v>979</v>
      </c>
      <c r="AT169" s="17" t="s">
        <v>332</v>
      </c>
      <c r="AU169" s="17" t="s">
        <v>118</v>
      </c>
      <c r="AY169" s="17" t="s">
        <v>168</v>
      </c>
      <c r="BE169" s="107">
        <f t="shared" si="19"/>
        <v>0</v>
      </c>
      <c r="BF169" s="107">
        <f t="shared" si="20"/>
        <v>0</v>
      </c>
      <c r="BG169" s="107">
        <f t="shared" si="21"/>
        <v>0</v>
      </c>
      <c r="BH169" s="107">
        <f t="shared" si="22"/>
        <v>0</v>
      </c>
      <c r="BI169" s="107">
        <f t="shared" si="23"/>
        <v>0</v>
      </c>
      <c r="BJ169" s="17" t="s">
        <v>118</v>
      </c>
      <c r="BK169" s="151">
        <f t="shared" si="24"/>
        <v>0</v>
      </c>
      <c r="BL169" s="17" t="s">
        <v>426</v>
      </c>
      <c r="BM169" s="17" t="s">
        <v>555</v>
      </c>
    </row>
    <row r="170" spans="2:65" s="1" customFormat="1" ht="22.5" customHeight="1">
      <c r="B170" s="33"/>
      <c r="C170" s="178" t="s">
        <v>370</v>
      </c>
      <c r="D170" s="178" t="s">
        <v>332</v>
      </c>
      <c r="E170" s="179" t="s">
        <v>1072</v>
      </c>
      <c r="F170" s="269" t="s">
        <v>1073</v>
      </c>
      <c r="G170" s="269"/>
      <c r="H170" s="269"/>
      <c r="I170" s="269"/>
      <c r="J170" s="180" t="s">
        <v>241</v>
      </c>
      <c r="K170" s="181">
        <v>50</v>
      </c>
      <c r="L170" s="270">
        <v>0</v>
      </c>
      <c r="M170" s="271"/>
      <c r="N170" s="272">
        <f t="shared" si="15"/>
        <v>0</v>
      </c>
      <c r="O170" s="233"/>
      <c r="P170" s="233"/>
      <c r="Q170" s="233"/>
      <c r="R170" s="35"/>
      <c r="T170" s="157" t="s">
        <v>20</v>
      </c>
      <c r="U170" s="42" t="s">
        <v>42</v>
      </c>
      <c r="V170" s="34"/>
      <c r="W170" s="176">
        <f t="shared" si="16"/>
        <v>0</v>
      </c>
      <c r="X170" s="176">
        <v>0</v>
      </c>
      <c r="Y170" s="176">
        <f t="shared" si="17"/>
        <v>0</v>
      </c>
      <c r="Z170" s="176">
        <v>0</v>
      </c>
      <c r="AA170" s="177">
        <f t="shared" si="18"/>
        <v>0</v>
      </c>
      <c r="AR170" s="17" t="s">
        <v>979</v>
      </c>
      <c r="AT170" s="17" t="s">
        <v>332</v>
      </c>
      <c r="AU170" s="17" t="s">
        <v>118</v>
      </c>
      <c r="AY170" s="17" t="s">
        <v>168</v>
      </c>
      <c r="BE170" s="107">
        <f t="shared" si="19"/>
        <v>0</v>
      </c>
      <c r="BF170" s="107">
        <f t="shared" si="20"/>
        <v>0</v>
      </c>
      <c r="BG170" s="107">
        <f t="shared" si="21"/>
        <v>0</v>
      </c>
      <c r="BH170" s="107">
        <f t="shared" si="22"/>
        <v>0</v>
      </c>
      <c r="BI170" s="107">
        <f t="shared" si="23"/>
        <v>0</v>
      </c>
      <c r="BJ170" s="17" t="s">
        <v>118</v>
      </c>
      <c r="BK170" s="151">
        <f t="shared" si="24"/>
        <v>0</v>
      </c>
      <c r="BL170" s="17" t="s">
        <v>426</v>
      </c>
      <c r="BM170" s="17" t="s">
        <v>563</v>
      </c>
    </row>
    <row r="171" spans="2:65" s="1" customFormat="1" ht="31.5" customHeight="1">
      <c r="B171" s="33"/>
      <c r="C171" s="173" t="s">
        <v>374</v>
      </c>
      <c r="D171" s="173" t="s">
        <v>141</v>
      </c>
      <c r="E171" s="174" t="s">
        <v>1074</v>
      </c>
      <c r="F171" s="260" t="s">
        <v>1075</v>
      </c>
      <c r="G171" s="260"/>
      <c r="H171" s="260"/>
      <c r="I171" s="260"/>
      <c r="J171" s="175" t="s">
        <v>241</v>
      </c>
      <c r="K171" s="156">
        <v>21</v>
      </c>
      <c r="L171" s="232">
        <v>0</v>
      </c>
      <c r="M171" s="261"/>
      <c r="N171" s="233">
        <f t="shared" si="15"/>
        <v>0</v>
      </c>
      <c r="O171" s="233"/>
      <c r="P171" s="233"/>
      <c r="Q171" s="233"/>
      <c r="R171" s="35"/>
      <c r="T171" s="157" t="s">
        <v>20</v>
      </c>
      <c r="U171" s="42" t="s">
        <v>42</v>
      </c>
      <c r="V171" s="34"/>
      <c r="W171" s="176">
        <f t="shared" si="16"/>
        <v>0</v>
      </c>
      <c r="X171" s="176">
        <v>0</v>
      </c>
      <c r="Y171" s="176">
        <f t="shared" si="17"/>
        <v>0</v>
      </c>
      <c r="Z171" s="176">
        <v>0</v>
      </c>
      <c r="AA171" s="177">
        <f t="shared" si="18"/>
        <v>0</v>
      </c>
      <c r="AR171" s="17" t="s">
        <v>426</v>
      </c>
      <c r="AT171" s="17" t="s">
        <v>141</v>
      </c>
      <c r="AU171" s="17" t="s">
        <v>118</v>
      </c>
      <c r="AY171" s="17" t="s">
        <v>168</v>
      </c>
      <c r="BE171" s="107">
        <f t="shared" si="19"/>
        <v>0</v>
      </c>
      <c r="BF171" s="107">
        <f t="shared" si="20"/>
        <v>0</v>
      </c>
      <c r="BG171" s="107">
        <f t="shared" si="21"/>
        <v>0</v>
      </c>
      <c r="BH171" s="107">
        <f t="shared" si="22"/>
        <v>0</v>
      </c>
      <c r="BI171" s="107">
        <f t="shared" si="23"/>
        <v>0</v>
      </c>
      <c r="BJ171" s="17" t="s">
        <v>118</v>
      </c>
      <c r="BK171" s="151">
        <f t="shared" si="24"/>
        <v>0</v>
      </c>
      <c r="BL171" s="17" t="s">
        <v>426</v>
      </c>
      <c r="BM171" s="17" t="s">
        <v>571</v>
      </c>
    </row>
    <row r="172" spans="2:65" s="1" customFormat="1" ht="22.5" customHeight="1">
      <c r="B172" s="33"/>
      <c r="C172" s="178" t="s">
        <v>378</v>
      </c>
      <c r="D172" s="178" t="s">
        <v>332</v>
      </c>
      <c r="E172" s="179" t="s">
        <v>1076</v>
      </c>
      <c r="F172" s="269" t="s">
        <v>1077</v>
      </c>
      <c r="G172" s="269"/>
      <c r="H172" s="269"/>
      <c r="I172" s="269"/>
      <c r="J172" s="180" t="s">
        <v>241</v>
      </c>
      <c r="K172" s="181">
        <v>21</v>
      </c>
      <c r="L172" s="270">
        <v>0</v>
      </c>
      <c r="M172" s="271"/>
      <c r="N172" s="272">
        <f t="shared" si="15"/>
        <v>0</v>
      </c>
      <c r="O172" s="233"/>
      <c r="P172" s="233"/>
      <c r="Q172" s="233"/>
      <c r="R172" s="35"/>
      <c r="T172" s="157" t="s">
        <v>20</v>
      </c>
      <c r="U172" s="42" t="s">
        <v>42</v>
      </c>
      <c r="V172" s="34"/>
      <c r="W172" s="176">
        <f t="shared" si="16"/>
        <v>0</v>
      </c>
      <c r="X172" s="176">
        <v>0</v>
      </c>
      <c r="Y172" s="176">
        <f t="shared" si="17"/>
        <v>0</v>
      </c>
      <c r="Z172" s="176">
        <v>0</v>
      </c>
      <c r="AA172" s="177">
        <f t="shared" si="18"/>
        <v>0</v>
      </c>
      <c r="AR172" s="17" t="s">
        <v>979</v>
      </c>
      <c r="AT172" s="17" t="s">
        <v>332</v>
      </c>
      <c r="AU172" s="17" t="s">
        <v>118</v>
      </c>
      <c r="AY172" s="17" t="s">
        <v>168</v>
      </c>
      <c r="BE172" s="107">
        <f t="shared" si="19"/>
        <v>0</v>
      </c>
      <c r="BF172" s="107">
        <f t="shared" si="20"/>
        <v>0</v>
      </c>
      <c r="BG172" s="107">
        <f t="shared" si="21"/>
        <v>0</v>
      </c>
      <c r="BH172" s="107">
        <f t="shared" si="22"/>
        <v>0</v>
      </c>
      <c r="BI172" s="107">
        <f t="shared" si="23"/>
        <v>0</v>
      </c>
      <c r="BJ172" s="17" t="s">
        <v>118</v>
      </c>
      <c r="BK172" s="151">
        <f t="shared" si="24"/>
        <v>0</v>
      </c>
      <c r="BL172" s="17" t="s">
        <v>426</v>
      </c>
      <c r="BM172" s="17" t="s">
        <v>579</v>
      </c>
    </row>
    <row r="173" spans="2:65" s="1" customFormat="1" ht="31.5" customHeight="1">
      <c r="B173" s="33"/>
      <c r="C173" s="173" t="s">
        <v>382</v>
      </c>
      <c r="D173" s="173" t="s">
        <v>141</v>
      </c>
      <c r="E173" s="174" t="s">
        <v>1078</v>
      </c>
      <c r="F173" s="260" t="s">
        <v>1079</v>
      </c>
      <c r="G173" s="260"/>
      <c r="H173" s="260"/>
      <c r="I173" s="260"/>
      <c r="J173" s="175" t="s">
        <v>241</v>
      </c>
      <c r="K173" s="156">
        <v>40</v>
      </c>
      <c r="L173" s="232">
        <v>0</v>
      </c>
      <c r="M173" s="261"/>
      <c r="N173" s="233">
        <f t="shared" si="15"/>
        <v>0</v>
      </c>
      <c r="O173" s="233"/>
      <c r="P173" s="233"/>
      <c r="Q173" s="233"/>
      <c r="R173" s="35"/>
      <c r="T173" s="157" t="s">
        <v>20</v>
      </c>
      <c r="U173" s="42" t="s">
        <v>42</v>
      </c>
      <c r="V173" s="34"/>
      <c r="W173" s="176">
        <f t="shared" si="16"/>
        <v>0</v>
      </c>
      <c r="X173" s="176">
        <v>0</v>
      </c>
      <c r="Y173" s="176">
        <f t="shared" si="17"/>
        <v>0</v>
      </c>
      <c r="Z173" s="176">
        <v>0</v>
      </c>
      <c r="AA173" s="177">
        <f t="shared" si="18"/>
        <v>0</v>
      </c>
      <c r="AR173" s="17" t="s">
        <v>426</v>
      </c>
      <c r="AT173" s="17" t="s">
        <v>141</v>
      </c>
      <c r="AU173" s="17" t="s">
        <v>118</v>
      </c>
      <c r="AY173" s="17" t="s">
        <v>168</v>
      </c>
      <c r="BE173" s="107">
        <f t="shared" si="19"/>
        <v>0</v>
      </c>
      <c r="BF173" s="107">
        <f t="shared" si="20"/>
        <v>0</v>
      </c>
      <c r="BG173" s="107">
        <f t="shared" si="21"/>
        <v>0</v>
      </c>
      <c r="BH173" s="107">
        <f t="shared" si="22"/>
        <v>0</v>
      </c>
      <c r="BI173" s="107">
        <f t="shared" si="23"/>
        <v>0</v>
      </c>
      <c r="BJ173" s="17" t="s">
        <v>118</v>
      </c>
      <c r="BK173" s="151">
        <f t="shared" si="24"/>
        <v>0</v>
      </c>
      <c r="BL173" s="17" t="s">
        <v>426</v>
      </c>
      <c r="BM173" s="17" t="s">
        <v>587</v>
      </c>
    </row>
    <row r="174" spans="2:65" s="1" customFormat="1" ht="22.5" customHeight="1">
      <c r="B174" s="33"/>
      <c r="C174" s="178" t="s">
        <v>386</v>
      </c>
      <c r="D174" s="178" t="s">
        <v>332</v>
      </c>
      <c r="E174" s="179" t="s">
        <v>1080</v>
      </c>
      <c r="F174" s="269" t="s">
        <v>1081</v>
      </c>
      <c r="G174" s="269"/>
      <c r="H174" s="269"/>
      <c r="I174" s="269"/>
      <c r="J174" s="180" t="s">
        <v>241</v>
      </c>
      <c r="K174" s="181">
        <v>11</v>
      </c>
      <c r="L174" s="270">
        <v>0</v>
      </c>
      <c r="M174" s="271"/>
      <c r="N174" s="272">
        <f t="shared" si="15"/>
        <v>0</v>
      </c>
      <c r="O174" s="233"/>
      <c r="P174" s="233"/>
      <c r="Q174" s="233"/>
      <c r="R174" s="35"/>
      <c r="T174" s="157" t="s">
        <v>20</v>
      </c>
      <c r="U174" s="42" t="s">
        <v>42</v>
      </c>
      <c r="V174" s="34"/>
      <c r="W174" s="176">
        <f t="shared" si="16"/>
        <v>0</v>
      </c>
      <c r="X174" s="176">
        <v>0</v>
      </c>
      <c r="Y174" s="176">
        <f t="shared" si="17"/>
        <v>0</v>
      </c>
      <c r="Z174" s="176">
        <v>0</v>
      </c>
      <c r="AA174" s="177">
        <f t="shared" si="18"/>
        <v>0</v>
      </c>
      <c r="AR174" s="17" t="s">
        <v>979</v>
      </c>
      <c r="AT174" s="17" t="s">
        <v>332</v>
      </c>
      <c r="AU174" s="17" t="s">
        <v>118</v>
      </c>
      <c r="AY174" s="17" t="s">
        <v>168</v>
      </c>
      <c r="BE174" s="107">
        <f t="shared" si="19"/>
        <v>0</v>
      </c>
      <c r="BF174" s="107">
        <f t="shared" si="20"/>
        <v>0</v>
      </c>
      <c r="BG174" s="107">
        <f t="shared" si="21"/>
        <v>0</v>
      </c>
      <c r="BH174" s="107">
        <f t="shared" si="22"/>
        <v>0</v>
      </c>
      <c r="BI174" s="107">
        <f t="shared" si="23"/>
        <v>0</v>
      </c>
      <c r="BJ174" s="17" t="s">
        <v>118</v>
      </c>
      <c r="BK174" s="151">
        <f t="shared" si="24"/>
        <v>0</v>
      </c>
      <c r="BL174" s="17" t="s">
        <v>426</v>
      </c>
      <c r="BM174" s="17" t="s">
        <v>595</v>
      </c>
    </row>
    <row r="175" spans="2:65" s="1" customFormat="1" ht="22.5" customHeight="1">
      <c r="B175" s="33"/>
      <c r="C175" s="178" t="s">
        <v>390</v>
      </c>
      <c r="D175" s="178" t="s">
        <v>332</v>
      </c>
      <c r="E175" s="179" t="s">
        <v>1082</v>
      </c>
      <c r="F175" s="269" t="s">
        <v>1083</v>
      </c>
      <c r="G175" s="269"/>
      <c r="H175" s="269"/>
      <c r="I175" s="269"/>
      <c r="J175" s="180" t="s">
        <v>241</v>
      </c>
      <c r="K175" s="181">
        <v>29</v>
      </c>
      <c r="L175" s="270">
        <v>0</v>
      </c>
      <c r="M175" s="271"/>
      <c r="N175" s="272">
        <f t="shared" si="15"/>
        <v>0</v>
      </c>
      <c r="O175" s="233"/>
      <c r="P175" s="233"/>
      <c r="Q175" s="233"/>
      <c r="R175" s="35"/>
      <c r="T175" s="157" t="s">
        <v>20</v>
      </c>
      <c r="U175" s="42" t="s">
        <v>42</v>
      </c>
      <c r="V175" s="34"/>
      <c r="W175" s="176">
        <f t="shared" si="16"/>
        <v>0</v>
      </c>
      <c r="X175" s="176">
        <v>0</v>
      </c>
      <c r="Y175" s="176">
        <f t="shared" si="17"/>
        <v>0</v>
      </c>
      <c r="Z175" s="176">
        <v>0</v>
      </c>
      <c r="AA175" s="177">
        <f t="shared" si="18"/>
        <v>0</v>
      </c>
      <c r="AR175" s="17" t="s">
        <v>979</v>
      </c>
      <c r="AT175" s="17" t="s">
        <v>332</v>
      </c>
      <c r="AU175" s="17" t="s">
        <v>118</v>
      </c>
      <c r="AY175" s="17" t="s">
        <v>168</v>
      </c>
      <c r="BE175" s="107">
        <f t="shared" si="19"/>
        <v>0</v>
      </c>
      <c r="BF175" s="107">
        <f t="shared" si="20"/>
        <v>0</v>
      </c>
      <c r="BG175" s="107">
        <f t="shared" si="21"/>
        <v>0</v>
      </c>
      <c r="BH175" s="107">
        <f t="shared" si="22"/>
        <v>0</v>
      </c>
      <c r="BI175" s="107">
        <f t="shared" si="23"/>
        <v>0</v>
      </c>
      <c r="BJ175" s="17" t="s">
        <v>118</v>
      </c>
      <c r="BK175" s="151">
        <f t="shared" si="24"/>
        <v>0</v>
      </c>
      <c r="BL175" s="17" t="s">
        <v>426</v>
      </c>
      <c r="BM175" s="17" t="s">
        <v>603</v>
      </c>
    </row>
    <row r="176" spans="2:65" s="1" customFormat="1" ht="31.5" customHeight="1">
      <c r="B176" s="33"/>
      <c r="C176" s="173" t="s">
        <v>394</v>
      </c>
      <c r="D176" s="173" t="s">
        <v>141</v>
      </c>
      <c r="E176" s="174" t="s">
        <v>1084</v>
      </c>
      <c r="F176" s="260" t="s">
        <v>1085</v>
      </c>
      <c r="G176" s="260"/>
      <c r="H176" s="260"/>
      <c r="I176" s="260"/>
      <c r="J176" s="175" t="s">
        <v>241</v>
      </c>
      <c r="K176" s="156">
        <v>11</v>
      </c>
      <c r="L176" s="232">
        <v>0</v>
      </c>
      <c r="M176" s="261"/>
      <c r="N176" s="233">
        <f t="shared" si="15"/>
        <v>0</v>
      </c>
      <c r="O176" s="233"/>
      <c r="P176" s="233"/>
      <c r="Q176" s="233"/>
      <c r="R176" s="35"/>
      <c r="T176" s="157" t="s">
        <v>20</v>
      </c>
      <c r="U176" s="42" t="s">
        <v>42</v>
      </c>
      <c r="V176" s="34"/>
      <c r="W176" s="176">
        <f t="shared" si="16"/>
        <v>0</v>
      </c>
      <c r="X176" s="176">
        <v>0</v>
      </c>
      <c r="Y176" s="176">
        <f t="shared" si="17"/>
        <v>0</v>
      </c>
      <c r="Z176" s="176">
        <v>0</v>
      </c>
      <c r="AA176" s="177">
        <f t="shared" si="18"/>
        <v>0</v>
      </c>
      <c r="AR176" s="17" t="s">
        <v>426</v>
      </c>
      <c r="AT176" s="17" t="s">
        <v>141</v>
      </c>
      <c r="AU176" s="17" t="s">
        <v>118</v>
      </c>
      <c r="AY176" s="17" t="s">
        <v>168</v>
      </c>
      <c r="BE176" s="107">
        <f t="shared" si="19"/>
        <v>0</v>
      </c>
      <c r="BF176" s="107">
        <f t="shared" si="20"/>
        <v>0</v>
      </c>
      <c r="BG176" s="107">
        <f t="shared" si="21"/>
        <v>0</v>
      </c>
      <c r="BH176" s="107">
        <f t="shared" si="22"/>
        <v>0</v>
      </c>
      <c r="BI176" s="107">
        <f t="shared" si="23"/>
        <v>0</v>
      </c>
      <c r="BJ176" s="17" t="s">
        <v>118</v>
      </c>
      <c r="BK176" s="151">
        <f t="shared" si="24"/>
        <v>0</v>
      </c>
      <c r="BL176" s="17" t="s">
        <v>426</v>
      </c>
      <c r="BM176" s="17" t="s">
        <v>611</v>
      </c>
    </row>
    <row r="177" spans="2:65" s="1" customFormat="1" ht="22.5" customHeight="1">
      <c r="B177" s="33"/>
      <c r="C177" s="178" t="s">
        <v>398</v>
      </c>
      <c r="D177" s="178" t="s">
        <v>332</v>
      </c>
      <c r="E177" s="179" t="s">
        <v>1086</v>
      </c>
      <c r="F177" s="269" t="s">
        <v>1087</v>
      </c>
      <c r="G177" s="269"/>
      <c r="H177" s="269"/>
      <c r="I177" s="269"/>
      <c r="J177" s="180" t="s">
        <v>241</v>
      </c>
      <c r="K177" s="181">
        <v>22</v>
      </c>
      <c r="L177" s="270">
        <v>0</v>
      </c>
      <c r="M177" s="271"/>
      <c r="N177" s="272">
        <f t="shared" si="15"/>
        <v>0</v>
      </c>
      <c r="O177" s="233"/>
      <c r="P177" s="233"/>
      <c r="Q177" s="233"/>
      <c r="R177" s="35"/>
      <c r="T177" s="157" t="s">
        <v>20</v>
      </c>
      <c r="U177" s="42" t="s">
        <v>42</v>
      </c>
      <c r="V177" s="34"/>
      <c r="W177" s="176">
        <f t="shared" si="16"/>
        <v>0</v>
      </c>
      <c r="X177" s="176">
        <v>0</v>
      </c>
      <c r="Y177" s="176">
        <f t="shared" si="17"/>
        <v>0</v>
      </c>
      <c r="Z177" s="176">
        <v>0</v>
      </c>
      <c r="AA177" s="177">
        <f t="shared" si="18"/>
        <v>0</v>
      </c>
      <c r="AR177" s="17" t="s">
        <v>979</v>
      </c>
      <c r="AT177" s="17" t="s">
        <v>332</v>
      </c>
      <c r="AU177" s="17" t="s">
        <v>118</v>
      </c>
      <c r="AY177" s="17" t="s">
        <v>168</v>
      </c>
      <c r="BE177" s="107">
        <f t="shared" si="19"/>
        <v>0</v>
      </c>
      <c r="BF177" s="107">
        <f t="shared" si="20"/>
        <v>0</v>
      </c>
      <c r="BG177" s="107">
        <f t="shared" si="21"/>
        <v>0</v>
      </c>
      <c r="BH177" s="107">
        <f t="shared" si="22"/>
        <v>0</v>
      </c>
      <c r="BI177" s="107">
        <f t="shared" si="23"/>
        <v>0</v>
      </c>
      <c r="BJ177" s="17" t="s">
        <v>118</v>
      </c>
      <c r="BK177" s="151">
        <f t="shared" si="24"/>
        <v>0</v>
      </c>
      <c r="BL177" s="17" t="s">
        <v>426</v>
      </c>
      <c r="BM177" s="17" t="s">
        <v>619</v>
      </c>
    </row>
    <row r="178" spans="2:65" s="1" customFormat="1" ht="31.5" customHeight="1">
      <c r="B178" s="33"/>
      <c r="C178" s="178" t="s">
        <v>402</v>
      </c>
      <c r="D178" s="178" t="s">
        <v>332</v>
      </c>
      <c r="E178" s="179" t="s">
        <v>1088</v>
      </c>
      <c r="F178" s="269" t="s">
        <v>1089</v>
      </c>
      <c r="G178" s="269"/>
      <c r="H178" s="269"/>
      <c r="I178" s="269"/>
      <c r="J178" s="180" t="s">
        <v>241</v>
      </c>
      <c r="K178" s="181">
        <v>11</v>
      </c>
      <c r="L178" s="270">
        <v>0</v>
      </c>
      <c r="M178" s="271"/>
      <c r="N178" s="272">
        <f t="shared" si="15"/>
        <v>0</v>
      </c>
      <c r="O178" s="233"/>
      <c r="P178" s="233"/>
      <c r="Q178" s="233"/>
      <c r="R178" s="35"/>
      <c r="T178" s="157" t="s">
        <v>20</v>
      </c>
      <c r="U178" s="42" t="s">
        <v>42</v>
      </c>
      <c r="V178" s="34"/>
      <c r="W178" s="176">
        <f t="shared" si="16"/>
        <v>0</v>
      </c>
      <c r="X178" s="176">
        <v>0</v>
      </c>
      <c r="Y178" s="176">
        <f t="shared" si="17"/>
        <v>0</v>
      </c>
      <c r="Z178" s="176">
        <v>0</v>
      </c>
      <c r="AA178" s="177">
        <f t="shared" si="18"/>
        <v>0</v>
      </c>
      <c r="AR178" s="17" t="s">
        <v>979</v>
      </c>
      <c r="AT178" s="17" t="s">
        <v>332</v>
      </c>
      <c r="AU178" s="17" t="s">
        <v>118</v>
      </c>
      <c r="AY178" s="17" t="s">
        <v>168</v>
      </c>
      <c r="BE178" s="107">
        <f t="shared" si="19"/>
        <v>0</v>
      </c>
      <c r="BF178" s="107">
        <f t="shared" si="20"/>
        <v>0</v>
      </c>
      <c r="BG178" s="107">
        <f t="shared" si="21"/>
        <v>0</v>
      </c>
      <c r="BH178" s="107">
        <f t="shared" si="22"/>
        <v>0</v>
      </c>
      <c r="BI178" s="107">
        <f t="shared" si="23"/>
        <v>0</v>
      </c>
      <c r="BJ178" s="17" t="s">
        <v>118</v>
      </c>
      <c r="BK178" s="151">
        <f t="shared" si="24"/>
        <v>0</v>
      </c>
      <c r="BL178" s="17" t="s">
        <v>426</v>
      </c>
      <c r="BM178" s="17" t="s">
        <v>627</v>
      </c>
    </row>
    <row r="179" spans="2:65" s="1" customFormat="1" ht="22.5" customHeight="1">
      <c r="B179" s="33"/>
      <c r="C179" s="178" t="s">
        <v>406</v>
      </c>
      <c r="D179" s="178" t="s">
        <v>332</v>
      </c>
      <c r="E179" s="179" t="s">
        <v>1090</v>
      </c>
      <c r="F179" s="269" t="s">
        <v>1091</v>
      </c>
      <c r="G179" s="269"/>
      <c r="H179" s="269"/>
      <c r="I179" s="269"/>
      <c r="J179" s="180" t="s">
        <v>241</v>
      </c>
      <c r="K179" s="181">
        <v>22</v>
      </c>
      <c r="L179" s="270">
        <v>0</v>
      </c>
      <c r="M179" s="271"/>
      <c r="N179" s="272">
        <f t="shared" si="15"/>
        <v>0</v>
      </c>
      <c r="O179" s="233"/>
      <c r="P179" s="233"/>
      <c r="Q179" s="233"/>
      <c r="R179" s="35"/>
      <c r="T179" s="157" t="s">
        <v>20</v>
      </c>
      <c r="U179" s="42" t="s">
        <v>42</v>
      </c>
      <c r="V179" s="34"/>
      <c r="W179" s="176">
        <f t="shared" si="16"/>
        <v>0</v>
      </c>
      <c r="X179" s="176">
        <v>0</v>
      </c>
      <c r="Y179" s="176">
        <f t="shared" si="17"/>
        <v>0</v>
      </c>
      <c r="Z179" s="176">
        <v>0</v>
      </c>
      <c r="AA179" s="177">
        <f t="shared" si="18"/>
        <v>0</v>
      </c>
      <c r="AR179" s="17" t="s">
        <v>979</v>
      </c>
      <c r="AT179" s="17" t="s">
        <v>332</v>
      </c>
      <c r="AU179" s="17" t="s">
        <v>118</v>
      </c>
      <c r="AY179" s="17" t="s">
        <v>168</v>
      </c>
      <c r="BE179" s="107">
        <f t="shared" si="19"/>
        <v>0</v>
      </c>
      <c r="BF179" s="107">
        <f t="shared" si="20"/>
        <v>0</v>
      </c>
      <c r="BG179" s="107">
        <f t="shared" si="21"/>
        <v>0</v>
      </c>
      <c r="BH179" s="107">
        <f t="shared" si="22"/>
        <v>0</v>
      </c>
      <c r="BI179" s="107">
        <f t="shared" si="23"/>
        <v>0</v>
      </c>
      <c r="BJ179" s="17" t="s">
        <v>118</v>
      </c>
      <c r="BK179" s="151">
        <f t="shared" si="24"/>
        <v>0</v>
      </c>
      <c r="BL179" s="17" t="s">
        <v>426</v>
      </c>
      <c r="BM179" s="17" t="s">
        <v>636</v>
      </c>
    </row>
    <row r="180" spans="2:65" s="1" customFormat="1" ht="31.5" customHeight="1">
      <c r="B180" s="33"/>
      <c r="C180" s="173" t="s">
        <v>494</v>
      </c>
      <c r="D180" s="173" t="s">
        <v>141</v>
      </c>
      <c r="E180" s="174" t="s">
        <v>1092</v>
      </c>
      <c r="F180" s="260" t="s">
        <v>1093</v>
      </c>
      <c r="G180" s="260"/>
      <c r="H180" s="260"/>
      <c r="I180" s="260"/>
      <c r="J180" s="175" t="s">
        <v>241</v>
      </c>
      <c r="K180" s="156">
        <v>20</v>
      </c>
      <c r="L180" s="232">
        <v>0</v>
      </c>
      <c r="M180" s="261"/>
      <c r="N180" s="233">
        <f t="shared" si="15"/>
        <v>0</v>
      </c>
      <c r="O180" s="233"/>
      <c r="P180" s="233"/>
      <c r="Q180" s="233"/>
      <c r="R180" s="35"/>
      <c r="T180" s="157" t="s">
        <v>20</v>
      </c>
      <c r="U180" s="42" t="s">
        <v>42</v>
      </c>
      <c r="V180" s="34"/>
      <c r="W180" s="176">
        <f t="shared" si="16"/>
        <v>0</v>
      </c>
      <c r="X180" s="176">
        <v>0</v>
      </c>
      <c r="Y180" s="176">
        <f t="shared" si="17"/>
        <v>0</v>
      </c>
      <c r="Z180" s="176">
        <v>0</v>
      </c>
      <c r="AA180" s="177">
        <f t="shared" si="18"/>
        <v>0</v>
      </c>
      <c r="AR180" s="17" t="s">
        <v>426</v>
      </c>
      <c r="AT180" s="17" t="s">
        <v>141</v>
      </c>
      <c r="AU180" s="17" t="s">
        <v>118</v>
      </c>
      <c r="AY180" s="17" t="s">
        <v>168</v>
      </c>
      <c r="BE180" s="107">
        <f t="shared" si="19"/>
        <v>0</v>
      </c>
      <c r="BF180" s="107">
        <f t="shared" si="20"/>
        <v>0</v>
      </c>
      <c r="BG180" s="107">
        <f t="shared" si="21"/>
        <v>0</v>
      </c>
      <c r="BH180" s="107">
        <f t="shared" si="22"/>
        <v>0</v>
      </c>
      <c r="BI180" s="107">
        <f t="shared" si="23"/>
        <v>0</v>
      </c>
      <c r="BJ180" s="17" t="s">
        <v>118</v>
      </c>
      <c r="BK180" s="151">
        <f t="shared" si="24"/>
        <v>0</v>
      </c>
      <c r="BL180" s="17" t="s">
        <v>426</v>
      </c>
      <c r="BM180" s="17" t="s">
        <v>644</v>
      </c>
    </row>
    <row r="181" spans="2:65" s="1" customFormat="1" ht="22.5" customHeight="1">
      <c r="B181" s="33"/>
      <c r="C181" s="178" t="s">
        <v>498</v>
      </c>
      <c r="D181" s="178" t="s">
        <v>332</v>
      </c>
      <c r="E181" s="179" t="s">
        <v>1094</v>
      </c>
      <c r="F181" s="269" t="s">
        <v>1095</v>
      </c>
      <c r="G181" s="269"/>
      <c r="H181" s="269"/>
      <c r="I181" s="269"/>
      <c r="J181" s="180" t="s">
        <v>1096</v>
      </c>
      <c r="K181" s="181">
        <v>20</v>
      </c>
      <c r="L181" s="270">
        <v>0</v>
      </c>
      <c r="M181" s="271"/>
      <c r="N181" s="272">
        <f t="shared" si="15"/>
        <v>0</v>
      </c>
      <c r="O181" s="233"/>
      <c r="P181" s="233"/>
      <c r="Q181" s="233"/>
      <c r="R181" s="35"/>
      <c r="T181" s="157" t="s">
        <v>20</v>
      </c>
      <c r="U181" s="42" t="s">
        <v>42</v>
      </c>
      <c r="V181" s="34"/>
      <c r="W181" s="176">
        <f t="shared" si="16"/>
        <v>0</v>
      </c>
      <c r="X181" s="176">
        <v>0</v>
      </c>
      <c r="Y181" s="176">
        <f t="shared" si="17"/>
        <v>0</v>
      </c>
      <c r="Z181" s="176">
        <v>0</v>
      </c>
      <c r="AA181" s="177">
        <f t="shared" si="18"/>
        <v>0</v>
      </c>
      <c r="AR181" s="17" t="s">
        <v>979</v>
      </c>
      <c r="AT181" s="17" t="s">
        <v>332</v>
      </c>
      <c r="AU181" s="17" t="s">
        <v>118</v>
      </c>
      <c r="AY181" s="17" t="s">
        <v>168</v>
      </c>
      <c r="BE181" s="107">
        <f t="shared" si="19"/>
        <v>0</v>
      </c>
      <c r="BF181" s="107">
        <f t="shared" si="20"/>
        <v>0</v>
      </c>
      <c r="BG181" s="107">
        <f t="shared" si="21"/>
        <v>0</v>
      </c>
      <c r="BH181" s="107">
        <f t="shared" si="22"/>
        <v>0</v>
      </c>
      <c r="BI181" s="107">
        <f t="shared" si="23"/>
        <v>0</v>
      </c>
      <c r="BJ181" s="17" t="s">
        <v>118</v>
      </c>
      <c r="BK181" s="151">
        <f t="shared" si="24"/>
        <v>0</v>
      </c>
      <c r="BL181" s="17" t="s">
        <v>426</v>
      </c>
      <c r="BM181" s="17" t="s">
        <v>652</v>
      </c>
    </row>
    <row r="182" spans="2:65" s="1" customFormat="1" ht="22.5" customHeight="1">
      <c r="B182" s="33"/>
      <c r="C182" s="173" t="s">
        <v>503</v>
      </c>
      <c r="D182" s="173" t="s">
        <v>141</v>
      </c>
      <c r="E182" s="174" t="s">
        <v>1097</v>
      </c>
      <c r="F182" s="260" t="s">
        <v>1098</v>
      </c>
      <c r="G182" s="260"/>
      <c r="H182" s="260"/>
      <c r="I182" s="260"/>
      <c r="J182" s="175" t="s">
        <v>241</v>
      </c>
      <c r="K182" s="156">
        <v>2</v>
      </c>
      <c r="L182" s="232">
        <v>0</v>
      </c>
      <c r="M182" s="261"/>
      <c r="N182" s="233">
        <f t="shared" si="15"/>
        <v>0</v>
      </c>
      <c r="O182" s="233"/>
      <c r="P182" s="233"/>
      <c r="Q182" s="233"/>
      <c r="R182" s="35"/>
      <c r="T182" s="157" t="s">
        <v>20</v>
      </c>
      <c r="U182" s="42" t="s">
        <v>42</v>
      </c>
      <c r="V182" s="34"/>
      <c r="W182" s="176">
        <f t="shared" si="16"/>
        <v>0</v>
      </c>
      <c r="X182" s="176">
        <v>0</v>
      </c>
      <c r="Y182" s="176">
        <f t="shared" si="17"/>
        <v>0</v>
      </c>
      <c r="Z182" s="176">
        <v>0</v>
      </c>
      <c r="AA182" s="177">
        <f t="shared" si="18"/>
        <v>0</v>
      </c>
      <c r="AR182" s="17" t="s">
        <v>426</v>
      </c>
      <c r="AT182" s="17" t="s">
        <v>141</v>
      </c>
      <c r="AU182" s="17" t="s">
        <v>118</v>
      </c>
      <c r="AY182" s="17" t="s">
        <v>168</v>
      </c>
      <c r="BE182" s="107">
        <f t="shared" si="19"/>
        <v>0</v>
      </c>
      <c r="BF182" s="107">
        <f t="shared" si="20"/>
        <v>0</v>
      </c>
      <c r="BG182" s="107">
        <f t="shared" si="21"/>
        <v>0</v>
      </c>
      <c r="BH182" s="107">
        <f t="shared" si="22"/>
        <v>0</v>
      </c>
      <c r="BI182" s="107">
        <f t="shared" si="23"/>
        <v>0</v>
      </c>
      <c r="BJ182" s="17" t="s">
        <v>118</v>
      </c>
      <c r="BK182" s="151">
        <f t="shared" si="24"/>
        <v>0</v>
      </c>
      <c r="BL182" s="17" t="s">
        <v>426</v>
      </c>
      <c r="BM182" s="17" t="s">
        <v>660</v>
      </c>
    </row>
    <row r="183" spans="2:65" s="1" customFormat="1" ht="22.5" customHeight="1">
      <c r="B183" s="33"/>
      <c r="C183" s="178" t="s">
        <v>507</v>
      </c>
      <c r="D183" s="178" t="s">
        <v>332</v>
      </c>
      <c r="E183" s="179" t="s">
        <v>1099</v>
      </c>
      <c r="F183" s="269" t="s">
        <v>1100</v>
      </c>
      <c r="G183" s="269"/>
      <c r="H183" s="269"/>
      <c r="I183" s="269"/>
      <c r="J183" s="180" t="s">
        <v>1096</v>
      </c>
      <c r="K183" s="181">
        <v>2</v>
      </c>
      <c r="L183" s="270">
        <v>0</v>
      </c>
      <c r="M183" s="271"/>
      <c r="N183" s="272">
        <f t="shared" si="15"/>
        <v>0</v>
      </c>
      <c r="O183" s="233"/>
      <c r="P183" s="233"/>
      <c r="Q183" s="233"/>
      <c r="R183" s="35"/>
      <c r="T183" s="157" t="s">
        <v>20</v>
      </c>
      <c r="U183" s="42" t="s">
        <v>42</v>
      </c>
      <c r="V183" s="34"/>
      <c r="W183" s="176">
        <f t="shared" si="16"/>
        <v>0</v>
      </c>
      <c r="X183" s="176">
        <v>0</v>
      </c>
      <c r="Y183" s="176">
        <f t="shared" si="17"/>
        <v>0</v>
      </c>
      <c r="Z183" s="176">
        <v>0</v>
      </c>
      <c r="AA183" s="177">
        <f t="shared" si="18"/>
        <v>0</v>
      </c>
      <c r="AR183" s="17" t="s">
        <v>979</v>
      </c>
      <c r="AT183" s="17" t="s">
        <v>332</v>
      </c>
      <c r="AU183" s="17" t="s">
        <v>118</v>
      </c>
      <c r="AY183" s="17" t="s">
        <v>168</v>
      </c>
      <c r="BE183" s="107">
        <f t="shared" si="19"/>
        <v>0</v>
      </c>
      <c r="BF183" s="107">
        <f t="shared" si="20"/>
        <v>0</v>
      </c>
      <c r="BG183" s="107">
        <f t="shared" si="21"/>
        <v>0</v>
      </c>
      <c r="BH183" s="107">
        <f t="shared" si="22"/>
        <v>0</v>
      </c>
      <c r="BI183" s="107">
        <f t="shared" si="23"/>
        <v>0</v>
      </c>
      <c r="BJ183" s="17" t="s">
        <v>118</v>
      </c>
      <c r="BK183" s="151">
        <f t="shared" si="24"/>
        <v>0</v>
      </c>
      <c r="BL183" s="17" t="s">
        <v>426</v>
      </c>
      <c r="BM183" s="17" t="s">
        <v>668</v>
      </c>
    </row>
    <row r="184" spans="2:65" s="1" customFormat="1" ht="31.5" customHeight="1">
      <c r="B184" s="33"/>
      <c r="C184" s="173" t="s">
        <v>539</v>
      </c>
      <c r="D184" s="173" t="s">
        <v>141</v>
      </c>
      <c r="E184" s="174" t="s">
        <v>1101</v>
      </c>
      <c r="F184" s="260" t="s">
        <v>1102</v>
      </c>
      <c r="G184" s="260"/>
      <c r="H184" s="260"/>
      <c r="I184" s="260"/>
      <c r="J184" s="175" t="s">
        <v>277</v>
      </c>
      <c r="K184" s="156">
        <v>80</v>
      </c>
      <c r="L184" s="232">
        <v>0</v>
      </c>
      <c r="M184" s="261"/>
      <c r="N184" s="233">
        <f t="shared" si="15"/>
        <v>0</v>
      </c>
      <c r="O184" s="233"/>
      <c r="P184" s="233"/>
      <c r="Q184" s="233"/>
      <c r="R184" s="35"/>
      <c r="T184" s="157" t="s">
        <v>20</v>
      </c>
      <c r="U184" s="42" t="s">
        <v>42</v>
      </c>
      <c r="V184" s="34"/>
      <c r="W184" s="176">
        <f t="shared" si="16"/>
        <v>0</v>
      </c>
      <c r="X184" s="176">
        <v>0</v>
      </c>
      <c r="Y184" s="176">
        <f t="shared" si="17"/>
        <v>0</v>
      </c>
      <c r="Z184" s="176">
        <v>0</v>
      </c>
      <c r="AA184" s="177">
        <f t="shared" si="18"/>
        <v>0</v>
      </c>
      <c r="AR184" s="17" t="s">
        <v>426</v>
      </c>
      <c r="AT184" s="17" t="s">
        <v>141</v>
      </c>
      <c r="AU184" s="17" t="s">
        <v>118</v>
      </c>
      <c r="AY184" s="17" t="s">
        <v>168</v>
      </c>
      <c r="BE184" s="107">
        <f t="shared" si="19"/>
        <v>0</v>
      </c>
      <c r="BF184" s="107">
        <f t="shared" si="20"/>
        <v>0</v>
      </c>
      <c r="BG184" s="107">
        <f t="shared" si="21"/>
        <v>0</v>
      </c>
      <c r="BH184" s="107">
        <f t="shared" si="22"/>
        <v>0</v>
      </c>
      <c r="BI184" s="107">
        <f t="shared" si="23"/>
        <v>0</v>
      </c>
      <c r="BJ184" s="17" t="s">
        <v>118</v>
      </c>
      <c r="BK184" s="151">
        <f t="shared" si="24"/>
        <v>0</v>
      </c>
      <c r="BL184" s="17" t="s">
        <v>426</v>
      </c>
      <c r="BM184" s="17" t="s">
        <v>676</v>
      </c>
    </row>
    <row r="185" spans="2:65" s="1" customFormat="1" ht="22.5" customHeight="1">
      <c r="B185" s="33"/>
      <c r="C185" s="178" t="s">
        <v>543</v>
      </c>
      <c r="D185" s="178" t="s">
        <v>332</v>
      </c>
      <c r="E185" s="179" t="s">
        <v>1103</v>
      </c>
      <c r="F185" s="269" t="s">
        <v>1104</v>
      </c>
      <c r="G185" s="269"/>
      <c r="H185" s="269"/>
      <c r="I185" s="269"/>
      <c r="J185" s="180" t="s">
        <v>277</v>
      </c>
      <c r="K185" s="181">
        <v>44.444000000000003</v>
      </c>
      <c r="L185" s="270">
        <v>0</v>
      </c>
      <c r="M185" s="271"/>
      <c r="N185" s="272">
        <f t="shared" si="15"/>
        <v>0</v>
      </c>
      <c r="O185" s="233"/>
      <c r="P185" s="233"/>
      <c r="Q185" s="233"/>
      <c r="R185" s="35"/>
      <c r="T185" s="157" t="s">
        <v>20</v>
      </c>
      <c r="U185" s="42" t="s">
        <v>42</v>
      </c>
      <c r="V185" s="34"/>
      <c r="W185" s="176">
        <f t="shared" si="16"/>
        <v>0</v>
      </c>
      <c r="X185" s="176">
        <v>0</v>
      </c>
      <c r="Y185" s="176">
        <f t="shared" si="17"/>
        <v>0</v>
      </c>
      <c r="Z185" s="176">
        <v>0</v>
      </c>
      <c r="AA185" s="177">
        <f t="shared" si="18"/>
        <v>0</v>
      </c>
      <c r="AR185" s="17" t="s">
        <v>979</v>
      </c>
      <c r="AT185" s="17" t="s">
        <v>332</v>
      </c>
      <c r="AU185" s="17" t="s">
        <v>118</v>
      </c>
      <c r="AY185" s="17" t="s">
        <v>168</v>
      </c>
      <c r="BE185" s="107">
        <f t="shared" si="19"/>
        <v>0</v>
      </c>
      <c r="BF185" s="107">
        <f t="shared" si="20"/>
        <v>0</v>
      </c>
      <c r="BG185" s="107">
        <f t="shared" si="21"/>
        <v>0</v>
      </c>
      <c r="BH185" s="107">
        <f t="shared" si="22"/>
        <v>0</v>
      </c>
      <c r="BI185" s="107">
        <f t="shared" si="23"/>
        <v>0</v>
      </c>
      <c r="BJ185" s="17" t="s">
        <v>118</v>
      </c>
      <c r="BK185" s="151">
        <f t="shared" si="24"/>
        <v>0</v>
      </c>
      <c r="BL185" s="17" t="s">
        <v>426</v>
      </c>
      <c r="BM185" s="17" t="s">
        <v>684</v>
      </c>
    </row>
    <row r="186" spans="2:65" s="1" customFormat="1" ht="22.5" customHeight="1">
      <c r="B186" s="33"/>
      <c r="C186" s="178" t="s">
        <v>547</v>
      </c>
      <c r="D186" s="178" t="s">
        <v>332</v>
      </c>
      <c r="E186" s="179" t="s">
        <v>1105</v>
      </c>
      <c r="F186" s="269" t="s">
        <v>1106</v>
      </c>
      <c r="G186" s="269"/>
      <c r="H186" s="269"/>
      <c r="I186" s="269"/>
      <c r="J186" s="180" t="s">
        <v>277</v>
      </c>
      <c r="K186" s="181">
        <v>8.8889999999999993</v>
      </c>
      <c r="L186" s="270">
        <v>0</v>
      </c>
      <c r="M186" s="271"/>
      <c r="N186" s="272">
        <f t="shared" ref="N186:N214" si="25">ROUND(L186*K186,3)</f>
        <v>0</v>
      </c>
      <c r="O186" s="233"/>
      <c r="P186" s="233"/>
      <c r="Q186" s="233"/>
      <c r="R186" s="35"/>
      <c r="T186" s="157" t="s">
        <v>20</v>
      </c>
      <c r="U186" s="42" t="s">
        <v>42</v>
      </c>
      <c r="V186" s="34"/>
      <c r="W186" s="176">
        <f t="shared" ref="W186:W214" si="26">V186*K186</f>
        <v>0</v>
      </c>
      <c r="X186" s="176">
        <v>0</v>
      </c>
      <c r="Y186" s="176">
        <f t="shared" ref="Y186:Y214" si="27">X186*K186</f>
        <v>0</v>
      </c>
      <c r="Z186" s="176">
        <v>0</v>
      </c>
      <c r="AA186" s="177">
        <f t="shared" ref="AA186:AA214" si="28">Z186*K186</f>
        <v>0</v>
      </c>
      <c r="AR186" s="17" t="s">
        <v>979</v>
      </c>
      <c r="AT186" s="17" t="s">
        <v>332</v>
      </c>
      <c r="AU186" s="17" t="s">
        <v>118</v>
      </c>
      <c r="AY186" s="17" t="s">
        <v>168</v>
      </c>
      <c r="BE186" s="107">
        <f t="shared" ref="BE186:BE214" si="29">IF(U186="základná",N186,0)</f>
        <v>0</v>
      </c>
      <c r="BF186" s="107">
        <f t="shared" ref="BF186:BF214" si="30">IF(U186="znížená",N186,0)</f>
        <v>0</v>
      </c>
      <c r="BG186" s="107">
        <f t="shared" ref="BG186:BG214" si="31">IF(U186="zákl. prenesená",N186,0)</f>
        <v>0</v>
      </c>
      <c r="BH186" s="107">
        <f t="shared" ref="BH186:BH214" si="32">IF(U186="zníž. prenesená",N186,0)</f>
        <v>0</v>
      </c>
      <c r="BI186" s="107">
        <f t="shared" ref="BI186:BI214" si="33">IF(U186="nulová",N186,0)</f>
        <v>0</v>
      </c>
      <c r="BJ186" s="17" t="s">
        <v>118</v>
      </c>
      <c r="BK186" s="151">
        <f t="shared" ref="BK186:BK214" si="34">ROUND(L186*K186,3)</f>
        <v>0</v>
      </c>
      <c r="BL186" s="17" t="s">
        <v>426</v>
      </c>
      <c r="BM186" s="17" t="s">
        <v>692</v>
      </c>
    </row>
    <row r="187" spans="2:65" s="1" customFormat="1" ht="22.5" customHeight="1">
      <c r="B187" s="33"/>
      <c r="C187" s="178" t="s">
        <v>551</v>
      </c>
      <c r="D187" s="178" t="s">
        <v>332</v>
      </c>
      <c r="E187" s="179" t="s">
        <v>1107</v>
      </c>
      <c r="F187" s="269" t="s">
        <v>1108</v>
      </c>
      <c r="G187" s="269"/>
      <c r="H187" s="269"/>
      <c r="I187" s="269"/>
      <c r="J187" s="180" t="s">
        <v>277</v>
      </c>
      <c r="K187" s="181">
        <v>26.667000000000002</v>
      </c>
      <c r="L187" s="270">
        <v>0</v>
      </c>
      <c r="M187" s="271"/>
      <c r="N187" s="272">
        <f t="shared" si="25"/>
        <v>0</v>
      </c>
      <c r="O187" s="233"/>
      <c r="P187" s="233"/>
      <c r="Q187" s="233"/>
      <c r="R187" s="35"/>
      <c r="T187" s="157" t="s">
        <v>20</v>
      </c>
      <c r="U187" s="42" t="s">
        <v>42</v>
      </c>
      <c r="V187" s="34"/>
      <c r="W187" s="176">
        <f t="shared" si="26"/>
        <v>0</v>
      </c>
      <c r="X187" s="176">
        <v>0</v>
      </c>
      <c r="Y187" s="176">
        <f t="shared" si="27"/>
        <v>0</v>
      </c>
      <c r="Z187" s="176">
        <v>0</v>
      </c>
      <c r="AA187" s="177">
        <f t="shared" si="28"/>
        <v>0</v>
      </c>
      <c r="AR187" s="17" t="s">
        <v>979</v>
      </c>
      <c r="AT187" s="17" t="s">
        <v>332</v>
      </c>
      <c r="AU187" s="17" t="s">
        <v>118</v>
      </c>
      <c r="AY187" s="17" t="s">
        <v>168</v>
      </c>
      <c r="BE187" s="107">
        <f t="shared" si="29"/>
        <v>0</v>
      </c>
      <c r="BF187" s="107">
        <f t="shared" si="30"/>
        <v>0</v>
      </c>
      <c r="BG187" s="107">
        <f t="shared" si="31"/>
        <v>0</v>
      </c>
      <c r="BH187" s="107">
        <f t="shared" si="32"/>
        <v>0</v>
      </c>
      <c r="BI187" s="107">
        <f t="shared" si="33"/>
        <v>0</v>
      </c>
      <c r="BJ187" s="17" t="s">
        <v>118</v>
      </c>
      <c r="BK187" s="151">
        <f t="shared" si="34"/>
        <v>0</v>
      </c>
      <c r="BL187" s="17" t="s">
        <v>426</v>
      </c>
      <c r="BM187" s="17" t="s">
        <v>700</v>
      </c>
    </row>
    <row r="188" spans="2:65" s="1" customFormat="1" ht="31.5" customHeight="1">
      <c r="B188" s="33"/>
      <c r="C188" s="173" t="s">
        <v>555</v>
      </c>
      <c r="D188" s="173" t="s">
        <v>141</v>
      </c>
      <c r="E188" s="174" t="s">
        <v>1109</v>
      </c>
      <c r="F188" s="260" t="s">
        <v>1110</v>
      </c>
      <c r="G188" s="260"/>
      <c r="H188" s="260"/>
      <c r="I188" s="260"/>
      <c r="J188" s="175" t="s">
        <v>241</v>
      </c>
      <c r="K188" s="156">
        <v>55</v>
      </c>
      <c r="L188" s="232">
        <v>0</v>
      </c>
      <c r="M188" s="261"/>
      <c r="N188" s="233">
        <f t="shared" si="25"/>
        <v>0</v>
      </c>
      <c r="O188" s="233"/>
      <c r="P188" s="233"/>
      <c r="Q188" s="233"/>
      <c r="R188" s="35"/>
      <c r="T188" s="157" t="s">
        <v>20</v>
      </c>
      <c r="U188" s="42" t="s">
        <v>42</v>
      </c>
      <c r="V188" s="34"/>
      <c r="W188" s="176">
        <f t="shared" si="26"/>
        <v>0</v>
      </c>
      <c r="X188" s="176">
        <v>0</v>
      </c>
      <c r="Y188" s="176">
        <f t="shared" si="27"/>
        <v>0</v>
      </c>
      <c r="Z188" s="176">
        <v>0</v>
      </c>
      <c r="AA188" s="177">
        <f t="shared" si="28"/>
        <v>0</v>
      </c>
      <c r="AR188" s="17" t="s">
        <v>426</v>
      </c>
      <c r="AT188" s="17" t="s">
        <v>141</v>
      </c>
      <c r="AU188" s="17" t="s">
        <v>118</v>
      </c>
      <c r="AY188" s="17" t="s">
        <v>168</v>
      </c>
      <c r="BE188" s="107">
        <f t="shared" si="29"/>
        <v>0</v>
      </c>
      <c r="BF188" s="107">
        <f t="shared" si="30"/>
        <v>0</v>
      </c>
      <c r="BG188" s="107">
        <f t="shared" si="31"/>
        <v>0</v>
      </c>
      <c r="BH188" s="107">
        <f t="shared" si="32"/>
        <v>0</v>
      </c>
      <c r="BI188" s="107">
        <f t="shared" si="33"/>
        <v>0</v>
      </c>
      <c r="BJ188" s="17" t="s">
        <v>118</v>
      </c>
      <c r="BK188" s="151">
        <f t="shared" si="34"/>
        <v>0</v>
      </c>
      <c r="BL188" s="17" t="s">
        <v>426</v>
      </c>
      <c r="BM188" s="17" t="s">
        <v>708</v>
      </c>
    </row>
    <row r="189" spans="2:65" s="1" customFormat="1" ht="31.5" customHeight="1">
      <c r="B189" s="33"/>
      <c r="C189" s="173" t="s">
        <v>559</v>
      </c>
      <c r="D189" s="173" t="s">
        <v>141</v>
      </c>
      <c r="E189" s="174" t="s">
        <v>1111</v>
      </c>
      <c r="F189" s="260" t="s">
        <v>1112</v>
      </c>
      <c r="G189" s="260"/>
      <c r="H189" s="260"/>
      <c r="I189" s="260"/>
      <c r="J189" s="175" t="s">
        <v>241</v>
      </c>
      <c r="K189" s="156">
        <v>10</v>
      </c>
      <c r="L189" s="232">
        <v>0</v>
      </c>
      <c r="M189" s="261"/>
      <c r="N189" s="233">
        <f t="shared" si="25"/>
        <v>0</v>
      </c>
      <c r="O189" s="233"/>
      <c r="P189" s="233"/>
      <c r="Q189" s="233"/>
      <c r="R189" s="35"/>
      <c r="T189" s="157" t="s">
        <v>20</v>
      </c>
      <c r="U189" s="42" t="s">
        <v>42</v>
      </c>
      <c r="V189" s="34"/>
      <c r="W189" s="176">
        <f t="shared" si="26"/>
        <v>0</v>
      </c>
      <c r="X189" s="176">
        <v>0</v>
      </c>
      <c r="Y189" s="176">
        <f t="shared" si="27"/>
        <v>0</v>
      </c>
      <c r="Z189" s="176">
        <v>0</v>
      </c>
      <c r="AA189" s="177">
        <f t="shared" si="28"/>
        <v>0</v>
      </c>
      <c r="AR189" s="17" t="s">
        <v>426</v>
      </c>
      <c r="AT189" s="17" t="s">
        <v>141</v>
      </c>
      <c r="AU189" s="17" t="s">
        <v>118</v>
      </c>
      <c r="AY189" s="17" t="s">
        <v>168</v>
      </c>
      <c r="BE189" s="107">
        <f t="shared" si="29"/>
        <v>0</v>
      </c>
      <c r="BF189" s="107">
        <f t="shared" si="30"/>
        <v>0</v>
      </c>
      <c r="BG189" s="107">
        <f t="shared" si="31"/>
        <v>0</v>
      </c>
      <c r="BH189" s="107">
        <f t="shared" si="32"/>
        <v>0</v>
      </c>
      <c r="BI189" s="107">
        <f t="shared" si="33"/>
        <v>0</v>
      </c>
      <c r="BJ189" s="17" t="s">
        <v>118</v>
      </c>
      <c r="BK189" s="151">
        <f t="shared" si="34"/>
        <v>0</v>
      </c>
      <c r="BL189" s="17" t="s">
        <v>426</v>
      </c>
      <c r="BM189" s="17" t="s">
        <v>716</v>
      </c>
    </row>
    <row r="190" spans="2:65" s="1" customFormat="1" ht="22.5" customHeight="1">
      <c r="B190" s="33"/>
      <c r="C190" s="178" t="s">
        <v>563</v>
      </c>
      <c r="D190" s="178" t="s">
        <v>332</v>
      </c>
      <c r="E190" s="179" t="s">
        <v>1113</v>
      </c>
      <c r="F190" s="269" t="s">
        <v>1114</v>
      </c>
      <c r="G190" s="269"/>
      <c r="H190" s="269"/>
      <c r="I190" s="269"/>
      <c r="J190" s="180" t="s">
        <v>241</v>
      </c>
      <c r="K190" s="181">
        <v>10</v>
      </c>
      <c r="L190" s="270">
        <v>0</v>
      </c>
      <c r="M190" s="271"/>
      <c r="N190" s="272">
        <f t="shared" si="25"/>
        <v>0</v>
      </c>
      <c r="O190" s="233"/>
      <c r="P190" s="233"/>
      <c r="Q190" s="233"/>
      <c r="R190" s="35"/>
      <c r="T190" s="157" t="s">
        <v>20</v>
      </c>
      <c r="U190" s="42" t="s">
        <v>42</v>
      </c>
      <c r="V190" s="34"/>
      <c r="W190" s="176">
        <f t="shared" si="26"/>
        <v>0</v>
      </c>
      <c r="X190" s="176">
        <v>0</v>
      </c>
      <c r="Y190" s="176">
        <f t="shared" si="27"/>
        <v>0</v>
      </c>
      <c r="Z190" s="176">
        <v>0</v>
      </c>
      <c r="AA190" s="177">
        <f t="shared" si="28"/>
        <v>0</v>
      </c>
      <c r="AR190" s="17" t="s">
        <v>979</v>
      </c>
      <c r="AT190" s="17" t="s">
        <v>332</v>
      </c>
      <c r="AU190" s="17" t="s">
        <v>118</v>
      </c>
      <c r="AY190" s="17" t="s">
        <v>168</v>
      </c>
      <c r="BE190" s="107">
        <f t="shared" si="29"/>
        <v>0</v>
      </c>
      <c r="BF190" s="107">
        <f t="shared" si="30"/>
        <v>0</v>
      </c>
      <c r="BG190" s="107">
        <f t="shared" si="31"/>
        <v>0</v>
      </c>
      <c r="BH190" s="107">
        <f t="shared" si="32"/>
        <v>0</v>
      </c>
      <c r="BI190" s="107">
        <f t="shared" si="33"/>
        <v>0</v>
      </c>
      <c r="BJ190" s="17" t="s">
        <v>118</v>
      </c>
      <c r="BK190" s="151">
        <f t="shared" si="34"/>
        <v>0</v>
      </c>
      <c r="BL190" s="17" t="s">
        <v>426</v>
      </c>
      <c r="BM190" s="17" t="s">
        <v>724</v>
      </c>
    </row>
    <row r="191" spans="2:65" s="1" customFormat="1" ht="22.5" customHeight="1">
      <c r="B191" s="33"/>
      <c r="C191" s="173" t="s">
        <v>567</v>
      </c>
      <c r="D191" s="173" t="s">
        <v>141</v>
      </c>
      <c r="E191" s="174" t="s">
        <v>1115</v>
      </c>
      <c r="F191" s="260" t="s">
        <v>1116</v>
      </c>
      <c r="G191" s="260"/>
      <c r="H191" s="260"/>
      <c r="I191" s="260"/>
      <c r="J191" s="175" t="s">
        <v>277</v>
      </c>
      <c r="K191" s="156">
        <v>25</v>
      </c>
      <c r="L191" s="232">
        <v>0</v>
      </c>
      <c r="M191" s="261"/>
      <c r="N191" s="233">
        <f t="shared" si="25"/>
        <v>0</v>
      </c>
      <c r="O191" s="233"/>
      <c r="P191" s="233"/>
      <c r="Q191" s="233"/>
      <c r="R191" s="35"/>
      <c r="T191" s="157" t="s">
        <v>20</v>
      </c>
      <c r="U191" s="42" t="s">
        <v>42</v>
      </c>
      <c r="V191" s="34"/>
      <c r="W191" s="176">
        <f t="shared" si="26"/>
        <v>0</v>
      </c>
      <c r="X191" s="176">
        <v>0</v>
      </c>
      <c r="Y191" s="176">
        <f t="shared" si="27"/>
        <v>0</v>
      </c>
      <c r="Z191" s="176">
        <v>0</v>
      </c>
      <c r="AA191" s="177">
        <f t="shared" si="28"/>
        <v>0</v>
      </c>
      <c r="AR191" s="17" t="s">
        <v>426</v>
      </c>
      <c r="AT191" s="17" t="s">
        <v>141</v>
      </c>
      <c r="AU191" s="17" t="s">
        <v>118</v>
      </c>
      <c r="AY191" s="17" t="s">
        <v>168</v>
      </c>
      <c r="BE191" s="107">
        <f t="shared" si="29"/>
        <v>0</v>
      </c>
      <c r="BF191" s="107">
        <f t="shared" si="30"/>
        <v>0</v>
      </c>
      <c r="BG191" s="107">
        <f t="shared" si="31"/>
        <v>0</v>
      </c>
      <c r="BH191" s="107">
        <f t="shared" si="32"/>
        <v>0</v>
      </c>
      <c r="BI191" s="107">
        <f t="shared" si="33"/>
        <v>0</v>
      </c>
      <c r="BJ191" s="17" t="s">
        <v>118</v>
      </c>
      <c r="BK191" s="151">
        <f t="shared" si="34"/>
        <v>0</v>
      </c>
      <c r="BL191" s="17" t="s">
        <v>426</v>
      </c>
      <c r="BM191" s="17" t="s">
        <v>732</v>
      </c>
    </row>
    <row r="192" spans="2:65" s="1" customFormat="1" ht="22.5" customHeight="1">
      <c r="B192" s="33"/>
      <c r="C192" s="178" t="s">
        <v>571</v>
      </c>
      <c r="D192" s="178" t="s">
        <v>332</v>
      </c>
      <c r="E192" s="179" t="s">
        <v>1117</v>
      </c>
      <c r="F192" s="269" t="s">
        <v>1118</v>
      </c>
      <c r="G192" s="269"/>
      <c r="H192" s="269"/>
      <c r="I192" s="269"/>
      <c r="J192" s="180" t="s">
        <v>277</v>
      </c>
      <c r="K192" s="181">
        <v>26.25</v>
      </c>
      <c r="L192" s="270">
        <v>0</v>
      </c>
      <c r="M192" s="271"/>
      <c r="N192" s="272">
        <f t="shared" si="25"/>
        <v>0</v>
      </c>
      <c r="O192" s="233"/>
      <c r="P192" s="233"/>
      <c r="Q192" s="233"/>
      <c r="R192" s="35"/>
      <c r="T192" s="157" t="s">
        <v>20</v>
      </c>
      <c r="U192" s="42" t="s">
        <v>42</v>
      </c>
      <c r="V192" s="34"/>
      <c r="W192" s="176">
        <f t="shared" si="26"/>
        <v>0</v>
      </c>
      <c r="X192" s="176">
        <v>0</v>
      </c>
      <c r="Y192" s="176">
        <f t="shared" si="27"/>
        <v>0</v>
      </c>
      <c r="Z192" s="176">
        <v>0</v>
      </c>
      <c r="AA192" s="177">
        <f t="shared" si="28"/>
        <v>0</v>
      </c>
      <c r="AR192" s="17" t="s">
        <v>979</v>
      </c>
      <c r="AT192" s="17" t="s">
        <v>332</v>
      </c>
      <c r="AU192" s="17" t="s">
        <v>118</v>
      </c>
      <c r="AY192" s="17" t="s">
        <v>168</v>
      </c>
      <c r="BE192" s="107">
        <f t="shared" si="29"/>
        <v>0</v>
      </c>
      <c r="BF192" s="107">
        <f t="shared" si="30"/>
        <v>0</v>
      </c>
      <c r="BG192" s="107">
        <f t="shared" si="31"/>
        <v>0</v>
      </c>
      <c r="BH192" s="107">
        <f t="shared" si="32"/>
        <v>0</v>
      </c>
      <c r="BI192" s="107">
        <f t="shared" si="33"/>
        <v>0</v>
      </c>
      <c r="BJ192" s="17" t="s">
        <v>118</v>
      </c>
      <c r="BK192" s="151">
        <f t="shared" si="34"/>
        <v>0</v>
      </c>
      <c r="BL192" s="17" t="s">
        <v>426</v>
      </c>
      <c r="BM192" s="17" t="s">
        <v>740</v>
      </c>
    </row>
    <row r="193" spans="2:65" s="1" customFormat="1" ht="22.5" customHeight="1">
      <c r="B193" s="33"/>
      <c r="C193" s="173" t="s">
        <v>575</v>
      </c>
      <c r="D193" s="173" t="s">
        <v>141</v>
      </c>
      <c r="E193" s="174" t="s">
        <v>1119</v>
      </c>
      <c r="F193" s="260" t="s">
        <v>1120</v>
      </c>
      <c r="G193" s="260"/>
      <c r="H193" s="260"/>
      <c r="I193" s="260"/>
      <c r="J193" s="175" t="s">
        <v>277</v>
      </c>
      <c r="K193" s="156">
        <v>540</v>
      </c>
      <c r="L193" s="232">
        <v>0</v>
      </c>
      <c r="M193" s="261"/>
      <c r="N193" s="233">
        <f t="shared" si="25"/>
        <v>0</v>
      </c>
      <c r="O193" s="233"/>
      <c r="P193" s="233"/>
      <c r="Q193" s="233"/>
      <c r="R193" s="35"/>
      <c r="T193" s="157" t="s">
        <v>20</v>
      </c>
      <c r="U193" s="42" t="s">
        <v>42</v>
      </c>
      <c r="V193" s="34"/>
      <c r="W193" s="176">
        <f t="shared" si="26"/>
        <v>0</v>
      </c>
      <c r="X193" s="176">
        <v>0</v>
      </c>
      <c r="Y193" s="176">
        <f t="shared" si="27"/>
        <v>0</v>
      </c>
      <c r="Z193" s="176">
        <v>0</v>
      </c>
      <c r="AA193" s="177">
        <f t="shared" si="28"/>
        <v>0</v>
      </c>
      <c r="AR193" s="17" t="s">
        <v>426</v>
      </c>
      <c r="AT193" s="17" t="s">
        <v>141</v>
      </c>
      <c r="AU193" s="17" t="s">
        <v>118</v>
      </c>
      <c r="AY193" s="17" t="s">
        <v>168</v>
      </c>
      <c r="BE193" s="107">
        <f t="shared" si="29"/>
        <v>0</v>
      </c>
      <c r="BF193" s="107">
        <f t="shared" si="30"/>
        <v>0</v>
      </c>
      <c r="BG193" s="107">
        <f t="shared" si="31"/>
        <v>0</v>
      </c>
      <c r="BH193" s="107">
        <f t="shared" si="32"/>
        <v>0</v>
      </c>
      <c r="BI193" s="107">
        <f t="shared" si="33"/>
        <v>0</v>
      </c>
      <c r="BJ193" s="17" t="s">
        <v>118</v>
      </c>
      <c r="BK193" s="151">
        <f t="shared" si="34"/>
        <v>0</v>
      </c>
      <c r="BL193" s="17" t="s">
        <v>426</v>
      </c>
      <c r="BM193" s="17" t="s">
        <v>748</v>
      </c>
    </row>
    <row r="194" spans="2:65" s="1" customFormat="1" ht="22.5" customHeight="1">
      <c r="B194" s="33"/>
      <c r="C194" s="178" t="s">
        <v>579</v>
      </c>
      <c r="D194" s="178" t="s">
        <v>332</v>
      </c>
      <c r="E194" s="179" t="s">
        <v>1121</v>
      </c>
      <c r="F194" s="269" t="s">
        <v>1122</v>
      </c>
      <c r="G194" s="269"/>
      <c r="H194" s="269"/>
      <c r="I194" s="269"/>
      <c r="J194" s="180" t="s">
        <v>277</v>
      </c>
      <c r="K194" s="181">
        <v>501.24700000000001</v>
      </c>
      <c r="L194" s="270">
        <v>0</v>
      </c>
      <c r="M194" s="271"/>
      <c r="N194" s="272">
        <f t="shared" si="25"/>
        <v>0</v>
      </c>
      <c r="O194" s="233"/>
      <c r="P194" s="233"/>
      <c r="Q194" s="233"/>
      <c r="R194" s="35"/>
      <c r="T194" s="157" t="s">
        <v>20</v>
      </c>
      <c r="U194" s="42" t="s">
        <v>42</v>
      </c>
      <c r="V194" s="34"/>
      <c r="W194" s="176">
        <f t="shared" si="26"/>
        <v>0</v>
      </c>
      <c r="X194" s="176">
        <v>0</v>
      </c>
      <c r="Y194" s="176">
        <f t="shared" si="27"/>
        <v>0</v>
      </c>
      <c r="Z194" s="176">
        <v>0</v>
      </c>
      <c r="AA194" s="177">
        <f t="shared" si="28"/>
        <v>0</v>
      </c>
      <c r="AR194" s="17" t="s">
        <v>979</v>
      </c>
      <c r="AT194" s="17" t="s">
        <v>332</v>
      </c>
      <c r="AU194" s="17" t="s">
        <v>118</v>
      </c>
      <c r="AY194" s="17" t="s">
        <v>168</v>
      </c>
      <c r="BE194" s="107">
        <f t="shared" si="29"/>
        <v>0</v>
      </c>
      <c r="BF194" s="107">
        <f t="shared" si="30"/>
        <v>0</v>
      </c>
      <c r="BG194" s="107">
        <f t="shared" si="31"/>
        <v>0</v>
      </c>
      <c r="BH194" s="107">
        <f t="shared" si="32"/>
        <v>0</v>
      </c>
      <c r="BI194" s="107">
        <f t="shared" si="33"/>
        <v>0</v>
      </c>
      <c r="BJ194" s="17" t="s">
        <v>118</v>
      </c>
      <c r="BK194" s="151">
        <f t="shared" si="34"/>
        <v>0</v>
      </c>
      <c r="BL194" s="17" t="s">
        <v>426</v>
      </c>
      <c r="BM194" s="17" t="s">
        <v>757</v>
      </c>
    </row>
    <row r="195" spans="2:65" s="1" customFormat="1" ht="22.5" customHeight="1">
      <c r="B195" s="33"/>
      <c r="C195" s="178" t="s">
        <v>583</v>
      </c>
      <c r="D195" s="178" t="s">
        <v>332</v>
      </c>
      <c r="E195" s="179" t="s">
        <v>1123</v>
      </c>
      <c r="F195" s="269" t="s">
        <v>1124</v>
      </c>
      <c r="G195" s="269"/>
      <c r="H195" s="269"/>
      <c r="I195" s="269"/>
      <c r="J195" s="180" t="s">
        <v>277</v>
      </c>
      <c r="K195" s="181">
        <v>66.832999999999998</v>
      </c>
      <c r="L195" s="270">
        <v>0</v>
      </c>
      <c r="M195" s="271"/>
      <c r="N195" s="272">
        <f t="shared" si="25"/>
        <v>0</v>
      </c>
      <c r="O195" s="233"/>
      <c r="P195" s="233"/>
      <c r="Q195" s="233"/>
      <c r="R195" s="35"/>
      <c r="T195" s="157" t="s">
        <v>20</v>
      </c>
      <c r="U195" s="42" t="s">
        <v>42</v>
      </c>
      <c r="V195" s="34"/>
      <c r="W195" s="176">
        <f t="shared" si="26"/>
        <v>0</v>
      </c>
      <c r="X195" s="176">
        <v>0</v>
      </c>
      <c r="Y195" s="176">
        <f t="shared" si="27"/>
        <v>0</v>
      </c>
      <c r="Z195" s="176">
        <v>0</v>
      </c>
      <c r="AA195" s="177">
        <f t="shared" si="28"/>
        <v>0</v>
      </c>
      <c r="AR195" s="17" t="s">
        <v>979</v>
      </c>
      <c r="AT195" s="17" t="s">
        <v>332</v>
      </c>
      <c r="AU195" s="17" t="s">
        <v>118</v>
      </c>
      <c r="AY195" s="17" t="s">
        <v>168</v>
      </c>
      <c r="BE195" s="107">
        <f t="shared" si="29"/>
        <v>0</v>
      </c>
      <c r="BF195" s="107">
        <f t="shared" si="30"/>
        <v>0</v>
      </c>
      <c r="BG195" s="107">
        <f t="shared" si="31"/>
        <v>0</v>
      </c>
      <c r="BH195" s="107">
        <f t="shared" si="32"/>
        <v>0</v>
      </c>
      <c r="BI195" s="107">
        <f t="shared" si="33"/>
        <v>0</v>
      </c>
      <c r="BJ195" s="17" t="s">
        <v>118</v>
      </c>
      <c r="BK195" s="151">
        <f t="shared" si="34"/>
        <v>0</v>
      </c>
      <c r="BL195" s="17" t="s">
        <v>426</v>
      </c>
      <c r="BM195" s="17" t="s">
        <v>765</v>
      </c>
    </row>
    <row r="196" spans="2:65" s="1" customFormat="1" ht="22.5" customHeight="1">
      <c r="B196" s="33"/>
      <c r="C196" s="173" t="s">
        <v>587</v>
      </c>
      <c r="D196" s="173" t="s">
        <v>141</v>
      </c>
      <c r="E196" s="174" t="s">
        <v>1125</v>
      </c>
      <c r="F196" s="260" t="s">
        <v>1126</v>
      </c>
      <c r="G196" s="260"/>
      <c r="H196" s="260"/>
      <c r="I196" s="260"/>
      <c r="J196" s="175" t="s">
        <v>277</v>
      </c>
      <c r="K196" s="156">
        <v>570</v>
      </c>
      <c r="L196" s="232">
        <v>0</v>
      </c>
      <c r="M196" s="261"/>
      <c r="N196" s="233">
        <f t="shared" si="25"/>
        <v>0</v>
      </c>
      <c r="O196" s="233"/>
      <c r="P196" s="233"/>
      <c r="Q196" s="233"/>
      <c r="R196" s="35"/>
      <c r="T196" s="157" t="s">
        <v>20</v>
      </c>
      <c r="U196" s="42" t="s">
        <v>42</v>
      </c>
      <c r="V196" s="34"/>
      <c r="W196" s="176">
        <f t="shared" si="26"/>
        <v>0</v>
      </c>
      <c r="X196" s="176">
        <v>0</v>
      </c>
      <c r="Y196" s="176">
        <f t="shared" si="27"/>
        <v>0</v>
      </c>
      <c r="Z196" s="176">
        <v>0</v>
      </c>
      <c r="AA196" s="177">
        <f t="shared" si="28"/>
        <v>0</v>
      </c>
      <c r="AR196" s="17" t="s">
        <v>426</v>
      </c>
      <c r="AT196" s="17" t="s">
        <v>141</v>
      </c>
      <c r="AU196" s="17" t="s">
        <v>118</v>
      </c>
      <c r="AY196" s="17" t="s">
        <v>168</v>
      </c>
      <c r="BE196" s="107">
        <f t="shared" si="29"/>
        <v>0</v>
      </c>
      <c r="BF196" s="107">
        <f t="shared" si="30"/>
        <v>0</v>
      </c>
      <c r="BG196" s="107">
        <f t="shared" si="31"/>
        <v>0</v>
      </c>
      <c r="BH196" s="107">
        <f t="shared" si="32"/>
        <v>0</v>
      </c>
      <c r="BI196" s="107">
        <f t="shared" si="33"/>
        <v>0</v>
      </c>
      <c r="BJ196" s="17" t="s">
        <v>118</v>
      </c>
      <c r="BK196" s="151">
        <f t="shared" si="34"/>
        <v>0</v>
      </c>
      <c r="BL196" s="17" t="s">
        <v>426</v>
      </c>
      <c r="BM196" s="17" t="s">
        <v>773</v>
      </c>
    </row>
    <row r="197" spans="2:65" s="1" customFormat="1" ht="22.5" customHeight="1">
      <c r="B197" s="33"/>
      <c r="C197" s="178" t="s">
        <v>591</v>
      </c>
      <c r="D197" s="178" t="s">
        <v>332</v>
      </c>
      <c r="E197" s="179" t="s">
        <v>1127</v>
      </c>
      <c r="F197" s="269" t="s">
        <v>1128</v>
      </c>
      <c r="G197" s="269"/>
      <c r="H197" s="269"/>
      <c r="I197" s="269"/>
      <c r="J197" s="180" t="s">
        <v>277</v>
      </c>
      <c r="K197" s="181">
        <v>598.5</v>
      </c>
      <c r="L197" s="270">
        <v>0</v>
      </c>
      <c r="M197" s="271"/>
      <c r="N197" s="272">
        <f t="shared" si="25"/>
        <v>0</v>
      </c>
      <c r="O197" s="233"/>
      <c r="P197" s="233"/>
      <c r="Q197" s="233"/>
      <c r="R197" s="35"/>
      <c r="T197" s="157" t="s">
        <v>20</v>
      </c>
      <c r="U197" s="42" t="s">
        <v>42</v>
      </c>
      <c r="V197" s="34"/>
      <c r="W197" s="176">
        <f t="shared" si="26"/>
        <v>0</v>
      </c>
      <c r="X197" s="176">
        <v>0</v>
      </c>
      <c r="Y197" s="176">
        <f t="shared" si="27"/>
        <v>0</v>
      </c>
      <c r="Z197" s="176">
        <v>0</v>
      </c>
      <c r="AA197" s="177">
        <f t="shared" si="28"/>
        <v>0</v>
      </c>
      <c r="AR197" s="17" t="s">
        <v>979</v>
      </c>
      <c r="AT197" s="17" t="s">
        <v>332</v>
      </c>
      <c r="AU197" s="17" t="s">
        <v>118</v>
      </c>
      <c r="AY197" s="17" t="s">
        <v>168</v>
      </c>
      <c r="BE197" s="107">
        <f t="shared" si="29"/>
        <v>0</v>
      </c>
      <c r="BF197" s="107">
        <f t="shared" si="30"/>
        <v>0</v>
      </c>
      <c r="BG197" s="107">
        <f t="shared" si="31"/>
        <v>0</v>
      </c>
      <c r="BH197" s="107">
        <f t="shared" si="32"/>
        <v>0</v>
      </c>
      <c r="BI197" s="107">
        <f t="shared" si="33"/>
        <v>0</v>
      </c>
      <c r="BJ197" s="17" t="s">
        <v>118</v>
      </c>
      <c r="BK197" s="151">
        <f t="shared" si="34"/>
        <v>0</v>
      </c>
      <c r="BL197" s="17" t="s">
        <v>426</v>
      </c>
      <c r="BM197" s="17" t="s">
        <v>781</v>
      </c>
    </row>
    <row r="198" spans="2:65" s="1" customFormat="1" ht="22.5" customHeight="1">
      <c r="B198" s="33"/>
      <c r="C198" s="173" t="s">
        <v>595</v>
      </c>
      <c r="D198" s="173" t="s">
        <v>141</v>
      </c>
      <c r="E198" s="174" t="s">
        <v>1129</v>
      </c>
      <c r="F198" s="260" t="s">
        <v>1130</v>
      </c>
      <c r="G198" s="260"/>
      <c r="H198" s="260"/>
      <c r="I198" s="260"/>
      <c r="J198" s="175" t="s">
        <v>277</v>
      </c>
      <c r="K198" s="156">
        <v>110</v>
      </c>
      <c r="L198" s="232">
        <v>0</v>
      </c>
      <c r="M198" s="261"/>
      <c r="N198" s="233">
        <f t="shared" si="25"/>
        <v>0</v>
      </c>
      <c r="O198" s="233"/>
      <c r="P198" s="233"/>
      <c r="Q198" s="233"/>
      <c r="R198" s="35"/>
      <c r="T198" s="157" t="s">
        <v>20</v>
      </c>
      <c r="U198" s="42" t="s">
        <v>42</v>
      </c>
      <c r="V198" s="34"/>
      <c r="W198" s="176">
        <f t="shared" si="26"/>
        <v>0</v>
      </c>
      <c r="X198" s="176">
        <v>0</v>
      </c>
      <c r="Y198" s="176">
        <f t="shared" si="27"/>
        <v>0</v>
      </c>
      <c r="Z198" s="176">
        <v>0</v>
      </c>
      <c r="AA198" s="177">
        <f t="shared" si="28"/>
        <v>0</v>
      </c>
      <c r="AR198" s="17" t="s">
        <v>426</v>
      </c>
      <c r="AT198" s="17" t="s">
        <v>141</v>
      </c>
      <c r="AU198" s="17" t="s">
        <v>118</v>
      </c>
      <c r="AY198" s="17" t="s">
        <v>168</v>
      </c>
      <c r="BE198" s="107">
        <f t="shared" si="29"/>
        <v>0</v>
      </c>
      <c r="BF198" s="107">
        <f t="shared" si="30"/>
        <v>0</v>
      </c>
      <c r="BG198" s="107">
        <f t="shared" si="31"/>
        <v>0</v>
      </c>
      <c r="BH198" s="107">
        <f t="shared" si="32"/>
        <v>0</v>
      </c>
      <c r="BI198" s="107">
        <f t="shared" si="33"/>
        <v>0</v>
      </c>
      <c r="BJ198" s="17" t="s">
        <v>118</v>
      </c>
      <c r="BK198" s="151">
        <f t="shared" si="34"/>
        <v>0</v>
      </c>
      <c r="BL198" s="17" t="s">
        <v>426</v>
      </c>
      <c r="BM198" s="17" t="s">
        <v>789</v>
      </c>
    </row>
    <row r="199" spans="2:65" s="1" customFormat="1" ht="22.5" customHeight="1">
      <c r="B199" s="33"/>
      <c r="C199" s="178" t="s">
        <v>599</v>
      </c>
      <c r="D199" s="178" t="s">
        <v>332</v>
      </c>
      <c r="E199" s="179" t="s">
        <v>1131</v>
      </c>
      <c r="F199" s="269" t="s">
        <v>1132</v>
      </c>
      <c r="G199" s="269"/>
      <c r="H199" s="269"/>
      <c r="I199" s="269"/>
      <c r="J199" s="180" t="s">
        <v>277</v>
      </c>
      <c r="K199" s="181">
        <v>115.5</v>
      </c>
      <c r="L199" s="270">
        <v>0</v>
      </c>
      <c r="M199" s="271"/>
      <c r="N199" s="272">
        <f t="shared" si="25"/>
        <v>0</v>
      </c>
      <c r="O199" s="233"/>
      <c r="P199" s="233"/>
      <c r="Q199" s="233"/>
      <c r="R199" s="35"/>
      <c r="T199" s="157" t="s">
        <v>20</v>
      </c>
      <c r="U199" s="42" t="s">
        <v>42</v>
      </c>
      <c r="V199" s="34"/>
      <c r="W199" s="176">
        <f t="shared" si="26"/>
        <v>0</v>
      </c>
      <c r="X199" s="176">
        <v>0</v>
      </c>
      <c r="Y199" s="176">
        <f t="shared" si="27"/>
        <v>0</v>
      </c>
      <c r="Z199" s="176">
        <v>0</v>
      </c>
      <c r="AA199" s="177">
        <f t="shared" si="28"/>
        <v>0</v>
      </c>
      <c r="AR199" s="17" t="s">
        <v>979</v>
      </c>
      <c r="AT199" s="17" t="s">
        <v>332</v>
      </c>
      <c r="AU199" s="17" t="s">
        <v>118</v>
      </c>
      <c r="AY199" s="17" t="s">
        <v>168</v>
      </c>
      <c r="BE199" s="107">
        <f t="shared" si="29"/>
        <v>0</v>
      </c>
      <c r="BF199" s="107">
        <f t="shared" si="30"/>
        <v>0</v>
      </c>
      <c r="BG199" s="107">
        <f t="shared" si="31"/>
        <v>0</v>
      </c>
      <c r="BH199" s="107">
        <f t="shared" si="32"/>
        <v>0</v>
      </c>
      <c r="BI199" s="107">
        <f t="shared" si="33"/>
        <v>0</v>
      </c>
      <c r="BJ199" s="17" t="s">
        <v>118</v>
      </c>
      <c r="BK199" s="151">
        <f t="shared" si="34"/>
        <v>0</v>
      </c>
      <c r="BL199" s="17" t="s">
        <v>426</v>
      </c>
      <c r="BM199" s="17" t="s">
        <v>797</v>
      </c>
    </row>
    <row r="200" spans="2:65" s="1" customFormat="1" ht="22.5" customHeight="1">
      <c r="B200" s="33"/>
      <c r="C200" s="173" t="s">
        <v>603</v>
      </c>
      <c r="D200" s="173" t="s">
        <v>141</v>
      </c>
      <c r="E200" s="174" t="s">
        <v>1133</v>
      </c>
      <c r="F200" s="260" t="s">
        <v>1134</v>
      </c>
      <c r="G200" s="260"/>
      <c r="H200" s="260"/>
      <c r="I200" s="260"/>
      <c r="J200" s="175" t="s">
        <v>277</v>
      </c>
      <c r="K200" s="156">
        <v>150</v>
      </c>
      <c r="L200" s="232">
        <v>0</v>
      </c>
      <c r="M200" s="261"/>
      <c r="N200" s="233">
        <f t="shared" si="25"/>
        <v>0</v>
      </c>
      <c r="O200" s="233"/>
      <c r="P200" s="233"/>
      <c r="Q200" s="233"/>
      <c r="R200" s="35"/>
      <c r="T200" s="157" t="s">
        <v>20</v>
      </c>
      <c r="U200" s="42" t="s">
        <v>42</v>
      </c>
      <c r="V200" s="34"/>
      <c r="W200" s="176">
        <f t="shared" si="26"/>
        <v>0</v>
      </c>
      <c r="X200" s="176">
        <v>0</v>
      </c>
      <c r="Y200" s="176">
        <f t="shared" si="27"/>
        <v>0</v>
      </c>
      <c r="Z200" s="176">
        <v>0</v>
      </c>
      <c r="AA200" s="177">
        <f t="shared" si="28"/>
        <v>0</v>
      </c>
      <c r="AR200" s="17" t="s">
        <v>426</v>
      </c>
      <c r="AT200" s="17" t="s">
        <v>141</v>
      </c>
      <c r="AU200" s="17" t="s">
        <v>118</v>
      </c>
      <c r="AY200" s="17" t="s">
        <v>168</v>
      </c>
      <c r="BE200" s="107">
        <f t="shared" si="29"/>
        <v>0</v>
      </c>
      <c r="BF200" s="107">
        <f t="shared" si="30"/>
        <v>0</v>
      </c>
      <c r="BG200" s="107">
        <f t="shared" si="31"/>
        <v>0</v>
      </c>
      <c r="BH200" s="107">
        <f t="shared" si="32"/>
        <v>0</v>
      </c>
      <c r="BI200" s="107">
        <f t="shared" si="33"/>
        <v>0</v>
      </c>
      <c r="BJ200" s="17" t="s">
        <v>118</v>
      </c>
      <c r="BK200" s="151">
        <f t="shared" si="34"/>
        <v>0</v>
      </c>
      <c r="BL200" s="17" t="s">
        <v>426</v>
      </c>
      <c r="BM200" s="17" t="s">
        <v>805</v>
      </c>
    </row>
    <row r="201" spans="2:65" s="1" customFormat="1" ht="22.5" customHeight="1">
      <c r="B201" s="33"/>
      <c r="C201" s="178" t="s">
        <v>607</v>
      </c>
      <c r="D201" s="178" t="s">
        <v>332</v>
      </c>
      <c r="E201" s="179" t="s">
        <v>1135</v>
      </c>
      <c r="F201" s="269" t="s">
        <v>1136</v>
      </c>
      <c r="G201" s="269"/>
      <c r="H201" s="269"/>
      <c r="I201" s="269"/>
      <c r="J201" s="180" t="s">
        <v>277</v>
      </c>
      <c r="K201" s="181">
        <v>157.5</v>
      </c>
      <c r="L201" s="270">
        <v>0</v>
      </c>
      <c r="M201" s="271"/>
      <c r="N201" s="272">
        <f t="shared" si="25"/>
        <v>0</v>
      </c>
      <c r="O201" s="233"/>
      <c r="P201" s="233"/>
      <c r="Q201" s="233"/>
      <c r="R201" s="35"/>
      <c r="T201" s="157" t="s">
        <v>20</v>
      </c>
      <c r="U201" s="42" t="s">
        <v>42</v>
      </c>
      <c r="V201" s="34"/>
      <c r="W201" s="176">
        <f t="shared" si="26"/>
        <v>0</v>
      </c>
      <c r="X201" s="176">
        <v>0</v>
      </c>
      <c r="Y201" s="176">
        <f t="shared" si="27"/>
        <v>0</v>
      </c>
      <c r="Z201" s="176">
        <v>0</v>
      </c>
      <c r="AA201" s="177">
        <f t="shared" si="28"/>
        <v>0</v>
      </c>
      <c r="AR201" s="17" t="s">
        <v>979</v>
      </c>
      <c r="AT201" s="17" t="s">
        <v>332</v>
      </c>
      <c r="AU201" s="17" t="s">
        <v>118</v>
      </c>
      <c r="AY201" s="17" t="s">
        <v>168</v>
      </c>
      <c r="BE201" s="107">
        <f t="shared" si="29"/>
        <v>0</v>
      </c>
      <c r="BF201" s="107">
        <f t="shared" si="30"/>
        <v>0</v>
      </c>
      <c r="BG201" s="107">
        <f t="shared" si="31"/>
        <v>0</v>
      </c>
      <c r="BH201" s="107">
        <f t="shared" si="32"/>
        <v>0</v>
      </c>
      <c r="BI201" s="107">
        <f t="shared" si="33"/>
        <v>0</v>
      </c>
      <c r="BJ201" s="17" t="s">
        <v>118</v>
      </c>
      <c r="BK201" s="151">
        <f t="shared" si="34"/>
        <v>0</v>
      </c>
      <c r="BL201" s="17" t="s">
        <v>426</v>
      </c>
      <c r="BM201" s="17" t="s">
        <v>813</v>
      </c>
    </row>
    <row r="202" spans="2:65" s="1" customFormat="1" ht="22.5" customHeight="1">
      <c r="B202" s="33"/>
      <c r="C202" s="173" t="s">
        <v>611</v>
      </c>
      <c r="D202" s="173" t="s">
        <v>141</v>
      </c>
      <c r="E202" s="174" t="s">
        <v>1137</v>
      </c>
      <c r="F202" s="260" t="s">
        <v>1138</v>
      </c>
      <c r="G202" s="260"/>
      <c r="H202" s="260"/>
      <c r="I202" s="260"/>
      <c r="J202" s="175" t="s">
        <v>277</v>
      </c>
      <c r="K202" s="156">
        <v>40</v>
      </c>
      <c r="L202" s="232">
        <v>0</v>
      </c>
      <c r="M202" s="261"/>
      <c r="N202" s="233">
        <f t="shared" si="25"/>
        <v>0</v>
      </c>
      <c r="O202" s="233"/>
      <c r="P202" s="233"/>
      <c r="Q202" s="233"/>
      <c r="R202" s="35"/>
      <c r="T202" s="157" t="s">
        <v>20</v>
      </c>
      <c r="U202" s="42" t="s">
        <v>42</v>
      </c>
      <c r="V202" s="34"/>
      <c r="W202" s="176">
        <f t="shared" si="26"/>
        <v>0</v>
      </c>
      <c r="X202" s="176">
        <v>0</v>
      </c>
      <c r="Y202" s="176">
        <f t="shared" si="27"/>
        <v>0</v>
      </c>
      <c r="Z202" s="176">
        <v>0</v>
      </c>
      <c r="AA202" s="177">
        <f t="shared" si="28"/>
        <v>0</v>
      </c>
      <c r="AR202" s="17" t="s">
        <v>426</v>
      </c>
      <c r="AT202" s="17" t="s">
        <v>141</v>
      </c>
      <c r="AU202" s="17" t="s">
        <v>118</v>
      </c>
      <c r="AY202" s="17" t="s">
        <v>168</v>
      </c>
      <c r="BE202" s="107">
        <f t="shared" si="29"/>
        <v>0</v>
      </c>
      <c r="BF202" s="107">
        <f t="shared" si="30"/>
        <v>0</v>
      </c>
      <c r="BG202" s="107">
        <f t="shared" si="31"/>
        <v>0</v>
      </c>
      <c r="BH202" s="107">
        <f t="shared" si="32"/>
        <v>0</v>
      </c>
      <c r="BI202" s="107">
        <f t="shared" si="33"/>
        <v>0</v>
      </c>
      <c r="BJ202" s="17" t="s">
        <v>118</v>
      </c>
      <c r="BK202" s="151">
        <f t="shared" si="34"/>
        <v>0</v>
      </c>
      <c r="BL202" s="17" t="s">
        <v>426</v>
      </c>
      <c r="BM202" s="17" t="s">
        <v>821</v>
      </c>
    </row>
    <row r="203" spans="2:65" s="1" customFormat="1" ht="22.5" customHeight="1">
      <c r="B203" s="33"/>
      <c r="C203" s="178" t="s">
        <v>615</v>
      </c>
      <c r="D203" s="178" t="s">
        <v>332</v>
      </c>
      <c r="E203" s="179" t="s">
        <v>1139</v>
      </c>
      <c r="F203" s="269" t="s">
        <v>1140</v>
      </c>
      <c r="G203" s="269"/>
      <c r="H203" s="269"/>
      <c r="I203" s="269"/>
      <c r="J203" s="180" t="s">
        <v>277</v>
      </c>
      <c r="K203" s="181">
        <v>42</v>
      </c>
      <c r="L203" s="270">
        <v>0</v>
      </c>
      <c r="M203" s="271"/>
      <c r="N203" s="272">
        <f t="shared" si="25"/>
        <v>0</v>
      </c>
      <c r="O203" s="233"/>
      <c r="P203" s="233"/>
      <c r="Q203" s="233"/>
      <c r="R203" s="35"/>
      <c r="T203" s="157" t="s">
        <v>20</v>
      </c>
      <c r="U203" s="42" t="s">
        <v>42</v>
      </c>
      <c r="V203" s="34"/>
      <c r="W203" s="176">
        <f t="shared" si="26"/>
        <v>0</v>
      </c>
      <c r="X203" s="176">
        <v>0</v>
      </c>
      <c r="Y203" s="176">
        <f t="shared" si="27"/>
        <v>0</v>
      </c>
      <c r="Z203" s="176">
        <v>0</v>
      </c>
      <c r="AA203" s="177">
        <f t="shared" si="28"/>
        <v>0</v>
      </c>
      <c r="AR203" s="17" t="s">
        <v>979</v>
      </c>
      <c r="AT203" s="17" t="s">
        <v>332</v>
      </c>
      <c r="AU203" s="17" t="s">
        <v>118</v>
      </c>
      <c r="AY203" s="17" t="s">
        <v>168</v>
      </c>
      <c r="BE203" s="107">
        <f t="shared" si="29"/>
        <v>0</v>
      </c>
      <c r="BF203" s="107">
        <f t="shared" si="30"/>
        <v>0</v>
      </c>
      <c r="BG203" s="107">
        <f t="shared" si="31"/>
        <v>0</v>
      </c>
      <c r="BH203" s="107">
        <f t="shared" si="32"/>
        <v>0</v>
      </c>
      <c r="BI203" s="107">
        <f t="shared" si="33"/>
        <v>0</v>
      </c>
      <c r="BJ203" s="17" t="s">
        <v>118</v>
      </c>
      <c r="BK203" s="151">
        <f t="shared" si="34"/>
        <v>0</v>
      </c>
      <c r="BL203" s="17" t="s">
        <v>426</v>
      </c>
      <c r="BM203" s="17" t="s">
        <v>829</v>
      </c>
    </row>
    <row r="204" spans="2:65" s="1" customFormat="1" ht="22.5" customHeight="1">
      <c r="B204" s="33"/>
      <c r="C204" s="173" t="s">
        <v>619</v>
      </c>
      <c r="D204" s="173" t="s">
        <v>141</v>
      </c>
      <c r="E204" s="174" t="s">
        <v>1141</v>
      </c>
      <c r="F204" s="260" t="s">
        <v>1142</v>
      </c>
      <c r="G204" s="260"/>
      <c r="H204" s="260"/>
      <c r="I204" s="260"/>
      <c r="J204" s="175" t="s">
        <v>277</v>
      </c>
      <c r="K204" s="156">
        <v>50</v>
      </c>
      <c r="L204" s="232">
        <v>0</v>
      </c>
      <c r="M204" s="261"/>
      <c r="N204" s="233">
        <f t="shared" si="25"/>
        <v>0</v>
      </c>
      <c r="O204" s="233"/>
      <c r="P204" s="233"/>
      <c r="Q204" s="233"/>
      <c r="R204" s="35"/>
      <c r="T204" s="157" t="s">
        <v>20</v>
      </c>
      <c r="U204" s="42" t="s">
        <v>42</v>
      </c>
      <c r="V204" s="34"/>
      <c r="W204" s="176">
        <f t="shared" si="26"/>
        <v>0</v>
      </c>
      <c r="X204" s="176">
        <v>0</v>
      </c>
      <c r="Y204" s="176">
        <f t="shared" si="27"/>
        <v>0</v>
      </c>
      <c r="Z204" s="176">
        <v>0</v>
      </c>
      <c r="AA204" s="177">
        <f t="shared" si="28"/>
        <v>0</v>
      </c>
      <c r="AR204" s="17" t="s">
        <v>426</v>
      </c>
      <c r="AT204" s="17" t="s">
        <v>141</v>
      </c>
      <c r="AU204" s="17" t="s">
        <v>118</v>
      </c>
      <c r="AY204" s="17" t="s">
        <v>168</v>
      </c>
      <c r="BE204" s="107">
        <f t="shared" si="29"/>
        <v>0</v>
      </c>
      <c r="BF204" s="107">
        <f t="shared" si="30"/>
        <v>0</v>
      </c>
      <c r="BG204" s="107">
        <f t="shared" si="31"/>
        <v>0</v>
      </c>
      <c r="BH204" s="107">
        <f t="shared" si="32"/>
        <v>0</v>
      </c>
      <c r="BI204" s="107">
        <f t="shared" si="33"/>
        <v>0</v>
      </c>
      <c r="BJ204" s="17" t="s">
        <v>118</v>
      </c>
      <c r="BK204" s="151">
        <f t="shared" si="34"/>
        <v>0</v>
      </c>
      <c r="BL204" s="17" t="s">
        <v>426</v>
      </c>
      <c r="BM204" s="17" t="s">
        <v>837</v>
      </c>
    </row>
    <row r="205" spans="2:65" s="1" customFormat="1" ht="22.5" customHeight="1">
      <c r="B205" s="33"/>
      <c r="C205" s="178" t="s">
        <v>623</v>
      </c>
      <c r="D205" s="178" t="s">
        <v>332</v>
      </c>
      <c r="E205" s="179" t="s">
        <v>1143</v>
      </c>
      <c r="F205" s="269" t="s">
        <v>1144</v>
      </c>
      <c r="G205" s="269"/>
      <c r="H205" s="269"/>
      <c r="I205" s="269"/>
      <c r="J205" s="180" t="s">
        <v>277</v>
      </c>
      <c r="K205" s="181">
        <v>52.5</v>
      </c>
      <c r="L205" s="270">
        <v>0</v>
      </c>
      <c r="M205" s="271"/>
      <c r="N205" s="272">
        <f t="shared" si="25"/>
        <v>0</v>
      </c>
      <c r="O205" s="233"/>
      <c r="P205" s="233"/>
      <c r="Q205" s="233"/>
      <c r="R205" s="35"/>
      <c r="T205" s="157" t="s">
        <v>20</v>
      </c>
      <c r="U205" s="42" t="s">
        <v>42</v>
      </c>
      <c r="V205" s="34"/>
      <c r="W205" s="176">
        <f t="shared" si="26"/>
        <v>0</v>
      </c>
      <c r="X205" s="176">
        <v>0</v>
      </c>
      <c r="Y205" s="176">
        <f t="shared" si="27"/>
        <v>0</v>
      </c>
      <c r="Z205" s="176">
        <v>0</v>
      </c>
      <c r="AA205" s="177">
        <f t="shared" si="28"/>
        <v>0</v>
      </c>
      <c r="AR205" s="17" t="s">
        <v>979</v>
      </c>
      <c r="AT205" s="17" t="s">
        <v>332</v>
      </c>
      <c r="AU205" s="17" t="s">
        <v>118</v>
      </c>
      <c r="AY205" s="17" t="s">
        <v>168</v>
      </c>
      <c r="BE205" s="107">
        <f t="shared" si="29"/>
        <v>0</v>
      </c>
      <c r="BF205" s="107">
        <f t="shared" si="30"/>
        <v>0</v>
      </c>
      <c r="BG205" s="107">
        <f t="shared" si="31"/>
        <v>0</v>
      </c>
      <c r="BH205" s="107">
        <f t="shared" si="32"/>
        <v>0</v>
      </c>
      <c r="BI205" s="107">
        <f t="shared" si="33"/>
        <v>0</v>
      </c>
      <c r="BJ205" s="17" t="s">
        <v>118</v>
      </c>
      <c r="BK205" s="151">
        <f t="shared" si="34"/>
        <v>0</v>
      </c>
      <c r="BL205" s="17" t="s">
        <v>426</v>
      </c>
      <c r="BM205" s="17" t="s">
        <v>845</v>
      </c>
    </row>
    <row r="206" spans="2:65" s="1" customFormat="1" ht="22.5" customHeight="1">
      <c r="B206" s="33"/>
      <c r="C206" s="173" t="s">
        <v>627</v>
      </c>
      <c r="D206" s="173" t="s">
        <v>141</v>
      </c>
      <c r="E206" s="174" t="s">
        <v>1145</v>
      </c>
      <c r="F206" s="260" t="s">
        <v>1146</v>
      </c>
      <c r="G206" s="260"/>
      <c r="H206" s="260"/>
      <c r="I206" s="260"/>
      <c r="J206" s="175" t="s">
        <v>277</v>
      </c>
      <c r="K206" s="156">
        <v>120</v>
      </c>
      <c r="L206" s="232">
        <v>0</v>
      </c>
      <c r="M206" s="261"/>
      <c r="N206" s="233">
        <f t="shared" si="25"/>
        <v>0</v>
      </c>
      <c r="O206" s="233"/>
      <c r="P206" s="233"/>
      <c r="Q206" s="233"/>
      <c r="R206" s="35"/>
      <c r="T206" s="157" t="s">
        <v>20</v>
      </c>
      <c r="U206" s="42" t="s">
        <v>42</v>
      </c>
      <c r="V206" s="34"/>
      <c r="W206" s="176">
        <f t="shared" si="26"/>
        <v>0</v>
      </c>
      <c r="X206" s="176">
        <v>0</v>
      </c>
      <c r="Y206" s="176">
        <f t="shared" si="27"/>
        <v>0</v>
      </c>
      <c r="Z206" s="176">
        <v>0</v>
      </c>
      <c r="AA206" s="177">
        <f t="shared" si="28"/>
        <v>0</v>
      </c>
      <c r="AR206" s="17" t="s">
        <v>426</v>
      </c>
      <c r="AT206" s="17" t="s">
        <v>141</v>
      </c>
      <c r="AU206" s="17" t="s">
        <v>118</v>
      </c>
      <c r="AY206" s="17" t="s">
        <v>168</v>
      </c>
      <c r="BE206" s="107">
        <f t="shared" si="29"/>
        <v>0</v>
      </c>
      <c r="BF206" s="107">
        <f t="shared" si="30"/>
        <v>0</v>
      </c>
      <c r="BG206" s="107">
        <f t="shared" si="31"/>
        <v>0</v>
      </c>
      <c r="BH206" s="107">
        <f t="shared" si="32"/>
        <v>0</v>
      </c>
      <c r="BI206" s="107">
        <f t="shared" si="33"/>
        <v>0</v>
      </c>
      <c r="BJ206" s="17" t="s">
        <v>118</v>
      </c>
      <c r="BK206" s="151">
        <f t="shared" si="34"/>
        <v>0</v>
      </c>
      <c r="BL206" s="17" t="s">
        <v>426</v>
      </c>
      <c r="BM206" s="17" t="s">
        <v>853</v>
      </c>
    </row>
    <row r="207" spans="2:65" s="1" customFormat="1" ht="22.5" customHeight="1">
      <c r="B207" s="33"/>
      <c r="C207" s="178" t="s">
        <v>632</v>
      </c>
      <c r="D207" s="178" t="s">
        <v>332</v>
      </c>
      <c r="E207" s="179" t="s">
        <v>1147</v>
      </c>
      <c r="F207" s="269" t="s">
        <v>1148</v>
      </c>
      <c r="G207" s="269"/>
      <c r="H207" s="269"/>
      <c r="I207" s="269"/>
      <c r="J207" s="180" t="s">
        <v>277</v>
      </c>
      <c r="K207" s="181">
        <v>120</v>
      </c>
      <c r="L207" s="270">
        <v>0</v>
      </c>
      <c r="M207" s="271"/>
      <c r="N207" s="272">
        <f t="shared" si="25"/>
        <v>0</v>
      </c>
      <c r="O207" s="233"/>
      <c r="P207" s="233"/>
      <c r="Q207" s="233"/>
      <c r="R207" s="35"/>
      <c r="T207" s="157" t="s">
        <v>20</v>
      </c>
      <c r="U207" s="42" t="s">
        <v>42</v>
      </c>
      <c r="V207" s="34"/>
      <c r="W207" s="176">
        <f t="shared" si="26"/>
        <v>0</v>
      </c>
      <c r="X207" s="176">
        <v>0</v>
      </c>
      <c r="Y207" s="176">
        <f t="shared" si="27"/>
        <v>0</v>
      </c>
      <c r="Z207" s="176">
        <v>0</v>
      </c>
      <c r="AA207" s="177">
        <f t="shared" si="28"/>
        <v>0</v>
      </c>
      <c r="AR207" s="17" t="s">
        <v>979</v>
      </c>
      <c r="AT207" s="17" t="s">
        <v>332</v>
      </c>
      <c r="AU207" s="17" t="s">
        <v>118</v>
      </c>
      <c r="AY207" s="17" t="s">
        <v>168</v>
      </c>
      <c r="BE207" s="107">
        <f t="shared" si="29"/>
        <v>0</v>
      </c>
      <c r="BF207" s="107">
        <f t="shared" si="30"/>
        <v>0</v>
      </c>
      <c r="BG207" s="107">
        <f t="shared" si="31"/>
        <v>0</v>
      </c>
      <c r="BH207" s="107">
        <f t="shared" si="32"/>
        <v>0</v>
      </c>
      <c r="BI207" s="107">
        <f t="shared" si="33"/>
        <v>0</v>
      </c>
      <c r="BJ207" s="17" t="s">
        <v>118</v>
      </c>
      <c r="BK207" s="151">
        <f t="shared" si="34"/>
        <v>0</v>
      </c>
      <c r="BL207" s="17" t="s">
        <v>426</v>
      </c>
      <c r="BM207" s="17" t="s">
        <v>861</v>
      </c>
    </row>
    <row r="208" spans="2:65" s="1" customFormat="1" ht="22.5" customHeight="1">
      <c r="B208" s="33"/>
      <c r="C208" s="173" t="s">
        <v>636</v>
      </c>
      <c r="D208" s="173" t="s">
        <v>141</v>
      </c>
      <c r="E208" s="174" t="s">
        <v>1149</v>
      </c>
      <c r="F208" s="260" t="s">
        <v>1150</v>
      </c>
      <c r="G208" s="260"/>
      <c r="H208" s="260"/>
      <c r="I208" s="260"/>
      <c r="J208" s="175" t="s">
        <v>277</v>
      </c>
      <c r="K208" s="156">
        <v>20</v>
      </c>
      <c r="L208" s="232">
        <v>0</v>
      </c>
      <c r="M208" s="261"/>
      <c r="N208" s="233">
        <f t="shared" si="25"/>
        <v>0</v>
      </c>
      <c r="O208" s="233"/>
      <c r="P208" s="233"/>
      <c r="Q208" s="233"/>
      <c r="R208" s="35"/>
      <c r="T208" s="157" t="s">
        <v>20</v>
      </c>
      <c r="U208" s="42" t="s">
        <v>42</v>
      </c>
      <c r="V208" s="34"/>
      <c r="W208" s="176">
        <f t="shared" si="26"/>
        <v>0</v>
      </c>
      <c r="X208" s="176">
        <v>0</v>
      </c>
      <c r="Y208" s="176">
        <f t="shared" si="27"/>
        <v>0</v>
      </c>
      <c r="Z208" s="176">
        <v>0</v>
      </c>
      <c r="AA208" s="177">
        <f t="shared" si="28"/>
        <v>0</v>
      </c>
      <c r="AR208" s="17" t="s">
        <v>426</v>
      </c>
      <c r="AT208" s="17" t="s">
        <v>141</v>
      </c>
      <c r="AU208" s="17" t="s">
        <v>118</v>
      </c>
      <c r="AY208" s="17" t="s">
        <v>168</v>
      </c>
      <c r="BE208" s="107">
        <f t="shared" si="29"/>
        <v>0</v>
      </c>
      <c r="BF208" s="107">
        <f t="shared" si="30"/>
        <v>0</v>
      </c>
      <c r="BG208" s="107">
        <f t="shared" si="31"/>
        <v>0</v>
      </c>
      <c r="BH208" s="107">
        <f t="shared" si="32"/>
        <v>0</v>
      </c>
      <c r="BI208" s="107">
        <f t="shared" si="33"/>
        <v>0</v>
      </c>
      <c r="BJ208" s="17" t="s">
        <v>118</v>
      </c>
      <c r="BK208" s="151">
        <f t="shared" si="34"/>
        <v>0</v>
      </c>
      <c r="BL208" s="17" t="s">
        <v>426</v>
      </c>
      <c r="BM208" s="17" t="s">
        <v>869</v>
      </c>
    </row>
    <row r="209" spans="2:65" s="1" customFormat="1" ht="22.5" customHeight="1">
      <c r="B209" s="33"/>
      <c r="C209" s="178" t="s">
        <v>640</v>
      </c>
      <c r="D209" s="178" t="s">
        <v>332</v>
      </c>
      <c r="E209" s="179" t="s">
        <v>1151</v>
      </c>
      <c r="F209" s="269" t="s">
        <v>1152</v>
      </c>
      <c r="G209" s="269"/>
      <c r="H209" s="269"/>
      <c r="I209" s="269"/>
      <c r="J209" s="180" t="s">
        <v>277</v>
      </c>
      <c r="K209" s="181">
        <v>20</v>
      </c>
      <c r="L209" s="270">
        <v>0</v>
      </c>
      <c r="M209" s="271"/>
      <c r="N209" s="272">
        <f t="shared" si="25"/>
        <v>0</v>
      </c>
      <c r="O209" s="233"/>
      <c r="P209" s="233"/>
      <c r="Q209" s="233"/>
      <c r="R209" s="35"/>
      <c r="T209" s="157" t="s">
        <v>20</v>
      </c>
      <c r="U209" s="42" t="s">
        <v>42</v>
      </c>
      <c r="V209" s="34"/>
      <c r="W209" s="176">
        <f t="shared" si="26"/>
        <v>0</v>
      </c>
      <c r="X209" s="176">
        <v>0</v>
      </c>
      <c r="Y209" s="176">
        <f t="shared" si="27"/>
        <v>0</v>
      </c>
      <c r="Z209" s="176">
        <v>0</v>
      </c>
      <c r="AA209" s="177">
        <f t="shared" si="28"/>
        <v>0</v>
      </c>
      <c r="AR209" s="17" t="s">
        <v>979</v>
      </c>
      <c r="AT209" s="17" t="s">
        <v>332</v>
      </c>
      <c r="AU209" s="17" t="s">
        <v>118</v>
      </c>
      <c r="AY209" s="17" t="s">
        <v>168</v>
      </c>
      <c r="BE209" s="107">
        <f t="shared" si="29"/>
        <v>0</v>
      </c>
      <c r="BF209" s="107">
        <f t="shared" si="30"/>
        <v>0</v>
      </c>
      <c r="BG209" s="107">
        <f t="shared" si="31"/>
        <v>0</v>
      </c>
      <c r="BH209" s="107">
        <f t="shared" si="32"/>
        <v>0</v>
      </c>
      <c r="BI209" s="107">
        <f t="shared" si="33"/>
        <v>0</v>
      </c>
      <c r="BJ209" s="17" t="s">
        <v>118</v>
      </c>
      <c r="BK209" s="151">
        <f t="shared" si="34"/>
        <v>0</v>
      </c>
      <c r="BL209" s="17" t="s">
        <v>426</v>
      </c>
      <c r="BM209" s="17" t="s">
        <v>877</v>
      </c>
    </row>
    <row r="210" spans="2:65" s="1" customFormat="1" ht="22.5" customHeight="1">
      <c r="B210" s="33"/>
      <c r="C210" s="173" t="s">
        <v>644</v>
      </c>
      <c r="D210" s="173" t="s">
        <v>141</v>
      </c>
      <c r="E210" s="174" t="s">
        <v>1153</v>
      </c>
      <c r="F210" s="260" t="s">
        <v>1154</v>
      </c>
      <c r="G210" s="260"/>
      <c r="H210" s="260"/>
      <c r="I210" s="260"/>
      <c r="J210" s="175" t="s">
        <v>501</v>
      </c>
      <c r="K210" s="155">
        <v>0</v>
      </c>
      <c r="L210" s="232">
        <v>0</v>
      </c>
      <c r="M210" s="261"/>
      <c r="N210" s="233">
        <f t="shared" si="25"/>
        <v>0</v>
      </c>
      <c r="O210" s="233"/>
      <c r="P210" s="233"/>
      <c r="Q210" s="233"/>
      <c r="R210" s="35"/>
      <c r="T210" s="157" t="s">
        <v>20</v>
      </c>
      <c r="U210" s="42" t="s">
        <v>42</v>
      </c>
      <c r="V210" s="34"/>
      <c r="W210" s="176">
        <f t="shared" si="26"/>
        <v>0</v>
      </c>
      <c r="X210" s="176">
        <v>0</v>
      </c>
      <c r="Y210" s="176">
        <f t="shared" si="27"/>
        <v>0</v>
      </c>
      <c r="Z210" s="176">
        <v>0</v>
      </c>
      <c r="AA210" s="177">
        <f t="shared" si="28"/>
        <v>0</v>
      </c>
      <c r="AR210" s="17" t="s">
        <v>426</v>
      </c>
      <c r="AT210" s="17" t="s">
        <v>141</v>
      </c>
      <c r="AU210" s="17" t="s">
        <v>118</v>
      </c>
      <c r="AY210" s="17" t="s">
        <v>168</v>
      </c>
      <c r="BE210" s="107">
        <f t="shared" si="29"/>
        <v>0</v>
      </c>
      <c r="BF210" s="107">
        <f t="shared" si="30"/>
        <v>0</v>
      </c>
      <c r="BG210" s="107">
        <f t="shared" si="31"/>
        <v>0</v>
      </c>
      <c r="BH210" s="107">
        <f t="shared" si="32"/>
        <v>0</v>
      </c>
      <c r="BI210" s="107">
        <f t="shared" si="33"/>
        <v>0</v>
      </c>
      <c r="BJ210" s="17" t="s">
        <v>118</v>
      </c>
      <c r="BK210" s="151">
        <f t="shared" si="34"/>
        <v>0</v>
      </c>
      <c r="BL210" s="17" t="s">
        <v>426</v>
      </c>
      <c r="BM210" s="17" t="s">
        <v>885</v>
      </c>
    </row>
    <row r="211" spans="2:65" s="1" customFormat="1" ht="22.5" customHeight="1">
      <c r="B211" s="33"/>
      <c r="C211" s="173" t="s">
        <v>648</v>
      </c>
      <c r="D211" s="173" t="s">
        <v>141</v>
      </c>
      <c r="E211" s="174" t="s">
        <v>1155</v>
      </c>
      <c r="F211" s="260" t="s">
        <v>1156</v>
      </c>
      <c r="G211" s="260"/>
      <c r="H211" s="260"/>
      <c r="I211" s="260"/>
      <c r="J211" s="175" t="s">
        <v>501</v>
      </c>
      <c r="K211" s="155">
        <v>0</v>
      </c>
      <c r="L211" s="232">
        <v>0</v>
      </c>
      <c r="M211" s="261"/>
      <c r="N211" s="233">
        <f t="shared" si="25"/>
        <v>0</v>
      </c>
      <c r="O211" s="233"/>
      <c r="P211" s="233"/>
      <c r="Q211" s="233"/>
      <c r="R211" s="35"/>
      <c r="T211" s="157" t="s">
        <v>20</v>
      </c>
      <c r="U211" s="42" t="s">
        <v>42</v>
      </c>
      <c r="V211" s="34"/>
      <c r="W211" s="176">
        <f t="shared" si="26"/>
        <v>0</v>
      </c>
      <c r="X211" s="176">
        <v>0</v>
      </c>
      <c r="Y211" s="176">
        <f t="shared" si="27"/>
        <v>0</v>
      </c>
      <c r="Z211" s="176">
        <v>0</v>
      </c>
      <c r="AA211" s="177">
        <f t="shared" si="28"/>
        <v>0</v>
      </c>
      <c r="AR211" s="17" t="s">
        <v>426</v>
      </c>
      <c r="AT211" s="17" t="s">
        <v>141</v>
      </c>
      <c r="AU211" s="17" t="s">
        <v>118</v>
      </c>
      <c r="AY211" s="17" t="s">
        <v>168</v>
      </c>
      <c r="BE211" s="107">
        <f t="shared" si="29"/>
        <v>0</v>
      </c>
      <c r="BF211" s="107">
        <f t="shared" si="30"/>
        <v>0</v>
      </c>
      <c r="BG211" s="107">
        <f t="shared" si="31"/>
        <v>0</v>
      </c>
      <c r="BH211" s="107">
        <f t="shared" si="32"/>
        <v>0</v>
      </c>
      <c r="BI211" s="107">
        <f t="shared" si="33"/>
        <v>0</v>
      </c>
      <c r="BJ211" s="17" t="s">
        <v>118</v>
      </c>
      <c r="BK211" s="151">
        <f t="shared" si="34"/>
        <v>0</v>
      </c>
      <c r="BL211" s="17" t="s">
        <v>426</v>
      </c>
      <c r="BM211" s="17" t="s">
        <v>893</v>
      </c>
    </row>
    <row r="212" spans="2:65" s="1" customFormat="1" ht="22.5" customHeight="1">
      <c r="B212" s="33"/>
      <c r="C212" s="173" t="s">
        <v>652</v>
      </c>
      <c r="D212" s="173" t="s">
        <v>141</v>
      </c>
      <c r="E212" s="174" t="s">
        <v>1157</v>
      </c>
      <c r="F212" s="260" t="s">
        <v>1158</v>
      </c>
      <c r="G212" s="260"/>
      <c r="H212" s="260"/>
      <c r="I212" s="260"/>
      <c r="J212" s="175" t="s">
        <v>501</v>
      </c>
      <c r="K212" s="155">
        <v>0</v>
      </c>
      <c r="L212" s="232">
        <v>0</v>
      </c>
      <c r="M212" s="261"/>
      <c r="N212" s="233">
        <f t="shared" si="25"/>
        <v>0</v>
      </c>
      <c r="O212" s="233"/>
      <c r="P212" s="233"/>
      <c r="Q212" s="233"/>
      <c r="R212" s="35"/>
      <c r="T212" s="157" t="s">
        <v>20</v>
      </c>
      <c r="U212" s="42" t="s">
        <v>42</v>
      </c>
      <c r="V212" s="34"/>
      <c r="W212" s="176">
        <f t="shared" si="26"/>
        <v>0</v>
      </c>
      <c r="X212" s="176">
        <v>0</v>
      </c>
      <c r="Y212" s="176">
        <f t="shared" si="27"/>
        <v>0</v>
      </c>
      <c r="Z212" s="176">
        <v>0</v>
      </c>
      <c r="AA212" s="177">
        <f t="shared" si="28"/>
        <v>0</v>
      </c>
      <c r="AR212" s="17" t="s">
        <v>426</v>
      </c>
      <c r="AT212" s="17" t="s">
        <v>141</v>
      </c>
      <c r="AU212" s="17" t="s">
        <v>118</v>
      </c>
      <c r="AY212" s="17" t="s">
        <v>168</v>
      </c>
      <c r="BE212" s="107">
        <f t="shared" si="29"/>
        <v>0</v>
      </c>
      <c r="BF212" s="107">
        <f t="shared" si="30"/>
        <v>0</v>
      </c>
      <c r="BG212" s="107">
        <f t="shared" si="31"/>
        <v>0</v>
      </c>
      <c r="BH212" s="107">
        <f t="shared" si="32"/>
        <v>0</v>
      </c>
      <c r="BI212" s="107">
        <f t="shared" si="33"/>
        <v>0</v>
      </c>
      <c r="BJ212" s="17" t="s">
        <v>118</v>
      </c>
      <c r="BK212" s="151">
        <f t="shared" si="34"/>
        <v>0</v>
      </c>
      <c r="BL212" s="17" t="s">
        <v>426</v>
      </c>
      <c r="BM212" s="17" t="s">
        <v>901</v>
      </c>
    </row>
    <row r="213" spans="2:65" s="1" customFormat="1" ht="22.5" customHeight="1">
      <c r="B213" s="33"/>
      <c r="C213" s="173" t="s">
        <v>656</v>
      </c>
      <c r="D213" s="173" t="s">
        <v>141</v>
      </c>
      <c r="E213" s="174" t="s">
        <v>1159</v>
      </c>
      <c r="F213" s="260" t="s">
        <v>1160</v>
      </c>
      <c r="G213" s="260"/>
      <c r="H213" s="260"/>
      <c r="I213" s="260"/>
      <c r="J213" s="175" t="s">
        <v>501</v>
      </c>
      <c r="K213" s="155">
        <v>0</v>
      </c>
      <c r="L213" s="232">
        <v>0</v>
      </c>
      <c r="M213" s="261"/>
      <c r="N213" s="233">
        <f t="shared" si="25"/>
        <v>0</v>
      </c>
      <c r="O213" s="233"/>
      <c r="P213" s="233"/>
      <c r="Q213" s="233"/>
      <c r="R213" s="35"/>
      <c r="T213" s="157" t="s">
        <v>20</v>
      </c>
      <c r="U213" s="42" t="s">
        <v>42</v>
      </c>
      <c r="V213" s="34"/>
      <c r="W213" s="176">
        <f t="shared" si="26"/>
        <v>0</v>
      </c>
      <c r="X213" s="176">
        <v>0</v>
      </c>
      <c r="Y213" s="176">
        <f t="shared" si="27"/>
        <v>0</v>
      </c>
      <c r="Z213" s="176">
        <v>0</v>
      </c>
      <c r="AA213" s="177">
        <f t="shared" si="28"/>
        <v>0</v>
      </c>
      <c r="AR213" s="17" t="s">
        <v>426</v>
      </c>
      <c r="AT213" s="17" t="s">
        <v>141</v>
      </c>
      <c r="AU213" s="17" t="s">
        <v>118</v>
      </c>
      <c r="AY213" s="17" t="s">
        <v>168</v>
      </c>
      <c r="BE213" s="107">
        <f t="shared" si="29"/>
        <v>0</v>
      </c>
      <c r="BF213" s="107">
        <f t="shared" si="30"/>
        <v>0</v>
      </c>
      <c r="BG213" s="107">
        <f t="shared" si="31"/>
        <v>0</v>
      </c>
      <c r="BH213" s="107">
        <f t="shared" si="32"/>
        <v>0</v>
      </c>
      <c r="BI213" s="107">
        <f t="shared" si="33"/>
        <v>0</v>
      </c>
      <c r="BJ213" s="17" t="s">
        <v>118</v>
      </c>
      <c r="BK213" s="151">
        <f t="shared" si="34"/>
        <v>0</v>
      </c>
      <c r="BL213" s="17" t="s">
        <v>426</v>
      </c>
      <c r="BM213" s="17" t="s">
        <v>909</v>
      </c>
    </row>
    <row r="214" spans="2:65" s="1" customFormat="1" ht="22.5" customHeight="1">
      <c r="B214" s="33"/>
      <c r="C214" s="173" t="s">
        <v>660</v>
      </c>
      <c r="D214" s="173" t="s">
        <v>141</v>
      </c>
      <c r="E214" s="174" t="s">
        <v>1161</v>
      </c>
      <c r="F214" s="260" t="s">
        <v>1162</v>
      </c>
      <c r="G214" s="260"/>
      <c r="H214" s="260"/>
      <c r="I214" s="260"/>
      <c r="J214" s="175" t="s">
        <v>501</v>
      </c>
      <c r="K214" s="155">
        <v>0</v>
      </c>
      <c r="L214" s="232">
        <v>0</v>
      </c>
      <c r="M214" s="261"/>
      <c r="N214" s="233">
        <f t="shared" si="25"/>
        <v>0</v>
      </c>
      <c r="O214" s="233"/>
      <c r="P214" s="233"/>
      <c r="Q214" s="233"/>
      <c r="R214" s="35"/>
      <c r="T214" s="157" t="s">
        <v>20</v>
      </c>
      <c r="U214" s="42" t="s">
        <v>42</v>
      </c>
      <c r="V214" s="34"/>
      <c r="W214" s="176">
        <f t="shared" si="26"/>
        <v>0</v>
      </c>
      <c r="X214" s="176">
        <v>0</v>
      </c>
      <c r="Y214" s="176">
        <f t="shared" si="27"/>
        <v>0</v>
      </c>
      <c r="Z214" s="176">
        <v>0</v>
      </c>
      <c r="AA214" s="177">
        <f t="shared" si="28"/>
        <v>0</v>
      </c>
      <c r="AR214" s="17" t="s">
        <v>426</v>
      </c>
      <c r="AT214" s="17" t="s">
        <v>141</v>
      </c>
      <c r="AU214" s="17" t="s">
        <v>118</v>
      </c>
      <c r="AY214" s="17" t="s">
        <v>168</v>
      </c>
      <c r="BE214" s="107">
        <f t="shared" si="29"/>
        <v>0</v>
      </c>
      <c r="BF214" s="107">
        <f t="shared" si="30"/>
        <v>0</v>
      </c>
      <c r="BG214" s="107">
        <f t="shared" si="31"/>
        <v>0</v>
      </c>
      <c r="BH214" s="107">
        <f t="shared" si="32"/>
        <v>0</v>
      </c>
      <c r="BI214" s="107">
        <f t="shared" si="33"/>
        <v>0</v>
      </c>
      <c r="BJ214" s="17" t="s">
        <v>118</v>
      </c>
      <c r="BK214" s="151">
        <f t="shared" si="34"/>
        <v>0</v>
      </c>
      <c r="BL214" s="17" t="s">
        <v>426</v>
      </c>
      <c r="BM214" s="17" t="s">
        <v>917</v>
      </c>
    </row>
    <row r="215" spans="2:65" s="9" customFormat="1" ht="37.35" customHeight="1">
      <c r="B215" s="163"/>
      <c r="C215" s="164"/>
      <c r="D215" s="150" t="s">
        <v>974</v>
      </c>
      <c r="E215" s="150"/>
      <c r="F215" s="150"/>
      <c r="G215" s="150"/>
      <c r="H215" s="150"/>
      <c r="I215" s="150"/>
      <c r="J215" s="150"/>
      <c r="K215" s="150"/>
      <c r="L215" s="150"/>
      <c r="M215" s="150"/>
      <c r="N215" s="258">
        <f>BK215</f>
        <v>0</v>
      </c>
      <c r="O215" s="259"/>
      <c r="P215" s="259"/>
      <c r="Q215" s="259"/>
      <c r="R215" s="165"/>
      <c r="T215" s="166"/>
      <c r="U215" s="164"/>
      <c r="V215" s="164"/>
      <c r="W215" s="167">
        <f>SUM(W216:W219)</f>
        <v>0</v>
      </c>
      <c r="X215" s="164"/>
      <c r="Y215" s="167">
        <f>SUM(Y216:Y219)</f>
        <v>0</v>
      </c>
      <c r="Z215" s="164"/>
      <c r="AA215" s="168">
        <f>SUM(AA216:AA219)</f>
        <v>0</v>
      </c>
      <c r="AR215" s="169" t="s">
        <v>172</v>
      </c>
      <c r="AT215" s="170" t="s">
        <v>74</v>
      </c>
      <c r="AU215" s="170" t="s">
        <v>75</v>
      </c>
      <c r="AY215" s="169" t="s">
        <v>168</v>
      </c>
      <c r="BK215" s="171">
        <f>SUM(BK216:BK219)</f>
        <v>0</v>
      </c>
    </row>
    <row r="216" spans="2:65" s="1" customFormat="1" ht="22.5" customHeight="1">
      <c r="B216" s="33"/>
      <c r="C216" s="173" t="s">
        <v>720</v>
      </c>
      <c r="D216" s="173" t="s">
        <v>141</v>
      </c>
      <c r="E216" s="174" t="s">
        <v>1163</v>
      </c>
      <c r="F216" s="260" t="s">
        <v>1164</v>
      </c>
      <c r="G216" s="260"/>
      <c r="H216" s="260"/>
      <c r="I216" s="260"/>
      <c r="J216" s="175" t="s">
        <v>1165</v>
      </c>
      <c r="K216" s="156">
        <v>35</v>
      </c>
      <c r="L216" s="232">
        <v>0</v>
      </c>
      <c r="M216" s="261"/>
      <c r="N216" s="233">
        <f>ROUND(L216*K216,3)</f>
        <v>0</v>
      </c>
      <c r="O216" s="233"/>
      <c r="P216" s="233"/>
      <c r="Q216" s="233"/>
      <c r="R216" s="35"/>
      <c r="T216" s="157" t="s">
        <v>20</v>
      </c>
      <c r="U216" s="42" t="s">
        <v>42</v>
      </c>
      <c r="V216" s="34"/>
      <c r="W216" s="176">
        <f>V216*K216</f>
        <v>0</v>
      </c>
      <c r="X216" s="176">
        <v>0</v>
      </c>
      <c r="Y216" s="176">
        <f>X216*K216</f>
        <v>0</v>
      </c>
      <c r="Z216" s="176">
        <v>0</v>
      </c>
      <c r="AA216" s="177">
        <f>Z216*K216</f>
        <v>0</v>
      </c>
      <c r="AR216" s="17" t="s">
        <v>1166</v>
      </c>
      <c r="AT216" s="17" t="s">
        <v>141</v>
      </c>
      <c r="AU216" s="17" t="s">
        <v>80</v>
      </c>
      <c r="AY216" s="17" t="s">
        <v>168</v>
      </c>
      <c r="BE216" s="107">
        <f>IF(U216="základná",N216,0)</f>
        <v>0</v>
      </c>
      <c r="BF216" s="107">
        <f>IF(U216="znížená",N216,0)</f>
        <v>0</v>
      </c>
      <c r="BG216" s="107">
        <f>IF(U216="zákl. prenesená",N216,0)</f>
        <v>0</v>
      </c>
      <c r="BH216" s="107">
        <f>IF(U216="zníž. prenesená",N216,0)</f>
        <v>0</v>
      </c>
      <c r="BI216" s="107">
        <f>IF(U216="nulová",N216,0)</f>
        <v>0</v>
      </c>
      <c r="BJ216" s="17" t="s">
        <v>118</v>
      </c>
      <c r="BK216" s="151">
        <f>ROUND(L216*K216,3)</f>
        <v>0</v>
      </c>
      <c r="BL216" s="17" t="s">
        <v>1166</v>
      </c>
      <c r="BM216" s="17" t="s">
        <v>925</v>
      </c>
    </row>
    <row r="217" spans="2:65" s="1" customFormat="1" ht="22.5" customHeight="1">
      <c r="B217" s="33"/>
      <c r="C217" s="173" t="s">
        <v>724</v>
      </c>
      <c r="D217" s="173" t="s">
        <v>141</v>
      </c>
      <c r="E217" s="174" t="s">
        <v>1167</v>
      </c>
      <c r="F217" s="260" t="s">
        <v>1168</v>
      </c>
      <c r="G217" s="260"/>
      <c r="H217" s="260"/>
      <c r="I217" s="260"/>
      <c r="J217" s="175" t="s">
        <v>1165</v>
      </c>
      <c r="K217" s="156">
        <v>25</v>
      </c>
      <c r="L217" s="232">
        <v>0</v>
      </c>
      <c r="M217" s="261"/>
      <c r="N217" s="233">
        <f>ROUND(L217*K217,3)</f>
        <v>0</v>
      </c>
      <c r="O217" s="233"/>
      <c r="P217" s="233"/>
      <c r="Q217" s="233"/>
      <c r="R217" s="35"/>
      <c r="T217" s="157" t="s">
        <v>20</v>
      </c>
      <c r="U217" s="42" t="s">
        <v>42</v>
      </c>
      <c r="V217" s="34"/>
      <c r="W217" s="176">
        <f>V217*K217</f>
        <v>0</v>
      </c>
      <c r="X217" s="176">
        <v>0</v>
      </c>
      <c r="Y217" s="176">
        <f>X217*K217</f>
        <v>0</v>
      </c>
      <c r="Z217" s="176">
        <v>0</v>
      </c>
      <c r="AA217" s="177">
        <f>Z217*K217</f>
        <v>0</v>
      </c>
      <c r="AR217" s="17" t="s">
        <v>1166</v>
      </c>
      <c r="AT217" s="17" t="s">
        <v>141</v>
      </c>
      <c r="AU217" s="17" t="s">
        <v>80</v>
      </c>
      <c r="AY217" s="17" t="s">
        <v>168</v>
      </c>
      <c r="BE217" s="107">
        <f>IF(U217="základná",N217,0)</f>
        <v>0</v>
      </c>
      <c r="BF217" s="107">
        <f>IF(U217="znížená",N217,0)</f>
        <v>0</v>
      </c>
      <c r="BG217" s="107">
        <f>IF(U217="zákl. prenesená",N217,0)</f>
        <v>0</v>
      </c>
      <c r="BH217" s="107">
        <f>IF(U217="zníž. prenesená",N217,0)</f>
        <v>0</v>
      </c>
      <c r="BI217" s="107">
        <f>IF(U217="nulová",N217,0)</f>
        <v>0</v>
      </c>
      <c r="BJ217" s="17" t="s">
        <v>118</v>
      </c>
      <c r="BK217" s="151">
        <f>ROUND(L217*K217,3)</f>
        <v>0</v>
      </c>
      <c r="BL217" s="17" t="s">
        <v>1166</v>
      </c>
      <c r="BM217" s="17" t="s">
        <v>933</v>
      </c>
    </row>
    <row r="218" spans="2:65" s="1" customFormat="1" ht="22.5" customHeight="1">
      <c r="B218" s="33"/>
      <c r="C218" s="173" t="s">
        <v>732</v>
      </c>
      <c r="D218" s="173" t="s">
        <v>141</v>
      </c>
      <c r="E218" s="174" t="s">
        <v>1169</v>
      </c>
      <c r="F218" s="260" t="s">
        <v>1170</v>
      </c>
      <c r="G218" s="260"/>
      <c r="H218" s="260"/>
      <c r="I218" s="260"/>
      <c r="J218" s="175" t="s">
        <v>1165</v>
      </c>
      <c r="K218" s="156">
        <v>55</v>
      </c>
      <c r="L218" s="232">
        <v>0</v>
      </c>
      <c r="M218" s="261"/>
      <c r="N218" s="233">
        <f>ROUND(L218*K218,3)</f>
        <v>0</v>
      </c>
      <c r="O218" s="233"/>
      <c r="P218" s="233"/>
      <c r="Q218" s="233"/>
      <c r="R218" s="35"/>
      <c r="T218" s="157" t="s">
        <v>20</v>
      </c>
      <c r="U218" s="42" t="s">
        <v>42</v>
      </c>
      <c r="V218" s="34"/>
      <c r="W218" s="176">
        <f>V218*K218</f>
        <v>0</v>
      </c>
      <c r="X218" s="176">
        <v>0</v>
      </c>
      <c r="Y218" s="176">
        <f>X218*K218</f>
        <v>0</v>
      </c>
      <c r="Z218" s="176">
        <v>0</v>
      </c>
      <c r="AA218" s="177">
        <f>Z218*K218</f>
        <v>0</v>
      </c>
      <c r="AR218" s="17" t="s">
        <v>1166</v>
      </c>
      <c r="AT218" s="17" t="s">
        <v>141</v>
      </c>
      <c r="AU218" s="17" t="s">
        <v>80</v>
      </c>
      <c r="AY218" s="17" t="s">
        <v>168</v>
      </c>
      <c r="BE218" s="107">
        <f>IF(U218="základná",N218,0)</f>
        <v>0</v>
      </c>
      <c r="BF218" s="107">
        <f>IF(U218="znížená",N218,0)</f>
        <v>0</v>
      </c>
      <c r="BG218" s="107">
        <f>IF(U218="zákl. prenesená",N218,0)</f>
        <v>0</v>
      </c>
      <c r="BH218" s="107">
        <f>IF(U218="zníž. prenesená",N218,0)</f>
        <v>0</v>
      </c>
      <c r="BI218" s="107">
        <f>IF(U218="nulová",N218,0)</f>
        <v>0</v>
      </c>
      <c r="BJ218" s="17" t="s">
        <v>118</v>
      </c>
      <c r="BK218" s="151">
        <f>ROUND(L218*K218,3)</f>
        <v>0</v>
      </c>
      <c r="BL218" s="17" t="s">
        <v>1166</v>
      </c>
      <c r="BM218" s="17" t="s">
        <v>941</v>
      </c>
    </row>
    <row r="219" spans="2:65" s="1" customFormat="1" ht="22.5" customHeight="1">
      <c r="B219" s="33"/>
      <c r="C219" s="173" t="s">
        <v>736</v>
      </c>
      <c r="D219" s="173" t="s">
        <v>141</v>
      </c>
      <c r="E219" s="174" t="s">
        <v>1171</v>
      </c>
      <c r="F219" s="260" t="s">
        <v>1172</v>
      </c>
      <c r="G219" s="260"/>
      <c r="H219" s="260"/>
      <c r="I219" s="260"/>
      <c r="J219" s="175" t="s">
        <v>1173</v>
      </c>
      <c r="K219" s="156">
        <v>1</v>
      </c>
      <c r="L219" s="232">
        <v>0</v>
      </c>
      <c r="M219" s="261"/>
      <c r="N219" s="233">
        <f>ROUND(L219*K219,3)</f>
        <v>0</v>
      </c>
      <c r="O219" s="233"/>
      <c r="P219" s="233"/>
      <c r="Q219" s="233"/>
      <c r="R219" s="35"/>
      <c r="T219" s="157" t="s">
        <v>20</v>
      </c>
      <c r="U219" s="42" t="s">
        <v>42</v>
      </c>
      <c r="V219" s="34"/>
      <c r="W219" s="176">
        <f>V219*K219</f>
        <v>0</v>
      </c>
      <c r="X219" s="176">
        <v>0</v>
      </c>
      <c r="Y219" s="176">
        <f>X219*K219</f>
        <v>0</v>
      </c>
      <c r="Z219" s="176">
        <v>0</v>
      </c>
      <c r="AA219" s="177">
        <f>Z219*K219</f>
        <v>0</v>
      </c>
      <c r="AR219" s="17" t="s">
        <v>1166</v>
      </c>
      <c r="AT219" s="17" t="s">
        <v>141</v>
      </c>
      <c r="AU219" s="17" t="s">
        <v>80</v>
      </c>
      <c r="AY219" s="17" t="s">
        <v>168</v>
      </c>
      <c r="BE219" s="107">
        <f>IF(U219="základná",N219,0)</f>
        <v>0</v>
      </c>
      <c r="BF219" s="107">
        <f>IF(U219="znížená",N219,0)</f>
        <v>0</v>
      </c>
      <c r="BG219" s="107">
        <f>IF(U219="zákl. prenesená",N219,0)</f>
        <v>0</v>
      </c>
      <c r="BH219" s="107">
        <f>IF(U219="zníž. prenesená",N219,0)</f>
        <v>0</v>
      </c>
      <c r="BI219" s="107">
        <f>IF(U219="nulová",N219,0)</f>
        <v>0</v>
      </c>
      <c r="BJ219" s="17" t="s">
        <v>118</v>
      </c>
      <c r="BK219" s="151">
        <f>ROUND(L219*K219,3)</f>
        <v>0</v>
      </c>
      <c r="BL219" s="17" t="s">
        <v>1166</v>
      </c>
      <c r="BM219" s="17" t="s">
        <v>949</v>
      </c>
    </row>
    <row r="220" spans="2:65" s="1" customFormat="1" ht="49.9" customHeight="1">
      <c r="B220" s="33"/>
      <c r="C220" s="34"/>
      <c r="D220" s="150" t="s">
        <v>139</v>
      </c>
      <c r="E220" s="34"/>
      <c r="F220" s="34"/>
      <c r="G220" s="34"/>
      <c r="H220" s="34"/>
      <c r="I220" s="34"/>
      <c r="J220" s="34"/>
      <c r="K220" s="34"/>
      <c r="L220" s="34"/>
      <c r="M220" s="34"/>
      <c r="N220" s="258">
        <f t="shared" ref="N220:N225" si="35">BK220</f>
        <v>0</v>
      </c>
      <c r="O220" s="259"/>
      <c r="P220" s="259"/>
      <c r="Q220" s="259"/>
      <c r="R220" s="35"/>
      <c r="T220" s="136"/>
      <c r="U220" s="34"/>
      <c r="V220" s="34"/>
      <c r="W220" s="34"/>
      <c r="X220" s="34"/>
      <c r="Y220" s="34"/>
      <c r="Z220" s="34"/>
      <c r="AA220" s="76"/>
      <c r="AT220" s="17" t="s">
        <v>74</v>
      </c>
      <c r="AU220" s="17" t="s">
        <v>75</v>
      </c>
      <c r="AY220" s="17" t="s">
        <v>140</v>
      </c>
      <c r="BK220" s="151">
        <f>SUM(BK221:BK225)</f>
        <v>0</v>
      </c>
    </row>
    <row r="221" spans="2:65" s="1" customFormat="1" ht="22.35" customHeight="1">
      <c r="B221" s="33"/>
      <c r="C221" s="152" t="s">
        <v>20</v>
      </c>
      <c r="D221" s="152" t="s">
        <v>141</v>
      </c>
      <c r="E221" s="153" t="s">
        <v>20</v>
      </c>
      <c r="F221" s="231" t="s">
        <v>20</v>
      </c>
      <c r="G221" s="231"/>
      <c r="H221" s="231"/>
      <c r="I221" s="231"/>
      <c r="J221" s="154" t="s">
        <v>20</v>
      </c>
      <c r="K221" s="155"/>
      <c r="L221" s="232"/>
      <c r="M221" s="233"/>
      <c r="N221" s="233">
        <f t="shared" si="35"/>
        <v>0</v>
      </c>
      <c r="O221" s="233"/>
      <c r="P221" s="233"/>
      <c r="Q221" s="233"/>
      <c r="R221" s="35"/>
      <c r="T221" s="157" t="s">
        <v>20</v>
      </c>
      <c r="U221" s="158" t="s">
        <v>42</v>
      </c>
      <c r="V221" s="34"/>
      <c r="W221" s="34"/>
      <c r="X221" s="34"/>
      <c r="Y221" s="34"/>
      <c r="Z221" s="34"/>
      <c r="AA221" s="76"/>
      <c r="AT221" s="17" t="s">
        <v>140</v>
      </c>
      <c r="AU221" s="17" t="s">
        <v>80</v>
      </c>
      <c r="AY221" s="17" t="s">
        <v>140</v>
      </c>
      <c r="BE221" s="107">
        <f>IF(U221="základná",N221,0)</f>
        <v>0</v>
      </c>
      <c r="BF221" s="107">
        <f>IF(U221="znížená",N221,0)</f>
        <v>0</v>
      </c>
      <c r="BG221" s="107">
        <f>IF(U221="zákl. prenesená",N221,0)</f>
        <v>0</v>
      </c>
      <c r="BH221" s="107">
        <f>IF(U221="zníž. prenesená",N221,0)</f>
        <v>0</v>
      </c>
      <c r="BI221" s="107">
        <f>IF(U221="nulová",N221,0)</f>
        <v>0</v>
      </c>
      <c r="BJ221" s="17" t="s">
        <v>118</v>
      </c>
      <c r="BK221" s="151">
        <f>L221*K221</f>
        <v>0</v>
      </c>
    </row>
    <row r="222" spans="2:65" s="1" customFormat="1" ht="22.35" customHeight="1">
      <c r="B222" s="33"/>
      <c r="C222" s="152" t="s">
        <v>20</v>
      </c>
      <c r="D222" s="152" t="s">
        <v>141</v>
      </c>
      <c r="E222" s="153" t="s">
        <v>20</v>
      </c>
      <c r="F222" s="231" t="s">
        <v>20</v>
      </c>
      <c r="G222" s="231"/>
      <c r="H222" s="231"/>
      <c r="I222" s="231"/>
      <c r="J222" s="154" t="s">
        <v>20</v>
      </c>
      <c r="K222" s="155"/>
      <c r="L222" s="232"/>
      <c r="M222" s="233"/>
      <c r="N222" s="233">
        <f t="shared" si="35"/>
        <v>0</v>
      </c>
      <c r="O222" s="233"/>
      <c r="P222" s="233"/>
      <c r="Q222" s="233"/>
      <c r="R222" s="35"/>
      <c r="T222" s="157" t="s">
        <v>20</v>
      </c>
      <c r="U222" s="158" t="s">
        <v>42</v>
      </c>
      <c r="V222" s="34"/>
      <c r="W222" s="34"/>
      <c r="X222" s="34"/>
      <c r="Y222" s="34"/>
      <c r="Z222" s="34"/>
      <c r="AA222" s="76"/>
      <c r="AT222" s="17" t="s">
        <v>140</v>
      </c>
      <c r="AU222" s="17" t="s">
        <v>80</v>
      </c>
      <c r="AY222" s="17" t="s">
        <v>140</v>
      </c>
      <c r="BE222" s="107">
        <f>IF(U222="základná",N222,0)</f>
        <v>0</v>
      </c>
      <c r="BF222" s="107">
        <f>IF(U222="znížená",N222,0)</f>
        <v>0</v>
      </c>
      <c r="BG222" s="107">
        <f>IF(U222="zákl. prenesená",N222,0)</f>
        <v>0</v>
      </c>
      <c r="BH222" s="107">
        <f>IF(U222="zníž. prenesená",N222,0)</f>
        <v>0</v>
      </c>
      <c r="BI222" s="107">
        <f>IF(U222="nulová",N222,0)</f>
        <v>0</v>
      </c>
      <c r="BJ222" s="17" t="s">
        <v>118</v>
      </c>
      <c r="BK222" s="151">
        <f>L222*K222</f>
        <v>0</v>
      </c>
    </row>
    <row r="223" spans="2:65" s="1" customFormat="1" ht="22.35" customHeight="1">
      <c r="B223" s="33"/>
      <c r="C223" s="152" t="s">
        <v>20</v>
      </c>
      <c r="D223" s="152" t="s">
        <v>141</v>
      </c>
      <c r="E223" s="153" t="s">
        <v>20</v>
      </c>
      <c r="F223" s="231" t="s">
        <v>20</v>
      </c>
      <c r="G223" s="231"/>
      <c r="H223" s="231"/>
      <c r="I223" s="231"/>
      <c r="J223" s="154" t="s">
        <v>20</v>
      </c>
      <c r="K223" s="155"/>
      <c r="L223" s="232"/>
      <c r="M223" s="233"/>
      <c r="N223" s="233">
        <f t="shared" si="35"/>
        <v>0</v>
      </c>
      <c r="O223" s="233"/>
      <c r="P223" s="233"/>
      <c r="Q223" s="233"/>
      <c r="R223" s="35"/>
      <c r="T223" s="157" t="s">
        <v>20</v>
      </c>
      <c r="U223" s="158" t="s">
        <v>42</v>
      </c>
      <c r="V223" s="34"/>
      <c r="W223" s="34"/>
      <c r="X223" s="34"/>
      <c r="Y223" s="34"/>
      <c r="Z223" s="34"/>
      <c r="AA223" s="76"/>
      <c r="AT223" s="17" t="s">
        <v>140</v>
      </c>
      <c r="AU223" s="17" t="s">
        <v>80</v>
      </c>
      <c r="AY223" s="17" t="s">
        <v>140</v>
      </c>
      <c r="BE223" s="107">
        <f>IF(U223="základná",N223,0)</f>
        <v>0</v>
      </c>
      <c r="BF223" s="107">
        <f>IF(U223="znížená",N223,0)</f>
        <v>0</v>
      </c>
      <c r="BG223" s="107">
        <f>IF(U223="zákl. prenesená",N223,0)</f>
        <v>0</v>
      </c>
      <c r="BH223" s="107">
        <f>IF(U223="zníž. prenesená",N223,0)</f>
        <v>0</v>
      </c>
      <c r="BI223" s="107">
        <f>IF(U223="nulová",N223,0)</f>
        <v>0</v>
      </c>
      <c r="BJ223" s="17" t="s">
        <v>118</v>
      </c>
      <c r="BK223" s="151">
        <f>L223*K223</f>
        <v>0</v>
      </c>
    </row>
    <row r="224" spans="2:65" s="1" customFormat="1" ht="22.35" customHeight="1">
      <c r="B224" s="33"/>
      <c r="C224" s="152" t="s">
        <v>20</v>
      </c>
      <c r="D224" s="152" t="s">
        <v>141</v>
      </c>
      <c r="E224" s="153" t="s">
        <v>20</v>
      </c>
      <c r="F224" s="231" t="s">
        <v>20</v>
      </c>
      <c r="G224" s="231"/>
      <c r="H224" s="231"/>
      <c r="I224" s="231"/>
      <c r="J224" s="154" t="s">
        <v>20</v>
      </c>
      <c r="K224" s="155"/>
      <c r="L224" s="232"/>
      <c r="M224" s="233"/>
      <c r="N224" s="233">
        <f t="shared" si="35"/>
        <v>0</v>
      </c>
      <c r="O224" s="233"/>
      <c r="P224" s="233"/>
      <c r="Q224" s="233"/>
      <c r="R224" s="35"/>
      <c r="T224" s="157" t="s">
        <v>20</v>
      </c>
      <c r="U224" s="158" t="s">
        <v>42</v>
      </c>
      <c r="V224" s="34"/>
      <c r="W224" s="34"/>
      <c r="X224" s="34"/>
      <c r="Y224" s="34"/>
      <c r="Z224" s="34"/>
      <c r="AA224" s="76"/>
      <c r="AT224" s="17" t="s">
        <v>140</v>
      </c>
      <c r="AU224" s="17" t="s">
        <v>80</v>
      </c>
      <c r="AY224" s="17" t="s">
        <v>140</v>
      </c>
      <c r="BE224" s="107">
        <f>IF(U224="základná",N224,0)</f>
        <v>0</v>
      </c>
      <c r="BF224" s="107">
        <f>IF(U224="znížená",N224,0)</f>
        <v>0</v>
      </c>
      <c r="BG224" s="107">
        <f>IF(U224="zákl. prenesená",N224,0)</f>
        <v>0</v>
      </c>
      <c r="BH224" s="107">
        <f>IF(U224="zníž. prenesená",N224,0)</f>
        <v>0</v>
      </c>
      <c r="BI224" s="107">
        <f>IF(U224="nulová",N224,0)</f>
        <v>0</v>
      </c>
      <c r="BJ224" s="17" t="s">
        <v>118</v>
      </c>
      <c r="BK224" s="151">
        <f>L224*K224</f>
        <v>0</v>
      </c>
    </row>
    <row r="225" spans="2:63" s="1" customFormat="1" ht="22.35" customHeight="1">
      <c r="B225" s="33"/>
      <c r="C225" s="152" t="s">
        <v>20</v>
      </c>
      <c r="D225" s="152" t="s">
        <v>141</v>
      </c>
      <c r="E225" s="153" t="s">
        <v>20</v>
      </c>
      <c r="F225" s="231" t="s">
        <v>20</v>
      </c>
      <c r="G225" s="231"/>
      <c r="H225" s="231"/>
      <c r="I225" s="231"/>
      <c r="J225" s="154" t="s">
        <v>20</v>
      </c>
      <c r="K225" s="155"/>
      <c r="L225" s="232"/>
      <c r="M225" s="233"/>
      <c r="N225" s="233">
        <f t="shared" si="35"/>
        <v>0</v>
      </c>
      <c r="O225" s="233"/>
      <c r="P225" s="233"/>
      <c r="Q225" s="233"/>
      <c r="R225" s="35"/>
      <c r="T225" s="157" t="s">
        <v>20</v>
      </c>
      <c r="U225" s="158" t="s">
        <v>42</v>
      </c>
      <c r="V225" s="54"/>
      <c r="W225" s="54"/>
      <c r="X225" s="54"/>
      <c r="Y225" s="54"/>
      <c r="Z225" s="54"/>
      <c r="AA225" s="56"/>
      <c r="AT225" s="17" t="s">
        <v>140</v>
      </c>
      <c r="AU225" s="17" t="s">
        <v>80</v>
      </c>
      <c r="AY225" s="17" t="s">
        <v>140</v>
      </c>
      <c r="BE225" s="107">
        <f>IF(U225="základná",N225,0)</f>
        <v>0</v>
      </c>
      <c r="BF225" s="107">
        <f>IF(U225="znížená",N225,0)</f>
        <v>0</v>
      </c>
      <c r="BG225" s="107">
        <f>IF(U225="zákl. prenesená",N225,0)</f>
        <v>0</v>
      </c>
      <c r="BH225" s="107">
        <f>IF(U225="zníž. prenesená",N225,0)</f>
        <v>0</v>
      </c>
      <c r="BI225" s="107">
        <f>IF(U225="nulová",N225,0)</f>
        <v>0</v>
      </c>
      <c r="BJ225" s="17" t="s">
        <v>118</v>
      </c>
      <c r="BK225" s="151">
        <f>L225*K225</f>
        <v>0</v>
      </c>
    </row>
    <row r="226" spans="2:63" s="1" customFormat="1" ht="6.95" customHeight="1">
      <c r="B226" s="57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9"/>
    </row>
  </sheetData>
  <sheetProtection algorithmName="SHA-512" hashValue="ozlajG7T30uP6qBjx1jJ6mJ5Eptn5NhuVPw5thkGsHzDqjVKkxIU2Ix4nBMA5+M70pWBHwbKtG4aKqnrpiIcfA==" saltValue="BjzUKkrj6sBVR3yFy6SYYg==" spinCount="100000" sheet="1" objects="1" scenarios="1" formatCells="0" formatColumns="0" formatRows="0" sort="0" autoFilter="0"/>
  <mergeCells count="377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N217:Q217"/>
    <mergeCell ref="F218:I218"/>
    <mergeCell ref="L218:M218"/>
    <mergeCell ref="N218:Q218"/>
    <mergeCell ref="F219:I219"/>
    <mergeCell ref="L219:M219"/>
    <mergeCell ref="N219:Q219"/>
    <mergeCell ref="F213:I213"/>
    <mergeCell ref="L213:M213"/>
    <mergeCell ref="N213:Q213"/>
    <mergeCell ref="F214:I214"/>
    <mergeCell ref="L214:M214"/>
    <mergeCell ref="N214:Q214"/>
    <mergeCell ref="F216:I216"/>
    <mergeCell ref="L216:M216"/>
    <mergeCell ref="N216:Q216"/>
    <mergeCell ref="H1:K1"/>
    <mergeCell ref="S2:AC2"/>
    <mergeCell ref="F224:I224"/>
    <mergeCell ref="L224:M224"/>
    <mergeCell ref="N224:Q224"/>
    <mergeCell ref="F225:I225"/>
    <mergeCell ref="L225:M225"/>
    <mergeCell ref="N225:Q225"/>
    <mergeCell ref="N119:Q119"/>
    <mergeCell ref="N120:Q120"/>
    <mergeCell ref="N121:Q121"/>
    <mergeCell ref="N215:Q215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17:I217"/>
    <mergeCell ref="L217:M217"/>
  </mergeCells>
  <dataValidations count="2">
    <dataValidation type="list" allowBlank="1" showInputMessage="1" showErrorMessage="1" error="Povolené sú hodnoty K, M." sqref="D221:D226">
      <formula1>"K, M"</formula1>
    </dataValidation>
    <dataValidation type="list" allowBlank="1" showInputMessage="1" showErrorMessage="1" error="Povolené sú hodnoty základná, znížená, nulová." sqref="U221:U226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1"/>
      <c r="C1" s="11"/>
      <c r="D1" s="12" t="s">
        <v>1</v>
      </c>
      <c r="E1" s="11"/>
      <c r="F1" s="13" t="s">
        <v>102</v>
      </c>
      <c r="G1" s="13"/>
      <c r="H1" s="230" t="s">
        <v>103</v>
      </c>
      <c r="I1" s="230"/>
      <c r="J1" s="230"/>
      <c r="K1" s="230"/>
      <c r="L1" s="13" t="s">
        <v>104</v>
      </c>
      <c r="M1" s="11"/>
      <c r="N1" s="11"/>
      <c r="O1" s="12" t="s">
        <v>105</v>
      </c>
      <c r="P1" s="11"/>
      <c r="Q1" s="11"/>
      <c r="R1" s="11"/>
      <c r="S1" s="13" t="s">
        <v>106</v>
      </c>
      <c r="T1" s="13"/>
      <c r="U1" s="116"/>
      <c r="V1" s="11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17" t="s">
        <v>89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75</v>
      </c>
    </row>
    <row r="4" spans="1:66" ht="36.950000000000003" customHeight="1">
      <c r="B4" s="21"/>
      <c r="C4" s="190" t="s">
        <v>107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22"/>
      <c r="T4" s="23" t="s">
        <v>12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17</v>
      </c>
      <c r="E6" s="25"/>
      <c r="F6" s="273" t="str">
        <f>'Rekapitulácia stavby'!K6</f>
        <v>Detva</v>
      </c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5"/>
      <c r="R6" s="22"/>
    </row>
    <row r="7" spans="1:66" s="1" customFormat="1" ht="32.85" customHeight="1">
      <c r="B7" s="33"/>
      <c r="C7" s="34"/>
      <c r="D7" s="28" t="s">
        <v>142</v>
      </c>
      <c r="E7" s="34"/>
      <c r="F7" s="223" t="s">
        <v>1174</v>
      </c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34"/>
      <c r="R7" s="35"/>
    </row>
    <row r="8" spans="1:66" s="1" customFormat="1" ht="14.45" customHeight="1">
      <c r="B8" s="33"/>
      <c r="C8" s="34"/>
      <c r="D8" s="29" t="s">
        <v>19</v>
      </c>
      <c r="E8" s="34"/>
      <c r="F8" s="27" t="s">
        <v>20</v>
      </c>
      <c r="G8" s="34"/>
      <c r="H8" s="34"/>
      <c r="I8" s="34"/>
      <c r="J8" s="34"/>
      <c r="K8" s="34"/>
      <c r="L8" s="34"/>
      <c r="M8" s="29" t="s">
        <v>21</v>
      </c>
      <c r="N8" s="34"/>
      <c r="O8" s="27" t="s">
        <v>20</v>
      </c>
      <c r="P8" s="34"/>
      <c r="Q8" s="34"/>
      <c r="R8" s="35"/>
    </row>
    <row r="9" spans="1:66" s="1" customFormat="1" ht="14.45" customHeight="1">
      <c r="B9" s="33"/>
      <c r="C9" s="34"/>
      <c r="D9" s="29" t="s">
        <v>22</v>
      </c>
      <c r="E9" s="34"/>
      <c r="F9" s="27" t="s">
        <v>18</v>
      </c>
      <c r="G9" s="34"/>
      <c r="H9" s="34"/>
      <c r="I9" s="34"/>
      <c r="J9" s="34"/>
      <c r="K9" s="34"/>
      <c r="L9" s="34"/>
      <c r="M9" s="29" t="s">
        <v>23</v>
      </c>
      <c r="N9" s="34"/>
      <c r="O9" s="255">
        <f>'Rekapitulácia stavby'!AN8</f>
        <v>43326</v>
      </c>
      <c r="P9" s="242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29" t="s">
        <v>24</v>
      </c>
      <c r="E11" s="34"/>
      <c r="F11" s="34"/>
      <c r="G11" s="34"/>
      <c r="H11" s="34"/>
      <c r="I11" s="34"/>
      <c r="J11" s="34"/>
      <c r="K11" s="34"/>
      <c r="L11" s="34"/>
      <c r="M11" s="29" t="s">
        <v>25</v>
      </c>
      <c r="N11" s="34"/>
      <c r="O11" s="221" t="str">
        <f>IF('Rekapitulácia stavby'!AN10="","",'Rekapitulácia stavby'!AN10)</f>
        <v/>
      </c>
      <c r="P11" s="221"/>
      <c r="Q11" s="34"/>
      <c r="R11" s="35"/>
    </row>
    <row r="12" spans="1:66" s="1" customFormat="1" ht="18" customHeight="1">
      <c r="B12" s="33"/>
      <c r="C12" s="34"/>
      <c r="D12" s="34"/>
      <c r="E12" s="27" t="str">
        <f>IF('Rekapitulácia stavby'!E11="","",'Rekapitulácia stavby'!E11)</f>
        <v xml:space="preserve"> </v>
      </c>
      <c r="F12" s="34"/>
      <c r="G12" s="34"/>
      <c r="H12" s="34"/>
      <c r="I12" s="34"/>
      <c r="J12" s="34"/>
      <c r="K12" s="34"/>
      <c r="L12" s="34"/>
      <c r="M12" s="29" t="s">
        <v>27</v>
      </c>
      <c r="N12" s="34"/>
      <c r="O12" s="221" t="str">
        <f>IF('Rekapitulácia stavby'!AN11="","",'Rekapitulácia stavby'!AN11)</f>
        <v/>
      </c>
      <c r="P12" s="221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29" t="s">
        <v>28</v>
      </c>
      <c r="E14" s="34"/>
      <c r="F14" s="34"/>
      <c r="G14" s="34"/>
      <c r="H14" s="34"/>
      <c r="I14" s="34"/>
      <c r="J14" s="34"/>
      <c r="K14" s="34"/>
      <c r="L14" s="34"/>
      <c r="M14" s="29" t="s">
        <v>25</v>
      </c>
      <c r="N14" s="34"/>
      <c r="O14" s="253" t="str">
        <f>IF('Rekapitulácia stavby'!AN13="","",'Rekapitulácia stavby'!AN13)</f>
        <v>Vyplň údaj</v>
      </c>
      <c r="P14" s="221"/>
      <c r="Q14" s="34"/>
      <c r="R14" s="35"/>
    </row>
    <row r="15" spans="1:66" s="1" customFormat="1" ht="18" customHeight="1">
      <c r="B15" s="33"/>
      <c r="C15" s="34"/>
      <c r="D15" s="34"/>
      <c r="E15" s="253" t="str">
        <f>IF('Rekapitulácia stavby'!E14="","",'Rekapitulácia stavby'!E14)</f>
        <v>Vyplň údaj</v>
      </c>
      <c r="F15" s="254"/>
      <c r="G15" s="254"/>
      <c r="H15" s="254"/>
      <c r="I15" s="254"/>
      <c r="J15" s="254"/>
      <c r="K15" s="254"/>
      <c r="L15" s="254"/>
      <c r="M15" s="29" t="s">
        <v>27</v>
      </c>
      <c r="N15" s="34"/>
      <c r="O15" s="253" t="str">
        <f>IF('Rekapitulácia stavby'!AN14="","",'Rekapitulácia stavby'!AN14)</f>
        <v>Vyplň údaj</v>
      </c>
      <c r="P15" s="221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29" t="s">
        <v>30</v>
      </c>
      <c r="E17" s="34"/>
      <c r="F17" s="34"/>
      <c r="G17" s="34"/>
      <c r="H17" s="34"/>
      <c r="I17" s="34"/>
      <c r="J17" s="34"/>
      <c r="K17" s="34"/>
      <c r="L17" s="34"/>
      <c r="M17" s="29" t="s">
        <v>25</v>
      </c>
      <c r="N17" s="34"/>
      <c r="O17" s="221" t="s">
        <v>20</v>
      </c>
      <c r="P17" s="221"/>
      <c r="Q17" s="34"/>
      <c r="R17" s="35"/>
    </row>
    <row r="18" spans="2:18" s="1" customFormat="1" ht="18" customHeight="1">
      <c r="B18" s="33"/>
      <c r="C18" s="34"/>
      <c r="D18" s="34"/>
      <c r="E18" s="27" t="s">
        <v>31</v>
      </c>
      <c r="F18" s="34"/>
      <c r="G18" s="34"/>
      <c r="H18" s="34"/>
      <c r="I18" s="34"/>
      <c r="J18" s="34"/>
      <c r="K18" s="34"/>
      <c r="L18" s="34"/>
      <c r="M18" s="29" t="s">
        <v>27</v>
      </c>
      <c r="N18" s="34"/>
      <c r="O18" s="221" t="s">
        <v>20</v>
      </c>
      <c r="P18" s="221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29" t="s">
        <v>34</v>
      </c>
      <c r="E20" s="34"/>
      <c r="F20" s="34"/>
      <c r="G20" s="34"/>
      <c r="H20" s="34"/>
      <c r="I20" s="34"/>
      <c r="J20" s="34"/>
      <c r="K20" s="34"/>
      <c r="L20" s="34"/>
      <c r="M20" s="29" t="s">
        <v>25</v>
      </c>
      <c r="N20" s="34"/>
      <c r="O20" s="221" t="str">
        <f>IF('Rekapitulácia stavby'!AN19="","",'Rekapitulácia stavby'!AN19)</f>
        <v/>
      </c>
      <c r="P20" s="221"/>
      <c r="Q20" s="34"/>
      <c r="R20" s="35"/>
    </row>
    <row r="21" spans="2:18" s="1" customFormat="1" ht="18" customHeight="1">
      <c r="B21" s="33"/>
      <c r="C21" s="34"/>
      <c r="D21" s="34"/>
      <c r="E21" s="27" t="str">
        <f>IF('Rekapitulácia stavby'!E20="","",'Rekapitulácia stavby'!E20)</f>
        <v xml:space="preserve"> </v>
      </c>
      <c r="F21" s="34"/>
      <c r="G21" s="34"/>
      <c r="H21" s="34"/>
      <c r="I21" s="34"/>
      <c r="J21" s="34"/>
      <c r="K21" s="34"/>
      <c r="L21" s="34"/>
      <c r="M21" s="29" t="s">
        <v>27</v>
      </c>
      <c r="N21" s="34"/>
      <c r="O21" s="221" t="str">
        <f>IF('Rekapitulácia stavby'!AN20="","",'Rekapitulácia stavby'!AN20)</f>
        <v/>
      </c>
      <c r="P21" s="221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29" t="s">
        <v>35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22.5" customHeight="1">
      <c r="B24" s="33"/>
      <c r="C24" s="34"/>
      <c r="D24" s="34"/>
      <c r="E24" s="226" t="s">
        <v>20</v>
      </c>
      <c r="F24" s="226"/>
      <c r="G24" s="226"/>
      <c r="H24" s="226"/>
      <c r="I24" s="226"/>
      <c r="J24" s="226"/>
      <c r="K24" s="226"/>
      <c r="L24" s="226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17" t="s">
        <v>108</v>
      </c>
      <c r="E27" s="34"/>
      <c r="F27" s="34"/>
      <c r="G27" s="34"/>
      <c r="H27" s="34"/>
      <c r="I27" s="34"/>
      <c r="J27" s="34"/>
      <c r="K27" s="34"/>
      <c r="L27" s="34"/>
      <c r="M27" s="227">
        <f>N88</f>
        <v>0</v>
      </c>
      <c r="N27" s="227"/>
      <c r="O27" s="227"/>
      <c r="P27" s="227"/>
      <c r="Q27" s="34"/>
      <c r="R27" s="35"/>
    </row>
    <row r="28" spans="2:18" s="1" customFormat="1" ht="14.45" customHeight="1">
      <c r="B28" s="33"/>
      <c r="C28" s="34"/>
      <c r="D28" s="32" t="s">
        <v>96</v>
      </c>
      <c r="E28" s="34"/>
      <c r="F28" s="34"/>
      <c r="G28" s="34"/>
      <c r="H28" s="34"/>
      <c r="I28" s="34"/>
      <c r="J28" s="34"/>
      <c r="K28" s="34"/>
      <c r="L28" s="34"/>
      <c r="M28" s="227">
        <f>N107</f>
        <v>0</v>
      </c>
      <c r="N28" s="227"/>
      <c r="O28" s="227"/>
      <c r="P28" s="227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18" t="s">
        <v>38</v>
      </c>
      <c r="E30" s="34"/>
      <c r="F30" s="34"/>
      <c r="G30" s="34"/>
      <c r="H30" s="34"/>
      <c r="I30" s="34"/>
      <c r="J30" s="34"/>
      <c r="K30" s="34"/>
      <c r="L30" s="34"/>
      <c r="M30" s="252">
        <f>ROUND(M27+M28,2)</f>
        <v>0</v>
      </c>
      <c r="N30" s="241"/>
      <c r="O30" s="241"/>
      <c r="P30" s="241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39</v>
      </c>
      <c r="E32" s="40" t="s">
        <v>40</v>
      </c>
      <c r="F32" s="41">
        <v>0.2</v>
      </c>
      <c r="G32" s="119" t="s">
        <v>41</v>
      </c>
      <c r="H32" s="251">
        <f>ROUND((((SUM(BE107:BE114)+SUM(BE132:BE222))+SUM(BE224:BE228))),2)</f>
        <v>0</v>
      </c>
      <c r="I32" s="241"/>
      <c r="J32" s="241"/>
      <c r="K32" s="34"/>
      <c r="L32" s="34"/>
      <c r="M32" s="251">
        <f>ROUND(((ROUND((SUM(BE107:BE114)+SUM(BE132:BE222)), 2)*F32)+SUM(BE224:BE228)*F32),2)</f>
        <v>0</v>
      </c>
      <c r="N32" s="241"/>
      <c r="O32" s="241"/>
      <c r="P32" s="241"/>
      <c r="Q32" s="34"/>
      <c r="R32" s="35"/>
    </row>
    <row r="33" spans="2:18" s="1" customFormat="1" ht="14.45" customHeight="1">
      <c r="B33" s="33"/>
      <c r="C33" s="34"/>
      <c r="D33" s="34"/>
      <c r="E33" s="40" t="s">
        <v>42</v>
      </c>
      <c r="F33" s="41">
        <v>0.2</v>
      </c>
      <c r="G33" s="119" t="s">
        <v>41</v>
      </c>
      <c r="H33" s="251">
        <f>ROUND((((SUM(BF107:BF114)+SUM(BF132:BF222))+SUM(BF224:BF228))),2)</f>
        <v>0</v>
      </c>
      <c r="I33" s="241"/>
      <c r="J33" s="241"/>
      <c r="K33" s="34"/>
      <c r="L33" s="34"/>
      <c r="M33" s="251">
        <f>ROUND(((ROUND((SUM(BF107:BF114)+SUM(BF132:BF222)), 2)*F33)+SUM(BF224:BF228)*F33),2)</f>
        <v>0</v>
      </c>
      <c r="N33" s="241"/>
      <c r="O33" s="241"/>
      <c r="P33" s="241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43</v>
      </c>
      <c r="F34" s="41">
        <v>0.2</v>
      </c>
      <c r="G34" s="119" t="s">
        <v>41</v>
      </c>
      <c r="H34" s="251">
        <f>ROUND((((SUM(BG107:BG114)+SUM(BG132:BG222))+SUM(BG224:BG228))),2)</f>
        <v>0</v>
      </c>
      <c r="I34" s="241"/>
      <c r="J34" s="241"/>
      <c r="K34" s="34"/>
      <c r="L34" s="34"/>
      <c r="M34" s="251">
        <v>0</v>
      </c>
      <c r="N34" s="241"/>
      <c r="O34" s="241"/>
      <c r="P34" s="241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44</v>
      </c>
      <c r="F35" s="41">
        <v>0.2</v>
      </c>
      <c r="G35" s="119" t="s">
        <v>41</v>
      </c>
      <c r="H35" s="251">
        <f>ROUND((((SUM(BH107:BH114)+SUM(BH132:BH222))+SUM(BH224:BH228))),2)</f>
        <v>0</v>
      </c>
      <c r="I35" s="241"/>
      <c r="J35" s="241"/>
      <c r="K35" s="34"/>
      <c r="L35" s="34"/>
      <c r="M35" s="251">
        <v>0</v>
      </c>
      <c r="N35" s="241"/>
      <c r="O35" s="241"/>
      <c r="P35" s="241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45</v>
      </c>
      <c r="F36" s="41">
        <v>0</v>
      </c>
      <c r="G36" s="119" t="s">
        <v>41</v>
      </c>
      <c r="H36" s="251">
        <f>ROUND((((SUM(BI107:BI114)+SUM(BI132:BI222))+SUM(BI224:BI228))),2)</f>
        <v>0</v>
      </c>
      <c r="I36" s="241"/>
      <c r="J36" s="241"/>
      <c r="K36" s="34"/>
      <c r="L36" s="34"/>
      <c r="M36" s="251">
        <v>0</v>
      </c>
      <c r="N36" s="241"/>
      <c r="O36" s="241"/>
      <c r="P36" s="241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15"/>
      <c r="D38" s="120" t="s">
        <v>46</v>
      </c>
      <c r="E38" s="77"/>
      <c r="F38" s="77"/>
      <c r="G38" s="121" t="s">
        <v>47</v>
      </c>
      <c r="H38" s="122" t="s">
        <v>48</v>
      </c>
      <c r="I38" s="77"/>
      <c r="J38" s="77"/>
      <c r="K38" s="77"/>
      <c r="L38" s="249">
        <f>SUM(M30:M36)</f>
        <v>0</v>
      </c>
      <c r="M38" s="249"/>
      <c r="N38" s="249"/>
      <c r="O38" s="249"/>
      <c r="P38" s="250"/>
      <c r="Q38" s="115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3"/>
      <c r="C50" s="34"/>
      <c r="D50" s="48" t="s">
        <v>49</v>
      </c>
      <c r="E50" s="49"/>
      <c r="F50" s="49"/>
      <c r="G50" s="49"/>
      <c r="H50" s="50"/>
      <c r="I50" s="34"/>
      <c r="J50" s="48" t="s">
        <v>50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1"/>
      <c r="C51" s="25"/>
      <c r="D51" s="51"/>
      <c r="E51" s="25"/>
      <c r="F51" s="25"/>
      <c r="G51" s="25"/>
      <c r="H51" s="52"/>
      <c r="I51" s="25"/>
      <c r="J51" s="51"/>
      <c r="K51" s="25"/>
      <c r="L51" s="25"/>
      <c r="M51" s="25"/>
      <c r="N51" s="25"/>
      <c r="O51" s="25"/>
      <c r="P51" s="52"/>
      <c r="Q51" s="25"/>
      <c r="R51" s="22"/>
    </row>
    <row r="52" spans="2:18">
      <c r="B52" s="21"/>
      <c r="C52" s="25"/>
      <c r="D52" s="51"/>
      <c r="E52" s="25"/>
      <c r="F52" s="25"/>
      <c r="G52" s="25"/>
      <c r="H52" s="52"/>
      <c r="I52" s="25"/>
      <c r="J52" s="51"/>
      <c r="K52" s="25"/>
      <c r="L52" s="25"/>
      <c r="M52" s="25"/>
      <c r="N52" s="25"/>
      <c r="O52" s="25"/>
      <c r="P52" s="52"/>
      <c r="Q52" s="25"/>
      <c r="R52" s="22"/>
    </row>
    <row r="53" spans="2:18">
      <c r="B53" s="21"/>
      <c r="C53" s="25"/>
      <c r="D53" s="51"/>
      <c r="E53" s="25"/>
      <c r="F53" s="25"/>
      <c r="G53" s="25"/>
      <c r="H53" s="52"/>
      <c r="I53" s="25"/>
      <c r="J53" s="51"/>
      <c r="K53" s="25"/>
      <c r="L53" s="25"/>
      <c r="M53" s="25"/>
      <c r="N53" s="25"/>
      <c r="O53" s="25"/>
      <c r="P53" s="52"/>
      <c r="Q53" s="25"/>
      <c r="R53" s="22"/>
    </row>
    <row r="54" spans="2:18">
      <c r="B54" s="21"/>
      <c r="C54" s="25"/>
      <c r="D54" s="51"/>
      <c r="E54" s="25"/>
      <c r="F54" s="25"/>
      <c r="G54" s="25"/>
      <c r="H54" s="52"/>
      <c r="I54" s="25"/>
      <c r="J54" s="51"/>
      <c r="K54" s="25"/>
      <c r="L54" s="25"/>
      <c r="M54" s="25"/>
      <c r="N54" s="25"/>
      <c r="O54" s="25"/>
      <c r="P54" s="52"/>
      <c r="Q54" s="25"/>
      <c r="R54" s="22"/>
    </row>
    <row r="55" spans="2:18">
      <c r="B55" s="21"/>
      <c r="C55" s="25"/>
      <c r="D55" s="51"/>
      <c r="E55" s="25"/>
      <c r="F55" s="25"/>
      <c r="G55" s="25"/>
      <c r="H55" s="52"/>
      <c r="I55" s="25"/>
      <c r="J55" s="51"/>
      <c r="K55" s="25"/>
      <c r="L55" s="25"/>
      <c r="M55" s="25"/>
      <c r="N55" s="25"/>
      <c r="O55" s="25"/>
      <c r="P55" s="52"/>
      <c r="Q55" s="25"/>
      <c r="R55" s="22"/>
    </row>
    <row r="56" spans="2:18">
      <c r="B56" s="21"/>
      <c r="C56" s="25"/>
      <c r="D56" s="51"/>
      <c r="E56" s="25"/>
      <c r="F56" s="25"/>
      <c r="G56" s="25"/>
      <c r="H56" s="52"/>
      <c r="I56" s="25"/>
      <c r="J56" s="51"/>
      <c r="K56" s="25"/>
      <c r="L56" s="25"/>
      <c r="M56" s="25"/>
      <c r="N56" s="25"/>
      <c r="O56" s="25"/>
      <c r="P56" s="52"/>
      <c r="Q56" s="25"/>
      <c r="R56" s="22"/>
    </row>
    <row r="57" spans="2:18">
      <c r="B57" s="21"/>
      <c r="C57" s="25"/>
      <c r="D57" s="51"/>
      <c r="E57" s="25"/>
      <c r="F57" s="25"/>
      <c r="G57" s="25"/>
      <c r="H57" s="52"/>
      <c r="I57" s="25"/>
      <c r="J57" s="51"/>
      <c r="K57" s="25"/>
      <c r="L57" s="25"/>
      <c r="M57" s="25"/>
      <c r="N57" s="25"/>
      <c r="O57" s="25"/>
      <c r="P57" s="52"/>
      <c r="Q57" s="25"/>
      <c r="R57" s="22"/>
    </row>
    <row r="58" spans="2:18">
      <c r="B58" s="21"/>
      <c r="C58" s="25"/>
      <c r="D58" s="51"/>
      <c r="E58" s="25"/>
      <c r="F58" s="25"/>
      <c r="G58" s="25"/>
      <c r="H58" s="52"/>
      <c r="I58" s="25"/>
      <c r="J58" s="51"/>
      <c r="K58" s="25"/>
      <c r="L58" s="25"/>
      <c r="M58" s="25"/>
      <c r="N58" s="25"/>
      <c r="O58" s="25"/>
      <c r="P58" s="52"/>
      <c r="Q58" s="25"/>
      <c r="R58" s="22"/>
    </row>
    <row r="59" spans="2:18" s="1" customFormat="1" ht="15">
      <c r="B59" s="33"/>
      <c r="C59" s="34"/>
      <c r="D59" s="53" t="s">
        <v>51</v>
      </c>
      <c r="E59" s="54"/>
      <c r="F59" s="54"/>
      <c r="G59" s="55" t="s">
        <v>52</v>
      </c>
      <c r="H59" s="56"/>
      <c r="I59" s="34"/>
      <c r="J59" s="53" t="s">
        <v>51</v>
      </c>
      <c r="K59" s="54"/>
      <c r="L59" s="54"/>
      <c r="M59" s="54"/>
      <c r="N59" s="55" t="s">
        <v>52</v>
      </c>
      <c r="O59" s="54"/>
      <c r="P59" s="56"/>
      <c r="Q59" s="34"/>
      <c r="R59" s="35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3"/>
      <c r="C61" s="34"/>
      <c r="D61" s="48" t="s">
        <v>53</v>
      </c>
      <c r="E61" s="49"/>
      <c r="F61" s="49"/>
      <c r="G61" s="49"/>
      <c r="H61" s="50"/>
      <c r="I61" s="34"/>
      <c r="J61" s="48" t="s">
        <v>54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1"/>
      <c r="C62" s="25"/>
      <c r="D62" s="51"/>
      <c r="E62" s="25"/>
      <c r="F62" s="25"/>
      <c r="G62" s="25"/>
      <c r="H62" s="52"/>
      <c r="I62" s="25"/>
      <c r="J62" s="51"/>
      <c r="K62" s="25"/>
      <c r="L62" s="25"/>
      <c r="M62" s="25"/>
      <c r="N62" s="25"/>
      <c r="O62" s="25"/>
      <c r="P62" s="52"/>
      <c r="Q62" s="25"/>
      <c r="R62" s="22"/>
    </row>
    <row r="63" spans="2:18">
      <c r="B63" s="21"/>
      <c r="C63" s="25"/>
      <c r="D63" s="51"/>
      <c r="E63" s="25"/>
      <c r="F63" s="25"/>
      <c r="G63" s="25"/>
      <c r="H63" s="52"/>
      <c r="I63" s="25"/>
      <c r="J63" s="51"/>
      <c r="K63" s="25"/>
      <c r="L63" s="25"/>
      <c r="M63" s="25"/>
      <c r="N63" s="25"/>
      <c r="O63" s="25"/>
      <c r="P63" s="52"/>
      <c r="Q63" s="25"/>
      <c r="R63" s="22"/>
    </row>
    <row r="64" spans="2:18">
      <c r="B64" s="21"/>
      <c r="C64" s="25"/>
      <c r="D64" s="51"/>
      <c r="E64" s="25"/>
      <c r="F64" s="25"/>
      <c r="G64" s="25"/>
      <c r="H64" s="52"/>
      <c r="I64" s="25"/>
      <c r="J64" s="51"/>
      <c r="K64" s="25"/>
      <c r="L64" s="25"/>
      <c r="M64" s="25"/>
      <c r="N64" s="25"/>
      <c r="O64" s="25"/>
      <c r="P64" s="52"/>
      <c r="Q64" s="25"/>
      <c r="R64" s="22"/>
    </row>
    <row r="65" spans="2:21">
      <c r="B65" s="21"/>
      <c r="C65" s="25"/>
      <c r="D65" s="51"/>
      <c r="E65" s="25"/>
      <c r="F65" s="25"/>
      <c r="G65" s="25"/>
      <c r="H65" s="52"/>
      <c r="I65" s="25"/>
      <c r="J65" s="51"/>
      <c r="K65" s="25"/>
      <c r="L65" s="25"/>
      <c r="M65" s="25"/>
      <c r="N65" s="25"/>
      <c r="O65" s="25"/>
      <c r="P65" s="52"/>
      <c r="Q65" s="25"/>
      <c r="R65" s="22"/>
    </row>
    <row r="66" spans="2:21">
      <c r="B66" s="21"/>
      <c r="C66" s="25"/>
      <c r="D66" s="51"/>
      <c r="E66" s="25"/>
      <c r="F66" s="25"/>
      <c r="G66" s="25"/>
      <c r="H66" s="52"/>
      <c r="I66" s="25"/>
      <c r="J66" s="51"/>
      <c r="K66" s="25"/>
      <c r="L66" s="25"/>
      <c r="M66" s="25"/>
      <c r="N66" s="25"/>
      <c r="O66" s="25"/>
      <c r="P66" s="52"/>
      <c r="Q66" s="25"/>
      <c r="R66" s="22"/>
    </row>
    <row r="67" spans="2:21">
      <c r="B67" s="21"/>
      <c r="C67" s="25"/>
      <c r="D67" s="51"/>
      <c r="E67" s="25"/>
      <c r="F67" s="25"/>
      <c r="G67" s="25"/>
      <c r="H67" s="52"/>
      <c r="I67" s="25"/>
      <c r="J67" s="51"/>
      <c r="K67" s="25"/>
      <c r="L67" s="25"/>
      <c r="M67" s="25"/>
      <c r="N67" s="25"/>
      <c r="O67" s="25"/>
      <c r="P67" s="52"/>
      <c r="Q67" s="25"/>
      <c r="R67" s="22"/>
    </row>
    <row r="68" spans="2:21">
      <c r="B68" s="21"/>
      <c r="C68" s="25"/>
      <c r="D68" s="51"/>
      <c r="E68" s="25"/>
      <c r="F68" s="25"/>
      <c r="G68" s="25"/>
      <c r="H68" s="52"/>
      <c r="I68" s="25"/>
      <c r="J68" s="51"/>
      <c r="K68" s="25"/>
      <c r="L68" s="25"/>
      <c r="M68" s="25"/>
      <c r="N68" s="25"/>
      <c r="O68" s="25"/>
      <c r="P68" s="52"/>
      <c r="Q68" s="25"/>
      <c r="R68" s="22"/>
    </row>
    <row r="69" spans="2:21">
      <c r="B69" s="21"/>
      <c r="C69" s="25"/>
      <c r="D69" s="51"/>
      <c r="E69" s="25"/>
      <c r="F69" s="25"/>
      <c r="G69" s="25"/>
      <c r="H69" s="52"/>
      <c r="I69" s="25"/>
      <c r="J69" s="51"/>
      <c r="K69" s="25"/>
      <c r="L69" s="25"/>
      <c r="M69" s="25"/>
      <c r="N69" s="25"/>
      <c r="O69" s="25"/>
      <c r="P69" s="52"/>
      <c r="Q69" s="25"/>
      <c r="R69" s="22"/>
    </row>
    <row r="70" spans="2:21" s="1" customFormat="1" ht="15">
      <c r="B70" s="33"/>
      <c r="C70" s="34"/>
      <c r="D70" s="53" t="s">
        <v>51</v>
      </c>
      <c r="E70" s="54"/>
      <c r="F70" s="54"/>
      <c r="G70" s="55" t="s">
        <v>52</v>
      </c>
      <c r="H70" s="56"/>
      <c r="I70" s="34"/>
      <c r="J70" s="53" t="s">
        <v>51</v>
      </c>
      <c r="K70" s="54"/>
      <c r="L70" s="54"/>
      <c r="M70" s="54"/>
      <c r="N70" s="55" t="s">
        <v>52</v>
      </c>
      <c r="O70" s="54"/>
      <c r="P70" s="56"/>
      <c r="Q70" s="34"/>
      <c r="R70" s="35"/>
    </row>
    <row r="71" spans="2:21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21" s="1" customFormat="1" ht="6.95" customHeight="1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5"/>
    </row>
    <row r="76" spans="2:21" s="1" customFormat="1" ht="36.950000000000003" customHeight="1">
      <c r="B76" s="33"/>
      <c r="C76" s="190" t="s">
        <v>109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35"/>
      <c r="T76" s="126"/>
      <c r="U76" s="126"/>
    </row>
    <row r="77" spans="2:21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T77" s="126"/>
      <c r="U77" s="126"/>
    </row>
    <row r="78" spans="2:21" s="1" customFormat="1" ht="30" customHeight="1">
      <c r="B78" s="33"/>
      <c r="C78" s="29" t="s">
        <v>17</v>
      </c>
      <c r="D78" s="34"/>
      <c r="E78" s="34"/>
      <c r="F78" s="273" t="str">
        <f>F6</f>
        <v>Detva</v>
      </c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34"/>
      <c r="R78" s="35"/>
      <c r="T78" s="126"/>
      <c r="U78" s="126"/>
    </row>
    <row r="79" spans="2:21" s="1" customFormat="1" ht="36.950000000000003" customHeight="1">
      <c r="B79" s="33"/>
      <c r="C79" s="67" t="s">
        <v>142</v>
      </c>
      <c r="D79" s="34"/>
      <c r="E79" s="34"/>
      <c r="F79" s="192" t="str">
        <f>F7</f>
        <v>03 - Strojárenská hala</v>
      </c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34"/>
      <c r="R79" s="35"/>
      <c r="T79" s="126"/>
      <c r="U79" s="126"/>
    </row>
    <row r="80" spans="2:21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T80" s="126"/>
      <c r="U80" s="126"/>
    </row>
    <row r="81" spans="2:47" s="1" customFormat="1" ht="18" customHeight="1">
      <c r="B81" s="33"/>
      <c r="C81" s="29" t="s">
        <v>22</v>
      </c>
      <c r="D81" s="34"/>
      <c r="E81" s="34"/>
      <c r="F81" s="27" t="str">
        <f>F9</f>
        <v>Detva</v>
      </c>
      <c r="G81" s="34"/>
      <c r="H81" s="34"/>
      <c r="I81" s="34"/>
      <c r="J81" s="34"/>
      <c r="K81" s="29" t="s">
        <v>23</v>
      </c>
      <c r="L81" s="34"/>
      <c r="M81" s="242">
        <f>IF(O9="","",O9)</f>
        <v>43326</v>
      </c>
      <c r="N81" s="242"/>
      <c r="O81" s="242"/>
      <c r="P81" s="242"/>
      <c r="Q81" s="34"/>
      <c r="R81" s="35"/>
      <c r="T81" s="126"/>
      <c r="U81" s="126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T82" s="126"/>
      <c r="U82" s="126"/>
    </row>
    <row r="83" spans="2:47" s="1" customFormat="1" ht="15">
      <c r="B83" s="33"/>
      <c r="C83" s="29" t="s">
        <v>24</v>
      </c>
      <c r="D83" s="34"/>
      <c r="E83" s="34"/>
      <c r="F83" s="27" t="str">
        <f>E12</f>
        <v xml:space="preserve"> </v>
      </c>
      <c r="G83" s="34"/>
      <c r="H83" s="34"/>
      <c r="I83" s="34"/>
      <c r="J83" s="34"/>
      <c r="K83" s="29" t="s">
        <v>30</v>
      </c>
      <c r="L83" s="34"/>
      <c r="M83" s="221" t="str">
        <f>E18</f>
        <v>DEVLEV, s.r.o., Za kúpaliskom 18, Lipany 082 71</v>
      </c>
      <c r="N83" s="221"/>
      <c r="O83" s="221"/>
      <c r="P83" s="221"/>
      <c r="Q83" s="221"/>
      <c r="R83" s="35"/>
      <c r="T83" s="126"/>
      <c r="U83" s="126"/>
    </row>
    <row r="84" spans="2:47" s="1" customFormat="1" ht="14.45" customHeight="1">
      <c r="B84" s="33"/>
      <c r="C84" s="29" t="s">
        <v>28</v>
      </c>
      <c r="D84" s="34"/>
      <c r="E84" s="34"/>
      <c r="F84" s="27" t="str">
        <f>IF(E15="","",E15)</f>
        <v>Vyplň údaj</v>
      </c>
      <c r="G84" s="34"/>
      <c r="H84" s="34"/>
      <c r="I84" s="34"/>
      <c r="J84" s="34"/>
      <c r="K84" s="29" t="s">
        <v>34</v>
      </c>
      <c r="L84" s="34"/>
      <c r="M84" s="221" t="str">
        <f>E21</f>
        <v xml:space="preserve"> </v>
      </c>
      <c r="N84" s="221"/>
      <c r="O84" s="221"/>
      <c r="P84" s="221"/>
      <c r="Q84" s="221"/>
      <c r="R84" s="35"/>
      <c r="T84" s="126"/>
      <c r="U84" s="126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  <c r="T85" s="126"/>
      <c r="U85" s="126"/>
    </row>
    <row r="86" spans="2:47" s="1" customFormat="1" ht="29.25" customHeight="1">
      <c r="B86" s="33"/>
      <c r="C86" s="245" t="s">
        <v>110</v>
      </c>
      <c r="D86" s="246"/>
      <c r="E86" s="246"/>
      <c r="F86" s="246"/>
      <c r="G86" s="246"/>
      <c r="H86" s="115"/>
      <c r="I86" s="115"/>
      <c r="J86" s="115"/>
      <c r="K86" s="115"/>
      <c r="L86" s="115"/>
      <c r="M86" s="115"/>
      <c r="N86" s="245" t="s">
        <v>111</v>
      </c>
      <c r="O86" s="246"/>
      <c r="P86" s="246"/>
      <c r="Q86" s="246"/>
      <c r="R86" s="35"/>
      <c r="T86" s="126"/>
      <c r="U86" s="126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T87" s="126"/>
      <c r="U87" s="126"/>
    </row>
    <row r="88" spans="2:47" s="1" customFormat="1" ht="29.25" customHeight="1">
      <c r="B88" s="33"/>
      <c r="C88" s="127" t="s">
        <v>112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06">
        <f>N132</f>
        <v>0</v>
      </c>
      <c r="O88" s="243"/>
      <c r="P88" s="243"/>
      <c r="Q88" s="243"/>
      <c r="R88" s="35"/>
      <c r="T88" s="126"/>
      <c r="U88" s="126"/>
      <c r="AU88" s="17" t="s">
        <v>113</v>
      </c>
    </row>
    <row r="89" spans="2:47" s="6" customFormat="1" ht="24.95" customHeight="1">
      <c r="B89" s="128"/>
      <c r="C89" s="129"/>
      <c r="D89" s="130" t="s">
        <v>144</v>
      </c>
      <c r="E89" s="129"/>
      <c r="F89" s="129"/>
      <c r="G89" s="129"/>
      <c r="H89" s="129"/>
      <c r="I89" s="129"/>
      <c r="J89" s="129"/>
      <c r="K89" s="129"/>
      <c r="L89" s="129"/>
      <c r="M89" s="129"/>
      <c r="N89" s="276">
        <f>N133</f>
        <v>0</v>
      </c>
      <c r="O89" s="248"/>
      <c r="P89" s="248"/>
      <c r="Q89" s="248"/>
      <c r="R89" s="131"/>
      <c r="T89" s="132"/>
      <c r="U89" s="132"/>
    </row>
    <row r="90" spans="2:47" s="8" customFormat="1" ht="19.899999999999999" customHeight="1">
      <c r="B90" s="159"/>
      <c r="C90" s="160"/>
      <c r="D90" s="103" t="s">
        <v>145</v>
      </c>
      <c r="E90" s="160"/>
      <c r="F90" s="160"/>
      <c r="G90" s="160"/>
      <c r="H90" s="160"/>
      <c r="I90" s="160"/>
      <c r="J90" s="160"/>
      <c r="K90" s="160"/>
      <c r="L90" s="160"/>
      <c r="M90" s="160"/>
      <c r="N90" s="187">
        <f>N134</f>
        <v>0</v>
      </c>
      <c r="O90" s="275"/>
      <c r="P90" s="275"/>
      <c r="Q90" s="275"/>
      <c r="R90" s="161"/>
      <c r="T90" s="162"/>
      <c r="U90" s="162"/>
    </row>
    <row r="91" spans="2:47" s="8" customFormat="1" ht="19.899999999999999" customHeight="1">
      <c r="B91" s="159"/>
      <c r="C91" s="160"/>
      <c r="D91" s="103" t="s">
        <v>146</v>
      </c>
      <c r="E91" s="160"/>
      <c r="F91" s="160"/>
      <c r="G91" s="160"/>
      <c r="H91" s="160"/>
      <c r="I91" s="160"/>
      <c r="J91" s="160"/>
      <c r="K91" s="160"/>
      <c r="L91" s="160"/>
      <c r="M91" s="160"/>
      <c r="N91" s="187">
        <f>N143</f>
        <v>0</v>
      </c>
      <c r="O91" s="275"/>
      <c r="P91" s="275"/>
      <c r="Q91" s="275"/>
      <c r="R91" s="161"/>
      <c r="T91" s="162"/>
      <c r="U91" s="162"/>
    </row>
    <row r="92" spans="2:47" s="8" customFormat="1" ht="19.899999999999999" customHeight="1">
      <c r="B92" s="159"/>
      <c r="C92" s="160"/>
      <c r="D92" s="103" t="s">
        <v>147</v>
      </c>
      <c r="E92" s="160"/>
      <c r="F92" s="160"/>
      <c r="G92" s="160"/>
      <c r="H92" s="160"/>
      <c r="I92" s="160"/>
      <c r="J92" s="160"/>
      <c r="K92" s="160"/>
      <c r="L92" s="160"/>
      <c r="M92" s="160"/>
      <c r="N92" s="187">
        <f>N147</f>
        <v>0</v>
      </c>
      <c r="O92" s="275"/>
      <c r="P92" s="275"/>
      <c r="Q92" s="275"/>
      <c r="R92" s="161"/>
      <c r="T92" s="162"/>
      <c r="U92" s="162"/>
    </row>
    <row r="93" spans="2:47" s="8" customFormat="1" ht="19.899999999999999" customHeight="1">
      <c r="B93" s="159"/>
      <c r="C93" s="160"/>
      <c r="D93" s="103" t="s">
        <v>148</v>
      </c>
      <c r="E93" s="160"/>
      <c r="F93" s="160"/>
      <c r="G93" s="160"/>
      <c r="H93" s="160"/>
      <c r="I93" s="160"/>
      <c r="J93" s="160"/>
      <c r="K93" s="160"/>
      <c r="L93" s="160"/>
      <c r="M93" s="160"/>
      <c r="N93" s="187">
        <f>N149</f>
        <v>0</v>
      </c>
      <c r="O93" s="275"/>
      <c r="P93" s="275"/>
      <c r="Q93" s="275"/>
      <c r="R93" s="161"/>
      <c r="T93" s="162"/>
      <c r="U93" s="162"/>
    </row>
    <row r="94" spans="2:47" s="8" customFormat="1" ht="19.899999999999999" customHeight="1">
      <c r="B94" s="159"/>
      <c r="C94" s="160"/>
      <c r="D94" s="103" t="s">
        <v>149</v>
      </c>
      <c r="E94" s="160"/>
      <c r="F94" s="160"/>
      <c r="G94" s="160"/>
      <c r="H94" s="160"/>
      <c r="I94" s="160"/>
      <c r="J94" s="160"/>
      <c r="K94" s="160"/>
      <c r="L94" s="160"/>
      <c r="M94" s="160"/>
      <c r="N94" s="187">
        <f>N164</f>
        <v>0</v>
      </c>
      <c r="O94" s="275"/>
      <c r="P94" s="275"/>
      <c r="Q94" s="275"/>
      <c r="R94" s="161"/>
      <c r="T94" s="162"/>
      <c r="U94" s="162"/>
    </row>
    <row r="95" spans="2:47" s="8" customFormat="1" ht="19.899999999999999" customHeight="1">
      <c r="B95" s="159"/>
      <c r="C95" s="160"/>
      <c r="D95" s="103" t="s">
        <v>150</v>
      </c>
      <c r="E95" s="160"/>
      <c r="F95" s="160"/>
      <c r="G95" s="160"/>
      <c r="H95" s="160"/>
      <c r="I95" s="160"/>
      <c r="J95" s="160"/>
      <c r="K95" s="160"/>
      <c r="L95" s="160"/>
      <c r="M95" s="160"/>
      <c r="N95" s="187">
        <f>N184</f>
        <v>0</v>
      </c>
      <c r="O95" s="275"/>
      <c r="P95" s="275"/>
      <c r="Q95" s="275"/>
      <c r="R95" s="161"/>
      <c r="T95" s="162"/>
      <c r="U95" s="162"/>
    </row>
    <row r="96" spans="2:47" s="6" customFormat="1" ht="24.95" customHeight="1">
      <c r="B96" s="128"/>
      <c r="C96" s="129"/>
      <c r="D96" s="130" t="s">
        <v>151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76">
        <f>N186</f>
        <v>0</v>
      </c>
      <c r="O96" s="248"/>
      <c r="P96" s="248"/>
      <c r="Q96" s="248"/>
      <c r="R96" s="131"/>
      <c r="T96" s="132"/>
      <c r="U96" s="132"/>
    </row>
    <row r="97" spans="2:65" s="8" customFormat="1" ht="19.899999999999999" customHeight="1">
      <c r="B97" s="159"/>
      <c r="C97" s="160"/>
      <c r="D97" s="103" t="s">
        <v>152</v>
      </c>
      <c r="E97" s="160"/>
      <c r="F97" s="160"/>
      <c r="G97" s="160"/>
      <c r="H97" s="160"/>
      <c r="I97" s="160"/>
      <c r="J97" s="160"/>
      <c r="K97" s="160"/>
      <c r="L97" s="160"/>
      <c r="M97" s="160"/>
      <c r="N97" s="187">
        <f>N187</f>
        <v>0</v>
      </c>
      <c r="O97" s="275"/>
      <c r="P97" s="275"/>
      <c r="Q97" s="275"/>
      <c r="R97" s="161"/>
      <c r="T97" s="162"/>
      <c r="U97" s="162"/>
    </row>
    <row r="98" spans="2:65" s="8" customFormat="1" ht="19.899999999999999" customHeight="1">
      <c r="B98" s="159"/>
      <c r="C98" s="160"/>
      <c r="D98" s="103" t="s">
        <v>1175</v>
      </c>
      <c r="E98" s="160"/>
      <c r="F98" s="160"/>
      <c r="G98" s="160"/>
      <c r="H98" s="160"/>
      <c r="I98" s="160"/>
      <c r="J98" s="160"/>
      <c r="K98" s="160"/>
      <c r="L98" s="160"/>
      <c r="M98" s="160"/>
      <c r="N98" s="187">
        <f>N191</f>
        <v>0</v>
      </c>
      <c r="O98" s="275"/>
      <c r="P98" s="275"/>
      <c r="Q98" s="275"/>
      <c r="R98" s="161"/>
      <c r="T98" s="162"/>
      <c r="U98" s="162"/>
    </row>
    <row r="99" spans="2:65" s="8" customFormat="1" ht="19.899999999999999" customHeight="1">
      <c r="B99" s="159"/>
      <c r="C99" s="160"/>
      <c r="D99" s="103" t="s">
        <v>154</v>
      </c>
      <c r="E99" s="160"/>
      <c r="F99" s="160"/>
      <c r="G99" s="160"/>
      <c r="H99" s="160"/>
      <c r="I99" s="160"/>
      <c r="J99" s="160"/>
      <c r="K99" s="160"/>
      <c r="L99" s="160"/>
      <c r="M99" s="160"/>
      <c r="N99" s="187">
        <f>N195</f>
        <v>0</v>
      </c>
      <c r="O99" s="275"/>
      <c r="P99" s="275"/>
      <c r="Q99" s="275"/>
      <c r="R99" s="161"/>
      <c r="T99" s="162"/>
      <c r="U99" s="162"/>
    </row>
    <row r="100" spans="2:65" s="8" customFormat="1" ht="19.899999999999999" customHeight="1">
      <c r="B100" s="159"/>
      <c r="C100" s="160"/>
      <c r="D100" s="103" t="s">
        <v>158</v>
      </c>
      <c r="E100" s="160"/>
      <c r="F100" s="160"/>
      <c r="G100" s="160"/>
      <c r="H100" s="160"/>
      <c r="I100" s="160"/>
      <c r="J100" s="160"/>
      <c r="K100" s="160"/>
      <c r="L100" s="160"/>
      <c r="M100" s="160"/>
      <c r="N100" s="187">
        <f>N198</f>
        <v>0</v>
      </c>
      <c r="O100" s="275"/>
      <c r="P100" s="275"/>
      <c r="Q100" s="275"/>
      <c r="R100" s="161"/>
      <c r="T100" s="162"/>
      <c r="U100" s="162"/>
    </row>
    <row r="101" spans="2:65" s="8" customFormat="1" ht="19.899999999999999" customHeight="1">
      <c r="B101" s="159"/>
      <c r="C101" s="160"/>
      <c r="D101" s="103" t="s">
        <v>159</v>
      </c>
      <c r="E101" s="160"/>
      <c r="F101" s="160"/>
      <c r="G101" s="160"/>
      <c r="H101" s="160"/>
      <c r="I101" s="160"/>
      <c r="J101" s="160"/>
      <c r="K101" s="160"/>
      <c r="L101" s="160"/>
      <c r="M101" s="160"/>
      <c r="N101" s="187">
        <f>N201</f>
        <v>0</v>
      </c>
      <c r="O101" s="275"/>
      <c r="P101" s="275"/>
      <c r="Q101" s="275"/>
      <c r="R101" s="161"/>
      <c r="T101" s="162"/>
      <c r="U101" s="162"/>
    </row>
    <row r="102" spans="2:65" s="8" customFormat="1" ht="19.899999999999999" customHeight="1">
      <c r="B102" s="159"/>
      <c r="C102" s="160"/>
      <c r="D102" s="103" t="s">
        <v>160</v>
      </c>
      <c r="E102" s="160"/>
      <c r="F102" s="160"/>
      <c r="G102" s="160"/>
      <c r="H102" s="160"/>
      <c r="I102" s="160"/>
      <c r="J102" s="160"/>
      <c r="K102" s="160"/>
      <c r="L102" s="160"/>
      <c r="M102" s="160"/>
      <c r="N102" s="187">
        <f>N205</f>
        <v>0</v>
      </c>
      <c r="O102" s="275"/>
      <c r="P102" s="275"/>
      <c r="Q102" s="275"/>
      <c r="R102" s="161"/>
      <c r="T102" s="162"/>
      <c r="U102" s="162"/>
    </row>
    <row r="103" spans="2:65" s="8" customFormat="1" ht="19.899999999999999" customHeight="1">
      <c r="B103" s="159"/>
      <c r="C103" s="160"/>
      <c r="D103" s="103" t="s">
        <v>161</v>
      </c>
      <c r="E103" s="160"/>
      <c r="F103" s="160"/>
      <c r="G103" s="160"/>
      <c r="H103" s="160"/>
      <c r="I103" s="160"/>
      <c r="J103" s="160"/>
      <c r="K103" s="160"/>
      <c r="L103" s="160"/>
      <c r="M103" s="160"/>
      <c r="N103" s="187">
        <f>N211</f>
        <v>0</v>
      </c>
      <c r="O103" s="275"/>
      <c r="P103" s="275"/>
      <c r="Q103" s="275"/>
      <c r="R103" s="161"/>
      <c r="T103" s="162"/>
      <c r="U103" s="162"/>
    </row>
    <row r="104" spans="2:65" s="6" customFormat="1" ht="24.95" customHeight="1">
      <c r="B104" s="128"/>
      <c r="C104" s="129"/>
      <c r="D104" s="130" t="s">
        <v>167</v>
      </c>
      <c r="E104" s="129"/>
      <c r="F104" s="129"/>
      <c r="G104" s="129"/>
      <c r="H104" s="129"/>
      <c r="I104" s="129"/>
      <c r="J104" s="129"/>
      <c r="K104" s="129"/>
      <c r="L104" s="129"/>
      <c r="M104" s="129"/>
      <c r="N104" s="276">
        <f>N220</f>
        <v>0</v>
      </c>
      <c r="O104" s="248"/>
      <c r="P104" s="248"/>
      <c r="Q104" s="248"/>
      <c r="R104" s="131"/>
      <c r="T104" s="132"/>
      <c r="U104" s="132"/>
    </row>
    <row r="105" spans="2:65" s="6" customFormat="1" ht="21.75" customHeight="1">
      <c r="B105" s="128"/>
      <c r="C105" s="129"/>
      <c r="D105" s="130" t="s">
        <v>114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247">
        <f>N223</f>
        <v>0</v>
      </c>
      <c r="O105" s="248"/>
      <c r="P105" s="248"/>
      <c r="Q105" s="248"/>
      <c r="R105" s="131"/>
      <c r="T105" s="132"/>
      <c r="U105" s="132"/>
    </row>
    <row r="106" spans="2:65" s="1" customFormat="1" ht="21.75" customHeight="1"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5"/>
      <c r="T106" s="126"/>
      <c r="U106" s="126"/>
    </row>
    <row r="107" spans="2:65" s="1" customFormat="1" ht="29.25" customHeight="1">
      <c r="B107" s="33"/>
      <c r="C107" s="127" t="s">
        <v>115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243">
        <f>ROUND(N108+N109+N110+N111+N112+N113,2)</f>
        <v>0</v>
      </c>
      <c r="O107" s="244"/>
      <c r="P107" s="244"/>
      <c r="Q107" s="244"/>
      <c r="R107" s="35"/>
      <c r="T107" s="133"/>
      <c r="U107" s="134" t="s">
        <v>39</v>
      </c>
    </row>
    <row r="108" spans="2:65" s="1" customFormat="1" ht="18" customHeight="1">
      <c r="B108" s="33"/>
      <c r="C108" s="34"/>
      <c r="D108" s="204" t="s">
        <v>116</v>
      </c>
      <c r="E108" s="205"/>
      <c r="F108" s="205"/>
      <c r="G108" s="205"/>
      <c r="H108" s="205"/>
      <c r="I108" s="34"/>
      <c r="J108" s="34"/>
      <c r="K108" s="34"/>
      <c r="L108" s="34"/>
      <c r="M108" s="34"/>
      <c r="N108" s="186">
        <f>ROUND(N88*T108,2)</f>
        <v>0</v>
      </c>
      <c r="O108" s="187"/>
      <c r="P108" s="187"/>
      <c r="Q108" s="187"/>
      <c r="R108" s="35"/>
      <c r="S108" s="135"/>
      <c r="T108" s="136"/>
      <c r="U108" s="137" t="s">
        <v>42</v>
      </c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9" t="s">
        <v>117</v>
      </c>
      <c r="AZ108" s="138"/>
      <c r="BA108" s="138"/>
      <c r="BB108" s="138"/>
      <c r="BC108" s="138"/>
      <c r="BD108" s="138"/>
      <c r="BE108" s="140">
        <f t="shared" ref="BE108:BE113" si="0">IF(U108="základná",N108,0)</f>
        <v>0</v>
      </c>
      <c r="BF108" s="140">
        <f t="shared" ref="BF108:BF113" si="1">IF(U108="znížená",N108,0)</f>
        <v>0</v>
      </c>
      <c r="BG108" s="140">
        <f t="shared" ref="BG108:BG113" si="2">IF(U108="zákl. prenesená",N108,0)</f>
        <v>0</v>
      </c>
      <c r="BH108" s="140">
        <f t="shared" ref="BH108:BH113" si="3">IF(U108="zníž. prenesená",N108,0)</f>
        <v>0</v>
      </c>
      <c r="BI108" s="140">
        <f t="shared" ref="BI108:BI113" si="4">IF(U108="nulová",N108,0)</f>
        <v>0</v>
      </c>
      <c r="BJ108" s="139" t="s">
        <v>118</v>
      </c>
      <c r="BK108" s="138"/>
      <c r="BL108" s="138"/>
      <c r="BM108" s="138"/>
    </row>
    <row r="109" spans="2:65" s="1" customFormat="1" ht="18" customHeight="1">
      <c r="B109" s="33"/>
      <c r="C109" s="34"/>
      <c r="D109" s="204" t="s">
        <v>119</v>
      </c>
      <c r="E109" s="205"/>
      <c r="F109" s="205"/>
      <c r="G109" s="205"/>
      <c r="H109" s="205"/>
      <c r="I109" s="34"/>
      <c r="J109" s="34"/>
      <c r="K109" s="34"/>
      <c r="L109" s="34"/>
      <c r="M109" s="34"/>
      <c r="N109" s="186">
        <f>ROUND(N88*T109,2)</f>
        <v>0</v>
      </c>
      <c r="O109" s="187"/>
      <c r="P109" s="187"/>
      <c r="Q109" s="187"/>
      <c r="R109" s="35"/>
      <c r="S109" s="135"/>
      <c r="T109" s="136"/>
      <c r="U109" s="137" t="s">
        <v>42</v>
      </c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9" t="s">
        <v>117</v>
      </c>
      <c r="AZ109" s="138"/>
      <c r="BA109" s="138"/>
      <c r="BB109" s="138"/>
      <c r="BC109" s="138"/>
      <c r="BD109" s="138"/>
      <c r="BE109" s="140">
        <f t="shared" si="0"/>
        <v>0</v>
      </c>
      <c r="BF109" s="140">
        <f t="shared" si="1"/>
        <v>0</v>
      </c>
      <c r="BG109" s="140">
        <f t="shared" si="2"/>
        <v>0</v>
      </c>
      <c r="BH109" s="140">
        <f t="shared" si="3"/>
        <v>0</v>
      </c>
      <c r="BI109" s="140">
        <f t="shared" si="4"/>
        <v>0</v>
      </c>
      <c r="BJ109" s="139" t="s">
        <v>118</v>
      </c>
      <c r="BK109" s="138"/>
      <c r="BL109" s="138"/>
      <c r="BM109" s="138"/>
    </row>
    <row r="110" spans="2:65" s="1" customFormat="1" ht="18" customHeight="1">
      <c r="B110" s="33"/>
      <c r="C110" s="34"/>
      <c r="D110" s="204" t="s">
        <v>120</v>
      </c>
      <c r="E110" s="205"/>
      <c r="F110" s="205"/>
      <c r="G110" s="205"/>
      <c r="H110" s="205"/>
      <c r="I110" s="34"/>
      <c r="J110" s="34"/>
      <c r="K110" s="34"/>
      <c r="L110" s="34"/>
      <c r="M110" s="34"/>
      <c r="N110" s="186">
        <f>ROUND(N88*T110,2)</f>
        <v>0</v>
      </c>
      <c r="O110" s="187"/>
      <c r="P110" s="187"/>
      <c r="Q110" s="187"/>
      <c r="R110" s="35"/>
      <c r="S110" s="135"/>
      <c r="T110" s="136"/>
      <c r="U110" s="137" t="s">
        <v>42</v>
      </c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9" t="s">
        <v>117</v>
      </c>
      <c r="AZ110" s="138"/>
      <c r="BA110" s="138"/>
      <c r="BB110" s="138"/>
      <c r="BC110" s="138"/>
      <c r="BD110" s="138"/>
      <c r="BE110" s="140">
        <f t="shared" si="0"/>
        <v>0</v>
      </c>
      <c r="BF110" s="140">
        <f t="shared" si="1"/>
        <v>0</v>
      </c>
      <c r="BG110" s="140">
        <f t="shared" si="2"/>
        <v>0</v>
      </c>
      <c r="BH110" s="140">
        <f t="shared" si="3"/>
        <v>0</v>
      </c>
      <c r="BI110" s="140">
        <f t="shared" si="4"/>
        <v>0</v>
      </c>
      <c r="BJ110" s="139" t="s">
        <v>118</v>
      </c>
      <c r="BK110" s="138"/>
      <c r="BL110" s="138"/>
      <c r="BM110" s="138"/>
    </row>
    <row r="111" spans="2:65" s="1" customFormat="1" ht="18" customHeight="1">
      <c r="B111" s="33"/>
      <c r="C111" s="34"/>
      <c r="D111" s="204" t="s">
        <v>121</v>
      </c>
      <c r="E111" s="205"/>
      <c r="F111" s="205"/>
      <c r="G111" s="205"/>
      <c r="H111" s="205"/>
      <c r="I111" s="34"/>
      <c r="J111" s="34"/>
      <c r="K111" s="34"/>
      <c r="L111" s="34"/>
      <c r="M111" s="34"/>
      <c r="N111" s="186">
        <f>ROUND(N88*T111,2)</f>
        <v>0</v>
      </c>
      <c r="O111" s="187"/>
      <c r="P111" s="187"/>
      <c r="Q111" s="187"/>
      <c r="R111" s="35"/>
      <c r="S111" s="135"/>
      <c r="T111" s="136"/>
      <c r="U111" s="137" t="s">
        <v>42</v>
      </c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9" t="s">
        <v>117</v>
      </c>
      <c r="AZ111" s="138"/>
      <c r="BA111" s="138"/>
      <c r="BB111" s="138"/>
      <c r="BC111" s="138"/>
      <c r="BD111" s="138"/>
      <c r="BE111" s="140">
        <f t="shared" si="0"/>
        <v>0</v>
      </c>
      <c r="BF111" s="140">
        <f t="shared" si="1"/>
        <v>0</v>
      </c>
      <c r="BG111" s="140">
        <f t="shared" si="2"/>
        <v>0</v>
      </c>
      <c r="BH111" s="140">
        <f t="shared" si="3"/>
        <v>0</v>
      </c>
      <c r="BI111" s="140">
        <f t="shared" si="4"/>
        <v>0</v>
      </c>
      <c r="BJ111" s="139" t="s">
        <v>118</v>
      </c>
      <c r="BK111" s="138"/>
      <c r="BL111" s="138"/>
      <c r="BM111" s="138"/>
    </row>
    <row r="112" spans="2:65" s="1" customFormat="1" ht="18" customHeight="1">
      <c r="B112" s="33"/>
      <c r="C112" s="34"/>
      <c r="D112" s="204" t="s">
        <v>122</v>
      </c>
      <c r="E112" s="205"/>
      <c r="F112" s="205"/>
      <c r="G112" s="205"/>
      <c r="H112" s="205"/>
      <c r="I112" s="34"/>
      <c r="J112" s="34"/>
      <c r="K112" s="34"/>
      <c r="L112" s="34"/>
      <c r="M112" s="34"/>
      <c r="N112" s="186">
        <f>ROUND(N88*T112,2)</f>
        <v>0</v>
      </c>
      <c r="O112" s="187"/>
      <c r="P112" s="187"/>
      <c r="Q112" s="187"/>
      <c r="R112" s="35"/>
      <c r="S112" s="135"/>
      <c r="T112" s="136"/>
      <c r="U112" s="137" t="s">
        <v>42</v>
      </c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9" t="s">
        <v>117</v>
      </c>
      <c r="AZ112" s="138"/>
      <c r="BA112" s="138"/>
      <c r="BB112" s="138"/>
      <c r="BC112" s="138"/>
      <c r="BD112" s="138"/>
      <c r="BE112" s="140">
        <f t="shared" si="0"/>
        <v>0</v>
      </c>
      <c r="BF112" s="140">
        <f t="shared" si="1"/>
        <v>0</v>
      </c>
      <c r="BG112" s="140">
        <f t="shared" si="2"/>
        <v>0</v>
      </c>
      <c r="BH112" s="140">
        <f t="shared" si="3"/>
        <v>0</v>
      </c>
      <c r="BI112" s="140">
        <f t="shared" si="4"/>
        <v>0</v>
      </c>
      <c r="BJ112" s="139" t="s">
        <v>118</v>
      </c>
      <c r="BK112" s="138"/>
      <c r="BL112" s="138"/>
      <c r="BM112" s="138"/>
    </row>
    <row r="113" spans="2:65" s="1" customFormat="1" ht="18" customHeight="1">
      <c r="B113" s="33"/>
      <c r="C113" s="34"/>
      <c r="D113" s="103" t="s">
        <v>123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186">
        <f>ROUND(N88*T113,2)</f>
        <v>0</v>
      </c>
      <c r="O113" s="187"/>
      <c r="P113" s="187"/>
      <c r="Q113" s="187"/>
      <c r="R113" s="35"/>
      <c r="S113" s="135"/>
      <c r="T113" s="141"/>
      <c r="U113" s="142" t="s">
        <v>42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9" t="s">
        <v>124</v>
      </c>
      <c r="AZ113" s="138"/>
      <c r="BA113" s="138"/>
      <c r="BB113" s="138"/>
      <c r="BC113" s="138"/>
      <c r="BD113" s="138"/>
      <c r="BE113" s="140">
        <f t="shared" si="0"/>
        <v>0</v>
      </c>
      <c r="BF113" s="140">
        <f t="shared" si="1"/>
        <v>0</v>
      </c>
      <c r="BG113" s="140">
        <f t="shared" si="2"/>
        <v>0</v>
      </c>
      <c r="BH113" s="140">
        <f t="shared" si="3"/>
        <v>0</v>
      </c>
      <c r="BI113" s="140">
        <f t="shared" si="4"/>
        <v>0</v>
      </c>
      <c r="BJ113" s="139" t="s">
        <v>118</v>
      </c>
      <c r="BK113" s="138"/>
      <c r="BL113" s="138"/>
      <c r="BM113" s="138"/>
    </row>
    <row r="114" spans="2:65" s="1" customFormat="1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  <c r="T114" s="126"/>
      <c r="U114" s="126"/>
    </row>
    <row r="115" spans="2:65" s="1" customFormat="1" ht="29.25" customHeight="1">
      <c r="B115" s="33"/>
      <c r="C115" s="114" t="s">
        <v>101</v>
      </c>
      <c r="D115" s="115"/>
      <c r="E115" s="115"/>
      <c r="F115" s="115"/>
      <c r="G115" s="115"/>
      <c r="H115" s="115"/>
      <c r="I115" s="115"/>
      <c r="J115" s="115"/>
      <c r="K115" s="115"/>
      <c r="L115" s="183">
        <f>ROUND(SUM(N88+N107),2)</f>
        <v>0</v>
      </c>
      <c r="M115" s="183"/>
      <c r="N115" s="183"/>
      <c r="O115" s="183"/>
      <c r="P115" s="183"/>
      <c r="Q115" s="183"/>
      <c r="R115" s="35"/>
      <c r="T115" s="126"/>
      <c r="U115" s="126"/>
    </row>
    <row r="116" spans="2:65" s="1" customFormat="1" ht="6.95" customHeight="1"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  <c r="T116" s="126"/>
      <c r="U116" s="126"/>
    </row>
    <row r="120" spans="2:65" s="1" customFormat="1" ht="6.95" customHeight="1">
      <c r="B120" s="60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2"/>
    </row>
    <row r="121" spans="2:65" s="1" customFormat="1" ht="36.950000000000003" customHeight="1">
      <c r="B121" s="33"/>
      <c r="C121" s="190" t="s">
        <v>125</v>
      </c>
      <c r="D121" s="241"/>
      <c r="E121" s="241"/>
      <c r="F121" s="241"/>
      <c r="G121" s="241"/>
      <c r="H121" s="241"/>
      <c r="I121" s="241"/>
      <c r="J121" s="241"/>
      <c r="K121" s="241"/>
      <c r="L121" s="241"/>
      <c r="M121" s="241"/>
      <c r="N121" s="241"/>
      <c r="O121" s="241"/>
      <c r="P121" s="241"/>
      <c r="Q121" s="241"/>
      <c r="R121" s="35"/>
    </row>
    <row r="122" spans="2:65" s="1" customFormat="1" ht="6.95" customHeight="1"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5"/>
    </row>
    <row r="123" spans="2:65" s="1" customFormat="1" ht="30" customHeight="1">
      <c r="B123" s="33"/>
      <c r="C123" s="29" t="s">
        <v>17</v>
      </c>
      <c r="D123" s="34"/>
      <c r="E123" s="34"/>
      <c r="F123" s="273" t="str">
        <f>F6</f>
        <v>Detva</v>
      </c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34"/>
      <c r="R123" s="35"/>
    </row>
    <row r="124" spans="2:65" s="1" customFormat="1" ht="36.950000000000003" customHeight="1">
      <c r="B124" s="33"/>
      <c r="C124" s="67" t="s">
        <v>142</v>
      </c>
      <c r="D124" s="34"/>
      <c r="E124" s="34"/>
      <c r="F124" s="192" t="str">
        <f>F7</f>
        <v>03 - Strojárenská hala</v>
      </c>
      <c r="G124" s="241"/>
      <c r="H124" s="241"/>
      <c r="I124" s="241"/>
      <c r="J124" s="241"/>
      <c r="K124" s="241"/>
      <c r="L124" s="241"/>
      <c r="M124" s="241"/>
      <c r="N124" s="241"/>
      <c r="O124" s="241"/>
      <c r="P124" s="241"/>
      <c r="Q124" s="34"/>
      <c r="R124" s="35"/>
    </row>
    <row r="125" spans="2:65" s="1" customFormat="1" ht="6.95" customHeight="1"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5"/>
    </row>
    <row r="126" spans="2:65" s="1" customFormat="1" ht="18" customHeight="1">
      <c r="B126" s="33"/>
      <c r="C126" s="29" t="s">
        <v>22</v>
      </c>
      <c r="D126" s="34"/>
      <c r="E126" s="34"/>
      <c r="F126" s="27" t="str">
        <f>F9</f>
        <v>Detva</v>
      </c>
      <c r="G126" s="34"/>
      <c r="H126" s="34"/>
      <c r="I126" s="34"/>
      <c r="J126" s="34"/>
      <c r="K126" s="29" t="s">
        <v>23</v>
      </c>
      <c r="L126" s="34"/>
      <c r="M126" s="242">
        <f>IF(O9="","",O9)</f>
        <v>43326</v>
      </c>
      <c r="N126" s="242"/>
      <c r="O126" s="242"/>
      <c r="P126" s="242"/>
      <c r="Q126" s="34"/>
      <c r="R126" s="35"/>
    </row>
    <row r="127" spans="2:65" s="1" customFormat="1" ht="6.95" customHeight="1"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5"/>
    </row>
    <row r="128" spans="2:65" s="1" customFormat="1" ht="15">
      <c r="B128" s="33"/>
      <c r="C128" s="29" t="s">
        <v>24</v>
      </c>
      <c r="D128" s="34"/>
      <c r="E128" s="34"/>
      <c r="F128" s="27" t="str">
        <f>E12</f>
        <v xml:space="preserve"> </v>
      </c>
      <c r="G128" s="34"/>
      <c r="H128" s="34"/>
      <c r="I128" s="34"/>
      <c r="J128" s="34"/>
      <c r="K128" s="29" t="s">
        <v>30</v>
      </c>
      <c r="L128" s="34"/>
      <c r="M128" s="221" t="str">
        <f>E18</f>
        <v>DEVLEV, s.r.o., Za kúpaliskom 18, Lipany 082 71</v>
      </c>
      <c r="N128" s="221"/>
      <c r="O128" s="221"/>
      <c r="P128" s="221"/>
      <c r="Q128" s="221"/>
      <c r="R128" s="35"/>
    </row>
    <row r="129" spans="2:65" s="1" customFormat="1" ht="14.45" customHeight="1">
      <c r="B129" s="33"/>
      <c r="C129" s="29" t="s">
        <v>28</v>
      </c>
      <c r="D129" s="34"/>
      <c r="E129" s="34"/>
      <c r="F129" s="27" t="str">
        <f>IF(E15="","",E15)</f>
        <v>Vyplň údaj</v>
      </c>
      <c r="G129" s="34"/>
      <c r="H129" s="34"/>
      <c r="I129" s="34"/>
      <c r="J129" s="34"/>
      <c r="K129" s="29" t="s">
        <v>34</v>
      </c>
      <c r="L129" s="34"/>
      <c r="M129" s="221" t="str">
        <f>E21</f>
        <v xml:space="preserve"> </v>
      </c>
      <c r="N129" s="221"/>
      <c r="O129" s="221"/>
      <c r="P129" s="221"/>
      <c r="Q129" s="221"/>
      <c r="R129" s="35"/>
    </row>
    <row r="130" spans="2:65" s="1" customFormat="1" ht="10.35" customHeight="1"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5"/>
    </row>
    <row r="131" spans="2:65" s="7" customFormat="1" ht="29.25" customHeight="1">
      <c r="B131" s="143"/>
      <c r="C131" s="144" t="s">
        <v>126</v>
      </c>
      <c r="D131" s="145" t="s">
        <v>127</v>
      </c>
      <c r="E131" s="145" t="s">
        <v>57</v>
      </c>
      <c r="F131" s="238" t="s">
        <v>128</v>
      </c>
      <c r="G131" s="238"/>
      <c r="H131" s="238"/>
      <c r="I131" s="238"/>
      <c r="J131" s="145" t="s">
        <v>129</v>
      </c>
      <c r="K131" s="145" t="s">
        <v>130</v>
      </c>
      <c r="L131" s="239" t="s">
        <v>131</v>
      </c>
      <c r="M131" s="239"/>
      <c r="N131" s="238" t="s">
        <v>111</v>
      </c>
      <c r="O131" s="238"/>
      <c r="P131" s="238"/>
      <c r="Q131" s="240"/>
      <c r="R131" s="146"/>
      <c r="T131" s="78" t="s">
        <v>132</v>
      </c>
      <c r="U131" s="79" t="s">
        <v>39</v>
      </c>
      <c r="V131" s="79" t="s">
        <v>133</v>
      </c>
      <c r="W131" s="79" t="s">
        <v>134</v>
      </c>
      <c r="X131" s="79" t="s">
        <v>135</v>
      </c>
      <c r="Y131" s="79" t="s">
        <v>136</v>
      </c>
      <c r="Z131" s="79" t="s">
        <v>137</v>
      </c>
      <c r="AA131" s="80" t="s">
        <v>138</v>
      </c>
    </row>
    <row r="132" spans="2:65" s="1" customFormat="1" ht="29.25" customHeight="1">
      <c r="B132" s="33"/>
      <c r="C132" s="82" t="s">
        <v>108</v>
      </c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234">
        <f>BK132</f>
        <v>0</v>
      </c>
      <c r="O132" s="235"/>
      <c r="P132" s="235"/>
      <c r="Q132" s="235"/>
      <c r="R132" s="35"/>
      <c r="T132" s="81"/>
      <c r="U132" s="49"/>
      <c r="V132" s="49"/>
      <c r="W132" s="147">
        <f>W133+W186+W220+W223</f>
        <v>0</v>
      </c>
      <c r="X132" s="49"/>
      <c r="Y132" s="147">
        <f>Y133+Y186+Y220+Y223</f>
        <v>115.30165748</v>
      </c>
      <c r="Z132" s="49"/>
      <c r="AA132" s="148">
        <f>AA133+AA186+AA220+AA223</f>
        <v>83.427112000000008</v>
      </c>
      <c r="AT132" s="17" t="s">
        <v>74</v>
      </c>
      <c r="AU132" s="17" t="s">
        <v>113</v>
      </c>
      <c r="BK132" s="149">
        <f>BK133+BK186+BK220+BK223</f>
        <v>0</v>
      </c>
    </row>
    <row r="133" spans="2:65" s="9" customFormat="1" ht="37.35" customHeight="1">
      <c r="B133" s="163"/>
      <c r="C133" s="164"/>
      <c r="D133" s="150" t="s">
        <v>144</v>
      </c>
      <c r="E133" s="150"/>
      <c r="F133" s="150"/>
      <c r="G133" s="150"/>
      <c r="H133" s="150"/>
      <c r="I133" s="150"/>
      <c r="J133" s="150"/>
      <c r="K133" s="150"/>
      <c r="L133" s="150"/>
      <c r="M133" s="150"/>
      <c r="N133" s="247">
        <f>BK133</f>
        <v>0</v>
      </c>
      <c r="O133" s="262"/>
      <c r="P133" s="262"/>
      <c r="Q133" s="262"/>
      <c r="R133" s="165"/>
      <c r="T133" s="166"/>
      <c r="U133" s="164"/>
      <c r="V133" s="164"/>
      <c r="W133" s="167">
        <f>W134+W143+W147+W149+W164+W184</f>
        <v>0</v>
      </c>
      <c r="X133" s="164"/>
      <c r="Y133" s="167">
        <f>Y134+Y143+Y147+Y149+Y164+Y184</f>
        <v>96.626816009999999</v>
      </c>
      <c r="Z133" s="164"/>
      <c r="AA133" s="168">
        <f>AA134+AA143+AA147+AA149+AA164+AA184</f>
        <v>83.424982000000014</v>
      </c>
      <c r="AR133" s="169" t="s">
        <v>80</v>
      </c>
      <c r="AT133" s="170" t="s">
        <v>74</v>
      </c>
      <c r="AU133" s="170" t="s">
        <v>75</v>
      </c>
      <c r="AY133" s="169" t="s">
        <v>168</v>
      </c>
      <c r="BK133" s="171">
        <f>BK134+BK143+BK147+BK149+BK164+BK184</f>
        <v>0</v>
      </c>
    </row>
    <row r="134" spans="2:65" s="9" customFormat="1" ht="19.899999999999999" customHeight="1">
      <c r="B134" s="163"/>
      <c r="C134" s="164"/>
      <c r="D134" s="172" t="s">
        <v>145</v>
      </c>
      <c r="E134" s="172"/>
      <c r="F134" s="172"/>
      <c r="G134" s="172"/>
      <c r="H134" s="172"/>
      <c r="I134" s="172"/>
      <c r="J134" s="172"/>
      <c r="K134" s="172"/>
      <c r="L134" s="172"/>
      <c r="M134" s="172"/>
      <c r="N134" s="263">
        <f>BK134</f>
        <v>0</v>
      </c>
      <c r="O134" s="264"/>
      <c r="P134" s="264"/>
      <c r="Q134" s="264"/>
      <c r="R134" s="165"/>
      <c r="T134" s="166"/>
      <c r="U134" s="164"/>
      <c r="V134" s="164"/>
      <c r="W134" s="167">
        <f>SUM(W135:W142)</f>
        <v>0</v>
      </c>
      <c r="X134" s="164"/>
      <c r="Y134" s="167">
        <f>SUM(Y135:Y142)</f>
        <v>0</v>
      </c>
      <c r="Z134" s="164"/>
      <c r="AA134" s="168">
        <f>SUM(AA135:AA142)</f>
        <v>0</v>
      </c>
      <c r="AR134" s="169" t="s">
        <v>80</v>
      </c>
      <c r="AT134" s="170" t="s">
        <v>74</v>
      </c>
      <c r="AU134" s="170" t="s">
        <v>80</v>
      </c>
      <c r="AY134" s="169" t="s">
        <v>168</v>
      </c>
      <c r="BK134" s="171">
        <f>SUM(BK135:BK142)</f>
        <v>0</v>
      </c>
    </row>
    <row r="135" spans="2:65" s="1" customFormat="1" ht="31.5" customHeight="1">
      <c r="B135" s="33"/>
      <c r="C135" s="173" t="s">
        <v>80</v>
      </c>
      <c r="D135" s="173" t="s">
        <v>141</v>
      </c>
      <c r="E135" s="174" t="s">
        <v>169</v>
      </c>
      <c r="F135" s="260" t="s">
        <v>170</v>
      </c>
      <c r="G135" s="260"/>
      <c r="H135" s="260"/>
      <c r="I135" s="260"/>
      <c r="J135" s="175" t="s">
        <v>171</v>
      </c>
      <c r="K135" s="156">
        <v>51.372</v>
      </c>
      <c r="L135" s="232">
        <v>0</v>
      </c>
      <c r="M135" s="261"/>
      <c r="N135" s="233">
        <f t="shared" ref="N135:N142" si="5">ROUND(L135*K135,3)</f>
        <v>0</v>
      </c>
      <c r="O135" s="233"/>
      <c r="P135" s="233"/>
      <c r="Q135" s="233"/>
      <c r="R135" s="35"/>
      <c r="T135" s="157" t="s">
        <v>20</v>
      </c>
      <c r="U135" s="42" t="s">
        <v>42</v>
      </c>
      <c r="V135" s="34"/>
      <c r="W135" s="176">
        <f t="shared" ref="W135:W142" si="6">V135*K135</f>
        <v>0</v>
      </c>
      <c r="X135" s="176">
        <v>0</v>
      </c>
      <c r="Y135" s="176">
        <f t="shared" ref="Y135:Y142" si="7">X135*K135</f>
        <v>0</v>
      </c>
      <c r="Z135" s="176">
        <v>0</v>
      </c>
      <c r="AA135" s="177">
        <f t="shared" ref="AA135:AA142" si="8">Z135*K135</f>
        <v>0</v>
      </c>
      <c r="AR135" s="17" t="s">
        <v>172</v>
      </c>
      <c r="AT135" s="17" t="s">
        <v>141</v>
      </c>
      <c r="AU135" s="17" t="s">
        <v>118</v>
      </c>
      <c r="AY135" s="17" t="s">
        <v>168</v>
      </c>
      <c r="BE135" s="107">
        <f t="shared" ref="BE135:BE142" si="9">IF(U135="základná",N135,0)</f>
        <v>0</v>
      </c>
      <c r="BF135" s="107">
        <f t="shared" ref="BF135:BF142" si="10">IF(U135="znížená",N135,0)</f>
        <v>0</v>
      </c>
      <c r="BG135" s="107">
        <f t="shared" ref="BG135:BG142" si="11">IF(U135="zákl. prenesená",N135,0)</f>
        <v>0</v>
      </c>
      <c r="BH135" s="107">
        <f t="shared" ref="BH135:BH142" si="12">IF(U135="zníž. prenesená",N135,0)</f>
        <v>0</v>
      </c>
      <c r="BI135" s="107">
        <f t="shared" ref="BI135:BI142" si="13">IF(U135="nulová",N135,0)</f>
        <v>0</v>
      </c>
      <c r="BJ135" s="17" t="s">
        <v>118</v>
      </c>
      <c r="BK135" s="151">
        <f t="shared" ref="BK135:BK142" si="14">ROUND(L135*K135,3)</f>
        <v>0</v>
      </c>
      <c r="BL135" s="17" t="s">
        <v>172</v>
      </c>
      <c r="BM135" s="17" t="s">
        <v>1176</v>
      </c>
    </row>
    <row r="136" spans="2:65" s="1" customFormat="1" ht="31.5" customHeight="1">
      <c r="B136" s="33"/>
      <c r="C136" s="173" t="s">
        <v>118</v>
      </c>
      <c r="D136" s="173" t="s">
        <v>141</v>
      </c>
      <c r="E136" s="174" t="s">
        <v>174</v>
      </c>
      <c r="F136" s="260" t="s">
        <v>175</v>
      </c>
      <c r="G136" s="260"/>
      <c r="H136" s="260"/>
      <c r="I136" s="260"/>
      <c r="J136" s="175" t="s">
        <v>171</v>
      </c>
      <c r="K136" s="156">
        <v>51.372</v>
      </c>
      <c r="L136" s="232">
        <v>0</v>
      </c>
      <c r="M136" s="261"/>
      <c r="N136" s="233">
        <f t="shared" si="5"/>
        <v>0</v>
      </c>
      <c r="O136" s="233"/>
      <c r="P136" s="233"/>
      <c r="Q136" s="233"/>
      <c r="R136" s="35"/>
      <c r="T136" s="157" t="s">
        <v>20</v>
      </c>
      <c r="U136" s="42" t="s">
        <v>42</v>
      </c>
      <c r="V136" s="34"/>
      <c r="W136" s="176">
        <f t="shared" si="6"/>
        <v>0</v>
      </c>
      <c r="X136" s="176">
        <v>0</v>
      </c>
      <c r="Y136" s="176">
        <f t="shared" si="7"/>
        <v>0</v>
      </c>
      <c r="Z136" s="176">
        <v>0</v>
      </c>
      <c r="AA136" s="177">
        <f t="shared" si="8"/>
        <v>0</v>
      </c>
      <c r="AR136" s="17" t="s">
        <v>172</v>
      </c>
      <c r="AT136" s="17" t="s">
        <v>141</v>
      </c>
      <c r="AU136" s="17" t="s">
        <v>118</v>
      </c>
      <c r="AY136" s="17" t="s">
        <v>168</v>
      </c>
      <c r="BE136" s="107">
        <f t="shared" si="9"/>
        <v>0</v>
      </c>
      <c r="BF136" s="107">
        <f t="shared" si="10"/>
        <v>0</v>
      </c>
      <c r="BG136" s="107">
        <f t="shared" si="11"/>
        <v>0</v>
      </c>
      <c r="BH136" s="107">
        <f t="shared" si="12"/>
        <v>0</v>
      </c>
      <c r="BI136" s="107">
        <f t="shared" si="13"/>
        <v>0</v>
      </c>
      <c r="BJ136" s="17" t="s">
        <v>118</v>
      </c>
      <c r="BK136" s="151">
        <f t="shared" si="14"/>
        <v>0</v>
      </c>
      <c r="BL136" s="17" t="s">
        <v>172</v>
      </c>
      <c r="BM136" s="17" t="s">
        <v>1177</v>
      </c>
    </row>
    <row r="137" spans="2:65" s="1" customFormat="1" ht="31.5" customHeight="1">
      <c r="B137" s="33"/>
      <c r="C137" s="173" t="s">
        <v>177</v>
      </c>
      <c r="D137" s="173" t="s">
        <v>141</v>
      </c>
      <c r="E137" s="174" t="s">
        <v>178</v>
      </c>
      <c r="F137" s="260" t="s">
        <v>179</v>
      </c>
      <c r="G137" s="260"/>
      <c r="H137" s="260"/>
      <c r="I137" s="260"/>
      <c r="J137" s="175" t="s">
        <v>171</v>
      </c>
      <c r="K137" s="156">
        <v>51.372</v>
      </c>
      <c r="L137" s="232">
        <v>0</v>
      </c>
      <c r="M137" s="261"/>
      <c r="N137" s="233">
        <f t="shared" si="5"/>
        <v>0</v>
      </c>
      <c r="O137" s="233"/>
      <c r="P137" s="233"/>
      <c r="Q137" s="233"/>
      <c r="R137" s="35"/>
      <c r="T137" s="157" t="s">
        <v>20</v>
      </c>
      <c r="U137" s="42" t="s">
        <v>42</v>
      </c>
      <c r="V137" s="34"/>
      <c r="W137" s="176">
        <f t="shared" si="6"/>
        <v>0</v>
      </c>
      <c r="X137" s="176">
        <v>0</v>
      </c>
      <c r="Y137" s="176">
        <f t="shared" si="7"/>
        <v>0</v>
      </c>
      <c r="Z137" s="176">
        <v>0</v>
      </c>
      <c r="AA137" s="177">
        <f t="shared" si="8"/>
        <v>0</v>
      </c>
      <c r="AR137" s="17" t="s">
        <v>172</v>
      </c>
      <c r="AT137" s="17" t="s">
        <v>141</v>
      </c>
      <c r="AU137" s="17" t="s">
        <v>118</v>
      </c>
      <c r="AY137" s="17" t="s">
        <v>168</v>
      </c>
      <c r="BE137" s="107">
        <f t="shared" si="9"/>
        <v>0</v>
      </c>
      <c r="BF137" s="107">
        <f t="shared" si="10"/>
        <v>0</v>
      </c>
      <c r="BG137" s="107">
        <f t="shared" si="11"/>
        <v>0</v>
      </c>
      <c r="BH137" s="107">
        <f t="shared" si="12"/>
        <v>0</v>
      </c>
      <c r="BI137" s="107">
        <f t="shared" si="13"/>
        <v>0</v>
      </c>
      <c r="BJ137" s="17" t="s">
        <v>118</v>
      </c>
      <c r="BK137" s="151">
        <f t="shared" si="14"/>
        <v>0</v>
      </c>
      <c r="BL137" s="17" t="s">
        <v>172</v>
      </c>
      <c r="BM137" s="17" t="s">
        <v>1178</v>
      </c>
    </row>
    <row r="138" spans="2:65" s="1" customFormat="1" ht="44.25" customHeight="1">
      <c r="B138" s="33"/>
      <c r="C138" s="173" t="s">
        <v>172</v>
      </c>
      <c r="D138" s="173" t="s">
        <v>141</v>
      </c>
      <c r="E138" s="174" t="s">
        <v>181</v>
      </c>
      <c r="F138" s="260" t="s">
        <v>182</v>
      </c>
      <c r="G138" s="260"/>
      <c r="H138" s="260"/>
      <c r="I138" s="260"/>
      <c r="J138" s="175" t="s">
        <v>171</v>
      </c>
      <c r="K138" s="156">
        <v>20.548999999999999</v>
      </c>
      <c r="L138" s="232">
        <v>0</v>
      </c>
      <c r="M138" s="261"/>
      <c r="N138" s="233">
        <f t="shared" si="5"/>
        <v>0</v>
      </c>
      <c r="O138" s="233"/>
      <c r="P138" s="233"/>
      <c r="Q138" s="233"/>
      <c r="R138" s="35"/>
      <c r="T138" s="157" t="s">
        <v>20</v>
      </c>
      <c r="U138" s="42" t="s">
        <v>42</v>
      </c>
      <c r="V138" s="34"/>
      <c r="W138" s="176">
        <f t="shared" si="6"/>
        <v>0</v>
      </c>
      <c r="X138" s="176">
        <v>0</v>
      </c>
      <c r="Y138" s="176">
        <f t="shared" si="7"/>
        <v>0</v>
      </c>
      <c r="Z138" s="176">
        <v>0</v>
      </c>
      <c r="AA138" s="177">
        <f t="shared" si="8"/>
        <v>0</v>
      </c>
      <c r="AR138" s="17" t="s">
        <v>172</v>
      </c>
      <c r="AT138" s="17" t="s">
        <v>141</v>
      </c>
      <c r="AU138" s="17" t="s">
        <v>118</v>
      </c>
      <c r="AY138" s="17" t="s">
        <v>168</v>
      </c>
      <c r="BE138" s="107">
        <f t="shared" si="9"/>
        <v>0</v>
      </c>
      <c r="BF138" s="107">
        <f t="shared" si="10"/>
        <v>0</v>
      </c>
      <c r="BG138" s="107">
        <f t="shared" si="11"/>
        <v>0</v>
      </c>
      <c r="BH138" s="107">
        <f t="shared" si="12"/>
        <v>0</v>
      </c>
      <c r="BI138" s="107">
        <f t="shared" si="13"/>
        <v>0</v>
      </c>
      <c r="BJ138" s="17" t="s">
        <v>118</v>
      </c>
      <c r="BK138" s="151">
        <f t="shared" si="14"/>
        <v>0</v>
      </c>
      <c r="BL138" s="17" t="s">
        <v>172</v>
      </c>
      <c r="BM138" s="17" t="s">
        <v>1179</v>
      </c>
    </row>
    <row r="139" spans="2:65" s="1" customFormat="1" ht="57" customHeight="1">
      <c r="B139" s="33"/>
      <c r="C139" s="173" t="s">
        <v>184</v>
      </c>
      <c r="D139" s="173" t="s">
        <v>141</v>
      </c>
      <c r="E139" s="174" t="s">
        <v>185</v>
      </c>
      <c r="F139" s="260" t="s">
        <v>186</v>
      </c>
      <c r="G139" s="260"/>
      <c r="H139" s="260"/>
      <c r="I139" s="260"/>
      <c r="J139" s="175" t="s">
        <v>171</v>
      </c>
      <c r="K139" s="156">
        <v>246.58799999999999</v>
      </c>
      <c r="L139" s="232">
        <v>0</v>
      </c>
      <c r="M139" s="261"/>
      <c r="N139" s="233">
        <f t="shared" si="5"/>
        <v>0</v>
      </c>
      <c r="O139" s="233"/>
      <c r="P139" s="233"/>
      <c r="Q139" s="233"/>
      <c r="R139" s="35"/>
      <c r="T139" s="157" t="s">
        <v>20</v>
      </c>
      <c r="U139" s="42" t="s">
        <v>42</v>
      </c>
      <c r="V139" s="34"/>
      <c r="W139" s="176">
        <f t="shared" si="6"/>
        <v>0</v>
      </c>
      <c r="X139" s="176">
        <v>0</v>
      </c>
      <c r="Y139" s="176">
        <f t="shared" si="7"/>
        <v>0</v>
      </c>
      <c r="Z139" s="176">
        <v>0</v>
      </c>
      <c r="AA139" s="177">
        <f t="shared" si="8"/>
        <v>0</v>
      </c>
      <c r="AR139" s="17" t="s">
        <v>172</v>
      </c>
      <c r="AT139" s="17" t="s">
        <v>141</v>
      </c>
      <c r="AU139" s="17" t="s">
        <v>118</v>
      </c>
      <c r="AY139" s="17" t="s">
        <v>168</v>
      </c>
      <c r="BE139" s="107">
        <f t="shared" si="9"/>
        <v>0</v>
      </c>
      <c r="BF139" s="107">
        <f t="shared" si="10"/>
        <v>0</v>
      </c>
      <c r="BG139" s="107">
        <f t="shared" si="11"/>
        <v>0</v>
      </c>
      <c r="BH139" s="107">
        <f t="shared" si="12"/>
        <v>0</v>
      </c>
      <c r="BI139" s="107">
        <f t="shared" si="13"/>
        <v>0</v>
      </c>
      <c r="BJ139" s="17" t="s">
        <v>118</v>
      </c>
      <c r="BK139" s="151">
        <f t="shared" si="14"/>
        <v>0</v>
      </c>
      <c r="BL139" s="17" t="s">
        <v>172</v>
      </c>
      <c r="BM139" s="17" t="s">
        <v>1180</v>
      </c>
    </row>
    <row r="140" spans="2:65" s="1" customFormat="1" ht="22.5" customHeight="1">
      <c r="B140" s="33"/>
      <c r="C140" s="173" t="s">
        <v>188</v>
      </c>
      <c r="D140" s="173" t="s">
        <v>141</v>
      </c>
      <c r="E140" s="174" t="s">
        <v>189</v>
      </c>
      <c r="F140" s="260" t="s">
        <v>190</v>
      </c>
      <c r="G140" s="260"/>
      <c r="H140" s="260"/>
      <c r="I140" s="260"/>
      <c r="J140" s="175" t="s">
        <v>171</v>
      </c>
      <c r="K140" s="156">
        <v>20.548999999999999</v>
      </c>
      <c r="L140" s="232">
        <v>0</v>
      </c>
      <c r="M140" s="261"/>
      <c r="N140" s="233">
        <f t="shared" si="5"/>
        <v>0</v>
      </c>
      <c r="O140" s="233"/>
      <c r="P140" s="233"/>
      <c r="Q140" s="233"/>
      <c r="R140" s="35"/>
      <c r="T140" s="157" t="s">
        <v>20</v>
      </c>
      <c r="U140" s="42" t="s">
        <v>42</v>
      </c>
      <c r="V140" s="34"/>
      <c r="W140" s="176">
        <f t="shared" si="6"/>
        <v>0</v>
      </c>
      <c r="X140" s="176">
        <v>0</v>
      </c>
      <c r="Y140" s="176">
        <f t="shared" si="7"/>
        <v>0</v>
      </c>
      <c r="Z140" s="176">
        <v>0</v>
      </c>
      <c r="AA140" s="177">
        <f t="shared" si="8"/>
        <v>0</v>
      </c>
      <c r="AR140" s="17" t="s">
        <v>172</v>
      </c>
      <c r="AT140" s="17" t="s">
        <v>141</v>
      </c>
      <c r="AU140" s="17" t="s">
        <v>118</v>
      </c>
      <c r="AY140" s="17" t="s">
        <v>168</v>
      </c>
      <c r="BE140" s="107">
        <f t="shared" si="9"/>
        <v>0</v>
      </c>
      <c r="BF140" s="107">
        <f t="shared" si="10"/>
        <v>0</v>
      </c>
      <c r="BG140" s="107">
        <f t="shared" si="11"/>
        <v>0</v>
      </c>
      <c r="BH140" s="107">
        <f t="shared" si="12"/>
        <v>0</v>
      </c>
      <c r="BI140" s="107">
        <f t="shared" si="13"/>
        <v>0</v>
      </c>
      <c r="BJ140" s="17" t="s">
        <v>118</v>
      </c>
      <c r="BK140" s="151">
        <f t="shared" si="14"/>
        <v>0</v>
      </c>
      <c r="BL140" s="17" t="s">
        <v>172</v>
      </c>
      <c r="BM140" s="17" t="s">
        <v>1181</v>
      </c>
    </row>
    <row r="141" spans="2:65" s="1" customFormat="1" ht="31.5" customHeight="1">
      <c r="B141" s="33"/>
      <c r="C141" s="173" t="s">
        <v>192</v>
      </c>
      <c r="D141" s="173" t="s">
        <v>141</v>
      </c>
      <c r="E141" s="174" t="s">
        <v>193</v>
      </c>
      <c r="F141" s="260" t="s">
        <v>194</v>
      </c>
      <c r="G141" s="260"/>
      <c r="H141" s="260"/>
      <c r="I141" s="260"/>
      <c r="J141" s="175" t="s">
        <v>195</v>
      </c>
      <c r="K141" s="156">
        <v>32.878</v>
      </c>
      <c r="L141" s="232">
        <v>0</v>
      </c>
      <c r="M141" s="261"/>
      <c r="N141" s="233">
        <f t="shared" si="5"/>
        <v>0</v>
      </c>
      <c r="O141" s="233"/>
      <c r="P141" s="233"/>
      <c r="Q141" s="233"/>
      <c r="R141" s="35"/>
      <c r="T141" s="157" t="s">
        <v>20</v>
      </c>
      <c r="U141" s="42" t="s">
        <v>42</v>
      </c>
      <c r="V141" s="34"/>
      <c r="W141" s="176">
        <f t="shared" si="6"/>
        <v>0</v>
      </c>
      <c r="X141" s="176">
        <v>0</v>
      </c>
      <c r="Y141" s="176">
        <f t="shared" si="7"/>
        <v>0</v>
      </c>
      <c r="Z141" s="176">
        <v>0</v>
      </c>
      <c r="AA141" s="177">
        <f t="shared" si="8"/>
        <v>0</v>
      </c>
      <c r="AR141" s="17" t="s">
        <v>172</v>
      </c>
      <c r="AT141" s="17" t="s">
        <v>141</v>
      </c>
      <c r="AU141" s="17" t="s">
        <v>118</v>
      </c>
      <c r="AY141" s="17" t="s">
        <v>168</v>
      </c>
      <c r="BE141" s="107">
        <f t="shared" si="9"/>
        <v>0</v>
      </c>
      <c r="BF141" s="107">
        <f t="shared" si="10"/>
        <v>0</v>
      </c>
      <c r="BG141" s="107">
        <f t="shared" si="11"/>
        <v>0</v>
      </c>
      <c r="BH141" s="107">
        <f t="shared" si="12"/>
        <v>0</v>
      </c>
      <c r="BI141" s="107">
        <f t="shared" si="13"/>
        <v>0</v>
      </c>
      <c r="BJ141" s="17" t="s">
        <v>118</v>
      </c>
      <c r="BK141" s="151">
        <f t="shared" si="14"/>
        <v>0</v>
      </c>
      <c r="BL141" s="17" t="s">
        <v>172</v>
      </c>
      <c r="BM141" s="17" t="s">
        <v>1182</v>
      </c>
    </row>
    <row r="142" spans="2:65" s="1" customFormat="1" ht="31.5" customHeight="1">
      <c r="B142" s="33"/>
      <c r="C142" s="173" t="s">
        <v>197</v>
      </c>
      <c r="D142" s="173" t="s">
        <v>141</v>
      </c>
      <c r="E142" s="174" t="s">
        <v>198</v>
      </c>
      <c r="F142" s="260" t="s">
        <v>199</v>
      </c>
      <c r="G142" s="260"/>
      <c r="H142" s="260"/>
      <c r="I142" s="260"/>
      <c r="J142" s="175" t="s">
        <v>171</v>
      </c>
      <c r="K142" s="156">
        <v>30.823</v>
      </c>
      <c r="L142" s="232">
        <v>0</v>
      </c>
      <c r="M142" s="261"/>
      <c r="N142" s="233">
        <f t="shared" si="5"/>
        <v>0</v>
      </c>
      <c r="O142" s="233"/>
      <c r="P142" s="233"/>
      <c r="Q142" s="233"/>
      <c r="R142" s="35"/>
      <c r="T142" s="157" t="s">
        <v>20</v>
      </c>
      <c r="U142" s="42" t="s">
        <v>42</v>
      </c>
      <c r="V142" s="34"/>
      <c r="W142" s="176">
        <f t="shared" si="6"/>
        <v>0</v>
      </c>
      <c r="X142" s="176">
        <v>0</v>
      </c>
      <c r="Y142" s="176">
        <f t="shared" si="7"/>
        <v>0</v>
      </c>
      <c r="Z142" s="176">
        <v>0</v>
      </c>
      <c r="AA142" s="177">
        <f t="shared" si="8"/>
        <v>0</v>
      </c>
      <c r="AR142" s="17" t="s">
        <v>172</v>
      </c>
      <c r="AT142" s="17" t="s">
        <v>141</v>
      </c>
      <c r="AU142" s="17" t="s">
        <v>118</v>
      </c>
      <c r="AY142" s="17" t="s">
        <v>168</v>
      </c>
      <c r="BE142" s="107">
        <f t="shared" si="9"/>
        <v>0</v>
      </c>
      <c r="BF142" s="107">
        <f t="shared" si="10"/>
        <v>0</v>
      </c>
      <c r="BG142" s="107">
        <f t="shared" si="11"/>
        <v>0</v>
      </c>
      <c r="BH142" s="107">
        <f t="shared" si="12"/>
        <v>0</v>
      </c>
      <c r="BI142" s="107">
        <f t="shared" si="13"/>
        <v>0</v>
      </c>
      <c r="BJ142" s="17" t="s">
        <v>118</v>
      </c>
      <c r="BK142" s="151">
        <f t="shared" si="14"/>
        <v>0</v>
      </c>
      <c r="BL142" s="17" t="s">
        <v>172</v>
      </c>
      <c r="BM142" s="17" t="s">
        <v>1183</v>
      </c>
    </row>
    <row r="143" spans="2:65" s="9" customFormat="1" ht="29.85" customHeight="1">
      <c r="B143" s="163"/>
      <c r="C143" s="164"/>
      <c r="D143" s="172" t="s">
        <v>146</v>
      </c>
      <c r="E143" s="172"/>
      <c r="F143" s="172"/>
      <c r="G143" s="172"/>
      <c r="H143" s="172"/>
      <c r="I143" s="172"/>
      <c r="J143" s="172"/>
      <c r="K143" s="172"/>
      <c r="L143" s="172"/>
      <c r="M143" s="172"/>
      <c r="N143" s="256">
        <f>BK143</f>
        <v>0</v>
      </c>
      <c r="O143" s="257"/>
      <c r="P143" s="257"/>
      <c r="Q143" s="257"/>
      <c r="R143" s="165"/>
      <c r="T143" s="166"/>
      <c r="U143" s="164"/>
      <c r="V143" s="164"/>
      <c r="W143" s="167">
        <f>SUM(W144:W146)</f>
        <v>0</v>
      </c>
      <c r="X143" s="164"/>
      <c r="Y143" s="167">
        <f>SUM(Y144:Y146)</f>
        <v>17.053626810000001</v>
      </c>
      <c r="Z143" s="164"/>
      <c r="AA143" s="168">
        <f>SUM(AA144:AA146)</f>
        <v>0</v>
      </c>
      <c r="AR143" s="169" t="s">
        <v>80</v>
      </c>
      <c r="AT143" s="170" t="s">
        <v>74</v>
      </c>
      <c r="AU143" s="170" t="s">
        <v>80</v>
      </c>
      <c r="AY143" s="169" t="s">
        <v>168</v>
      </c>
      <c r="BK143" s="171">
        <f>SUM(BK144:BK146)</f>
        <v>0</v>
      </c>
    </row>
    <row r="144" spans="2:65" s="1" customFormat="1" ht="22.5" customHeight="1">
      <c r="B144" s="33"/>
      <c r="C144" s="173" t="s">
        <v>201</v>
      </c>
      <c r="D144" s="173" t="s">
        <v>141</v>
      </c>
      <c r="E144" s="174" t="s">
        <v>202</v>
      </c>
      <c r="F144" s="260" t="s">
        <v>203</v>
      </c>
      <c r="G144" s="260"/>
      <c r="H144" s="260"/>
      <c r="I144" s="260"/>
      <c r="J144" s="175" t="s">
        <v>171</v>
      </c>
      <c r="K144" s="156">
        <v>7.7060000000000004</v>
      </c>
      <c r="L144" s="232">
        <v>0</v>
      </c>
      <c r="M144" s="261"/>
      <c r="N144" s="233">
        <f>ROUND(L144*K144,3)</f>
        <v>0</v>
      </c>
      <c r="O144" s="233"/>
      <c r="P144" s="233"/>
      <c r="Q144" s="233"/>
      <c r="R144" s="35"/>
      <c r="T144" s="157" t="s">
        <v>20</v>
      </c>
      <c r="U144" s="42" t="s">
        <v>42</v>
      </c>
      <c r="V144" s="34"/>
      <c r="W144" s="176">
        <f>V144*K144</f>
        <v>0</v>
      </c>
      <c r="X144" s="176">
        <v>2.2119</v>
      </c>
      <c r="Y144" s="176">
        <f>X144*K144</f>
        <v>17.044901400000001</v>
      </c>
      <c r="Z144" s="176">
        <v>0</v>
      </c>
      <c r="AA144" s="177">
        <f>Z144*K144</f>
        <v>0</v>
      </c>
      <c r="AR144" s="17" t="s">
        <v>172</v>
      </c>
      <c r="AT144" s="17" t="s">
        <v>141</v>
      </c>
      <c r="AU144" s="17" t="s">
        <v>118</v>
      </c>
      <c r="AY144" s="17" t="s">
        <v>168</v>
      </c>
      <c r="BE144" s="107">
        <f>IF(U144="základná",N144,0)</f>
        <v>0</v>
      </c>
      <c r="BF144" s="107">
        <f>IF(U144="znížená",N144,0)</f>
        <v>0</v>
      </c>
      <c r="BG144" s="107">
        <f>IF(U144="zákl. prenesená",N144,0)</f>
        <v>0</v>
      </c>
      <c r="BH144" s="107">
        <f>IF(U144="zníž. prenesená",N144,0)</f>
        <v>0</v>
      </c>
      <c r="BI144" s="107">
        <f>IF(U144="nulová",N144,0)</f>
        <v>0</v>
      </c>
      <c r="BJ144" s="17" t="s">
        <v>118</v>
      </c>
      <c r="BK144" s="151">
        <f>ROUND(L144*K144,3)</f>
        <v>0</v>
      </c>
      <c r="BL144" s="17" t="s">
        <v>172</v>
      </c>
      <c r="BM144" s="17" t="s">
        <v>1184</v>
      </c>
    </row>
    <row r="145" spans="2:65" s="1" customFormat="1" ht="31.5" customHeight="1">
      <c r="B145" s="33"/>
      <c r="C145" s="173" t="s">
        <v>205</v>
      </c>
      <c r="D145" s="173" t="s">
        <v>141</v>
      </c>
      <c r="E145" s="174" t="s">
        <v>206</v>
      </c>
      <c r="F145" s="260" t="s">
        <v>207</v>
      </c>
      <c r="G145" s="260"/>
      <c r="H145" s="260"/>
      <c r="I145" s="260"/>
      <c r="J145" s="175" t="s">
        <v>208</v>
      </c>
      <c r="K145" s="156">
        <v>13.023</v>
      </c>
      <c r="L145" s="232">
        <v>0</v>
      </c>
      <c r="M145" s="261"/>
      <c r="N145" s="233">
        <f>ROUND(L145*K145,3)</f>
        <v>0</v>
      </c>
      <c r="O145" s="233"/>
      <c r="P145" s="233"/>
      <c r="Q145" s="233"/>
      <c r="R145" s="35"/>
      <c r="T145" s="157" t="s">
        <v>20</v>
      </c>
      <c r="U145" s="42" t="s">
        <v>42</v>
      </c>
      <c r="V145" s="34"/>
      <c r="W145" s="176">
        <f>V145*K145</f>
        <v>0</v>
      </c>
      <c r="X145" s="176">
        <v>6.7000000000000002E-4</v>
      </c>
      <c r="Y145" s="176">
        <f>X145*K145</f>
        <v>8.7254099999999994E-3</v>
      </c>
      <c r="Z145" s="176">
        <v>0</v>
      </c>
      <c r="AA145" s="177">
        <f>Z145*K145</f>
        <v>0</v>
      </c>
      <c r="AR145" s="17" t="s">
        <v>172</v>
      </c>
      <c r="AT145" s="17" t="s">
        <v>141</v>
      </c>
      <c r="AU145" s="17" t="s">
        <v>118</v>
      </c>
      <c r="AY145" s="17" t="s">
        <v>168</v>
      </c>
      <c r="BE145" s="107">
        <f>IF(U145="základná",N145,0)</f>
        <v>0</v>
      </c>
      <c r="BF145" s="107">
        <f>IF(U145="znížená",N145,0)</f>
        <v>0</v>
      </c>
      <c r="BG145" s="107">
        <f>IF(U145="zákl. prenesená",N145,0)</f>
        <v>0</v>
      </c>
      <c r="BH145" s="107">
        <f>IF(U145="zníž. prenesená",N145,0)</f>
        <v>0</v>
      </c>
      <c r="BI145" s="107">
        <f>IF(U145="nulová",N145,0)</f>
        <v>0</v>
      </c>
      <c r="BJ145" s="17" t="s">
        <v>118</v>
      </c>
      <c r="BK145" s="151">
        <f>ROUND(L145*K145,3)</f>
        <v>0</v>
      </c>
      <c r="BL145" s="17" t="s">
        <v>172</v>
      </c>
      <c r="BM145" s="17" t="s">
        <v>1185</v>
      </c>
    </row>
    <row r="146" spans="2:65" s="1" customFormat="1" ht="31.5" customHeight="1">
      <c r="B146" s="33"/>
      <c r="C146" s="173" t="s">
        <v>210</v>
      </c>
      <c r="D146" s="173" t="s">
        <v>141</v>
      </c>
      <c r="E146" s="174" t="s">
        <v>211</v>
      </c>
      <c r="F146" s="260" t="s">
        <v>212</v>
      </c>
      <c r="G146" s="260"/>
      <c r="H146" s="260"/>
      <c r="I146" s="260"/>
      <c r="J146" s="175" t="s">
        <v>208</v>
      </c>
      <c r="K146" s="156">
        <v>13.023</v>
      </c>
      <c r="L146" s="232">
        <v>0</v>
      </c>
      <c r="M146" s="261"/>
      <c r="N146" s="233">
        <f>ROUND(L146*K146,3)</f>
        <v>0</v>
      </c>
      <c r="O146" s="233"/>
      <c r="P146" s="233"/>
      <c r="Q146" s="233"/>
      <c r="R146" s="35"/>
      <c r="T146" s="157" t="s">
        <v>20</v>
      </c>
      <c r="U146" s="42" t="s">
        <v>42</v>
      </c>
      <c r="V146" s="34"/>
      <c r="W146" s="176">
        <f>V146*K146</f>
        <v>0</v>
      </c>
      <c r="X146" s="176">
        <v>0</v>
      </c>
      <c r="Y146" s="176">
        <f>X146*K146</f>
        <v>0</v>
      </c>
      <c r="Z146" s="176">
        <v>0</v>
      </c>
      <c r="AA146" s="177">
        <f>Z146*K146</f>
        <v>0</v>
      </c>
      <c r="AR146" s="17" t="s">
        <v>172</v>
      </c>
      <c r="AT146" s="17" t="s">
        <v>141</v>
      </c>
      <c r="AU146" s="17" t="s">
        <v>118</v>
      </c>
      <c r="AY146" s="17" t="s">
        <v>168</v>
      </c>
      <c r="BE146" s="107">
        <f>IF(U146="základná",N146,0)</f>
        <v>0</v>
      </c>
      <c r="BF146" s="107">
        <f>IF(U146="znížená",N146,0)</f>
        <v>0</v>
      </c>
      <c r="BG146" s="107">
        <f>IF(U146="zákl. prenesená",N146,0)</f>
        <v>0</v>
      </c>
      <c r="BH146" s="107">
        <f>IF(U146="zníž. prenesená",N146,0)</f>
        <v>0</v>
      </c>
      <c r="BI146" s="107">
        <f>IF(U146="nulová",N146,0)</f>
        <v>0</v>
      </c>
      <c r="BJ146" s="17" t="s">
        <v>118</v>
      </c>
      <c r="BK146" s="151">
        <f>ROUND(L146*K146,3)</f>
        <v>0</v>
      </c>
      <c r="BL146" s="17" t="s">
        <v>172</v>
      </c>
      <c r="BM146" s="17" t="s">
        <v>1186</v>
      </c>
    </row>
    <row r="147" spans="2:65" s="9" customFormat="1" ht="29.85" customHeight="1">
      <c r="B147" s="163"/>
      <c r="C147" s="164"/>
      <c r="D147" s="172" t="s">
        <v>147</v>
      </c>
      <c r="E147" s="172"/>
      <c r="F147" s="172"/>
      <c r="G147" s="172"/>
      <c r="H147" s="172"/>
      <c r="I147" s="172"/>
      <c r="J147" s="172"/>
      <c r="K147" s="172"/>
      <c r="L147" s="172"/>
      <c r="M147" s="172"/>
      <c r="N147" s="256">
        <f>BK147</f>
        <v>0</v>
      </c>
      <c r="O147" s="257"/>
      <c r="P147" s="257"/>
      <c r="Q147" s="257"/>
      <c r="R147" s="165"/>
      <c r="T147" s="166"/>
      <c r="U147" s="164"/>
      <c r="V147" s="164"/>
      <c r="W147" s="167">
        <f>W148</f>
        <v>0</v>
      </c>
      <c r="X147" s="164"/>
      <c r="Y147" s="167">
        <f>Y148</f>
        <v>1.1213919999999999</v>
      </c>
      <c r="Z147" s="164"/>
      <c r="AA147" s="168">
        <f>AA148</f>
        <v>0</v>
      </c>
      <c r="AR147" s="169" t="s">
        <v>80</v>
      </c>
      <c r="AT147" s="170" t="s">
        <v>74</v>
      </c>
      <c r="AU147" s="170" t="s">
        <v>80</v>
      </c>
      <c r="AY147" s="169" t="s">
        <v>168</v>
      </c>
      <c r="BK147" s="171">
        <f>BK148</f>
        <v>0</v>
      </c>
    </row>
    <row r="148" spans="2:65" s="1" customFormat="1" ht="44.25" customHeight="1">
      <c r="B148" s="33"/>
      <c r="C148" s="173" t="s">
        <v>214</v>
      </c>
      <c r="D148" s="173" t="s">
        <v>141</v>
      </c>
      <c r="E148" s="174" t="s">
        <v>1187</v>
      </c>
      <c r="F148" s="260" t="s">
        <v>1188</v>
      </c>
      <c r="G148" s="260"/>
      <c r="H148" s="260"/>
      <c r="I148" s="260"/>
      <c r="J148" s="175" t="s">
        <v>171</v>
      </c>
      <c r="K148" s="156">
        <v>1.6</v>
      </c>
      <c r="L148" s="232">
        <v>0</v>
      </c>
      <c r="M148" s="261"/>
      <c r="N148" s="233">
        <f>ROUND(L148*K148,3)</f>
        <v>0</v>
      </c>
      <c r="O148" s="233"/>
      <c r="P148" s="233"/>
      <c r="Q148" s="233"/>
      <c r="R148" s="35"/>
      <c r="T148" s="157" t="s">
        <v>20</v>
      </c>
      <c r="U148" s="42" t="s">
        <v>42</v>
      </c>
      <c r="V148" s="34"/>
      <c r="W148" s="176">
        <f>V148*K148</f>
        <v>0</v>
      </c>
      <c r="X148" s="176">
        <v>0.70086999999999999</v>
      </c>
      <c r="Y148" s="176">
        <f>X148*K148</f>
        <v>1.1213919999999999</v>
      </c>
      <c r="Z148" s="176">
        <v>0</v>
      </c>
      <c r="AA148" s="177">
        <f>Z148*K148</f>
        <v>0</v>
      </c>
      <c r="AR148" s="17" t="s">
        <v>172</v>
      </c>
      <c r="AT148" s="17" t="s">
        <v>141</v>
      </c>
      <c r="AU148" s="17" t="s">
        <v>118</v>
      </c>
      <c r="AY148" s="17" t="s">
        <v>168</v>
      </c>
      <c r="BE148" s="107">
        <f>IF(U148="základná",N148,0)</f>
        <v>0</v>
      </c>
      <c r="BF148" s="107">
        <f>IF(U148="znížená",N148,0)</f>
        <v>0</v>
      </c>
      <c r="BG148" s="107">
        <f>IF(U148="zákl. prenesená",N148,0)</f>
        <v>0</v>
      </c>
      <c r="BH148" s="107">
        <f>IF(U148="zníž. prenesená",N148,0)</f>
        <v>0</v>
      </c>
      <c r="BI148" s="107">
        <f>IF(U148="nulová",N148,0)</f>
        <v>0</v>
      </c>
      <c r="BJ148" s="17" t="s">
        <v>118</v>
      </c>
      <c r="BK148" s="151">
        <f>ROUND(L148*K148,3)</f>
        <v>0</v>
      </c>
      <c r="BL148" s="17" t="s">
        <v>172</v>
      </c>
      <c r="BM148" s="17" t="s">
        <v>1189</v>
      </c>
    </row>
    <row r="149" spans="2:65" s="9" customFormat="1" ht="29.85" customHeight="1">
      <c r="B149" s="163"/>
      <c r="C149" s="164"/>
      <c r="D149" s="172" t="s">
        <v>148</v>
      </c>
      <c r="E149" s="172"/>
      <c r="F149" s="172"/>
      <c r="G149" s="172"/>
      <c r="H149" s="172"/>
      <c r="I149" s="172"/>
      <c r="J149" s="172"/>
      <c r="K149" s="172"/>
      <c r="L149" s="172"/>
      <c r="M149" s="172"/>
      <c r="N149" s="256">
        <f>BK149</f>
        <v>0</v>
      </c>
      <c r="O149" s="257"/>
      <c r="P149" s="257"/>
      <c r="Q149" s="257"/>
      <c r="R149" s="165"/>
      <c r="T149" s="166"/>
      <c r="U149" s="164"/>
      <c r="V149" s="164"/>
      <c r="W149" s="167">
        <f>SUM(W150:W163)</f>
        <v>0</v>
      </c>
      <c r="X149" s="164"/>
      <c r="Y149" s="167">
        <f>SUM(Y150:Y163)</f>
        <v>12.365921139999999</v>
      </c>
      <c r="Z149" s="164"/>
      <c r="AA149" s="168">
        <f>SUM(AA150:AA163)</f>
        <v>0</v>
      </c>
      <c r="AR149" s="169" t="s">
        <v>80</v>
      </c>
      <c r="AT149" s="170" t="s">
        <v>74</v>
      </c>
      <c r="AU149" s="170" t="s">
        <v>80</v>
      </c>
      <c r="AY149" s="169" t="s">
        <v>168</v>
      </c>
      <c r="BK149" s="171">
        <f>SUM(BK150:BK163)</f>
        <v>0</v>
      </c>
    </row>
    <row r="150" spans="2:65" s="1" customFormat="1" ht="31.5" customHeight="1">
      <c r="B150" s="33"/>
      <c r="C150" s="173" t="s">
        <v>218</v>
      </c>
      <c r="D150" s="173" t="s">
        <v>141</v>
      </c>
      <c r="E150" s="174" t="s">
        <v>284</v>
      </c>
      <c r="F150" s="260" t="s">
        <v>285</v>
      </c>
      <c r="G150" s="260"/>
      <c r="H150" s="260"/>
      <c r="I150" s="260"/>
      <c r="J150" s="175" t="s">
        <v>208</v>
      </c>
      <c r="K150" s="156">
        <v>352.29599999999999</v>
      </c>
      <c r="L150" s="232">
        <v>0</v>
      </c>
      <c r="M150" s="261"/>
      <c r="N150" s="233">
        <f t="shared" ref="N150:N161" si="15">ROUND(L150*K150,3)</f>
        <v>0</v>
      </c>
      <c r="O150" s="233"/>
      <c r="P150" s="233"/>
      <c r="Q150" s="233"/>
      <c r="R150" s="35"/>
      <c r="T150" s="157" t="s">
        <v>20</v>
      </c>
      <c r="U150" s="42" t="s">
        <v>42</v>
      </c>
      <c r="V150" s="34"/>
      <c r="W150" s="176">
        <f t="shared" ref="W150:W161" si="16">V150*K150</f>
        <v>0</v>
      </c>
      <c r="X150" s="176">
        <v>8.0000000000000007E-5</v>
      </c>
      <c r="Y150" s="176">
        <f t="shared" ref="Y150:Y161" si="17">X150*K150</f>
        <v>2.8183680000000003E-2</v>
      </c>
      <c r="Z150" s="176">
        <v>0</v>
      </c>
      <c r="AA150" s="177">
        <f t="shared" ref="AA150:AA161" si="18">Z150*K150</f>
        <v>0</v>
      </c>
      <c r="AR150" s="17" t="s">
        <v>172</v>
      </c>
      <c r="AT150" s="17" t="s">
        <v>141</v>
      </c>
      <c r="AU150" s="17" t="s">
        <v>118</v>
      </c>
      <c r="AY150" s="17" t="s">
        <v>168</v>
      </c>
      <c r="BE150" s="107">
        <f t="shared" ref="BE150:BE161" si="19">IF(U150="základná",N150,0)</f>
        <v>0</v>
      </c>
      <c r="BF150" s="107">
        <f t="shared" ref="BF150:BF161" si="20">IF(U150="znížená",N150,0)</f>
        <v>0</v>
      </c>
      <c r="BG150" s="107">
        <f t="shared" ref="BG150:BG161" si="21">IF(U150="zákl. prenesená",N150,0)</f>
        <v>0</v>
      </c>
      <c r="BH150" s="107">
        <f t="shared" ref="BH150:BH161" si="22">IF(U150="zníž. prenesená",N150,0)</f>
        <v>0</v>
      </c>
      <c r="BI150" s="107">
        <f t="shared" ref="BI150:BI161" si="23">IF(U150="nulová",N150,0)</f>
        <v>0</v>
      </c>
      <c r="BJ150" s="17" t="s">
        <v>118</v>
      </c>
      <c r="BK150" s="151">
        <f t="shared" ref="BK150:BK161" si="24">ROUND(L150*K150,3)</f>
        <v>0</v>
      </c>
      <c r="BL150" s="17" t="s">
        <v>172</v>
      </c>
      <c r="BM150" s="17" t="s">
        <v>1190</v>
      </c>
    </row>
    <row r="151" spans="2:65" s="1" customFormat="1" ht="31.5" customHeight="1">
      <c r="B151" s="33"/>
      <c r="C151" s="173" t="s">
        <v>222</v>
      </c>
      <c r="D151" s="173" t="s">
        <v>141</v>
      </c>
      <c r="E151" s="174" t="s">
        <v>1191</v>
      </c>
      <c r="F151" s="260" t="s">
        <v>1192</v>
      </c>
      <c r="G151" s="260"/>
      <c r="H151" s="260"/>
      <c r="I151" s="260"/>
      <c r="J151" s="175" t="s">
        <v>277</v>
      </c>
      <c r="K151" s="156">
        <v>164.6</v>
      </c>
      <c r="L151" s="232">
        <v>0</v>
      </c>
      <c r="M151" s="261"/>
      <c r="N151" s="233">
        <f t="shared" si="15"/>
        <v>0</v>
      </c>
      <c r="O151" s="233"/>
      <c r="P151" s="233"/>
      <c r="Q151" s="233"/>
      <c r="R151" s="35"/>
      <c r="T151" s="157" t="s">
        <v>20</v>
      </c>
      <c r="U151" s="42" t="s">
        <v>42</v>
      </c>
      <c r="V151" s="34"/>
      <c r="W151" s="176">
        <f t="shared" si="16"/>
        <v>0</v>
      </c>
      <c r="X151" s="176">
        <v>2.8E-3</v>
      </c>
      <c r="Y151" s="176">
        <f t="shared" si="17"/>
        <v>0.46087999999999996</v>
      </c>
      <c r="Z151" s="176">
        <v>0</v>
      </c>
      <c r="AA151" s="177">
        <f t="shared" si="18"/>
        <v>0</v>
      </c>
      <c r="AR151" s="17" t="s">
        <v>172</v>
      </c>
      <c r="AT151" s="17" t="s">
        <v>141</v>
      </c>
      <c r="AU151" s="17" t="s">
        <v>118</v>
      </c>
      <c r="AY151" s="17" t="s">
        <v>168</v>
      </c>
      <c r="BE151" s="107">
        <f t="shared" si="19"/>
        <v>0</v>
      </c>
      <c r="BF151" s="107">
        <f t="shared" si="20"/>
        <v>0</v>
      </c>
      <c r="BG151" s="107">
        <f t="shared" si="21"/>
        <v>0</v>
      </c>
      <c r="BH151" s="107">
        <f t="shared" si="22"/>
        <v>0</v>
      </c>
      <c r="BI151" s="107">
        <f t="shared" si="23"/>
        <v>0</v>
      </c>
      <c r="BJ151" s="17" t="s">
        <v>118</v>
      </c>
      <c r="BK151" s="151">
        <f t="shared" si="24"/>
        <v>0</v>
      </c>
      <c r="BL151" s="17" t="s">
        <v>172</v>
      </c>
      <c r="BM151" s="17" t="s">
        <v>1193</v>
      </c>
    </row>
    <row r="152" spans="2:65" s="1" customFormat="1" ht="22.5" customHeight="1">
      <c r="B152" s="33"/>
      <c r="C152" s="173" t="s">
        <v>226</v>
      </c>
      <c r="D152" s="173" t="s">
        <v>141</v>
      </c>
      <c r="E152" s="174" t="s">
        <v>292</v>
      </c>
      <c r="F152" s="260" t="s">
        <v>293</v>
      </c>
      <c r="G152" s="260"/>
      <c r="H152" s="260"/>
      <c r="I152" s="260"/>
      <c r="J152" s="175" t="s">
        <v>208</v>
      </c>
      <c r="K152" s="156">
        <v>8.4</v>
      </c>
      <c r="L152" s="232">
        <v>0</v>
      </c>
      <c r="M152" s="261"/>
      <c r="N152" s="233">
        <f t="shared" si="15"/>
        <v>0</v>
      </c>
      <c r="O152" s="233"/>
      <c r="P152" s="233"/>
      <c r="Q152" s="233"/>
      <c r="R152" s="35"/>
      <c r="T152" s="157" t="s">
        <v>20</v>
      </c>
      <c r="U152" s="42" t="s">
        <v>42</v>
      </c>
      <c r="V152" s="34"/>
      <c r="W152" s="176">
        <f t="shared" si="16"/>
        <v>0</v>
      </c>
      <c r="X152" s="176">
        <v>1.26E-2</v>
      </c>
      <c r="Y152" s="176">
        <f t="shared" si="17"/>
        <v>0.10584</v>
      </c>
      <c r="Z152" s="176">
        <v>0</v>
      </c>
      <c r="AA152" s="177">
        <f t="shared" si="18"/>
        <v>0</v>
      </c>
      <c r="AR152" s="17" t="s">
        <v>172</v>
      </c>
      <c r="AT152" s="17" t="s">
        <v>141</v>
      </c>
      <c r="AU152" s="17" t="s">
        <v>118</v>
      </c>
      <c r="AY152" s="17" t="s">
        <v>168</v>
      </c>
      <c r="BE152" s="107">
        <f t="shared" si="19"/>
        <v>0</v>
      </c>
      <c r="BF152" s="107">
        <f t="shared" si="20"/>
        <v>0</v>
      </c>
      <c r="BG152" s="107">
        <f t="shared" si="21"/>
        <v>0</v>
      </c>
      <c r="BH152" s="107">
        <f t="shared" si="22"/>
        <v>0</v>
      </c>
      <c r="BI152" s="107">
        <f t="shared" si="23"/>
        <v>0</v>
      </c>
      <c r="BJ152" s="17" t="s">
        <v>118</v>
      </c>
      <c r="BK152" s="151">
        <f t="shared" si="24"/>
        <v>0</v>
      </c>
      <c r="BL152" s="17" t="s">
        <v>172</v>
      </c>
      <c r="BM152" s="17" t="s">
        <v>1194</v>
      </c>
    </row>
    <row r="153" spans="2:65" s="1" customFormat="1" ht="31.5" customHeight="1">
      <c r="B153" s="33"/>
      <c r="C153" s="173" t="s">
        <v>230</v>
      </c>
      <c r="D153" s="173" t="s">
        <v>141</v>
      </c>
      <c r="E153" s="174" t="s">
        <v>296</v>
      </c>
      <c r="F153" s="260" t="s">
        <v>297</v>
      </c>
      <c r="G153" s="260"/>
      <c r="H153" s="260"/>
      <c r="I153" s="260"/>
      <c r="J153" s="175" t="s">
        <v>208</v>
      </c>
      <c r="K153" s="156">
        <v>8.4</v>
      </c>
      <c r="L153" s="232">
        <v>0</v>
      </c>
      <c r="M153" s="261"/>
      <c r="N153" s="233">
        <f t="shared" si="15"/>
        <v>0</v>
      </c>
      <c r="O153" s="233"/>
      <c r="P153" s="233"/>
      <c r="Q153" s="233"/>
      <c r="R153" s="35"/>
      <c r="T153" s="157" t="s">
        <v>20</v>
      </c>
      <c r="U153" s="42" t="s">
        <v>42</v>
      </c>
      <c r="V153" s="34"/>
      <c r="W153" s="176">
        <f t="shared" si="16"/>
        <v>0</v>
      </c>
      <c r="X153" s="176">
        <v>8.0000000000000007E-5</v>
      </c>
      <c r="Y153" s="176">
        <f t="shared" si="17"/>
        <v>6.7200000000000007E-4</v>
      </c>
      <c r="Z153" s="176">
        <v>0</v>
      </c>
      <c r="AA153" s="177">
        <f t="shared" si="18"/>
        <v>0</v>
      </c>
      <c r="AR153" s="17" t="s">
        <v>172</v>
      </c>
      <c r="AT153" s="17" t="s">
        <v>141</v>
      </c>
      <c r="AU153" s="17" t="s">
        <v>118</v>
      </c>
      <c r="AY153" s="17" t="s">
        <v>168</v>
      </c>
      <c r="BE153" s="107">
        <f t="shared" si="19"/>
        <v>0</v>
      </c>
      <c r="BF153" s="107">
        <f t="shared" si="20"/>
        <v>0</v>
      </c>
      <c r="BG153" s="107">
        <f t="shared" si="21"/>
        <v>0</v>
      </c>
      <c r="BH153" s="107">
        <f t="shared" si="22"/>
        <v>0</v>
      </c>
      <c r="BI153" s="107">
        <f t="shared" si="23"/>
        <v>0</v>
      </c>
      <c r="BJ153" s="17" t="s">
        <v>118</v>
      </c>
      <c r="BK153" s="151">
        <f t="shared" si="24"/>
        <v>0</v>
      </c>
      <c r="BL153" s="17" t="s">
        <v>172</v>
      </c>
      <c r="BM153" s="17" t="s">
        <v>1195</v>
      </c>
    </row>
    <row r="154" spans="2:65" s="1" customFormat="1" ht="31.5" customHeight="1">
      <c r="B154" s="33"/>
      <c r="C154" s="173" t="s">
        <v>234</v>
      </c>
      <c r="D154" s="173" t="s">
        <v>141</v>
      </c>
      <c r="E154" s="174" t="s">
        <v>300</v>
      </c>
      <c r="F154" s="260" t="s">
        <v>301</v>
      </c>
      <c r="G154" s="260"/>
      <c r="H154" s="260"/>
      <c r="I154" s="260"/>
      <c r="J154" s="175" t="s">
        <v>208</v>
      </c>
      <c r="K154" s="156">
        <v>8.4</v>
      </c>
      <c r="L154" s="232">
        <v>0</v>
      </c>
      <c r="M154" s="261"/>
      <c r="N154" s="233">
        <f t="shared" si="15"/>
        <v>0</v>
      </c>
      <c r="O154" s="233"/>
      <c r="P154" s="233"/>
      <c r="Q154" s="233"/>
      <c r="R154" s="35"/>
      <c r="T154" s="157" t="s">
        <v>20</v>
      </c>
      <c r="U154" s="42" t="s">
        <v>42</v>
      </c>
      <c r="V154" s="34"/>
      <c r="W154" s="176">
        <f t="shared" si="16"/>
        <v>0</v>
      </c>
      <c r="X154" s="176">
        <v>4.6000000000000001E-4</v>
      </c>
      <c r="Y154" s="176">
        <f t="shared" si="17"/>
        <v>3.8640000000000002E-3</v>
      </c>
      <c r="Z154" s="176">
        <v>0</v>
      </c>
      <c r="AA154" s="177">
        <f t="shared" si="18"/>
        <v>0</v>
      </c>
      <c r="AR154" s="17" t="s">
        <v>172</v>
      </c>
      <c r="AT154" s="17" t="s">
        <v>141</v>
      </c>
      <c r="AU154" s="17" t="s">
        <v>118</v>
      </c>
      <c r="AY154" s="17" t="s">
        <v>168</v>
      </c>
      <c r="BE154" s="107">
        <f t="shared" si="19"/>
        <v>0</v>
      </c>
      <c r="BF154" s="107">
        <f t="shared" si="20"/>
        <v>0</v>
      </c>
      <c r="BG154" s="107">
        <f t="shared" si="21"/>
        <v>0</v>
      </c>
      <c r="BH154" s="107">
        <f t="shared" si="22"/>
        <v>0</v>
      </c>
      <c r="BI154" s="107">
        <f t="shared" si="23"/>
        <v>0</v>
      </c>
      <c r="BJ154" s="17" t="s">
        <v>118</v>
      </c>
      <c r="BK154" s="151">
        <f t="shared" si="24"/>
        <v>0</v>
      </c>
      <c r="BL154" s="17" t="s">
        <v>172</v>
      </c>
      <c r="BM154" s="17" t="s">
        <v>1196</v>
      </c>
    </row>
    <row r="155" spans="2:65" s="1" customFormat="1" ht="31.5" customHeight="1">
      <c r="B155" s="33"/>
      <c r="C155" s="173" t="s">
        <v>238</v>
      </c>
      <c r="D155" s="173" t="s">
        <v>141</v>
      </c>
      <c r="E155" s="174" t="s">
        <v>304</v>
      </c>
      <c r="F155" s="260" t="s">
        <v>305</v>
      </c>
      <c r="G155" s="260"/>
      <c r="H155" s="260"/>
      <c r="I155" s="260"/>
      <c r="J155" s="175" t="s">
        <v>208</v>
      </c>
      <c r="K155" s="156">
        <v>484.18700000000001</v>
      </c>
      <c r="L155" s="232">
        <v>0</v>
      </c>
      <c r="M155" s="261"/>
      <c r="N155" s="233">
        <f t="shared" si="15"/>
        <v>0</v>
      </c>
      <c r="O155" s="233"/>
      <c r="P155" s="233"/>
      <c r="Q155" s="233"/>
      <c r="R155" s="35"/>
      <c r="T155" s="157" t="s">
        <v>20</v>
      </c>
      <c r="U155" s="42" t="s">
        <v>42</v>
      </c>
      <c r="V155" s="34"/>
      <c r="W155" s="176">
        <f t="shared" si="16"/>
        <v>0</v>
      </c>
      <c r="X155" s="176">
        <v>3.5699999999999998E-3</v>
      </c>
      <c r="Y155" s="176">
        <f t="shared" si="17"/>
        <v>1.72854759</v>
      </c>
      <c r="Z155" s="176">
        <v>0</v>
      </c>
      <c r="AA155" s="177">
        <f t="shared" si="18"/>
        <v>0</v>
      </c>
      <c r="AR155" s="17" t="s">
        <v>172</v>
      </c>
      <c r="AT155" s="17" t="s">
        <v>141</v>
      </c>
      <c r="AU155" s="17" t="s">
        <v>118</v>
      </c>
      <c r="AY155" s="17" t="s">
        <v>168</v>
      </c>
      <c r="BE155" s="107">
        <f t="shared" si="19"/>
        <v>0</v>
      </c>
      <c r="BF155" s="107">
        <f t="shared" si="20"/>
        <v>0</v>
      </c>
      <c r="BG155" s="107">
        <f t="shared" si="21"/>
        <v>0</v>
      </c>
      <c r="BH155" s="107">
        <f t="shared" si="22"/>
        <v>0</v>
      </c>
      <c r="BI155" s="107">
        <f t="shared" si="23"/>
        <v>0</v>
      </c>
      <c r="BJ155" s="17" t="s">
        <v>118</v>
      </c>
      <c r="BK155" s="151">
        <f t="shared" si="24"/>
        <v>0</v>
      </c>
      <c r="BL155" s="17" t="s">
        <v>172</v>
      </c>
      <c r="BM155" s="17" t="s">
        <v>1197</v>
      </c>
    </row>
    <row r="156" spans="2:65" s="1" customFormat="1" ht="31.5" customHeight="1">
      <c r="B156" s="33"/>
      <c r="C156" s="173" t="s">
        <v>243</v>
      </c>
      <c r="D156" s="173" t="s">
        <v>141</v>
      </c>
      <c r="E156" s="174" t="s">
        <v>308</v>
      </c>
      <c r="F156" s="260" t="s">
        <v>309</v>
      </c>
      <c r="G156" s="260"/>
      <c r="H156" s="260"/>
      <c r="I156" s="260"/>
      <c r="J156" s="175" t="s">
        <v>208</v>
      </c>
      <c r="K156" s="156">
        <v>26.97</v>
      </c>
      <c r="L156" s="232">
        <v>0</v>
      </c>
      <c r="M156" s="261"/>
      <c r="N156" s="233">
        <f t="shared" si="15"/>
        <v>0</v>
      </c>
      <c r="O156" s="233"/>
      <c r="P156" s="233"/>
      <c r="Q156" s="233"/>
      <c r="R156" s="35"/>
      <c r="T156" s="157" t="s">
        <v>20</v>
      </c>
      <c r="U156" s="42" t="s">
        <v>42</v>
      </c>
      <c r="V156" s="34"/>
      <c r="W156" s="176">
        <f t="shared" si="16"/>
        <v>0</v>
      </c>
      <c r="X156" s="176">
        <v>6.5100000000000002E-3</v>
      </c>
      <c r="Y156" s="176">
        <f t="shared" si="17"/>
        <v>0.1755747</v>
      </c>
      <c r="Z156" s="176">
        <v>0</v>
      </c>
      <c r="AA156" s="177">
        <f t="shared" si="18"/>
        <v>0</v>
      </c>
      <c r="AR156" s="17" t="s">
        <v>172</v>
      </c>
      <c r="AT156" s="17" t="s">
        <v>141</v>
      </c>
      <c r="AU156" s="17" t="s">
        <v>118</v>
      </c>
      <c r="AY156" s="17" t="s">
        <v>168</v>
      </c>
      <c r="BE156" s="107">
        <f t="shared" si="19"/>
        <v>0</v>
      </c>
      <c r="BF156" s="107">
        <f t="shared" si="20"/>
        <v>0</v>
      </c>
      <c r="BG156" s="107">
        <f t="shared" si="21"/>
        <v>0</v>
      </c>
      <c r="BH156" s="107">
        <f t="shared" si="22"/>
        <v>0</v>
      </c>
      <c r="BI156" s="107">
        <f t="shared" si="23"/>
        <v>0</v>
      </c>
      <c r="BJ156" s="17" t="s">
        <v>118</v>
      </c>
      <c r="BK156" s="151">
        <f t="shared" si="24"/>
        <v>0</v>
      </c>
      <c r="BL156" s="17" t="s">
        <v>172</v>
      </c>
      <c r="BM156" s="17" t="s">
        <v>1198</v>
      </c>
    </row>
    <row r="157" spans="2:65" s="1" customFormat="1" ht="31.5" customHeight="1">
      <c r="B157" s="33"/>
      <c r="C157" s="173" t="s">
        <v>10</v>
      </c>
      <c r="D157" s="173" t="s">
        <v>141</v>
      </c>
      <c r="E157" s="174" t="s">
        <v>312</v>
      </c>
      <c r="F157" s="260" t="s">
        <v>313</v>
      </c>
      <c r="G157" s="260"/>
      <c r="H157" s="260"/>
      <c r="I157" s="260"/>
      <c r="J157" s="175" t="s">
        <v>208</v>
      </c>
      <c r="K157" s="156">
        <v>422.85899999999998</v>
      </c>
      <c r="L157" s="232">
        <v>0</v>
      </c>
      <c r="M157" s="261"/>
      <c r="N157" s="233">
        <f t="shared" si="15"/>
        <v>0</v>
      </c>
      <c r="O157" s="233"/>
      <c r="P157" s="233"/>
      <c r="Q157" s="233"/>
      <c r="R157" s="35"/>
      <c r="T157" s="157" t="s">
        <v>20</v>
      </c>
      <c r="U157" s="42" t="s">
        <v>42</v>
      </c>
      <c r="V157" s="34"/>
      <c r="W157" s="176">
        <f t="shared" si="16"/>
        <v>0</v>
      </c>
      <c r="X157" s="176">
        <v>1.7690000000000001E-2</v>
      </c>
      <c r="Y157" s="176">
        <f t="shared" si="17"/>
        <v>7.4803757099999997</v>
      </c>
      <c r="Z157" s="176">
        <v>0</v>
      </c>
      <c r="AA157" s="177">
        <f t="shared" si="18"/>
        <v>0</v>
      </c>
      <c r="AR157" s="17" t="s">
        <v>172</v>
      </c>
      <c r="AT157" s="17" t="s">
        <v>141</v>
      </c>
      <c r="AU157" s="17" t="s">
        <v>118</v>
      </c>
      <c r="AY157" s="17" t="s">
        <v>168</v>
      </c>
      <c r="BE157" s="107">
        <f t="shared" si="19"/>
        <v>0</v>
      </c>
      <c r="BF157" s="107">
        <f t="shared" si="20"/>
        <v>0</v>
      </c>
      <c r="BG157" s="107">
        <f t="shared" si="21"/>
        <v>0</v>
      </c>
      <c r="BH157" s="107">
        <f t="shared" si="22"/>
        <v>0</v>
      </c>
      <c r="BI157" s="107">
        <f t="shared" si="23"/>
        <v>0</v>
      </c>
      <c r="BJ157" s="17" t="s">
        <v>118</v>
      </c>
      <c r="BK157" s="151">
        <f t="shared" si="24"/>
        <v>0</v>
      </c>
      <c r="BL157" s="17" t="s">
        <v>172</v>
      </c>
      <c r="BM157" s="17" t="s">
        <v>1199</v>
      </c>
    </row>
    <row r="158" spans="2:65" s="1" customFormat="1" ht="31.5" customHeight="1">
      <c r="B158" s="33"/>
      <c r="C158" s="173" t="s">
        <v>250</v>
      </c>
      <c r="D158" s="173" t="s">
        <v>141</v>
      </c>
      <c r="E158" s="174" t="s">
        <v>316</v>
      </c>
      <c r="F158" s="260" t="s">
        <v>317</v>
      </c>
      <c r="G158" s="260"/>
      <c r="H158" s="260"/>
      <c r="I158" s="260"/>
      <c r="J158" s="175" t="s">
        <v>208</v>
      </c>
      <c r="K158" s="156">
        <v>61.328000000000003</v>
      </c>
      <c r="L158" s="232">
        <v>0</v>
      </c>
      <c r="M158" s="261"/>
      <c r="N158" s="233">
        <f t="shared" si="15"/>
        <v>0</v>
      </c>
      <c r="O158" s="233"/>
      <c r="P158" s="233"/>
      <c r="Q158" s="233"/>
      <c r="R158" s="35"/>
      <c r="T158" s="157" t="s">
        <v>20</v>
      </c>
      <c r="U158" s="42" t="s">
        <v>42</v>
      </c>
      <c r="V158" s="34"/>
      <c r="W158" s="176">
        <f t="shared" si="16"/>
        <v>0</v>
      </c>
      <c r="X158" s="176">
        <v>1.549E-2</v>
      </c>
      <c r="Y158" s="176">
        <f t="shared" si="17"/>
        <v>0.94997072000000005</v>
      </c>
      <c r="Z158" s="176">
        <v>0</v>
      </c>
      <c r="AA158" s="177">
        <f t="shared" si="18"/>
        <v>0</v>
      </c>
      <c r="AR158" s="17" t="s">
        <v>172</v>
      </c>
      <c r="AT158" s="17" t="s">
        <v>141</v>
      </c>
      <c r="AU158" s="17" t="s">
        <v>118</v>
      </c>
      <c r="AY158" s="17" t="s">
        <v>168</v>
      </c>
      <c r="BE158" s="107">
        <f t="shared" si="19"/>
        <v>0</v>
      </c>
      <c r="BF158" s="107">
        <f t="shared" si="20"/>
        <v>0</v>
      </c>
      <c r="BG158" s="107">
        <f t="shared" si="21"/>
        <v>0</v>
      </c>
      <c r="BH158" s="107">
        <f t="shared" si="22"/>
        <v>0</v>
      </c>
      <c r="BI158" s="107">
        <f t="shared" si="23"/>
        <v>0</v>
      </c>
      <c r="BJ158" s="17" t="s">
        <v>118</v>
      </c>
      <c r="BK158" s="151">
        <f t="shared" si="24"/>
        <v>0</v>
      </c>
      <c r="BL158" s="17" t="s">
        <v>172</v>
      </c>
      <c r="BM158" s="17" t="s">
        <v>1200</v>
      </c>
    </row>
    <row r="159" spans="2:65" s="1" customFormat="1" ht="31.5" customHeight="1">
      <c r="B159" s="33"/>
      <c r="C159" s="173" t="s">
        <v>254</v>
      </c>
      <c r="D159" s="173" t="s">
        <v>141</v>
      </c>
      <c r="E159" s="174" t="s">
        <v>320</v>
      </c>
      <c r="F159" s="260" t="s">
        <v>321</v>
      </c>
      <c r="G159" s="260"/>
      <c r="H159" s="260"/>
      <c r="I159" s="260"/>
      <c r="J159" s="175" t="s">
        <v>208</v>
      </c>
      <c r="K159" s="156">
        <v>53.941000000000003</v>
      </c>
      <c r="L159" s="232">
        <v>0</v>
      </c>
      <c r="M159" s="261"/>
      <c r="N159" s="233">
        <f t="shared" si="15"/>
        <v>0</v>
      </c>
      <c r="O159" s="233"/>
      <c r="P159" s="233"/>
      <c r="Q159" s="233"/>
      <c r="R159" s="35"/>
      <c r="T159" s="157" t="s">
        <v>20</v>
      </c>
      <c r="U159" s="42" t="s">
        <v>42</v>
      </c>
      <c r="V159" s="34"/>
      <c r="W159" s="176">
        <f t="shared" si="16"/>
        <v>0</v>
      </c>
      <c r="X159" s="176">
        <v>1.204E-2</v>
      </c>
      <c r="Y159" s="176">
        <f t="shared" si="17"/>
        <v>0.64944964000000005</v>
      </c>
      <c r="Z159" s="176">
        <v>0</v>
      </c>
      <c r="AA159" s="177">
        <f t="shared" si="18"/>
        <v>0</v>
      </c>
      <c r="AR159" s="17" t="s">
        <v>172</v>
      </c>
      <c r="AT159" s="17" t="s">
        <v>141</v>
      </c>
      <c r="AU159" s="17" t="s">
        <v>118</v>
      </c>
      <c r="AY159" s="17" t="s">
        <v>168</v>
      </c>
      <c r="BE159" s="107">
        <f t="shared" si="19"/>
        <v>0</v>
      </c>
      <c r="BF159" s="107">
        <f t="shared" si="20"/>
        <v>0</v>
      </c>
      <c r="BG159" s="107">
        <f t="shared" si="21"/>
        <v>0</v>
      </c>
      <c r="BH159" s="107">
        <f t="shared" si="22"/>
        <v>0</v>
      </c>
      <c r="BI159" s="107">
        <f t="shared" si="23"/>
        <v>0</v>
      </c>
      <c r="BJ159" s="17" t="s">
        <v>118</v>
      </c>
      <c r="BK159" s="151">
        <f t="shared" si="24"/>
        <v>0</v>
      </c>
      <c r="BL159" s="17" t="s">
        <v>172</v>
      </c>
      <c r="BM159" s="17" t="s">
        <v>1201</v>
      </c>
    </row>
    <row r="160" spans="2:65" s="1" customFormat="1" ht="31.5" customHeight="1">
      <c r="B160" s="33"/>
      <c r="C160" s="173" t="s">
        <v>258</v>
      </c>
      <c r="D160" s="173" t="s">
        <v>141</v>
      </c>
      <c r="E160" s="174" t="s">
        <v>328</v>
      </c>
      <c r="F160" s="260" t="s">
        <v>329</v>
      </c>
      <c r="G160" s="260"/>
      <c r="H160" s="260"/>
      <c r="I160" s="260"/>
      <c r="J160" s="175" t="s">
        <v>277</v>
      </c>
      <c r="K160" s="156">
        <v>80.3</v>
      </c>
      <c r="L160" s="232">
        <v>0</v>
      </c>
      <c r="M160" s="261"/>
      <c r="N160" s="233">
        <f t="shared" si="15"/>
        <v>0</v>
      </c>
      <c r="O160" s="233"/>
      <c r="P160" s="233"/>
      <c r="Q160" s="233"/>
      <c r="R160" s="35"/>
      <c r="T160" s="157" t="s">
        <v>20</v>
      </c>
      <c r="U160" s="42" t="s">
        <v>42</v>
      </c>
      <c r="V160" s="34"/>
      <c r="W160" s="176">
        <f t="shared" si="16"/>
        <v>0</v>
      </c>
      <c r="X160" s="176">
        <v>8.8999999999999999E-3</v>
      </c>
      <c r="Y160" s="176">
        <f t="shared" si="17"/>
        <v>0.71466999999999992</v>
      </c>
      <c r="Z160" s="176">
        <v>0</v>
      </c>
      <c r="AA160" s="177">
        <f t="shared" si="18"/>
        <v>0</v>
      </c>
      <c r="AR160" s="17" t="s">
        <v>172</v>
      </c>
      <c r="AT160" s="17" t="s">
        <v>141</v>
      </c>
      <c r="AU160" s="17" t="s">
        <v>118</v>
      </c>
      <c r="AY160" s="17" t="s">
        <v>168</v>
      </c>
      <c r="BE160" s="107">
        <f t="shared" si="19"/>
        <v>0</v>
      </c>
      <c r="BF160" s="107">
        <f t="shared" si="20"/>
        <v>0</v>
      </c>
      <c r="BG160" s="107">
        <f t="shared" si="21"/>
        <v>0</v>
      </c>
      <c r="BH160" s="107">
        <f t="shared" si="22"/>
        <v>0</v>
      </c>
      <c r="BI160" s="107">
        <f t="shared" si="23"/>
        <v>0</v>
      </c>
      <c r="BJ160" s="17" t="s">
        <v>118</v>
      </c>
      <c r="BK160" s="151">
        <f t="shared" si="24"/>
        <v>0</v>
      </c>
      <c r="BL160" s="17" t="s">
        <v>172</v>
      </c>
      <c r="BM160" s="17" t="s">
        <v>1202</v>
      </c>
    </row>
    <row r="161" spans="2:65" s="1" customFormat="1" ht="31.5" customHeight="1">
      <c r="B161" s="33"/>
      <c r="C161" s="178" t="s">
        <v>262</v>
      </c>
      <c r="D161" s="178" t="s">
        <v>332</v>
      </c>
      <c r="E161" s="179" t="s">
        <v>333</v>
      </c>
      <c r="F161" s="269" t="s">
        <v>334</v>
      </c>
      <c r="G161" s="269"/>
      <c r="H161" s="269"/>
      <c r="I161" s="269"/>
      <c r="J161" s="180" t="s">
        <v>277</v>
      </c>
      <c r="K161" s="181">
        <v>84.314999999999998</v>
      </c>
      <c r="L161" s="270">
        <v>0</v>
      </c>
      <c r="M161" s="271"/>
      <c r="N161" s="272">
        <f t="shared" si="15"/>
        <v>0</v>
      </c>
      <c r="O161" s="233"/>
      <c r="P161" s="233"/>
      <c r="Q161" s="233"/>
      <c r="R161" s="35"/>
      <c r="T161" s="157" t="s">
        <v>20</v>
      </c>
      <c r="U161" s="42" t="s">
        <v>42</v>
      </c>
      <c r="V161" s="34"/>
      <c r="W161" s="176">
        <f t="shared" si="16"/>
        <v>0</v>
      </c>
      <c r="X161" s="176">
        <v>7.3999999999999999E-4</v>
      </c>
      <c r="Y161" s="176">
        <f t="shared" si="17"/>
        <v>6.23931E-2</v>
      </c>
      <c r="Z161" s="176">
        <v>0</v>
      </c>
      <c r="AA161" s="177">
        <f t="shared" si="18"/>
        <v>0</v>
      </c>
      <c r="AR161" s="17" t="s">
        <v>197</v>
      </c>
      <c r="AT161" s="17" t="s">
        <v>332</v>
      </c>
      <c r="AU161" s="17" t="s">
        <v>118</v>
      </c>
      <c r="AY161" s="17" t="s">
        <v>168</v>
      </c>
      <c r="BE161" s="107">
        <f t="shared" si="19"/>
        <v>0</v>
      </c>
      <c r="BF161" s="107">
        <f t="shared" si="20"/>
        <v>0</v>
      </c>
      <c r="BG161" s="107">
        <f t="shared" si="21"/>
        <v>0</v>
      </c>
      <c r="BH161" s="107">
        <f t="shared" si="22"/>
        <v>0</v>
      </c>
      <c r="BI161" s="107">
        <f t="shared" si="23"/>
        <v>0</v>
      </c>
      <c r="BJ161" s="17" t="s">
        <v>118</v>
      </c>
      <c r="BK161" s="151">
        <f t="shared" si="24"/>
        <v>0</v>
      </c>
      <c r="BL161" s="17" t="s">
        <v>172</v>
      </c>
      <c r="BM161" s="17" t="s">
        <v>1203</v>
      </c>
    </row>
    <row r="162" spans="2:65" s="1" customFormat="1" ht="30" customHeight="1">
      <c r="B162" s="33"/>
      <c r="C162" s="34"/>
      <c r="D162" s="34"/>
      <c r="E162" s="34"/>
      <c r="F162" s="267" t="s">
        <v>336</v>
      </c>
      <c r="G162" s="268"/>
      <c r="H162" s="268"/>
      <c r="I162" s="268"/>
      <c r="J162" s="34"/>
      <c r="K162" s="34"/>
      <c r="L162" s="34"/>
      <c r="M162" s="34"/>
      <c r="N162" s="34"/>
      <c r="O162" s="34"/>
      <c r="P162" s="34"/>
      <c r="Q162" s="34"/>
      <c r="R162" s="35"/>
      <c r="T162" s="136"/>
      <c r="U162" s="34"/>
      <c r="V162" s="34"/>
      <c r="W162" s="34"/>
      <c r="X162" s="34"/>
      <c r="Y162" s="34"/>
      <c r="Z162" s="34"/>
      <c r="AA162" s="76"/>
      <c r="AT162" s="17" t="s">
        <v>337</v>
      </c>
      <c r="AU162" s="17" t="s">
        <v>118</v>
      </c>
    </row>
    <row r="163" spans="2:65" s="1" customFormat="1" ht="31.5" customHeight="1">
      <c r="B163" s="33"/>
      <c r="C163" s="178" t="s">
        <v>266</v>
      </c>
      <c r="D163" s="178" t="s">
        <v>332</v>
      </c>
      <c r="E163" s="179" t="s">
        <v>339</v>
      </c>
      <c r="F163" s="269" t="s">
        <v>340</v>
      </c>
      <c r="G163" s="269"/>
      <c r="H163" s="269"/>
      <c r="I163" s="269"/>
      <c r="J163" s="180" t="s">
        <v>241</v>
      </c>
      <c r="K163" s="181">
        <v>55</v>
      </c>
      <c r="L163" s="270">
        <v>0</v>
      </c>
      <c r="M163" s="271"/>
      <c r="N163" s="272">
        <f>ROUND(L163*K163,3)</f>
        <v>0</v>
      </c>
      <c r="O163" s="233"/>
      <c r="P163" s="233"/>
      <c r="Q163" s="233"/>
      <c r="R163" s="35"/>
      <c r="T163" s="157" t="s">
        <v>20</v>
      </c>
      <c r="U163" s="42" t="s">
        <v>42</v>
      </c>
      <c r="V163" s="34"/>
      <c r="W163" s="176">
        <f>V163*K163</f>
        <v>0</v>
      </c>
      <c r="X163" s="176">
        <v>1E-4</v>
      </c>
      <c r="Y163" s="176">
        <f>X163*K163</f>
        <v>5.5000000000000005E-3</v>
      </c>
      <c r="Z163" s="176">
        <v>0</v>
      </c>
      <c r="AA163" s="177">
        <f>Z163*K163</f>
        <v>0</v>
      </c>
      <c r="AR163" s="17" t="s">
        <v>197</v>
      </c>
      <c r="AT163" s="17" t="s">
        <v>332</v>
      </c>
      <c r="AU163" s="17" t="s">
        <v>118</v>
      </c>
      <c r="AY163" s="17" t="s">
        <v>168</v>
      </c>
      <c r="BE163" s="107">
        <f>IF(U163="základná",N163,0)</f>
        <v>0</v>
      </c>
      <c r="BF163" s="107">
        <f>IF(U163="znížená",N163,0)</f>
        <v>0</v>
      </c>
      <c r="BG163" s="107">
        <f>IF(U163="zákl. prenesená",N163,0)</f>
        <v>0</v>
      </c>
      <c r="BH163" s="107">
        <f>IF(U163="zníž. prenesená",N163,0)</f>
        <v>0</v>
      </c>
      <c r="BI163" s="107">
        <f>IF(U163="nulová",N163,0)</f>
        <v>0</v>
      </c>
      <c r="BJ163" s="17" t="s">
        <v>118</v>
      </c>
      <c r="BK163" s="151">
        <f>ROUND(L163*K163,3)</f>
        <v>0</v>
      </c>
      <c r="BL163" s="17" t="s">
        <v>172</v>
      </c>
      <c r="BM163" s="17" t="s">
        <v>1204</v>
      </c>
    </row>
    <row r="164" spans="2:65" s="9" customFormat="1" ht="29.85" customHeight="1">
      <c r="B164" s="163"/>
      <c r="C164" s="164"/>
      <c r="D164" s="172" t="s">
        <v>149</v>
      </c>
      <c r="E164" s="172"/>
      <c r="F164" s="172"/>
      <c r="G164" s="172"/>
      <c r="H164" s="172"/>
      <c r="I164" s="172"/>
      <c r="J164" s="172"/>
      <c r="K164" s="172"/>
      <c r="L164" s="172"/>
      <c r="M164" s="172"/>
      <c r="N164" s="256">
        <f>BK164</f>
        <v>0</v>
      </c>
      <c r="O164" s="257"/>
      <c r="P164" s="257"/>
      <c r="Q164" s="257"/>
      <c r="R164" s="165"/>
      <c r="T164" s="166"/>
      <c r="U164" s="164"/>
      <c r="V164" s="164"/>
      <c r="W164" s="167">
        <f>SUM(W165:W183)</f>
        <v>0</v>
      </c>
      <c r="X164" s="164"/>
      <c r="Y164" s="167">
        <f>SUM(Y165:Y183)</f>
        <v>66.085876060000004</v>
      </c>
      <c r="Z164" s="164"/>
      <c r="AA164" s="168">
        <f>SUM(AA165:AA183)</f>
        <v>83.424982000000014</v>
      </c>
      <c r="AR164" s="169" t="s">
        <v>80</v>
      </c>
      <c r="AT164" s="170" t="s">
        <v>74</v>
      </c>
      <c r="AU164" s="170" t="s">
        <v>80</v>
      </c>
      <c r="AY164" s="169" t="s">
        <v>168</v>
      </c>
      <c r="BK164" s="171">
        <f>SUM(BK165:BK183)</f>
        <v>0</v>
      </c>
    </row>
    <row r="165" spans="2:65" s="1" customFormat="1" ht="31.5" customHeight="1">
      <c r="B165" s="33"/>
      <c r="C165" s="173" t="s">
        <v>270</v>
      </c>
      <c r="D165" s="173" t="s">
        <v>141</v>
      </c>
      <c r="E165" s="174" t="s">
        <v>343</v>
      </c>
      <c r="F165" s="260" t="s">
        <v>344</v>
      </c>
      <c r="G165" s="260"/>
      <c r="H165" s="260"/>
      <c r="I165" s="260"/>
      <c r="J165" s="175" t="s">
        <v>208</v>
      </c>
      <c r="K165" s="156">
        <v>511.15699999999998</v>
      </c>
      <c r="L165" s="232">
        <v>0</v>
      </c>
      <c r="M165" s="261"/>
      <c r="N165" s="233">
        <f t="shared" ref="N165:N183" si="25">ROUND(L165*K165,3)</f>
        <v>0</v>
      </c>
      <c r="O165" s="233"/>
      <c r="P165" s="233"/>
      <c r="Q165" s="233"/>
      <c r="R165" s="35"/>
      <c r="T165" s="157" t="s">
        <v>20</v>
      </c>
      <c r="U165" s="42" t="s">
        <v>42</v>
      </c>
      <c r="V165" s="34"/>
      <c r="W165" s="176">
        <f t="shared" ref="W165:W183" si="26">V165*K165</f>
        <v>0</v>
      </c>
      <c r="X165" s="176">
        <v>0</v>
      </c>
      <c r="Y165" s="176">
        <f t="shared" ref="Y165:Y183" si="27">X165*K165</f>
        <v>0</v>
      </c>
      <c r="Z165" s="176">
        <v>0</v>
      </c>
      <c r="AA165" s="177">
        <f t="shared" ref="AA165:AA183" si="28">Z165*K165</f>
        <v>0</v>
      </c>
      <c r="AR165" s="17" t="s">
        <v>172</v>
      </c>
      <c r="AT165" s="17" t="s">
        <v>141</v>
      </c>
      <c r="AU165" s="17" t="s">
        <v>118</v>
      </c>
      <c r="AY165" s="17" t="s">
        <v>168</v>
      </c>
      <c r="BE165" s="107">
        <f t="shared" ref="BE165:BE183" si="29">IF(U165="základná",N165,0)</f>
        <v>0</v>
      </c>
      <c r="BF165" s="107">
        <f t="shared" ref="BF165:BF183" si="30">IF(U165="znížená",N165,0)</f>
        <v>0</v>
      </c>
      <c r="BG165" s="107">
        <f t="shared" ref="BG165:BG183" si="31">IF(U165="zákl. prenesená",N165,0)</f>
        <v>0</v>
      </c>
      <c r="BH165" s="107">
        <f t="shared" ref="BH165:BH183" si="32">IF(U165="zníž. prenesená",N165,0)</f>
        <v>0</v>
      </c>
      <c r="BI165" s="107">
        <f t="shared" ref="BI165:BI183" si="33">IF(U165="nulová",N165,0)</f>
        <v>0</v>
      </c>
      <c r="BJ165" s="17" t="s">
        <v>118</v>
      </c>
      <c r="BK165" s="151">
        <f t="shared" ref="BK165:BK183" si="34">ROUND(L165*K165,3)</f>
        <v>0</v>
      </c>
      <c r="BL165" s="17" t="s">
        <v>172</v>
      </c>
      <c r="BM165" s="17" t="s">
        <v>1205</v>
      </c>
    </row>
    <row r="166" spans="2:65" s="1" customFormat="1" ht="44.25" customHeight="1">
      <c r="B166" s="33"/>
      <c r="C166" s="173" t="s">
        <v>274</v>
      </c>
      <c r="D166" s="173" t="s">
        <v>141</v>
      </c>
      <c r="E166" s="174" t="s">
        <v>347</v>
      </c>
      <c r="F166" s="260" t="s">
        <v>348</v>
      </c>
      <c r="G166" s="260"/>
      <c r="H166" s="260"/>
      <c r="I166" s="260"/>
      <c r="J166" s="175" t="s">
        <v>208</v>
      </c>
      <c r="K166" s="156">
        <v>1368.829</v>
      </c>
      <c r="L166" s="232">
        <v>0</v>
      </c>
      <c r="M166" s="261"/>
      <c r="N166" s="233">
        <f t="shared" si="25"/>
        <v>0</v>
      </c>
      <c r="O166" s="233"/>
      <c r="P166" s="233"/>
      <c r="Q166" s="233"/>
      <c r="R166" s="35"/>
      <c r="T166" s="157" t="s">
        <v>20</v>
      </c>
      <c r="U166" s="42" t="s">
        <v>42</v>
      </c>
      <c r="V166" s="34"/>
      <c r="W166" s="176">
        <f t="shared" si="26"/>
        <v>0</v>
      </c>
      <c r="X166" s="176">
        <v>2.3990000000000001E-2</v>
      </c>
      <c r="Y166" s="176">
        <f t="shared" si="27"/>
        <v>32.838207709999999</v>
      </c>
      <c r="Z166" s="176">
        <v>0</v>
      </c>
      <c r="AA166" s="177">
        <f t="shared" si="28"/>
        <v>0</v>
      </c>
      <c r="AR166" s="17" t="s">
        <v>172</v>
      </c>
      <c r="AT166" s="17" t="s">
        <v>141</v>
      </c>
      <c r="AU166" s="17" t="s">
        <v>118</v>
      </c>
      <c r="AY166" s="17" t="s">
        <v>168</v>
      </c>
      <c r="BE166" s="107">
        <f t="shared" si="29"/>
        <v>0</v>
      </c>
      <c r="BF166" s="107">
        <f t="shared" si="30"/>
        <v>0</v>
      </c>
      <c r="BG166" s="107">
        <f t="shared" si="31"/>
        <v>0</v>
      </c>
      <c r="BH166" s="107">
        <f t="shared" si="32"/>
        <v>0</v>
      </c>
      <c r="BI166" s="107">
        <f t="shared" si="33"/>
        <v>0</v>
      </c>
      <c r="BJ166" s="17" t="s">
        <v>118</v>
      </c>
      <c r="BK166" s="151">
        <f t="shared" si="34"/>
        <v>0</v>
      </c>
      <c r="BL166" s="17" t="s">
        <v>172</v>
      </c>
      <c r="BM166" s="17" t="s">
        <v>349</v>
      </c>
    </row>
    <row r="167" spans="2:65" s="1" customFormat="1" ht="57" customHeight="1">
      <c r="B167" s="33"/>
      <c r="C167" s="173" t="s">
        <v>279</v>
      </c>
      <c r="D167" s="173" t="s">
        <v>141</v>
      </c>
      <c r="E167" s="174" t="s">
        <v>351</v>
      </c>
      <c r="F167" s="260" t="s">
        <v>352</v>
      </c>
      <c r="G167" s="260"/>
      <c r="H167" s="260"/>
      <c r="I167" s="260"/>
      <c r="J167" s="175" t="s">
        <v>208</v>
      </c>
      <c r="K167" s="156">
        <v>1368.829</v>
      </c>
      <c r="L167" s="232">
        <v>0</v>
      </c>
      <c r="M167" s="261"/>
      <c r="N167" s="233">
        <f t="shared" si="25"/>
        <v>0</v>
      </c>
      <c r="O167" s="233"/>
      <c r="P167" s="233"/>
      <c r="Q167" s="233"/>
      <c r="R167" s="35"/>
      <c r="T167" s="157" t="s">
        <v>20</v>
      </c>
      <c r="U167" s="42" t="s">
        <v>42</v>
      </c>
      <c r="V167" s="34"/>
      <c r="W167" s="176">
        <f t="shared" si="26"/>
        <v>0</v>
      </c>
      <c r="X167" s="176">
        <v>0</v>
      </c>
      <c r="Y167" s="176">
        <f t="shared" si="27"/>
        <v>0</v>
      </c>
      <c r="Z167" s="176">
        <v>0</v>
      </c>
      <c r="AA167" s="177">
        <f t="shared" si="28"/>
        <v>0</v>
      </c>
      <c r="AR167" s="17" t="s">
        <v>172</v>
      </c>
      <c r="AT167" s="17" t="s">
        <v>141</v>
      </c>
      <c r="AU167" s="17" t="s">
        <v>118</v>
      </c>
      <c r="AY167" s="17" t="s">
        <v>168</v>
      </c>
      <c r="BE167" s="107">
        <f t="shared" si="29"/>
        <v>0</v>
      </c>
      <c r="BF167" s="107">
        <f t="shared" si="30"/>
        <v>0</v>
      </c>
      <c r="BG167" s="107">
        <f t="shared" si="31"/>
        <v>0</v>
      </c>
      <c r="BH167" s="107">
        <f t="shared" si="32"/>
        <v>0</v>
      </c>
      <c r="BI167" s="107">
        <f t="shared" si="33"/>
        <v>0</v>
      </c>
      <c r="BJ167" s="17" t="s">
        <v>118</v>
      </c>
      <c r="BK167" s="151">
        <f t="shared" si="34"/>
        <v>0</v>
      </c>
      <c r="BL167" s="17" t="s">
        <v>172</v>
      </c>
      <c r="BM167" s="17" t="s">
        <v>353</v>
      </c>
    </row>
    <row r="168" spans="2:65" s="1" customFormat="1" ht="44.25" customHeight="1">
      <c r="B168" s="33"/>
      <c r="C168" s="173" t="s">
        <v>283</v>
      </c>
      <c r="D168" s="173" t="s">
        <v>141</v>
      </c>
      <c r="E168" s="174" t="s">
        <v>355</v>
      </c>
      <c r="F168" s="260" t="s">
        <v>356</v>
      </c>
      <c r="G168" s="260"/>
      <c r="H168" s="260"/>
      <c r="I168" s="260"/>
      <c r="J168" s="175" t="s">
        <v>208</v>
      </c>
      <c r="K168" s="156">
        <v>1368.829</v>
      </c>
      <c r="L168" s="232">
        <v>0</v>
      </c>
      <c r="M168" s="261"/>
      <c r="N168" s="233">
        <f t="shared" si="25"/>
        <v>0</v>
      </c>
      <c r="O168" s="233"/>
      <c r="P168" s="233"/>
      <c r="Q168" s="233"/>
      <c r="R168" s="35"/>
      <c r="T168" s="157" t="s">
        <v>20</v>
      </c>
      <c r="U168" s="42" t="s">
        <v>42</v>
      </c>
      <c r="V168" s="34"/>
      <c r="W168" s="176">
        <f t="shared" si="26"/>
        <v>0</v>
      </c>
      <c r="X168" s="176">
        <v>2.3990000000000001E-2</v>
      </c>
      <c r="Y168" s="176">
        <f t="shared" si="27"/>
        <v>32.838207709999999</v>
      </c>
      <c r="Z168" s="176">
        <v>0</v>
      </c>
      <c r="AA168" s="177">
        <f t="shared" si="28"/>
        <v>0</v>
      </c>
      <c r="AR168" s="17" t="s">
        <v>172</v>
      </c>
      <c r="AT168" s="17" t="s">
        <v>141</v>
      </c>
      <c r="AU168" s="17" t="s">
        <v>118</v>
      </c>
      <c r="AY168" s="17" t="s">
        <v>168</v>
      </c>
      <c r="BE168" s="107">
        <f t="shared" si="29"/>
        <v>0</v>
      </c>
      <c r="BF168" s="107">
        <f t="shared" si="30"/>
        <v>0</v>
      </c>
      <c r="BG168" s="107">
        <f t="shared" si="31"/>
        <v>0</v>
      </c>
      <c r="BH168" s="107">
        <f t="shared" si="32"/>
        <v>0</v>
      </c>
      <c r="BI168" s="107">
        <f t="shared" si="33"/>
        <v>0</v>
      </c>
      <c r="BJ168" s="17" t="s">
        <v>118</v>
      </c>
      <c r="BK168" s="151">
        <f t="shared" si="34"/>
        <v>0</v>
      </c>
      <c r="BL168" s="17" t="s">
        <v>172</v>
      </c>
      <c r="BM168" s="17" t="s">
        <v>357</v>
      </c>
    </row>
    <row r="169" spans="2:65" s="1" customFormat="1" ht="22.5" customHeight="1">
      <c r="B169" s="33"/>
      <c r="C169" s="173" t="s">
        <v>287</v>
      </c>
      <c r="D169" s="173" t="s">
        <v>141</v>
      </c>
      <c r="E169" s="174" t="s">
        <v>359</v>
      </c>
      <c r="F169" s="260" t="s">
        <v>360</v>
      </c>
      <c r="G169" s="260"/>
      <c r="H169" s="260"/>
      <c r="I169" s="260"/>
      <c r="J169" s="175" t="s">
        <v>208</v>
      </c>
      <c r="K169" s="156">
        <v>755.16800000000001</v>
      </c>
      <c r="L169" s="232">
        <v>0</v>
      </c>
      <c r="M169" s="261"/>
      <c r="N169" s="233">
        <f t="shared" si="25"/>
        <v>0</v>
      </c>
      <c r="O169" s="233"/>
      <c r="P169" s="233"/>
      <c r="Q169" s="233"/>
      <c r="R169" s="35"/>
      <c r="T169" s="157" t="s">
        <v>20</v>
      </c>
      <c r="U169" s="42" t="s">
        <v>42</v>
      </c>
      <c r="V169" s="34"/>
      <c r="W169" s="176">
        <f t="shared" si="26"/>
        <v>0</v>
      </c>
      <c r="X169" s="176">
        <v>5.0000000000000002E-5</v>
      </c>
      <c r="Y169" s="176">
        <f t="shared" si="27"/>
        <v>3.7758400000000004E-2</v>
      </c>
      <c r="Z169" s="176">
        <v>0</v>
      </c>
      <c r="AA169" s="177">
        <f t="shared" si="28"/>
        <v>0</v>
      </c>
      <c r="AR169" s="17" t="s">
        <v>172</v>
      </c>
      <c r="AT169" s="17" t="s">
        <v>141</v>
      </c>
      <c r="AU169" s="17" t="s">
        <v>118</v>
      </c>
      <c r="AY169" s="17" t="s">
        <v>168</v>
      </c>
      <c r="BE169" s="107">
        <f t="shared" si="29"/>
        <v>0</v>
      </c>
      <c r="BF169" s="107">
        <f t="shared" si="30"/>
        <v>0</v>
      </c>
      <c r="BG169" s="107">
        <f t="shared" si="31"/>
        <v>0</v>
      </c>
      <c r="BH169" s="107">
        <f t="shared" si="32"/>
        <v>0</v>
      </c>
      <c r="BI169" s="107">
        <f t="shared" si="33"/>
        <v>0</v>
      </c>
      <c r="BJ169" s="17" t="s">
        <v>118</v>
      </c>
      <c r="BK169" s="151">
        <f t="shared" si="34"/>
        <v>0</v>
      </c>
      <c r="BL169" s="17" t="s">
        <v>172</v>
      </c>
      <c r="BM169" s="17" t="s">
        <v>1206</v>
      </c>
    </row>
    <row r="170" spans="2:65" s="1" customFormat="1" ht="22.5" customHeight="1">
      <c r="B170" s="33"/>
      <c r="C170" s="173" t="s">
        <v>291</v>
      </c>
      <c r="D170" s="173" t="s">
        <v>141</v>
      </c>
      <c r="E170" s="174" t="s">
        <v>363</v>
      </c>
      <c r="F170" s="260" t="s">
        <v>364</v>
      </c>
      <c r="G170" s="260"/>
      <c r="H170" s="260"/>
      <c r="I170" s="260"/>
      <c r="J170" s="175" t="s">
        <v>208</v>
      </c>
      <c r="K170" s="156">
        <v>755.16800000000001</v>
      </c>
      <c r="L170" s="232">
        <v>0</v>
      </c>
      <c r="M170" s="261"/>
      <c r="N170" s="233">
        <f t="shared" si="25"/>
        <v>0</v>
      </c>
      <c r="O170" s="233"/>
      <c r="P170" s="233"/>
      <c r="Q170" s="233"/>
      <c r="R170" s="35"/>
      <c r="T170" s="157" t="s">
        <v>20</v>
      </c>
      <c r="U170" s="42" t="s">
        <v>42</v>
      </c>
      <c r="V170" s="34"/>
      <c r="W170" s="176">
        <f t="shared" si="26"/>
        <v>0</v>
      </c>
      <c r="X170" s="176">
        <v>0</v>
      </c>
      <c r="Y170" s="176">
        <f t="shared" si="27"/>
        <v>0</v>
      </c>
      <c r="Z170" s="176">
        <v>0</v>
      </c>
      <c r="AA170" s="177">
        <f t="shared" si="28"/>
        <v>0</v>
      </c>
      <c r="AR170" s="17" t="s">
        <v>172</v>
      </c>
      <c r="AT170" s="17" t="s">
        <v>141</v>
      </c>
      <c r="AU170" s="17" t="s">
        <v>118</v>
      </c>
      <c r="AY170" s="17" t="s">
        <v>168</v>
      </c>
      <c r="BE170" s="107">
        <f t="shared" si="29"/>
        <v>0</v>
      </c>
      <c r="BF170" s="107">
        <f t="shared" si="30"/>
        <v>0</v>
      </c>
      <c r="BG170" s="107">
        <f t="shared" si="31"/>
        <v>0</v>
      </c>
      <c r="BH170" s="107">
        <f t="shared" si="32"/>
        <v>0</v>
      </c>
      <c r="BI170" s="107">
        <f t="shared" si="33"/>
        <v>0</v>
      </c>
      <c r="BJ170" s="17" t="s">
        <v>118</v>
      </c>
      <c r="BK170" s="151">
        <f t="shared" si="34"/>
        <v>0</v>
      </c>
      <c r="BL170" s="17" t="s">
        <v>172</v>
      </c>
      <c r="BM170" s="17" t="s">
        <v>1207</v>
      </c>
    </row>
    <row r="171" spans="2:65" s="1" customFormat="1" ht="22.5" customHeight="1">
      <c r="B171" s="33"/>
      <c r="C171" s="173" t="s">
        <v>295</v>
      </c>
      <c r="D171" s="173" t="s">
        <v>141</v>
      </c>
      <c r="E171" s="174" t="s">
        <v>383</v>
      </c>
      <c r="F171" s="260" t="s">
        <v>384</v>
      </c>
      <c r="G171" s="260"/>
      <c r="H171" s="260"/>
      <c r="I171" s="260"/>
      <c r="J171" s="175" t="s">
        <v>277</v>
      </c>
      <c r="K171" s="156">
        <v>191.56</v>
      </c>
      <c r="L171" s="232">
        <v>0</v>
      </c>
      <c r="M171" s="261"/>
      <c r="N171" s="233">
        <f t="shared" si="25"/>
        <v>0</v>
      </c>
      <c r="O171" s="233"/>
      <c r="P171" s="233"/>
      <c r="Q171" s="233"/>
      <c r="R171" s="35"/>
      <c r="T171" s="157" t="s">
        <v>20</v>
      </c>
      <c r="U171" s="42" t="s">
        <v>42</v>
      </c>
      <c r="V171" s="34"/>
      <c r="W171" s="176">
        <f t="shared" si="26"/>
        <v>0</v>
      </c>
      <c r="X171" s="176">
        <v>8.7000000000000001E-4</v>
      </c>
      <c r="Y171" s="176">
        <f t="shared" si="27"/>
        <v>0.16665720000000001</v>
      </c>
      <c r="Z171" s="176">
        <v>0</v>
      </c>
      <c r="AA171" s="177">
        <f t="shared" si="28"/>
        <v>0</v>
      </c>
      <c r="AR171" s="17" t="s">
        <v>172</v>
      </c>
      <c r="AT171" s="17" t="s">
        <v>141</v>
      </c>
      <c r="AU171" s="17" t="s">
        <v>118</v>
      </c>
      <c r="AY171" s="17" t="s">
        <v>168</v>
      </c>
      <c r="BE171" s="107">
        <f t="shared" si="29"/>
        <v>0</v>
      </c>
      <c r="BF171" s="107">
        <f t="shared" si="30"/>
        <v>0</v>
      </c>
      <c r="BG171" s="107">
        <f t="shared" si="31"/>
        <v>0</v>
      </c>
      <c r="BH171" s="107">
        <f t="shared" si="32"/>
        <v>0</v>
      </c>
      <c r="BI171" s="107">
        <f t="shared" si="33"/>
        <v>0</v>
      </c>
      <c r="BJ171" s="17" t="s">
        <v>118</v>
      </c>
      <c r="BK171" s="151">
        <f t="shared" si="34"/>
        <v>0</v>
      </c>
      <c r="BL171" s="17" t="s">
        <v>172</v>
      </c>
      <c r="BM171" s="17" t="s">
        <v>1208</v>
      </c>
    </row>
    <row r="172" spans="2:65" s="1" customFormat="1" ht="31.5" customHeight="1">
      <c r="B172" s="33"/>
      <c r="C172" s="173" t="s">
        <v>299</v>
      </c>
      <c r="D172" s="173" t="s">
        <v>141</v>
      </c>
      <c r="E172" s="174" t="s">
        <v>387</v>
      </c>
      <c r="F172" s="260" t="s">
        <v>388</v>
      </c>
      <c r="G172" s="260"/>
      <c r="H172" s="260"/>
      <c r="I172" s="260"/>
      <c r="J172" s="175" t="s">
        <v>277</v>
      </c>
      <c r="K172" s="156">
        <v>49.64</v>
      </c>
      <c r="L172" s="232">
        <v>0</v>
      </c>
      <c r="M172" s="261"/>
      <c r="N172" s="233">
        <f t="shared" si="25"/>
        <v>0</v>
      </c>
      <c r="O172" s="233"/>
      <c r="P172" s="233"/>
      <c r="Q172" s="233"/>
      <c r="R172" s="35"/>
      <c r="T172" s="157" t="s">
        <v>20</v>
      </c>
      <c r="U172" s="42" t="s">
        <v>42</v>
      </c>
      <c r="V172" s="34"/>
      <c r="W172" s="176">
        <f t="shared" si="26"/>
        <v>0</v>
      </c>
      <c r="X172" s="176">
        <v>8.8999999999999995E-4</v>
      </c>
      <c r="Y172" s="176">
        <f t="shared" si="27"/>
        <v>4.4179599999999999E-2</v>
      </c>
      <c r="Z172" s="176">
        <v>0</v>
      </c>
      <c r="AA172" s="177">
        <f t="shared" si="28"/>
        <v>0</v>
      </c>
      <c r="AR172" s="17" t="s">
        <v>172</v>
      </c>
      <c r="AT172" s="17" t="s">
        <v>141</v>
      </c>
      <c r="AU172" s="17" t="s">
        <v>118</v>
      </c>
      <c r="AY172" s="17" t="s">
        <v>168</v>
      </c>
      <c r="BE172" s="107">
        <f t="shared" si="29"/>
        <v>0</v>
      </c>
      <c r="BF172" s="107">
        <f t="shared" si="30"/>
        <v>0</v>
      </c>
      <c r="BG172" s="107">
        <f t="shared" si="31"/>
        <v>0</v>
      </c>
      <c r="BH172" s="107">
        <f t="shared" si="32"/>
        <v>0</v>
      </c>
      <c r="BI172" s="107">
        <f t="shared" si="33"/>
        <v>0</v>
      </c>
      <c r="BJ172" s="17" t="s">
        <v>118</v>
      </c>
      <c r="BK172" s="151">
        <f t="shared" si="34"/>
        <v>0</v>
      </c>
      <c r="BL172" s="17" t="s">
        <v>172</v>
      </c>
      <c r="BM172" s="17" t="s">
        <v>1209</v>
      </c>
    </row>
    <row r="173" spans="2:65" s="1" customFormat="1" ht="44.25" customHeight="1">
      <c r="B173" s="33"/>
      <c r="C173" s="173" t="s">
        <v>303</v>
      </c>
      <c r="D173" s="173" t="s">
        <v>141</v>
      </c>
      <c r="E173" s="174" t="s">
        <v>391</v>
      </c>
      <c r="F173" s="260" t="s">
        <v>392</v>
      </c>
      <c r="G173" s="260"/>
      <c r="H173" s="260"/>
      <c r="I173" s="260"/>
      <c r="J173" s="175" t="s">
        <v>277</v>
      </c>
      <c r="K173" s="156">
        <v>159.56</v>
      </c>
      <c r="L173" s="232">
        <v>0</v>
      </c>
      <c r="M173" s="261"/>
      <c r="N173" s="233">
        <f t="shared" si="25"/>
        <v>0</v>
      </c>
      <c r="O173" s="233"/>
      <c r="P173" s="233"/>
      <c r="Q173" s="233"/>
      <c r="R173" s="35"/>
      <c r="T173" s="157" t="s">
        <v>20</v>
      </c>
      <c r="U173" s="42" t="s">
        <v>42</v>
      </c>
      <c r="V173" s="34"/>
      <c r="W173" s="176">
        <f t="shared" si="26"/>
        <v>0</v>
      </c>
      <c r="X173" s="176">
        <v>8.9999999999999998E-4</v>
      </c>
      <c r="Y173" s="176">
        <f t="shared" si="27"/>
        <v>0.14360400000000001</v>
      </c>
      <c r="Z173" s="176">
        <v>0</v>
      </c>
      <c r="AA173" s="177">
        <f t="shared" si="28"/>
        <v>0</v>
      </c>
      <c r="AR173" s="17" t="s">
        <v>172</v>
      </c>
      <c r="AT173" s="17" t="s">
        <v>141</v>
      </c>
      <c r="AU173" s="17" t="s">
        <v>118</v>
      </c>
      <c r="AY173" s="17" t="s">
        <v>168</v>
      </c>
      <c r="BE173" s="107">
        <f t="shared" si="29"/>
        <v>0</v>
      </c>
      <c r="BF173" s="107">
        <f t="shared" si="30"/>
        <v>0</v>
      </c>
      <c r="BG173" s="107">
        <f t="shared" si="31"/>
        <v>0</v>
      </c>
      <c r="BH173" s="107">
        <f t="shared" si="32"/>
        <v>0</v>
      </c>
      <c r="BI173" s="107">
        <f t="shared" si="33"/>
        <v>0</v>
      </c>
      <c r="BJ173" s="17" t="s">
        <v>118</v>
      </c>
      <c r="BK173" s="151">
        <f t="shared" si="34"/>
        <v>0</v>
      </c>
      <c r="BL173" s="17" t="s">
        <v>172</v>
      </c>
      <c r="BM173" s="17" t="s">
        <v>1210</v>
      </c>
    </row>
    <row r="174" spans="2:65" s="1" customFormat="1" ht="31.5" customHeight="1">
      <c r="B174" s="33"/>
      <c r="C174" s="173" t="s">
        <v>307</v>
      </c>
      <c r="D174" s="173" t="s">
        <v>141</v>
      </c>
      <c r="E174" s="174" t="s">
        <v>395</v>
      </c>
      <c r="F174" s="260" t="s">
        <v>396</v>
      </c>
      <c r="G174" s="260"/>
      <c r="H174" s="260"/>
      <c r="I174" s="260"/>
      <c r="J174" s="175" t="s">
        <v>171</v>
      </c>
      <c r="K174" s="156">
        <v>7.7060000000000004</v>
      </c>
      <c r="L174" s="232">
        <v>0</v>
      </c>
      <c r="M174" s="261"/>
      <c r="N174" s="233">
        <f t="shared" si="25"/>
        <v>0</v>
      </c>
      <c r="O174" s="233"/>
      <c r="P174" s="233"/>
      <c r="Q174" s="233"/>
      <c r="R174" s="35"/>
      <c r="T174" s="157" t="s">
        <v>20</v>
      </c>
      <c r="U174" s="42" t="s">
        <v>42</v>
      </c>
      <c r="V174" s="34"/>
      <c r="W174" s="176">
        <f t="shared" si="26"/>
        <v>0</v>
      </c>
      <c r="X174" s="176">
        <v>2.2399999999999998E-3</v>
      </c>
      <c r="Y174" s="176">
        <f t="shared" si="27"/>
        <v>1.7261439999999999E-2</v>
      </c>
      <c r="Z174" s="176">
        <v>2.4470000000000001</v>
      </c>
      <c r="AA174" s="177">
        <f t="shared" si="28"/>
        <v>18.856582000000003</v>
      </c>
      <c r="AR174" s="17" t="s">
        <v>172</v>
      </c>
      <c r="AT174" s="17" t="s">
        <v>141</v>
      </c>
      <c r="AU174" s="17" t="s">
        <v>118</v>
      </c>
      <c r="AY174" s="17" t="s">
        <v>168</v>
      </c>
      <c r="BE174" s="107">
        <f t="shared" si="29"/>
        <v>0</v>
      </c>
      <c r="BF174" s="107">
        <f t="shared" si="30"/>
        <v>0</v>
      </c>
      <c r="BG174" s="107">
        <f t="shared" si="31"/>
        <v>0</v>
      </c>
      <c r="BH174" s="107">
        <f t="shared" si="32"/>
        <v>0</v>
      </c>
      <c r="BI174" s="107">
        <f t="shared" si="33"/>
        <v>0</v>
      </c>
      <c r="BJ174" s="17" t="s">
        <v>118</v>
      </c>
      <c r="BK174" s="151">
        <f t="shared" si="34"/>
        <v>0</v>
      </c>
      <c r="BL174" s="17" t="s">
        <v>172</v>
      </c>
      <c r="BM174" s="17" t="s">
        <v>1211</v>
      </c>
    </row>
    <row r="175" spans="2:65" s="1" customFormat="1" ht="44.25" customHeight="1">
      <c r="B175" s="33"/>
      <c r="C175" s="173" t="s">
        <v>311</v>
      </c>
      <c r="D175" s="173" t="s">
        <v>141</v>
      </c>
      <c r="E175" s="174" t="s">
        <v>399</v>
      </c>
      <c r="F175" s="260" t="s">
        <v>400</v>
      </c>
      <c r="G175" s="260"/>
      <c r="H175" s="260"/>
      <c r="I175" s="260"/>
      <c r="J175" s="175" t="s">
        <v>171</v>
      </c>
      <c r="K175" s="156">
        <v>30</v>
      </c>
      <c r="L175" s="232">
        <v>0</v>
      </c>
      <c r="M175" s="261"/>
      <c r="N175" s="233">
        <f t="shared" si="25"/>
        <v>0</v>
      </c>
      <c r="O175" s="233"/>
      <c r="P175" s="233"/>
      <c r="Q175" s="233"/>
      <c r="R175" s="35"/>
      <c r="T175" s="157" t="s">
        <v>20</v>
      </c>
      <c r="U175" s="42" t="s">
        <v>42</v>
      </c>
      <c r="V175" s="34"/>
      <c r="W175" s="176">
        <f t="shared" si="26"/>
        <v>0</v>
      </c>
      <c r="X175" s="176">
        <v>0</v>
      </c>
      <c r="Y175" s="176">
        <f t="shared" si="27"/>
        <v>0</v>
      </c>
      <c r="Z175" s="176">
        <v>1.905</v>
      </c>
      <c r="AA175" s="177">
        <f t="shared" si="28"/>
        <v>57.15</v>
      </c>
      <c r="AR175" s="17" t="s">
        <v>172</v>
      </c>
      <c r="AT175" s="17" t="s">
        <v>141</v>
      </c>
      <c r="AU175" s="17" t="s">
        <v>118</v>
      </c>
      <c r="AY175" s="17" t="s">
        <v>168</v>
      </c>
      <c r="BE175" s="107">
        <f t="shared" si="29"/>
        <v>0</v>
      </c>
      <c r="BF175" s="107">
        <f t="shared" si="30"/>
        <v>0</v>
      </c>
      <c r="BG175" s="107">
        <f t="shared" si="31"/>
        <v>0</v>
      </c>
      <c r="BH175" s="107">
        <f t="shared" si="32"/>
        <v>0</v>
      </c>
      <c r="BI175" s="107">
        <f t="shared" si="33"/>
        <v>0</v>
      </c>
      <c r="BJ175" s="17" t="s">
        <v>118</v>
      </c>
      <c r="BK175" s="151">
        <f t="shared" si="34"/>
        <v>0</v>
      </c>
      <c r="BL175" s="17" t="s">
        <v>172</v>
      </c>
      <c r="BM175" s="17" t="s">
        <v>401</v>
      </c>
    </row>
    <row r="176" spans="2:65" s="1" customFormat="1" ht="31.5" customHeight="1">
      <c r="B176" s="33"/>
      <c r="C176" s="173" t="s">
        <v>315</v>
      </c>
      <c r="D176" s="173" t="s">
        <v>141</v>
      </c>
      <c r="E176" s="174" t="s">
        <v>1212</v>
      </c>
      <c r="F176" s="260" t="s">
        <v>1213</v>
      </c>
      <c r="G176" s="260"/>
      <c r="H176" s="260"/>
      <c r="I176" s="260"/>
      <c r="J176" s="175" t="s">
        <v>208</v>
      </c>
      <c r="K176" s="156">
        <v>168.6</v>
      </c>
      <c r="L176" s="232">
        <v>0</v>
      </c>
      <c r="M176" s="261"/>
      <c r="N176" s="233">
        <f t="shared" si="25"/>
        <v>0</v>
      </c>
      <c r="O176" s="233"/>
      <c r="P176" s="233"/>
      <c r="Q176" s="233"/>
      <c r="R176" s="35"/>
      <c r="T176" s="157" t="s">
        <v>20</v>
      </c>
      <c r="U176" s="42" t="s">
        <v>42</v>
      </c>
      <c r="V176" s="34"/>
      <c r="W176" s="176">
        <f t="shared" si="26"/>
        <v>0</v>
      </c>
      <c r="X176" s="176">
        <v>0</v>
      </c>
      <c r="Y176" s="176">
        <f t="shared" si="27"/>
        <v>0</v>
      </c>
      <c r="Z176" s="176">
        <v>4.3999999999999997E-2</v>
      </c>
      <c r="AA176" s="177">
        <f t="shared" si="28"/>
        <v>7.4183999999999992</v>
      </c>
      <c r="AR176" s="17" t="s">
        <v>172</v>
      </c>
      <c r="AT176" s="17" t="s">
        <v>141</v>
      </c>
      <c r="AU176" s="17" t="s">
        <v>118</v>
      </c>
      <c r="AY176" s="17" t="s">
        <v>168</v>
      </c>
      <c r="BE176" s="107">
        <f t="shared" si="29"/>
        <v>0</v>
      </c>
      <c r="BF176" s="107">
        <f t="shared" si="30"/>
        <v>0</v>
      </c>
      <c r="BG176" s="107">
        <f t="shared" si="31"/>
        <v>0</v>
      </c>
      <c r="BH176" s="107">
        <f t="shared" si="32"/>
        <v>0</v>
      </c>
      <c r="BI176" s="107">
        <f t="shared" si="33"/>
        <v>0</v>
      </c>
      <c r="BJ176" s="17" t="s">
        <v>118</v>
      </c>
      <c r="BK176" s="151">
        <f t="shared" si="34"/>
        <v>0</v>
      </c>
      <c r="BL176" s="17" t="s">
        <v>172</v>
      </c>
      <c r="BM176" s="17" t="s">
        <v>1214</v>
      </c>
    </row>
    <row r="177" spans="2:65" s="1" customFormat="1" ht="31.5" customHeight="1">
      <c r="B177" s="33"/>
      <c r="C177" s="173" t="s">
        <v>319</v>
      </c>
      <c r="D177" s="173" t="s">
        <v>141</v>
      </c>
      <c r="E177" s="174" t="s">
        <v>447</v>
      </c>
      <c r="F177" s="260" t="s">
        <v>448</v>
      </c>
      <c r="G177" s="260"/>
      <c r="H177" s="260"/>
      <c r="I177" s="260"/>
      <c r="J177" s="175" t="s">
        <v>195</v>
      </c>
      <c r="K177" s="156">
        <v>83.427000000000007</v>
      </c>
      <c r="L177" s="232">
        <v>0</v>
      </c>
      <c r="M177" s="261"/>
      <c r="N177" s="233">
        <f t="shared" si="25"/>
        <v>0</v>
      </c>
      <c r="O177" s="233"/>
      <c r="P177" s="233"/>
      <c r="Q177" s="233"/>
      <c r="R177" s="35"/>
      <c r="T177" s="157" t="s">
        <v>20</v>
      </c>
      <c r="U177" s="42" t="s">
        <v>42</v>
      </c>
      <c r="V177" s="34"/>
      <c r="W177" s="176">
        <f t="shared" si="26"/>
        <v>0</v>
      </c>
      <c r="X177" s="176">
        <v>0</v>
      </c>
      <c r="Y177" s="176">
        <f t="shared" si="27"/>
        <v>0</v>
      </c>
      <c r="Z177" s="176">
        <v>0</v>
      </c>
      <c r="AA177" s="177">
        <f t="shared" si="28"/>
        <v>0</v>
      </c>
      <c r="AR177" s="17" t="s">
        <v>172</v>
      </c>
      <c r="AT177" s="17" t="s">
        <v>141</v>
      </c>
      <c r="AU177" s="17" t="s">
        <v>118</v>
      </c>
      <c r="AY177" s="17" t="s">
        <v>168</v>
      </c>
      <c r="BE177" s="107">
        <f t="shared" si="29"/>
        <v>0</v>
      </c>
      <c r="BF177" s="107">
        <f t="shared" si="30"/>
        <v>0</v>
      </c>
      <c r="BG177" s="107">
        <f t="shared" si="31"/>
        <v>0</v>
      </c>
      <c r="BH177" s="107">
        <f t="shared" si="32"/>
        <v>0</v>
      </c>
      <c r="BI177" s="107">
        <f t="shared" si="33"/>
        <v>0</v>
      </c>
      <c r="BJ177" s="17" t="s">
        <v>118</v>
      </c>
      <c r="BK177" s="151">
        <f t="shared" si="34"/>
        <v>0</v>
      </c>
      <c r="BL177" s="17" t="s">
        <v>172</v>
      </c>
      <c r="BM177" s="17" t="s">
        <v>449</v>
      </c>
    </row>
    <row r="178" spans="2:65" s="1" customFormat="1" ht="31.5" customHeight="1">
      <c r="B178" s="33"/>
      <c r="C178" s="173" t="s">
        <v>323</v>
      </c>
      <c r="D178" s="173" t="s">
        <v>141</v>
      </c>
      <c r="E178" s="174" t="s">
        <v>451</v>
      </c>
      <c r="F178" s="260" t="s">
        <v>452</v>
      </c>
      <c r="G178" s="260"/>
      <c r="H178" s="260"/>
      <c r="I178" s="260"/>
      <c r="J178" s="175" t="s">
        <v>195</v>
      </c>
      <c r="K178" s="156">
        <v>166.85400000000001</v>
      </c>
      <c r="L178" s="232">
        <v>0</v>
      </c>
      <c r="M178" s="261"/>
      <c r="N178" s="233">
        <f t="shared" si="25"/>
        <v>0</v>
      </c>
      <c r="O178" s="233"/>
      <c r="P178" s="233"/>
      <c r="Q178" s="233"/>
      <c r="R178" s="35"/>
      <c r="T178" s="157" t="s">
        <v>20</v>
      </c>
      <c r="U178" s="42" t="s">
        <v>42</v>
      </c>
      <c r="V178" s="34"/>
      <c r="W178" s="176">
        <f t="shared" si="26"/>
        <v>0</v>
      </c>
      <c r="X178" s="176">
        <v>0</v>
      </c>
      <c r="Y178" s="176">
        <f t="shared" si="27"/>
        <v>0</v>
      </c>
      <c r="Z178" s="176">
        <v>0</v>
      </c>
      <c r="AA178" s="177">
        <f t="shared" si="28"/>
        <v>0</v>
      </c>
      <c r="AR178" s="17" t="s">
        <v>172</v>
      </c>
      <c r="AT178" s="17" t="s">
        <v>141</v>
      </c>
      <c r="AU178" s="17" t="s">
        <v>118</v>
      </c>
      <c r="AY178" s="17" t="s">
        <v>168</v>
      </c>
      <c r="BE178" s="107">
        <f t="shared" si="29"/>
        <v>0</v>
      </c>
      <c r="BF178" s="107">
        <f t="shared" si="30"/>
        <v>0</v>
      </c>
      <c r="BG178" s="107">
        <f t="shared" si="31"/>
        <v>0</v>
      </c>
      <c r="BH178" s="107">
        <f t="shared" si="32"/>
        <v>0</v>
      </c>
      <c r="BI178" s="107">
        <f t="shared" si="33"/>
        <v>0</v>
      </c>
      <c r="BJ178" s="17" t="s">
        <v>118</v>
      </c>
      <c r="BK178" s="151">
        <f t="shared" si="34"/>
        <v>0</v>
      </c>
      <c r="BL178" s="17" t="s">
        <v>172</v>
      </c>
      <c r="BM178" s="17" t="s">
        <v>453</v>
      </c>
    </row>
    <row r="179" spans="2:65" s="1" customFormat="1" ht="31.5" customHeight="1">
      <c r="B179" s="33"/>
      <c r="C179" s="173" t="s">
        <v>327</v>
      </c>
      <c r="D179" s="173" t="s">
        <v>141</v>
      </c>
      <c r="E179" s="174" t="s">
        <v>455</v>
      </c>
      <c r="F179" s="260" t="s">
        <v>456</v>
      </c>
      <c r="G179" s="260"/>
      <c r="H179" s="260"/>
      <c r="I179" s="260"/>
      <c r="J179" s="175" t="s">
        <v>195</v>
      </c>
      <c r="K179" s="156">
        <v>83.427000000000007</v>
      </c>
      <c r="L179" s="232">
        <v>0</v>
      </c>
      <c r="M179" s="261"/>
      <c r="N179" s="233">
        <f t="shared" si="25"/>
        <v>0</v>
      </c>
      <c r="O179" s="233"/>
      <c r="P179" s="233"/>
      <c r="Q179" s="233"/>
      <c r="R179" s="35"/>
      <c r="T179" s="157" t="s">
        <v>20</v>
      </c>
      <c r="U179" s="42" t="s">
        <v>42</v>
      </c>
      <c r="V179" s="34"/>
      <c r="W179" s="176">
        <f t="shared" si="26"/>
        <v>0</v>
      </c>
      <c r="X179" s="176">
        <v>0</v>
      </c>
      <c r="Y179" s="176">
        <f t="shared" si="27"/>
        <v>0</v>
      </c>
      <c r="Z179" s="176">
        <v>0</v>
      </c>
      <c r="AA179" s="177">
        <f t="shared" si="28"/>
        <v>0</v>
      </c>
      <c r="AR179" s="17" t="s">
        <v>172</v>
      </c>
      <c r="AT179" s="17" t="s">
        <v>141</v>
      </c>
      <c r="AU179" s="17" t="s">
        <v>118</v>
      </c>
      <c r="AY179" s="17" t="s">
        <v>168</v>
      </c>
      <c r="BE179" s="107">
        <f t="shared" si="29"/>
        <v>0</v>
      </c>
      <c r="BF179" s="107">
        <f t="shared" si="30"/>
        <v>0</v>
      </c>
      <c r="BG179" s="107">
        <f t="shared" si="31"/>
        <v>0</v>
      </c>
      <c r="BH179" s="107">
        <f t="shared" si="32"/>
        <v>0</v>
      </c>
      <c r="BI179" s="107">
        <f t="shared" si="33"/>
        <v>0</v>
      </c>
      <c r="BJ179" s="17" t="s">
        <v>118</v>
      </c>
      <c r="BK179" s="151">
        <f t="shared" si="34"/>
        <v>0</v>
      </c>
      <c r="BL179" s="17" t="s">
        <v>172</v>
      </c>
      <c r="BM179" s="17" t="s">
        <v>457</v>
      </c>
    </row>
    <row r="180" spans="2:65" s="1" customFormat="1" ht="31.5" customHeight="1">
      <c r="B180" s="33"/>
      <c r="C180" s="173" t="s">
        <v>331</v>
      </c>
      <c r="D180" s="173" t="s">
        <v>141</v>
      </c>
      <c r="E180" s="174" t="s">
        <v>459</v>
      </c>
      <c r="F180" s="260" t="s">
        <v>460</v>
      </c>
      <c r="G180" s="260"/>
      <c r="H180" s="260"/>
      <c r="I180" s="260"/>
      <c r="J180" s="175" t="s">
        <v>195</v>
      </c>
      <c r="K180" s="156">
        <v>1251.405</v>
      </c>
      <c r="L180" s="232">
        <v>0</v>
      </c>
      <c r="M180" s="261"/>
      <c r="N180" s="233">
        <f t="shared" si="25"/>
        <v>0</v>
      </c>
      <c r="O180" s="233"/>
      <c r="P180" s="233"/>
      <c r="Q180" s="233"/>
      <c r="R180" s="35"/>
      <c r="T180" s="157" t="s">
        <v>20</v>
      </c>
      <c r="U180" s="42" t="s">
        <v>42</v>
      </c>
      <c r="V180" s="34"/>
      <c r="W180" s="176">
        <f t="shared" si="26"/>
        <v>0</v>
      </c>
      <c r="X180" s="176">
        <v>0</v>
      </c>
      <c r="Y180" s="176">
        <f t="shared" si="27"/>
        <v>0</v>
      </c>
      <c r="Z180" s="176">
        <v>0</v>
      </c>
      <c r="AA180" s="177">
        <f t="shared" si="28"/>
        <v>0</v>
      </c>
      <c r="AR180" s="17" t="s">
        <v>172</v>
      </c>
      <c r="AT180" s="17" t="s">
        <v>141</v>
      </c>
      <c r="AU180" s="17" t="s">
        <v>118</v>
      </c>
      <c r="AY180" s="17" t="s">
        <v>168</v>
      </c>
      <c r="BE180" s="107">
        <f t="shared" si="29"/>
        <v>0</v>
      </c>
      <c r="BF180" s="107">
        <f t="shared" si="30"/>
        <v>0</v>
      </c>
      <c r="BG180" s="107">
        <f t="shared" si="31"/>
        <v>0</v>
      </c>
      <c r="BH180" s="107">
        <f t="shared" si="32"/>
        <v>0</v>
      </c>
      <c r="BI180" s="107">
        <f t="shared" si="33"/>
        <v>0</v>
      </c>
      <c r="BJ180" s="17" t="s">
        <v>118</v>
      </c>
      <c r="BK180" s="151">
        <f t="shared" si="34"/>
        <v>0</v>
      </c>
      <c r="BL180" s="17" t="s">
        <v>172</v>
      </c>
      <c r="BM180" s="17" t="s">
        <v>461</v>
      </c>
    </row>
    <row r="181" spans="2:65" s="1" customFormat="1" ht="31.5" customHeight="1">
      <c r="B181" s="33"/>
      <c r="C181" s="173" t="s">
        <v>338</v>
      </c>
      <c r="D181" s="173" t="s">
        <v>141</v>
      </c>
      <c r="E181" s="174" t="s">
        <v>463</v>
      </c>
      <c r="F181" s="260" t="s">
        <v>464</v>
      </c>
      <c r="G181" s="260"/>
      <c r="H181" s="260"/>
      <c r="I181" s="260"/>
      <c r="J181" s="175" t="s">
        <v>195</v>
      </c>
      <c r="K181" s="156">
        <v>83.427000000000007</v>
      </c>
      <c r="L181" s="232">
        <v>0</v>
      </c>
      <c r="M181" s="261"/>
      <c r="N181" s="233">
        <f t="shared" si="25"/>
        <v>0</v>
      </c>
      <c r="O181" s="233"/>
      <c r="P181" s="233"/>
      <c r="Q181" s="233"/>
      <c r="R181" s="35"/>
      <c r="T181" s="157" t="s">
        <v>20</v>
      </c>
      <c r="U181" s="42" t="s">
        <v>42</v>
      </c>
      <c r="V181" s="34"/>
      <c r="W181" s="176">
        <f t="shared" si="26"/>
        <v>0</v>
      </c>
      <c r="X181" s="176">
        <v>0</v>
      </c>
      <c r="Y181" s="176">
        <f t="shared" si="27"/>
        <v>0</v>
      </c>
      <c r="Z181" s="176">
        <v>0</v>
      </c>
      <c r="AA181" s="177">
        <f t="shared" si="28"/>
        <v>0</v>
      </c>
      <c r="AR181" s="17" t="s">
        <v>172</v>
      </c>
      <c r="AT181" s="17" t="s">
        <v>141</v>
      </c>
      <c r="AU181" s="17" t="s">
        <v>118</v>
      </c>
      <c r="AY181" s="17" t="s">
        <v>168</v>
      </c>
      <c r="BE181" s="107">
        <f t="shared" si="29"/>
        <v>0</v>
      </c>
      <c r="BF181" s="107">
        <f t="shared" si="30"/>
        <v>0</v>
      </c>
      <c r="BG181" s="107">
        <f t="shared" si="31"/>
        <v>0</v>
      </c>
      <c r="BH181" s="107">
        <f t="shared" si="32"/>
        <v>0</v>
      </c>
      <c r="BI181" s="107">
        <f t="shared" si="33"/>
        <v>0</v>
      </c>
      <c r="BJ181" s="17" t="s">
        <v>118</v>
      </c>
      <c r="BK181" s="151">
        <f t="shared" si="34"/>
        <v>0</v>
      </c>
      <c r="BL181" s="17" t="s">
        <v>172</v>
      </c>
      <c r="BM181" s="17" t="s">
        <v>465</v>
      </c>
    </row>
    <row r="182" spans="2:65" s="1" customFormat="1" ht="31.5" customHeight="1">
      <c r="B182" s="33"/>
      <c r="C182" s="173" t="s">
        <v>342</v>
      </c>
      <c r="D182" s="173" t="s">
        <v>141</v>
      </c>
      <c r="E182" s="174" t="s">
        <v>475</v>
      </c>
      <c r="F182" s="260" t="s">
        <v>476</v>
      </c>
      <c r="G182" s="260"/>
      <c r="H182" s="260"/>
      <c r="I182" s="260"/>
      <c r="J182" s="175" t="s">
        <v>195</v>
      </c>
      <c r="K182" s="156">
        <v>83.427000000000007</v>
      </c>
      <c r="L182" s="232">
        <v>0</v>
      </c>
      <c r="M182" s="261"/>
      <c r="N182" s="233">
        <f t="shared" si="25"/>
        <v>0</v>
      </c>
      <c r="O182" s="233"/>
      <c r="P182" s="233"/>
      <c r="Q182" s="233"/>
      <c r="R182" s="35"/>
      <c r="T182" s="157" t="s">
        <v>20</v>
      </c>
      <c r="U182" s="42" t="s">
        <v>42</v>
      </c>
      <c r="V182" s="34"/>
      <c r="W182" s="176">
        <f t="shared" si="26"/>
        <v>0</v>
      </c>
      <c r="X182" s="176">
        <v>0</v>
      </c>
      <c r="Y182" s="176">
        <f t="shared" si="27"/>
        <v>0</v>
      </c>
      <c r="Z182" s="176">
        <v>0</v>
      </c>
      <c r="AA182" s="177">
        <f t="shared" si="28"/>
        <v>0</v>
      </c>
      <c r="AR182" s="17" t="s">
        <v>172</v>
      </c>
      <c r="AT182" s="17" t="s">
        <v>141</v>
      </c>
      <c r="AU182" s="17" t="s">
        <v>118</v>
      </c>
      <c r="AY182" s="17" t="s">
        <v>168</v>
      </c>
      <c r="BE182" s="107">
        <f t="shared" si="29"/>
        <v>0</v>
      </c>
      <c r="BF182" s="107">
        <f t="shared" si="30"/>
        <v>0</v>
      </c>
      <c r="BG182" s="107">
        <f t="shared" si="31"/>
        <v>0</v>
      </c>
      <c r="BH182" s="107">
        <f t="shared" si="32"/>
        <v>0</v>
      </c>
      <c r="BI182" s="107">
        <f t="shared" si="33"/>
        <v>0</v>
      </c>
      <c r="BJ182" s="17" t="s">
        <v>118</v>
      </c>
      <c r="BK182" s="151">
        <f t="shared" si="34"/>
        <v>0</v>
      </c>
      <c r="BL182" s="17" t="s">
        <v>172</v>
      </c>
      <c r="BM182" s="17" t="s">
        <v>477</v>
      </c>
    </row>
    <row r="183" spans="2:65" s="1" customFormat="1" ht="31.5" customHeight="1">
      <c r="B183" s="33"/>
      <c r="C183" s="173" t="s">
        <v>346</v>
      </c>
      <c r="D183" s="173" t="s">
        <v>141</v>
      </c>
      <c r="E183" s="174" t="s">
        <v>483</v>
      </c>
      <c r="F183" s="260" t="s">
        <v>484</v>
      </c>
      <c r="G183" s="260"/>
      <c r="H183" s="260"/>
      <c r="I183" s="260"/>
      <c r="J183" s="175" t="s">
        <v>195</v>
      </c>
      <c r="K183" s="156">
        <v>83.427000000000007</v>
      </c>
      <c r="L183" s="232">
        <v>0</v>
      </c>
      <c r="M183" s="261"/>
      <c r="N183" s="233">
        <f t="shared" si="25"/>
        <v>0</v>
      </c>
      <c r="O183" s="233"/>
      <c r="P183" s="233"/>
      <c r="Q183" s="233"/>
      <c r="R183" s="35"/>
      <c r="T183" s="157" t="s">
        <v>20</v>
      </c>
      <c r="U183" s="42" t="s">
        <v>42</v>
      </c>
      <c r="V183" s="34"/>
      <c r="W183" s="176">
        <f t="shared" si="26"/>
        <v>0</v>
      </c>
      <c r="X183" s="176">
        <v>0</v>
      </c>
      <c r="Y183" s="176">
        <f t="shared" si="27"/>
        <v>0</v>
      </c>
      <c r="Z183" s="176">
        <v>0</v>
      </c>
      <c r="AA183" s="177">
        <f t="shared" si="28"/>
        <v>0</v>
      </c>
      <c r="AR183" s="17" t="s">
        <v>172</v>
      </c>
      <c r="AT183" s="17" t="s">
        <v>141</v>
      </c>
      <c r="AU183" s="17" t="s">
        <v>118</v>
      </c>
      <c r="AY183" s="17" t="s">
        <v>168</v>
      </c>
      <c r="BE183" s="107">
        <f t="shared" si="29"/>
        <v>0</v>
      </c>
      <c r="BF183" s="107">
        <f t="shared" si="30"/>
        <v>0</v>
      </c>
      <c r="BG183" s="107">
        <f t="shared" si="31"/>
        <v>0</v>
      </c>
      <c r="BH183" s="107">
        <f t="shared" si="32"/>
        <v>0</v>
      </c>
      <c r="BI183" s="107">
        <f t="shared" si="33"/>
        <v>0</v>
      </c>
      <c r="BJ183" s="17" t="s">
        <v>118</v>
      </c>
      <c r="BK183" s="151">
        <f t="shared" si="34"/>
        <v>0</v>
      </c>
      <c r="BL183" s="17" t="s">
        <v>172</v>
      </c>
      <c r="BM183" s="17" t="s">
        <v>485</v>
      </c>
    </row>
    <row r="184" spans="2:65" s="9" customFormat="1" ht="29.85" customHeight="1">
      <c r="B184" s="163"/>
      <c r="C184" s="164"/>
      <c r="D184" s="172" t="s">
        <v>150</v>
      </c>
      <c r="E184" s="172"/>
      <c r="F184" s="172"/>
      <c r="G184" s="172"/>
      <c r="H184" s="172"/>
      <c r="I184" s="172"/>
      <c r="J184" s="172"/>
      <c r="K184" s="172"/>
      <c r="L184" s="172"/>
      <c r="M184" s="172"/>
      <c r="N184" s="256">
        <f>BK184</f>
        <v>0</v>
      </c>
      <c r="O184" s="257"/>
      <c r="P184" s="257"/>
      <c r="Q184" s="257"/>
      <c r="R184" s="165"/>
      <c r="T184" s="166"/>
      <c r="U184" s="164"/>
      <c r="V184" s="164"/>
      <c r="W184" s="167">
        <f>W185</f>
        <v>0</v>
      </c>
      <c r="X184" s="164"/>
      <c r="Y184" s="167">
        <f>Y185</f>
        <v>0</v>
      </c>
      <c r="Z184" s="164"/>
      <c r="AA184" s="168">
        <f>AA185</f>
        <v>0</v>
      </c>
      <c r="AR184" s="169" t="s">
        <v>80</v>
      </c>
      <c r="AT184" s="170" t="s">
        <v>74</v>
      </c>
      <c r="AU184" s="170" t="s">
        <v>80</v>
      </c>
      <c r="AY184" s="169" t="s">
        <v>168</v>
      </c>
      <c r="BK184" s="171">
        <f>BK185</f>
        <v>0</v>
      </c>
    </row>
    <row r="185" spans="2:65" s="1" customFormat="1" ht="31.5" customHeight="1">
      <c r="B185" s="33"/>
      <c r="C185" s="173" t="s">
        <v>350</v>
      </c>
      <c r="D185" s="173" t="s">
        <v>141</v>
      </c>
      <c r="E185" s="174" t="s">
        <v>487</v>
      </c>
      <c r="F185" s="260" t="s">
        <v>488</v>
      </c>
      <c r="G185" s="260"/>
      <c r="H185" s="260"/>
      <c r="I185" s="260"/>
      <c r="J185" s="175" t="s">
        <v>195</v>
      </c>
      <c r="K185" s="156">
        <v>96.626999999999995</v>
      </c>
      <c r="L185" s="232">
        <v>0</v>
      </c>
      <c r="M185" s="261"/>
      <c r="N185" s="233">
        <f>ROUND(L185*K185,3)</f>
        <v>0</v>
      </c>
      <c r="O185" s="233"/>
      <c r="P185" s="233"/>
      <c r="Q185" s="233"/>
      <c r="R185" s="35"/>
      <c r="T185" s="157" t="s">
        <v>20</v>
      </c>
      <c r="U185" s="42" t="s">
        <v>42</v>
      </c>
      <c r="V185" s="34"/>
      <c r="W185" s="176">
        <f>V185*K185</f>
        <v>0</v>
      </c>
      <c r="X185" s="176">
        <v>0</v>
      </c>
      <c r="Y185" s="176">
        <f>X185*K185</f>
        <v>0</v>
      </c>
      <c r="Z185" s="176">
        <v>0</v>
      </c>
      <c r="AA185" s="177">
        <f>Z185*K185</f>
        <v>0</v>
      </c>
      <c r="AR185" s="17" t="s">
        <v>172</v>
      </c>
      <c r="AT185" s="17" t="s">
        <v>141</v>
      </c>
      <c r="AU185" s="17" t="s">
        <v>118</v>
      </c>
      <c r="AY185" s="17" t="s">
        <v>168</v>
      </c>
      <c r="BE185" s="107">
        <f>IF(U185="základná",N185,0)</f>
        <v>0</v>
      </c>
      <c r="BF185" s="107">
        <f>IF(U185="znížená",N185,0)</f>
        <v>0</v>
      </c>
      <c r="BG185" s="107">
        <f>IF(U185="zákl. prenesená",N185,0)</f>
        <v>0</v>
      </c>
      <c r="BH185" s="107">
        <f>IF(U185="zníž. prenesená",N185,0)</f>
        <v>0</v>
      </c>
      <c r="BI185" s="107">
        <f>IF(U185="nulová",N185,0)</f>
        <v>0</v>
      </c>
      <c r="BJ185" s="17" t="s">
        <v>118</v>
      </c>
      <c r="BK185" s="151">
        <f>ROUND(L185*K185,3)</f>
        <v>0</v>
      </c>
      <c r="BL185" s="17" t="s">
        <v>172</v>
      </c>
      <c r="BM185" s="17" t="s">
        <v>489</v>
      </c>
    </row>
    <row r="186" spans="2:65" s="9" customFormat="1" ht="37.35" customHeight="1">
      <c r="B186" s="163"/>
      <c r="C186" s="164"/>
      <c r="D186" s="150" t="s">
        <v>151</v>
      </c>
      <c r="E186" s="150"/>
      <c r="F186" s="150"/>
      <c r="G186" s="150"/>
      <c r="H186" s="150"/>
      <c r="I186" s="150"/>
      <c r="J186" s="150"/>
      <c r="K186" s="150"/>
      <c r="L186" s="150"/>
      <c r="M186" s="150"/>
      <c r="N186" s="265">
        <f>BK186</f>
        <v>0</v>
      </c>
      <c r="O186" s="266"/>
      <c r="P186" s="266"/>
      <c r="Q186" s="266"/>
      <c r="R186" s="165"/>
      <c r="T186" s="166"/>
      <c r="U186" s="164"/>
      <c r="V186" s="164"/>
      <c r="W186" s="167">
        <f>W187+W191+W195+W198+W201+W205+W211</f>
        <v>0</v>
      </c>
      <c r="X186" s="164"/>
      <c r="Y186" s="167">
        <f>Y187+Y191+Y195+Y198+Y201+Y205+Y211</f>
        <v>18.67484147</v>
      </c>
      <c r="Z186" s="164"/>
      <c r="AA186" s="168">
        <f>AA187+AA191+AA195+AA198+AA201+AA205+AA211</f>
        <v>2.1299999999999999E-3</v>
      </c>
      <c r="AR186" s="169" t="s">
        <v>118</v>
      </c>
      <c r="AT186" s="170" t="s">
        <v>74</v>
      </c>
      <c r="AU186" s="170" t="s">
        <v>75</v>
      </c>
      <c r="AY186" s="169" t="s">
        <v>168</v>
      </c>
      <c r="BK186" s="171">
        <f>BK187+BK191+BK195+BK198+BK201+BK205+BK211</f>
        <v>0</v>
      </c>
    </row>
    <row r="187" spans="2:65" s="9" customFormat="1" ht="19.899999999999999" customHeight="1">
      <c r="B187" s="163"/>
      <c r="C187" s="164"/>
      <c r="D187" s="172" t="s">
        <v>152</v>
      </c>
      <c r="E187" s="172"/>
      <c r="F187" s="172"/>
      <c r="G187" s="172"/>
      <c r="H187" s="172"/>
      <c r="I187" s="172"/>
      <c r="J187" s="172"/>
      <c r="K187" s="172"/>
      <c r="L187" s="172"/>
      <c r="M187" s="172"/>
      <c r="N187" s="263">
        <f>BK187</f>
        <v>0</v>
      </c>
      <c r="O187" s="264"/>
      <c r="P187" s="264"/>
      <c r="Q187" s="264"/>
      <c r="R187" s="165"/>
      <c r="T187" s="166"/>
      <c r="U187" s="164"/>
      <c r="V187" s="164"/>
      <c r="W187" s="167">
        <f>SUM(W188:W190)</f>
        <v>0</v>
      </c>
      <c r="X187" s="164"/>
      <c r="Y187" s="167">
        <f>SUM(Y188:Y190)</f>
        <v>0.24453152000000003</v>
      </c>
      <c r="Z187" s="164"/>
      <c r="AA187" s="168">
        <f>SUM(AA188:AA190)</f>
        <v>0</v>
      </c>
      <c r="AR187" s="169" t="s">
        <v>118</v>
      </c>
      <c r="AT187" s="170" t="s">
        <v>74</v>
      </c>
      <c r="AU187" s="170" t="s">
        <v>80</v>
      </c>
      <c r="AY187" s="169" t="s">
        <v>168</v>
      </c>
      <c r="BK187" s="171">
        <f>SUM(BK188:BK190)</f>
        <v>0</v>
      </c>
    </row>
    <row r="188" spans="2:65" s="1" customFormat="1" ht="31.5" customHeight="1">
      <c r="B188" s="33"/>
      <c r="C188" s="173" t="s">
        <v>354</v>
      </c>
      <c r="D188" s="173" t="s">
        <v>141</v>
      </c>
      <c r="E188" s="174" t="s">
        <v>491</v>
      </c>
      <c r="F188" s="260" t="s">
        <v>492</v>
      </c>
      <c r="G188" s="260"/>
      <c r="H188" s="260"/>
      <c r="I188" s="260"/>
      <c r="J188" s="175" t="s">
        <v>208</v>
      </c>
      <c r="K188" s="156">
        <v>102.744</v>
      </c>
      <c r="L188" s="232">
        <v>0</v>
      </c>
      <c r="M188" s="261"/>
      <c r="N188" s="233">
        <f>ROUND(L188*K188,3)</f>
        <v>0</v>
      </c>
      <c r="O188" s="233"/>
      <c r="P188" s="233"/>
      <c r="Q188" s="233"/>
      <c r="R188" s="35"/>
      <c r="T188" s="157" t="s">
        <v>20</v>
      </c>
      <c r="U188" s="42" t="s">
        <v>42</v>
      </c>
      <c r="V188" s="34"/>
      <c r="W188" s="176">
        <f>V188*K188</f>
        <v>0</v>
      </c>
      <c r="X188" s="176">
        <v>8.0000000000000007E-5</v>
      </c>
      <c r="Y188" s="176">
        <f>X188*K188</f>
        <v>8.219520000000001E-3</v>
      </c>
      <c r="Z188" s="176">
        <v>0</v>
      </c>
      <c r="AA188" s="177">
        <f>Z188*K188</f>
        <v>0</v>
      </c>
      <c r="AR188" s="17" t="s">
        <v>230</v>
      </c>
      <c r="AT188" s="17" t="s">
        <v>141</v>
      </c>
      <c r="AU188" s="17" t="s">
        <v>118</v>
      </c>
      <c r="AY188" s="17" t="s">
        <v>168</v>
      </c>
      <c r="BE188" s="107">
        <f>IF(U188="základná",N188,0)</f>
        <v>0</v>
      </c>
      <c r="BF188" s="107">
        <f>IF(U188="znížená",N188,0)</f>
        <v>0</v>
      </c>
      <c r="BG188" s="107">
        <f>IF(U188="zákl. prenesená",N188,0)</f>
        <v>0</v>
      </c>
      <c r="BH188" s="107">
        <f>IF(U188="zníž. prenesená",N188,0)</f>
        <v>0</v>
      </c>
      <c r="BI188" s="107">
        <f>IF(U188="nulová",N188,0)</f>
        <v>0</v>
      </c>
      <c r="BJ188" s="17" t="s">
        <v>118</v>
      </c>
      <c r="BK188" s="151">
        <f>ROUND(L188*K188,3)</f>
        <v>0</v>
      </c>
      <c r="BL188" s="17" t="s">
        <v>230</v>
      </c>
      <c r="BM188" s="17" t="s">
        <v>1215</v>
      </c>
    </row>
    <row r="189" spans="2:65" s="1" customFormat="1" ht="31.5" customHeight="1">
      <c r="B189" s="33"/>
      <c r="C189" s="178" t="s">
        <v>358</v>
      </c>
      <c r="D189" s="178" t="s">
        <v>332</v>
      </c>
      <c r="E189" s="179" t="s">
        <v>495</v>
      </c>
      <c r="F189" s="269" t="s">
        <v>496</v>
      </c>
      <c r="G189" s="269"/>
      <c r="H189" s="269"/>
      <c r="I189" s="269"/>
      <c r="J189" s="180" t="s">
        <v>208</v>
      </c>
      <c r="K189" s="181">
        <v>118.15600000000001</v>
      </c>
      <c r="L189" s="270">
        <v>0</v>
      </c>
      <c r="M189" s="271"/>
      <c r="N189" s="272">
        <f>ROUND(L189*K189,3)</f>
        <v>0</v>
      </c>
      <c r="O189" s="233"/>
      <c r="P189" s="233"/>
      <c r="Q189" s="233"/>
      <c r="R189" s="35"/>
      <c r="T189" s="157" t="s">
        <v>20</v>
      </c>
      <c r="U189" s="42" t="s">
        <v>42</v>
      </c>
      <c r="V189" s="34"/>
      <c r="W189" s="176">
        <f>V189*K189</f>
        <v>0</v>
      </c>
      <c r="X189" s="176">
        <v>2E-3</v>
      </c>
      <c r="Y189" s="176">
        <f>X189*K189</f>
        <v>0.23631200000000002</v>
      </c>
      <c r="Z189" s="176">
        <v>0</v>
      </c>
      <c r="AA189" s="177">
        <f>Z189*K189</f>
        <v>0</v>
      </c>
      <c r="AR189" s="17" t="s">
        <v>295</v>
      </c>
      <c r="AT189" s="17" t="s">
        <v>332</v>
      </c>
      <c r="AU189" s="17" t="s">
        <v>118</v>
      </c>
      <c r="AY189" s="17" t="s">
        <v>168</v>
      </c>
      <c r="BE189" s="107">
        <f>IF(U189="základná",N189,0)</f>
        <v>0</v>
      </c>
      <c r="BF189" s="107">
        <f>IF(U189="znížená",N189,0)</f>
        <v>0</v>
      </c>
      <c r="BG189" s="107">
        <f>IF(U189="zákl. prenesená",N189,0)</f>
        <v>0</v>
      </c>
      <c r="BH189" s="107">
        <f>IF(U189="zníž. prenesená",N189,0)</f>
        <v>0</v>
      </c>
      <c r="BI189" s="107">
        <f>IF(U189="nulová",N189,0)</f>
        <v>0</v>
      </c>
      <c r="BJ189" s="17" t="s">
        <v>118</v>
      </c>
      <c r="BK189" s="151">
        <f>ROUND(L189*K189,3)</f>
        <v>0</v>
      </c>
      <c r="BL189" s="17" t="s">
        <v>230</v>
      </c>
      <c r="BM189" s="17" t="s">
        <v>1216</v>
      </c>
    </row>
    <row r="190" spans="2:65" s="1" customFormat="1" ht="31.5" customHeight="1">
      <c r="B190" s="33"/>
      <c r="C190" s="173" t="s">
        <v>362</v>
      </c>
      <c r="D190" s="173" t="s">
        <v>141</v>
      </c>
      <c r="E190" s="174" t="s">
        <v>1217</v>
      </c>
      <c r="F190" s="260" t="s">
        <v>1218</v>
      </c>
      <c r="G190" s="260"/>
      <c r="H190" s="260"/>
      <c r="I190" s="260"/>
      <c r="J190" s="175" t="s">
        <v>501</v>
      </c>
      <c r="K190" s="155">
        <v>0</v>
      </c>
      <c r="L190" s="232">
        <v>0</v>
      </c>
      <c r="M190" s="261"/>
      <c r="N190" s="233">
        <f>ROUND(L190*K190,3)</f>
        <v>0</v>
      </c>
      <c r="O190" s="233"/>
      <c r="P190" s="233"/>
      <c r="Q190" s="233"/>
      <c r="R190" s="35"/>
      <c r="T190" s="157" t="s">
        <v>20</v>
      </c>
      <c r="U190" s="42" t="s">
        <v>42</v>
      </c>
      <c r="V190" s="34"/>
      <c r="W190" s="176">
        <f>V190*K190</f>
        <v>0</v>
      </c>
      <c r="X190" s="176">
        <v>0</v>
      </c>
      <c r="Y190" s="176">
        <f>X190*K190</f>
        <v>0</v>
      </c>
      <c r="Z190" s="176">
        <v>0</v>
      </c>
      <c r="AA190" s="177">
        <f>Z190*K190</f>
        <v>0</v>
      </c>
      <c r="AR190" s="17" t="s">
        <v>230</v>
      </c>
      <c r="AT190" s="17" t="s">
        <v>141</v>
      </c>
      <c r="AU190" s="17" t="s">
        <v>118</v>
      </c>
      <c r="AY190" s="17" t="s">
        <v>168</v>
      </c>
      <c r="BE190" s="107">
        <f>IF(U190="základná",N190,0)</f>
        <v>0</v>
      </c>
      <c r="BF190" s="107">
        <f>IF(U190="znížená",N190,0)</f>
        <v>0</v>
      </c>
      <c r="BG190" s="107">
        <f>IF(U190="zákl. prenesená",N190,0)</f>
        <v>0</v>
      </c>
      <c r="BH190" s="107">
        <f>IF(U190="zníž. prenesená",N190,0)</f>
        <v>0</v>
      </c>
      <c r="BI190" s="107">
        <f>IF(U190="nulová",N190,0)</f>
        <v>0</v>
      </c>
      <c r="BJ190" s="17" t="s">
        <v>118</v>
      </c>
      <c r="BK190" s="151">
        <f>ROUND(L190*K190,3)</f>
        <v>0</v>
      </c>
      <c r="BL190" s="17" t="s">
        <v>230</v>
      </c>
      <c r="BM190" s="17" t="s">
        <v>1219</v>
      </c>
    </row>
    <row r="191" spans="2:65" s="9" customFormat="1" ht="29.85" customHeight="1">
      <c r="B191" s="163"/>
      <c r="C191" s="164"/>
      <c r="D191" s="172" t="s">
        <v>1175</v>
      </c>
      <c r="E191" s="172"/>
      <c r="F191" s="172"/>
      <c r="G191" s="172"/>
      <c r="H191" s="172"/>
      <c r="I191" s="172"/>
      <c r="J191" s="172"/>
      <c r="K191" s="172"/>
      <c r="L191" s="172"/>
      <c r="M191" s="172"/>
      <c r="N191" s="256">
        <f>BK191</f>
        <v>0</v>
      </c>
      <c r="O191" s="257"/>
      <c r="P191" s="257"/>
      <c r="Q191" s="257"/>
      <c r="R191" s="165"/>
      <c r="T191" s="166"/>
      <c r="U191" s="164"/>
      <c r="V191" s="164"/>
      <c r="W191" s="167">
        <f>SUM(W192:W194)</f>
        <v>0</v>
      </c>
      <c r="X191" s="164"/>
      <c r="Y191" s="167">
        <f>SUM(Y192:Y194)</f>
        <v>0.36022140000000002</v>
      </c>
      <c r="Z191" s="164"/>
      <c r="AA191" s="168">
        <f>SUM(AA192:AA194)</f>
        <v>0</v>
      </c>
      <c r="AR191" s="169" t="s">
        <v>118</v>
      </c>
      <c r="AT191" s="170" t="s">
        <v>74</v>
      </c>
      <c r="AU191" s="170" t="s">
        <v>80</v>
      </c>
      <c r="AY191" s="169" t="s">
        <v>168</v>
      </c>
      <c r="BK191" s="171">
        <f>SUM(BK192:BK194)</f>
        <v>0</v>
      </c>
    </row>
    <row r="192" spans="2:65" s="1" customFormat="1" ht="31.5" customHeight="1">
      <c r="B192" s="33"/>
      <c r="C192" s="173" t="s">
        <v>366</v>
      </c>
      <c r="D192" s="173" t="s">
        <v>141</v>
      </c>
      <c r="E192" s="174" t="s">
        <v>1220</v>
      </c>
      <c r="F192" s="260" t="s">
        <v>1221</v>
      </c>
      <c r="G192" s="260"/>
      <c r="H192" s="260"/>
      <c r="I192" s="260"/>
      <c r="J192" s="175" t="s">
        <v>208</v>
      </c>
      <c r="K192" s="156">
        <v>177.1</v>
      </c>
      <c r="L192" s="232">
        <v>0</v>
      </c>
      <c r="M192" s="261"/>
      <c r="N192" s="233">
        <f>ROUND(L192*K192,3)</f>
        <v>0</v>
      </c>
      <c r="O192" s="233"/>
      <c r="P192" s="233"/>
      <c r="Q192" s="233"/>
      <c r="R192" s="35"/>
      <c r="T192" s="157" t="s">
        <v>20</v>
      </c>
      <c r="U192" s="42" t="s">
        <v>42</v>
      </c>
      <c r="V192" s="34"/>
      <c r="W192" s="176">
        <f>V192*K192</f>
        <v>0</v>
      </c>
      <c r="X192" s="176">
        <v>2.7E-4</v>
      </c>
      <c r="Y192" s="176">
        <f>X192*K192</f>
        <v>4.7816999999999998E-2</v>
      </c>
      <c r="Z192" s="176">
        <v>0</v>
      </c>
      <c r="AA192" s="177">
        <f>Z192*K192</f>
        <v>0</v>
      </c>
      <c r="AR192" s="17" t="s">
        <v>230</v>
      </c>
      <c r="AT192" s="17" t="s">
        <v>141</v>
      </c>
      <c r="AU192" s="17" t="s">
        <v>118</v>
      </c>
      <c r="AY192" s="17" t="s">
        <v>168</v>
      </c>
      <c r="BE192" s="107">
        <f>IF(U192="základná",N192,0)</f>
        <v>0</v>
      </c>
      <c r="BF192" s="107">
        <f>IF(U192="znížená",N192,0)</f>
        <v>0</v>
      </c>
      <c r="BG192" s="107">
        <f>IF(U192="zákl. prenesená",N192,0)</f>
        <v>0</v>
      </c>
      <c r="BH192" s="107">
        <f>IF(U192="zníž. prenesená",N192,0)</f>
        <v>0</v>
      </c>
      <c r="BI192" s="107">
        <f>IF(U192="nulová",N192,0)</f>
        <v>0</v>
      </c>
      <c r="BJ192" s="17" t="s">
        <v>118</v>
      </c>
      <c r="BK192" s="151">
        <f>ROUND(L192*K192,3)</f>
        <v>0</v>
      </c>
      <c r="BL192" s="17" t="s">
        <v>230</v>
      </c>
      <c r="BM192" s="17" t="s">
        <v>1222</v>
      </c>
    </row>
    <row r="193" spans="2:65" s="1" customFormat="1" ht="22.5" customHeight="1">
      <c r="B193" s="33"/>
      <c r="C193" s="178" t="s">
        <v>370</v>
      </c>
      <c r="D193" s="178" t="s">
        <v>332</v>
      </c>
      <c r="E193" s="179" t="s">
        <v>1223</v>
      </c>
      <c r="F193" s="269" t="s">
        <v>1224</v>
      </c>
      <c r="G193" s="269"/>
      <c r="H193" s="269"/>
      <c r="I193" s="269"/>
      <c r="J193" s="180" t="s">
        <v>208</v>
      </c>
      <c r="K193" s="181">
        <v>185.95500000000001</v>
      </c>
      <c r="L193" s="270">
        <v>0</v>
      </c>
      <c r="M193" s="271"/>
      <c r="N193" s="272">
        <f>ROUND(L193*K193,3)</f>
        <v>0</v>
      </c>
      <c r="O193" s="233"/>
      <c r="P193" s="233"/>
      <c r="Q193" s="233"/>
      <c r="R193" s="35"/>
      <c r="T193" s="157" t="s">
        <v>20</v>
      </c>
      <c r="U193" s="42" t="s">
        <v>42</v>
      </c>
      <c r="V193" s="34"/>
      <c r="W193" s="176">
        <f>V193*K193</f>
        <v>0</v>
      </c>
      <c r="X193" s="176">
        <v>1.6800000000000001E-3</v>
      </c>
      <c r="Y193" s="176">
        <f>X193*K193</f>
        <v>0.31240440000000003</v>
      </c>
      <c r="Z193" s="176">
        <v>0</v>
      </c>
      <c r="AA193" s="177">
        <f>Z193*K193</f>
        <v>0</v>
      </c>
      <c r="AR193" s="17" t="s">
        <v>295</v>
      </c>
      <c r="AT193" s="17" t="s">
        <v>332</v>
      </c>
      <c r="AU193" s="17" t="s">
        <v>118</v>
      </c>
      <c r="AY193" s="17" t="s">
        <v>168</v>
      </c>
      <c r="BE193" s="107">
        <f>IF(U193="základná",N193,0)</f>
        <v>0</v>
      </c>
      <c r="BF193" s="107">
        <f>IF(U193="znížená",N193,0)</f>
        <v>0</v>
      </c>
      <c r="BG193" s="107">
        <f>IF(U193="zákl. prenesená",N193,0)</f>
        <v>0</v>
      </c>
      <c r="BH193" s="107">
        <f>IF(U193="zníž. prenesená",N193,0)</f>
        <v>0</v>
      </c>
      <c r="BI193" s="107">
        <f>IF(U193="nulová",N193,0)</f>
        <v>0</v>
      </c>
      <c r="BJ193" s="17" t="s">
        <v>118</v>
      </c>
      <c r="BK193" s="151">
        <f>ROUND(L193*K193,3)</f>
        <v>0</v>
      </c>
      <c r="BL193" s="17" t="s">
        <v>230</v>
      </c>
      <c r="BM193" s="17" t="s">
        <v>1225</v>
      </c>
    </row>
    <row r="194" spans="2:65" s="1" customFormat="1" ht="31.5" customHeight="1">
      <c r="B194" s="33"/>
      <c r="C194" s="173" t="s">
        <v>374</v>
      </c>
      <c r="D194" s="173" t="s">
        <v>141</v>
      </c>
      <c r="E194" s="174" t="s">
        <v>1226</v>
      </c>
      <c r="F194" s="260" t="s">
        <v>1227</v>
      </c>
      <c r="G194" s="260"/>
      <c r="H194" s="260"/>
      <c r="I194" s="260"/>
      <c r="J194" s="175" t="s">
        <v>501</v>
      </c>
      <c r="K194" s="155">
        <v>0</v>
      </c>
      <c r="L194" s="232">
        <v>0</v>
      </c>
      <c r="M194" s="261"/>
      <c r="N194" s="233">
        <f>ROUND(L194*K194,3)</f>
        <v>0</v>
      </c>
      <c r="O194" s="233"/>
      <c r="P194" s="233"/>
      <c r="Q194" s="233"/>
      <c r="R194" s="35"/>
      <c r="T194" s="157" t="s">
        <v>20</v>
      </c>
      <c r="U194" s="42" t="s">
        <v>42</v>
      </c>
      <c r="V194" s="34"/>
      <c r="W194" s="176">
        <f>V194*K194</f>
        <v>0</v>
      </c>
      <c r="X194" s="176">
        <v>0</v>
      </c>
      <c r="Y194" s="176">
        <f>X194*K194</f>
        <v>0</v>
      </c>
      <c r="Z194" s="176">
        <v>0</v>
      </c>
      <c r="AA194" s="177">
        <f>Z194*K194</f>
        <v>0</v>
      </c>
      <c r="AR194" s="17" t="s">
        <v>230</v>
      </c>
      <c r="AT194" s="17" t="s">
        <v>141</v>
      </c>
      <c r="AU194" s="17" t="s">
        <v>118</v>
      </c>
      <c r="AY194" s="17" t="s">
        <v>168</v>
      </c>
      <c r="BE194" s="107">
        <f>IF(U194="základná",N194,0)</f>
        <v>0</v>
      </c>
      <c r="BF194" s="107">
        <f>IF(U194="znížená",N194,0)</f>
        <v>0</v>
      </c>
      <c r="BG194" s="107">
        <f>IF(U194="zákl. prenesená",N194,0)</f>
        <v>0</v>
      </c>
      <c r="BH194" s="107">
        <f>IF(U194="zníž. prenesená",N194,0)</f>
        <v>0</v>
      </c>
      <c r="BI194" s="107">
        <f>IF(U194="nulová",N194,0)</f>
        <v>0</v>
      </c>
      <c r="BJ194" s="17" t="s">
        <v>118</v>
      </c>
      <c r="BK194" s="151">
        <f>ROUND(L194*K194,3)</f>
        <v>0</v>
      </c>
      <c r="BL194" s="17" t="s">
        <v>230</v>
      </c>
      <c r="BM194" s="17" t="s">
        <v>1228</v>
      </c>
    </row>
    <row r="195" spans="2:65" s="9" customFormat="1" ht="29.85" customHeight="1">
      <c r="B195" s="163"/>
      <c r="C195" s="164"/>
      <c r="D195" s="172" t="s">
        <v>154</v>
      </c>
      <c r="E195" s="172"/>
      <c r="F195" s="172"/>
      <c r="G195" s="172"/>
      <c r="H195" s="172"/>
      <c r="I195" s="172"/>
      <c r="J195" s="172"/>
      <c r="K195" s="172"/>
      <c r="L195" s="172"/>
      <c r="M195" s="172"/>
      <c r="N195" s="256">
        <f>BK195</f>
        <v>0</v>
      </c>
      <c r="O195" s="257"/>
      <c r="P195" s="257"/>
      <c r="Q195" s="257"/>
      <c r="R195" s="165"/>
      <c r="T195" s="166"/>
      <c r="U195" s="164"/>
      <c r="V195" s="164"/>
      <c r="W195" s="167">
        <f>SUM(W196:W197)</f>
        <v>0</v>
      </c>
      <c r="X195" s="164"/>
      <c r="Y195" s="167">
        <f>SUM(Y196:Y197)</f>
        <v>0</v>
      </c>
      <c r="Z195" s="164"/>
      <c r="AA195" s="168">
        <f>SUM(AA196:AA197)</f>
        <v>2.1299999999999999E-3</v>
      </c>
      <c r="AR195" s="169" t="s">
        <v>118</v>
      </c>
      <c r="AT195" s="170" t="s">
        <v>74</v>
      </c>
      <c r="AU195" s="170" t="s">
        <v>80</v>
      </c>
      <c r="AY195" s="169" t="s">
        <v>168</v>
      </c>
      <c r="BK195" s="171">
        <f>SUM(BK196:BK197)</f>
        <v>0</v>
      </c>
    </row>
    <row r="196" spans="2:65" s="1" customFormat="1" ht="22.5" customHeight="1">
      <c r="B196" s="33"/>
      <c r="C196" s="173" t="s">
        <v>378</v>
      </c>
      <c r="D196" s="173" t="s">
        <v>141</v>
      </c>
      <c r="E196" s="174" t="s">
        <v>1229</v>
      </c>
      <c r="F196" s="260" t="s">
        <v>1230</v>
      </c>
      <c r="G196" s="260"/>
      <c r="H196" s="260"/>
      <c r="I196" s="260"/>
      <c r="J196" s="175" t="s">
        <v>751</v>
      </c>
      <c r="K196" s="156">
        <v>1</v>
      </c>
      <c r="L196" s="232">
        <v>0</v>
      </c>
      <c r="M196" s="261"/>
      <c r="N196" s="233">
        <f>ROUND(L196*K196,3)</f>
        <v>0</v>
      </c>
      <c r="O196" s="233"/>
      <c r="P196" s="233"/>
      <c r="Q196" s="233"/>
      <c r="R196" s="35"/>
      <c r="T196" s="157" t="s">
        <v>20</v>
      </c>
      <c r="U196" s="42" t="s">
        <v>42</v>
      </c>
      <c r="V196" s="34"/>
      <c r="W196" s="176">
        <f>V196*K196</f>
        <v>0</v>
      </c>
      <c r="X196" s="176">
        <v>0</v>
      </c>
      <c r="Y196" s="176">
        <f>X196*K196</f>
        <v>0</v>
      </c>
      <c r="Z196" s="176">
        <v>2.1299999999999999E-3</v>
      </c>
      <c r="AA196" s="177">
        <f>Z196*K196</f>
        <v>2.1299999999999999E-3</v>
      </c>
      <c r="AR196" s="17" t="s">
        <v>230</v>
      </c>
      <c r="AT196" s="17" t="s">
        <v>141</v>
      </c>
      <c r="AU196" s="17" t="s">
        <v>118</v>
      </c>
      <c r="AY196" s="17" t="s">
        <v>168</v>
      </c>
      <c r="BE196" s="107">
        <f>IF(U196="základná",N196,0)</f>
        <v>0</v>
      </c>
      <c r="BF196" s="107">
        <f>IF(U196="znížená",N196,0)</f>
        <v>0</v>
      </c>
      <c r="BG196" s="107">
        <f>IF(U196="zákl. prenesená",N196,0)</f>
        <v>0</v>
      </c>
      <c r="BH196" s="107">
        <f>IF(U196="zníž. prenesená",N196,0)</f>
        <v>0</v>
      </c>
      <c r="BI196" s="107">
        <f>IF(U196="nulová",N196,0)</f>
        <v>0</v>
      </c>
      <c r="BJ196" s="17" t="s">
        <v>118</v>
      </c>
      <c r="BK196" s="151">
        <f>ROUND(L196*K196,3)</f>
        <v>0</v>
      </c>
      <c r="BL196" s="17" t="s">
        <v>230</v>
      </c>
      <c r="BM196" s="17" t="s">
        <v>602</v>
      </c>
    </row>
    <row r="197" spans="2:65" s="1" customFormat="1" ht="31.5" customHeight="1">
      <c r="B197" s="33"/>
      <c r="C197" s="173" t="s">
        <v>382</v>
      </c>
      <c r="D197" s="173" t="s">
        <v>141</v>
      </c>
      <c r="E197" s="174" t="s">
        <v>1231</v>
      </c>
      <c r="F197" s="260" t="s">
        <v>1232</v>
      </c>
      <c r="G197" s="260"/>
      <c r="H197" s="260"/>
      <c r="I197" s="260"/>
      <c r="J197" s="175" t="s">
        <v>501</v>
      </c>
      <c r="K197" s="155">
        <v>0</v>
      </c>
      <c r="L197" s="232">
        <v>0</v>
      </c>
      <c r="M197" s="261"/>
      <c r="N197" s="233">
        <f>ROUND(L197*K197,3)</f>
        <v>0</v>
      </c>
      <c r="O197" s="233"/>
      <c r="P197" s="233"/>
      <c r="Q197" s="233"/>
      <c r="R197" s="35"/>
      <c r="T197" s="157" t="s">
        <v>20</v>
      </c>
      <c r="U197" s="42" t="s">
        <v>42</v>
      </c>
      <c r="V197" s="34"/>
      <c r="W197" s="176">
        <f>V197*K197</f>
        <v>0</v>
      </c>
      <c r="X197" s="176">
        <v>0</v>
      </c>
      <c r="Y197" s="176">
        <f>X197*K197</f>
        <v>0</v>
      </c>
      <c r="Z197" s="176">
        <v>0</v>
      </c>
      <c r="AA197" s="177">
        <f>Z197*K197</f>
        <v>0</v>
      </c>
      <c r="AR197" s="17" t="s">
        <v>230</v>
      </c>
      <c r="AT197" s="17" t="s">
        <v>141</v>
      </c>
      <c r="AU197" s="17" t="s">
        <v>118</v>
      </c>
      <c r="AY197" s="17" t="s">
        <v>168</v>
      </c>
      <c r="BE197" s="107">
        <f>IF(U197="základná",N197,0)</f>
        <v>0</v>
      </c>
      <c r="BF197" s="107">
        <f>IF(U197="znížená",N197,0)</f>
        <v>0</v>
      </c>
      <c r="BG197" s="107">
        <f>IF(U197="zákl. prenesená",N197,0)</f>
        <v>0</v>
      </c>
      <c r="BH197" s="107">
        <f>IF(U197="zníž. prenesená",N197,0)</f>
        <v>0</v>
      </c>
      <c r="BI197" s="107">
        <f>IF(U197="nulová",N197,0)</f>
        <v>0</v>
      </c>
      <c r="BJ197" s="17" t="s">
        <v>118</v>
      </c>
      <c r="BK197" s="151">
        <f>ROUND(L197*K197,3)</f>
        <v>0</v>
      </c>
      <c r="BL197" s="17" t="s">
        <v>230</v>
      </c>
      <c r="BM197" s="17" t="s">
        <v>1233</v>
      </c>
    </row>
    <row r="198" spans="2:65" s="9" customFormat="1" ht="29.85" customHeight="1">
      <c r="B198" s="163"/>
      <c r="C198" s="164"/>
      <c r="D198" s="172" t="s">
        <v>158</v>
      </c>
      <c r="E198" s="172"/>
      <c r="F198" s="172"/>
      <c r="G198" s="172"/>
      <c r="H198" s="172"/>
      <c r="I198" s="172"/>
      <c r="J198" s="172"/>
      <c r="K198" s="172"/>
      <c r="L198" s="172"/>
      <c r="M198" s="172"/>
      <c r="N198" s="256">
        <f>BK198</f>
        <v>0</v>
      </c>
      <c r="O198" s="257"/>
      <c r="P198" s="257"/>
      <c r="Q198" s="257"/>
      <c r="R198" s="165"/>
      <c r="T198" s="166"/>
      <c r="U198" s="164"/>
      <c r="V198" s="164"/>
      <c r="W198" s="167">
        <f>SUM(W199:W200)</f>
        <v>0</v>
      </c>
      <c r="X198" s="164"/>
      <c r="Y198" s="167">
        <f>SUM(Y199:Y200)</f>
        <v>5.1004170000000002</v>
      </c>
      <c r="Z198" s="164"/>
      <c r="AA198" s="168">
        <f>SUM(AA199:AA200)</f>
        <v>0</v>
      </c>
      <c r="AR198" s="169" t="s">
        <v>118</v>
      </c>
      <c r="AT198" s="170" t="s">
        <v>74</v>
      </c>
      <c r="AU198" s="170" t="s">
        <v>80</v>
      </c>
      <c r="AY198" s="169" t="s">
        <v>168</v>
      </c>
      <c r="BK198" s="171">
        <f>SUM(BK199:BK200)</f>
        <v>0</v>
      </c>
    </row>
    <row r="199" spans="2:65" s="1" customFormat="1" ht="31.5" customHeight="1">
      <c r="B199" s="33"/>
      <c r="C199" s="173" t="s">
        <v>386</v>
      </c>
      <c r="D199" s="173" t="s">
        <v>141</v>
      </c>
      <c r="E199" s="174" t="s">
        <v>1234</v>
      </c>
      <c r="F199" s="260" t="s">
        <v>1235</v>
      </c>
      <c r="G199" s="260"/>
      <c r="H199" s="260"/>
      <c r="I199" s="260"/>
      <c r="J199" s="175" t="s">
        <v>208</v>
      </c>
      <c r="K199" s="156">
        <v>383.49</v>
      </c>
      <c r="L199" s="232">
        <v>0</v>
      </c>
      <c r="M199" s="261"/>
      <c r="N199" s="233">
        <f>ROUND(L199*K199,3)</f>
        <v>0</v>
      </c>
      <c r="O199" s="233"/>
      <c r="P199" s="233"/>
      <c r="Q199" s="233"/>
      <c r="R199" s="35"/>
      <c r="T199" s="157" t="s">
        <v>20</v>
      </c>
      <c r="U199" s="42" t="s">
        <v>42</v>
      </c>
      <c r="V199" s="34"/>
      <c r="W199" s="176">
        <f>V199*K199</f>
        <v>0</v>
      </c>
      <c r="X199" s="176">
        <v>1.3299999999999999E-2</v>
      </c>
      <c r="Y199" s="176">
        <f>X199*K199</f>
        <v>5.1004170000000002</v>
      </c>
      <c r="Z199" s="176">
        <v>0</v>
      </c>
      <c r="AA199" s="177">
        <f>Z199*K199</f>
        <v>0</v>
      </c>
      <c r="AR199" s="17" t="s">
        <v>230</v>
      </c>
      <c r="AT199" s="17" t="s">
        <v>141</v>
      </c>
      <c r="AU199" s="17" t="s">
        <v>118</v>
      </c>
      <c r="AY199" s="17" t="s">
        <v>168</v>
      </c>
      <c r="BE199" s="107">
        <f>IF(U199="základná",N199,0)</f>
        <v>0</v>
      </c>
      <c r="BF199" s="107">
        <f>IF(U199="znížená",N199,0)</f>
        <v>0</v>
      </c>
      <c r="BG199" s="107">
        <f>IF(U199="zákl. prenesená",N199,0)</f>
        <v>0</v>
      </c>
      <c r="BH199" s="107">
        <f>IF(U199="zníž. prenesená",N199,0)</f>
        <v>0</v>
      </c>
      <c r="BI199" s="107">
        <f>IF(U199="nulová",N199,0)</f>
        <v>0</v>
      </c>
      <c r="BJ199" s="17" t="s">
        <v>118</v>
      </c>
      <c r="BK199" s="151">
        <f>ROUND(L199*K199,3)</f>
        <v>0</v>
      </c>
      <c r="BL199" s="17" t="s">
        <v>230</v>
      </c>
      <c r="BM199" s="17" t="s">
        <v>1236</v>
      </c>
    </row>
    <row r="200" spans="2:65" s="1" customFormat="1" ht="31.5" customHeight="1">
      <c r="B200" s="33"/>
      <c r="C200" s="173" t="s">
        <v>390</v>
      </c>
      <c r="D200" s="173" t="s">
        <v>141</v>
      </c>
      <c r="E200" s="174" t="s">
        <v>762</v>
      </c>
      <c r="F200" s="260" t="s">
        <v>763</v>
      </c>
      <c r="G200" s="260"/>
      <c r="H200" s="260"/>
      <c r="I200" s="260"/>
      <c r="J200" s="175" t="s">
        <v>501</v>
      </c>
      <c r="K200" s="155">
        <v>0</v>
      </c>
      <c r="L200" s="232">
        <v>0</v>
      </c>
      <c r="M200" s="261"/>
      <c r="N200" s="233">
        <f>ROUND(L200*K200,3)</f>
        <v>0</v>
      </c>
      <c r="O200" s="233"/>
      <c r="P200" s="233"/>
      <c r="Q200" s="233"/>
      <c r="R200" s="35"/>
      <c r="T200" s="157" t="s">
        <v>20</v>
      </c>
      <c r="U200" s="42" t="s">
        <v>42</v>
      </c>
      <c r="V200" s="34"/>
      <c r="W200" s="176">
        <f>V200*K200</f>
        <v>0</v>
      </c>
      <c r="X200" s="176">
        <v>0</v>
      </c>
      <c r="Y200" s="176">
        <f>X200*K200</f>
        <v>0</v>
      </c>
      <c r="Z200" s="176">
        <v>0</v>
      </c>
      <c r="AA200" s="177">
        <f>Z200*K200</f>
        <v>0</v>
      </c>
      <c r="AR200" s="17" t="s">
        <v>230</v>
      </c>
      <c r="AT200" s="17" t="s">
        <v>141</v>
      </c>
      <c r="AU200" s="17" t="s">
        <v>118</v>
      </c>
      <c r="AY200" s="17" t="s">
        <v>168</v>
      </c>
      <c r="BE200" s="107">
        <f>IF(U200="základná",N200,0)</f>
        <v>0</v>
      </c>
      <c r="BF200" s="107">
        <f>IF(U200="znížená",N200,0)</f>
        <v>0</v>
      </c>
      <c r="BG200" s="107">
        <f>IF(U200="zákl. prenesená",N200,0)</f>
        <v>0</v>
      </c>
      <c r="BH200" s="107">
        <f>IF(U200="zníž. prenesená",N200,0)</f>
        <v>0</v>
      </c>
      <c r="BI200" s="107">
        <f>IF(U200="nulová",N200,0)</f>
        <v>0</v>
      </c>
      <c r="BJ200" s="17" t="s">
        <v>118</v>
      </c>
      <c r="BK200" s="151">
        <f>ROUND(L200*K200,3)</f>
        <v>0</v>
      </c>
      <c r="BL200" s="17" t="s">
        <v>230</v>
      </c>
      <c r="BM200" s="17" t="s">
        <v>764</v>
      </c>
    </row>
    <row r="201" spans="2:65" s="9" customFormat="1" ht="29.85" customHeight="1">
      <c r="B201" s="163"/>
      <c r="C201" s="164"/>
      <c r="D201" s="172" t="s">
        <v>159</v>
      </c>
      <c r="E201" s="172"/>
      <c r="F201" s="172"/>
      <c r="G201" s="172"/>
      <c r="H201" s="172"/>
      <c r="I201" s="172"/>
      <c r="J201" s="172"/>
      <c r="K201" s="172"/>
      <c r="L201" s="172"/>
      <c r="M201" s="172"/>
      <c r="N201" s="256">
        <f>BK201</f>
        <v>0</v>
      </c>
      <c r="O201" s="257"/>
      <c r="P201" s="257"/>
      <c r="Q201" s="257"/>
      <c r="R201" s="165"/>
      <c r="T201" s="166"/>
      <c r="U201" s="164"/>
      <c r="V201" s="164"/>
      <c r="W201" s="167">
        <f>SUM(W202:W204)</f>
        <v>0</v>
      </c>
      <c r="X201" s="164"/>
      <c r="Y201" s="167">
        <f>SUM(Y202:Y204)</f>
        <v>1.1641455999999999</v>
      </c>
      <c r="Z201" s="164"/>
      <c r="AA201" s="168">
        <f>SUM(AA202:AA204)</f>
        <v>0</v>
      </c>
      <c r="AR201" s="169" t="s">
        <v>118</v>
      </c>
      <c r="AT201" s="170" t="s">
        <v>74</v>
      </c>
      <c r="AU201" s="170" t="s">
        <v>80</v>
      </c>
      <c r="AY201" s="169" t="s">
        <v>168</v>
      </c>
      <c r="BK201" s="171">
        <f>SUM(BK202:BK204)</f>
        <v>0</v>
      </c>
    </row>
    <row r="202" spans="2:65" s="1" customFormat="1" ht="31.5" customHeight="1">
      <c r="B202" s="33"/>
      <c r="C202" s="173" t="s">
        <v>394</v>
      </c>
      <c r="D202" s="173" t="s">
        <v>141</v>
      </c>
      <c r="E202" s="174" t="s">
        <v>770</v>
      </c>
      <c r="F202" s="260" t="s">
        <v>771</v>
      </c>
      <c r="G202" s="260"/>
      <c r="H202" s="260"/>
      <c r="I202" s="260"/>
      <c r="J202" s="175" t="s">
        <v>277</v>
      </c>
      <c r="K202" s="156">
        <v>151.36000000000001</v>
      </c>
      <c r="L202" s="232">
        <v>0</v>
      </c>
      <c r="M202" s="261"/>
      <c r="N202" s="233">
        <f>ROUND(L202*K202,3)</f>
        <v>0</v>
      </c>
      <c r="O202" s="233"/>
      <c r="P202" s="233"/>
      <c r="Q202" s="233"/>
      <c r="R202" s="35"/>
      <c r="T202" s="157" t="s">
        <v>20</v>
      </c>
      <c r="U202" s="42" t="s">
        <v>42</v>
      </c>
      <c r="V202" s="34"/>
      <c r="W202" s="176">
        <f>V202*K202</f>
        <v>0</v>
      </c>
      <c r="X202" s="176">
        <v>4.0000000000000001E-3</v>
      </c>
      <c r="Y202" s="176">
        <f>X202*K202</f>
        <v>0.60544000000000009</v>
      </c>
      <c r="Z202" s="176">
        <v>0</v>
      </c>
      <c r="AA202" s="177">
        <f>Z202*K202</f>
        <v>0</v>
      </c>
      <c r="AR202" s="17" t="s">
        <v>230</v>
      </c>
      <c r="AT202" s="17" t="s">
        <v>141</v>
      </c>
      <c r="AU202" s="17" t="s">
        <v>118</v>
      </c>
      <c r="AY202" s="17" t="s">
        <v>168</v>
      </c>
      <c r="BE202" s="107">
        <f>IF(U202="základná",N202,0)</f>
        <v>0</v>
      </c>
      <c r="BF202" s="107">
        <f>IF(U202="znížená",N202,0)</f>
        <v>0</v>
      </c>
      <c r="BG202" s="107">
        <f>IF(U202="zákl. prenesená",N202,0)</f>
        <v>0</v>
      </c>
      <c r="BH202" s="107">
        <f>IF(U202="zníž. prenesená",N202,0)</f>
        <v>0</v>
      </c>
      <c r="BI202" s="107">
        <f>IF(U202="nulová",N202,0)</f>
        <v>0</v>
      </c>
      <c r="BJ202" s="17" t="s">
        <v>118</v>
      </c>
      <c r="BK202" s="151">
        <f>ROUND(L202*K202,3)</f>
        <v>0</v>
      </c>
      <c r="BL202" s="17" t="s">
        <v>230</v>
      </c>
      <c r="BM202" s="17" t="s">
        <v>1237</v>
      </c>
    </row>
    <row r="203" spans="2:65" s="1" customFormat="1" ht="31.5" customHeight="1">
      <c r="B203" s="33"/>
      <c r="C203" s="173" t="s">
        <v>398</v>
      </c>
      <c r="D203" s="173" t="s">
        <v>141</v>
      </c>
      <c r="E203" s="174" t="s">
        <v>774</v>
      </c>
      <c r="F203" s="260" t="s">
        <v>775</v>
      </c>
      <c r="G203" s="260"/>
      <c r="H203" s="260"/>
      <c r="I203" s="260"/>
      <c r="J203" s="175" t="s">
        <v>277</v>
      </c>
      <c r="K203" s="156">
        <v>86.22</v>
      </c>
      <c r="L203" s="232">
        <v>0</v>
      </c>
      <c r="M203" s="261"/>
      <c r="N203" s="233">
        <f>ROUND(L203*K203,3)</f>
        <v>0</v>
      </c>
      <c r="O203" s="233"/>
      <c r="P203" s="233"/>
      <c r="Q203" s="233"/>
      <c r="R203" s="35"/>
      <c r="T203" s="157" t="s">
        <v>20</v>
      </c>
      <c r="U203" s="42" t="s">
        <v>42</v>
      </c>
      <c r="V203" s="34"/>
      <c r="W203" s="176">
        <f>V203*K203</f>
        <v>0</v>
      </c>
      <c r="X203" s="176">
        <v>6.4799999999999996E-3</v>
      </c>
      <c r="Y203" s="176">
        <f>X203*K203</f>
        <v>0.55870559999999991</v>
      </c>
      <c r="Z203" s="176">
        <v>0</v>
      </c>
      <c r="AA203" s="177">
        <f>Z203*K203</f>
        <v>0</v>
      </c>
      <c r="AR203" s="17" t="s">
        <v>230</v>
      </c>
      <c r="AT203" s="17" t="s">
        <v>141</v>
      </c>
      <c r="AU203" s="17" t="s">
        <v>118</v>
      </c>
      <c r="AY203" s="17" t="s">
        <v>168</v>
      </c>
      <c r="BE203" s="107">
        <f>IF(U203="základná",N203,0)</f>
        <v>0</v>
      </c>
      <c r="BF203" s="107">
        <f>IF(U203="znížená",N203,0)</f>
        <v>0</v>
      </c>
      <c r="BG203" s="107">
        <f>IF(U203="zákl. prenesená",N203,0)</f>
        <v>0</v>
      </c>
      <c r="BH203" s="107">
        <f>IF(U203="zníž. prenesená",N203,0)</f>
        <v>0</v>
      </c>
      <c r="BI203" s="107">
        <f>IF(U203="nulová",N203,0)</f>
        <v>0</v>
      </c>
      <c r="BJ203" s="17" t="s">
        <v>118</v>
      </c>
      <c r="BK203" s="151">
        <f>ROUND(L203*K203,3)</f>
        <v>0</v>
      </c>
      <c r="BL203" s="17" t="s">
        <v>230</v>
      </c>
      <c r="BM203" s="17" t="s">
        <v>1238</v>
      </c>
    </row>
    <row r="204" spans="2:65" s="1" customFormat="1" ht="31.5" customHeight="1">
      <c r="B204" s="33"/>
      <c r="C204" s="173" t="s">
        <v>402</v>
      </c>
      <c r="D204" s="173" t="s">
        <v>141</v>
      </c>
      <c r="E204" s="174" t="s">
        <v>1239</v>
      </c>
      <c r="F204" s="260" t="s">
        <v>1240</v>
      </c>
      <c r="G204" s="260"/>
      <c r="H204" s="260"/>
      <c r="I204" s="260"/>
      <c r="J204" s="175" t="s">
        <v>501</v>
      </c>
      <c r="K204" s="155">
        <v>0</v>
      </c>
      <c r="L204" s="232">
        <v>0</v>
      </c>
      <c r="M204" s="261"/>
      <c r="N204" s="233">
        <f>ROUND(L204*K204,3)</f>
        <v>0</v>
      </c>
      <c r="O204" s="233"/>
      <c r="P204" s="233"/>
      <c r="Q204" s="233"/>
      <c r="R204" s="35"/>
      <c r="T204" s="157" t="s">
        <v>20</v>
      </c>
      <c r="U204" s="42" t="s">
        <v>42</v>
      </c>
      <c r="V204" s="34"/>
      <c r="W204" s="176">
        <f>V204*K204</f>
        <v>0</v>
      </c>
      <c r="X204" s="176">
        <v>0</v>
      </c>
      <c r="Y204" s="176">
        <f>X204*K204</f>
        <v>0</v>
      </c>
      <c r="Z204" s="176">
        <v>0</v>
      </c>
      <c r="AA204" s="177">
        <f>Z204*K204</f>
        <v>0</v>
      </c>
      <c r="AR204" s="17" t="s">
        <v>230</v>
      </c>
      <c r="AT204" s="17" t="s">
        <v>141</v>
      </c>
      <c r="AU204" s="17" t="s">
        <v>118</v>
      </c>
      <c r="AY204" s="17" t="s">
        <v>168</v>
      </c>
      <c r="BE204" s="107">
        <f>IF(U204="základná",N204,0)</f>
        <v>0</v>
      </c>
      <c r="BF204" s="107">
        <f>IF(U204="znížená",N204,0)</f>
        <v>0</v>
      </c>
      <c r="BG204" s="107">
        <f>IF(U204="zákl. prenesená",N204,0)</f>
        <v>0</v>
      </c>
      <c r="BH204" s="107">
        <f>IF(U204="zníž. prenesená",N204,0)</f>
        <v>0</v>
      </c>
      <c r="BI204" s="107">
        <f>IF(U204="nulová",N204,0)</f>
        <v>0</v>
      </c>
      <c r="BJ204" s="17" t="s">
        <v>118</v>
      </c>
      <c r="BK204" s="151">
        <f>ROUND(L204*K204,3)</f>
        <v>0</v>
      </c>
      <c r="BL204" s="17" t="s">
        <v>230</v>
      </c>
      <c r="BM204" s="17" t="s">
        <v>1241</v>
      </c>
    </row>
    <row r="205" spans="2:65" s="9" customFormat="1" ht="29.85" customHeight="1">
      <c r="B205" s="163"/>
      <c r="C205" s="164"/>
      <c r="D205" s="172" t="s">
        <v>160</v>
      </c>
      <c r="E205" s="172"/>
      <c r="F205" s="172"/>
      <c r="G205" s="172"/>
      <c r="H205" s="172"/>
      <c r="I205" s="172"/>
      <c r="J205" s="172"/>
      <c r="K205" s="172"/>
      <c r="L205" s="172"/>
      <c r="M205" s="172"/>
      <c r="N205" s="256">
        <f>BK205</f>
        <v>0</v>
      </c>
      <c r="O205" s="257"/>
      <c r="P205" s="257"/>
      <c r="Q205" s="257"/>
      <c r="R205" s="165"/>
      <c r="T205" s="166"/>
      <c r="U205" s="164"/>
      <c r="V205" s="164"/>
      <c r="W205" s="167">
        <f>SUM(W206:W210)</f>
        <v>0</v>
      </c>
      <c r="X205" s="164"/>
      <c r="Y205" s="167">
        <f>SUM(Y206:Y210)</f>
        <v>1.8189485999999999</v>
      </c>
      <c r="Z205" s="164"/>
      <c r="AA205" s="168">
        <f>SUM(AA206:AA210)</f>
        <v>0</v>
      </c>
      <c r="AR205" s="169" t="s">
        <v>118</v>
      </c>
      <c r="AT205" s="170" t="s">
        <v>74</v>
      </c>
      <c r="AU205" s="170" t="s">
        <v>80</v>
      </c>
      <c r="AY205" s="169" t="s">
        <v>168</v>
      </c>
      <c r="BK205" s="171">
        <f>SUM(BK206:BK210)</f>
        <v>0</v>
      </c>
    </row>
    <row r="206" spans="2:65" s="1" customFormat="1" ht="22.5" customHeight="1">
      <c r="B206" s="33"/>
      <c r="C206" s="173" t="s">
        <v>406</v>
      </c>
      <c r="D206" s="173" t="s">
        <v>141</v>
      </c>
      <c r="E206" s="174" t="s">
        <v>798</v>
      </c>
      <c r="F206" s="260" t="s">
        <v>799</v>
      </c>
      <c r="G206" s="260"/>
      <c r="H206" s="260"/>
      <c r="I206" s="260"/>
      <c r="J206" s="175" t="s">
        <v>277</v>
      </c>
      <c r="K206" s="156">
        <v>282.45999999999998</v>
      </c>
      <c r="L206" s="232">
        <v>0</v>
      </c>
      <c r="M206" s="261"/>
      <c r="N206" s="233">
        <f>ROUND(L206*K206,3)</f>
        <v>0</v>
      </c>
      <c r="O206" s="233"/>
      <c r="P206" s="233"/>
      <c r="Q206" s="233"/>
      <c r="R206" s="35"/>
      <c r="T206" s="157" t="s">
        <v>20</v>
      </c>
      <c r="U206" s="42" t="s">
        <v>42</v>
      </c>
      <c r="V206" s="34"/>
      <c r="W206" s="176">
        <f>V206*K206</f>
        <v>0</v>
      </c>
      <c r="X206" s="176">
        <v>5.5300000000000002E-3</v>
      </c>
      <c r="Y206" s="176">
        <f>X206*K206</f>
        <v>1.5620037999999998</v>
      </c>
      <c r="Z206" s="176">
        <v>0</v>
      </c>
      <c r="AA206" s="177">
        <f>Z206*K206</f>
        <v>0</v>
      </c>
      <c r="AR206" s="17" t="s">
        <v>230</v>
      </c>
      <c r="AT206" s="17" t="s">
        <v>141</v>
      </c>
      <c r="AU206" s="17" t="s">
        <v>118</v>
      </c>
      <c r="AY206" s="17" t="s">
        <v>168</v>
      </c>
      <c r="BE206" s="107">
        <f>IF(U206="základná",N206,0)</f>
        <v>0</v>
      </c>
      <c r="BF206" s="107">
        <f>IF(U206="znížená",N206,0)</f>
        <v>0</v>
      </c>
      <c r="BG206" s="107">
        <f>IF(U206="zákl. prenesená",N206,0)</f>
        <v>0</v>
      </c>
      <c r="BH206" s="107">
        <f>IF(U206="zníž. prenesená",N206,0)</f>
        <v>0</v>
      </c>
      <c r="BI206" s="107">
        <f>IF(U206="nulová",N206,0)</f>
        <v>0</v>
      </c>
      <c r="BJ206" s="17" t="s">
        <v>118</v>
      </c>
      <c r="BK206" s="151">
        <f>ROUND(L206*K206,3)</f>
        <v>0</v>
      </c>
      <c r="BL206" s="17" t="s">
        <v>230</v>
      </c>
      <c r="BM206" s="17" t="s">
        <v>800</v>
      </c>
    </row>
    <row r="207" spans="2:65" s="1" customFormat="1" ht="31.5" customHeight="1">
      <c r="B207" s="33"/>
      <c r="C207" s="178" t="s">
        <v>410</v>
      </c>
      <c r="D207" s="178" t="s">
        <v>332</v>
      </c>
      <c r="E207" s="179" t="s">
        <v>1242</v>
      </c>
      <c r="F207" s="269" t="s">
        <v>1243</v>
      </c>
      <c r="G207" s="269"/>
      <c r="H207" s="269"/>
      <c r="I207" s="269"/>
      <c r="J207" s="180" t="s">
        <v>241</v>
      </c>
      <c r="K207" s="181">
        <v>1</v>
      </c>
      <c r="L207" s="270">
        <v>0</v>
      </c>
      <c r="M207" s="271"/>
      <c r="N207" s="272">
        <f>ROUND(L207*K207,3)</f>
        <v>0</v>
      </c>
      <c r="O207" s="233"/>
      <c r="P207" s="233"/>
      <c r="Q207" s="233"/>
      <c r="R207" s="35"/>
      <c r="T207" s="157" t="s">
        <v>20</v>
      </c>
      <c r="U207" s="42" t="s">
        <v>42</v>
      </c>
      <c r="V207" s="34"/>
      <c r="W207" s="176">
        <f>V207*K207</f>
        <v>0</v>
      </c>
      <c r="X207" s="176">
        <v>4.9419999999999999E-2</v>
      </c>
      <c r="Y207" s="176">
        <f>X207*K207</f>
        <v>4.9419999999999999E-2</v>
      </c>
      <c r="Z207" s="176">
        <v>0</v>
      </c>
      <c r="AA207" s="177">
        <f>Z207*K207</f>
        <v>0</v>
      </c>
      <c r="AR207" s="17" t="s">
        <v>295</v>
      </c>
      <c r="AT207" s="17" t="s">
        <v>332</v>
      </c>
      <c r="AU207" s="17" t="s">
        <v>118</v>
      </c>
      <c r="AY207" s="17" t="s">
        <v>168</v>
      </c>
      <c r="BE207" s="107">
        <f>IF(U207="základná",N207,0)</f>
        <v>0</v>
      </c>
      <c r="BF207" s="107">
        <f>IF(U207="znížená",N207,0)</f>
        <v>0</v>
      </c>
      <c r="BG207" s="107">
        <f>IF(U207="zákl. prenesená",N207,0)</f>
        <v>0</v>
      </c>
      <c r="BH207" s="107">
        <f>IF(U207="zníž. prenesená",N207,0)</f>
        <v>0</v>
      </c>
      <c r="BI207" s="107">
        <f>IF(U207="nulová",N207,0)</f>
        <v>0</v>
      </c>
      <c r="BJ207" s="17" t="s">
        <v>118</v>
      </c>
      <c r="BK207" s="151">
        <f>ROUND(L207*K207,3)</f>
        <v>0</v>
      </c>
      <c r="BL207" s="17" t="s">
        <v>230</v>
      </c>
      <c r="BM207" s="17" t="s">
        <v>804</v>
      </c>
    </row>
    <row r="208" spans="2:65" s="1" customFormat="1" ht="31.5" customHeight="1">
      <c r="B208" s="33"/>
      <c r="C208" s="173" t="s">
        <v>414</v>
      </c>
      <c r="D208" s="173" t="s">
        <v>141</v>
      </c>
      <c r="E208" s="174" t="s">
        <v>822</v>
      </c>
      <c r="F208" s="260" t="s">
        <v>823</v>
      </c>
      <c r="G208" s="260"/>
      <c r="H208" s="260"/>
      <c r="I208" s="260"/>
      <c r="J208" s="175" t="s">
        <v>277</v>
      </c>
      <c r="K208" s="156">
        <v>23.44</v>
      </c>
      <c r="L208" s="232">
        <v>0</v>
      </c>
      <c r="M208" s="261"/>
      <c r="N208" s="233">
        <f>ROUND(L208*K208,3)</f>
        <v>0</v>
      </c>
      <c r="O208" s="233"/>
      <c r="P208" s="233"/>
      <c r="Q208" s="233"/>
      <c r="R208" s="35"/>
      <c r="T208" s="157" t="s">
        <v>20</v>
      </c>
      <c r="U208" s="42" t="s">
        <v>42</v>
      </c>
      <c r="V208" s="34"/>
      <c r="W208" s="176">
        <f>V208*K208</f>
        <v>0</v>
      </c>
      <c r="X208" s="176">
        <v>4.2000000000000002E-4</v>
      </c>
      <c r="Y208" s="176">
        <f>X208*K208</f>
        <v>9.8448000000000008E-3</v>
      </c>
      <c r="Z208" s="176">
        <v>0</v>
      </c>
      <c r="AA208" s="177">
        <f>Z208*K208</f>
        <v>0</v>
      </c>
      <c r="AR208" s="17" t="s">
        <v>230</v>
      </c>
      <c r="AT208" s="17" t="s">
        <v>141</v>
      </c>
      <c r="AU208" s="17" t="s">
        <v>118</v>
      </c>
      <c r="AY208" s="17" t="s">
        <v>168</v>
      </c>
      <c r="BE208" s="107">
        <f>IF(U208="základná",N208,0)</f>
        <v>0</v>
      </c>
      <c r="BF208" s="107">
        <f>IF(U208="znížená",N208,0)</f>
        <v>0</v>
      </c>
      <c r="BG208" s="107">
        <f>IF(U208="zákl. prenesená",N208,0)</f>
        <v>0</v>
      </c>
      <c r="BH208" s="107">
        <f>IF(U208="zníž. prenesená",N208,0)</f>
        <v>0</v>
      </c>
      <c r="BI208" s="107">
        <f>IF(U208="nulová",N208,0)</f>
        <v>0</v>
      </c>
      <c r="BJ208" s="17" t="s">
        <v>118</v>
      </c>
      <c r="BK208" s="151">
        <f>ROUND(L208*K208,3)</f>
        <v>0</v>
      </c>
      <c r="BL208" s="17" t="s">
        <v>230</v>
      </c>
      <c r="BM208" s="17" t="s">
        <v>824</v>
      </c>
    </row>
    <row r="209" spans="2:65" s="1" customFormat="1" ht="31.5" customHeight="1">
      <c r="B209" s="33"/>
      <c r="C209" s="178" t="s">
        <v>418</v>
      </c>
      <c r="D209" s="178" t="s">
        <v>332</v>
      </c>
      <c r="E209" s="179" t="s">
        <v>1244</v>
      </c>
      <c r="F209" s="269" t="s">
        <v>1245</v>
      </c>
      <c r="G209" s="269"/>
      <c r="H209" s="269"/>
      <c r="I209" s="269"/>
      <c r="J209" s="180" t="s">
        <v>241</v>
      </c>
      <c r="K209" s="181">
        <v>4</v>
      </c>
      <c r="L209" s="270">
        <v>0</v>
      </c>
      <c r="M209" s="271"/>
      <c r="N209" s="272">
        <f>ROUND(L209*K209,3)</f>
        <v>0</v>
      </c>
      <c r="O209" s="233"/>
      <c r="P209" s="233"/>
      <c r="Q209" s="233"/>
      <c r="R209" s="35"/>
      <c r="T209" s="157" t="s">
        <v>20</v>
      </c>
      <c r="U209" s="42" t="s">
        <v>42</v>
      </c>
      <c r="V209" s="34"/>
      <c r="W209" s="176">
        <f>V209*K209</f>
        <v>0</v>
      </c>
      <c r="X209" s="176">
        <v>4.9419999999999999E-2</v>
      </c>
      <c r="Y209" s="176">
        <f>X209*K209</f>
        <v>0.19767999999999999</v>
      </c>
      <c r="Z209" s="176">
        <v>0</v>
      </c>
      <c r="AA209" s="177">
        <f>Z209*K209</f>
        <v>0</v>
      </c>
      <c r="AR209" s="17" t="s">
        <v>295</v>
      </c>
      <c r="AT209" s="17" t="s">
        <v>332</v>
      </c>
      <c r="AU209" s="17" t="s">
        <v>118</v>
      </c>
      <c r="AY209" s="17" t="s">
        <v>168</v>
      </c>
      <c r="BE209" s="107">
        <f>IF(U209="základná",N209,0)</f>
        <v>0</v>
      </c>
      <c r="BF209" s="107">
        <f>IF(U209="znížená",N209,0)</f>
        <v>0</v>
      </c>
      <c r="BG209" s="107">
        <f>IF(U209="zákl. prenesená",N209,0)</f>
        <v>0</v>
      </c>
      <c r="BH209" s="107">
        <f>IF(U209="zníž. prenesená",N209,0)</f>
        <v>0</v>
      </c>
      <c r="BI209" s="107">
        <f>IF(U209="nulová",N209,0)</f>
        <v>0</v>
      </c>
      <c r="BJ209" s="17" t="s">
        <v>118</v>
      </c>
      <c r="BK209" s="151">
        <f>ROUND(L209*K209,3)</f>
        <v>0</v>
      </c>
      <c r="BL209" s="17" t="s">
        <v>230</v>
      </c>
      <c r="BM209" s="17" t="s">
        <v>828</v>
      </c>
    </row>
    <row r="210" spans="2:65" s="1" customFormat="1" ht="31.5" customHeight="1">
      <c r="B210" s="33"/>
      <c r="C210" s="173" t="s">
        <v>422</v>
      </c>
      <c r="D210" s="173" t="s">
        <v>141</v>
      </c>
      <c r="E210" s="174" t="s">
        <v>1246</v>
      </c>
      <c r="F210" s="260" t="s">
        <v>1247</v>
      </c>
      <c r="G210" s="260"/>
      <c r="H210" s="260"/>
      <c r="I210" s="260"/>
      <c r="J210" s="175" t="s">
        <v>501</v>
      </c>
      <c r="K210" s="155">
        <v>0</v>
      </c>
      <c r="L210" s="232">
        <v>0</v>
      </c>
      <c r="M210" s="261"/>
      <c r="N210" s="233">
        <f>ROUND(L210*K210,3)</f>
        <v>0</v>
      </c>
      <c r="O210" s="233"/>
      <c r="P210" s="233"/>
      <c r="Q210" s="233"/>
      <c r="R210" s="35"/>
      <c r="T210" s="157" t="s">
        <v>20</v>
      </c>
      <c r="U210" s="42" t="s">
        <v>42</v>
      </c>
      <c r="V210" s="34"/>
      <c r="W210" s="176">
        <f>V210*K210</f>
        <v>0</v>
      </c>
      <c r="X210" s="176">
        <v>0</v>
      </c>
      <c r="Y210" s="176">
        <f>X210*K210</f>
        <v>0</v>
      </c>
      <c r="Z210" s="176">
        <v>0</v>
      </c>
      <c r="AA210" s="177">
        <f>Z210*K210</f>
        <v>0</v>
      </c>
      <c r="AR210" s="17" t="s">
        <v>230</v>
      </c>
      <c r="AT210" s="17" t="s">
        <v>141</v>
      </c>
      <c r="AU210" s="17" t="s">
        <v>118</v>
      </c>
      <c r="AY210" s="17" t="s">
        <v>168</v>
      </c>
      <c r="BE210" s="107">
        <f>IF(U210="základná",N210,0)</f>
        <v>0</v>
      </c>
      <c r="BF210" s="107">
        <f>IF(U210="znížená",N210,0)</f>
        <v>0</v>
      </c>
      <c r="BG210" s="107">
        <f>IF(U210="zákl. prenesená",N210,0)</f>
        <v>0</v>
      </c>
      <c r="BH210" s="107">
        <f>IF(U210="zníž. prenesená",N210,0)</f>
        <v>0</v>
      </c>
      <c r="BI210" s="107">
        <f>IF(U210="nulová",N210,0)</f>
        <v>0</v>
      </c>
      <c r="BJ210" s="17" t="s">
        <v>118</v>
      </c>
      <c r="BK210" s="151">
        <f>ROUND(L210*K210,3)</f>
        <v>0</v>
      </c>
      <c r="BL210" s="17" t="s">
        <v>230</v>
      </c>
      <c r="BM210" s="17" t="s">
        <v>1248</v>
      </c>
    </row>
    <row r="211" spans="2:65" s="9" customFormat="1" ht="29.85" customHeight="1">
      <c r="B211" s="163"/>
      <c r="C211" s="164"/>
      <c r="D211" s="172" t="s">
        <v>161</v>
      </c>
      <c r="E211" s="172"/>
      <c r="F211" s="172"/>
      <c r="G211" s="172"/>
      <c r="H211" s="172"/>
      <c r="I211" s="172"/>
      <c r="J211" s="172"/>
      <c r="K211" s="172"/>
      <c r="L211" s="172"/>
      <c r="M211" s="172"/>
      <c r="N211" s="256">
        <f>BK211</f>
        <v>0</v>
      </c>
      <c r="O211" s="257"/>
      <c r="P211" s="257"/>
      <c r="Q211" s="257"/>
      <c r="R211" s="165"/>
      <c r="T211" s="166"/>
      <c r="U211" s="164"/>
      <c r="V211" s="164"/>
      <c r="W211" s="167">
        <f>SUM(W212:W219)</f>
        <v>0</v>
      </c>
      <c r="X211" s="164"/>
      <c r="Y211" s="167">
        <f>SUM(Y212:Y219)</f>
        <v>9.9865773499999992</v>
      </c>
      <c r="Z211" s="164"/>
      <c r="AA211" s="168">
        <f>SUM(AA212:AA219)</f>
        <v>0</v>
      </c>
      <c r="AR211" s="169" t="s">
        <v>118</v>
      </c>
      <c r="AT211" s="170" t="s">
        <v>74</v>
      </c>
      <c r="AU211" s="170" t="s">
        <v>80</v>
      </c>
      <c r="AY211" s="169" t="s">
        <v>168</v>
      </c>
      <c r="BK211" s="171">
        <f>SUM(BK212:BK219)</f>
        <v>0</v>
      </c>
    </row>
    <row r="212" spans="2:65" s="1" customFormat="1" ht="44.25" customHeight="1">
      <c r="B212" s="33"/>
      <c r="C212" s="173" t="s">
        <v>426</v>
      </c>
      <c r="D212" s="173" t="s">
        <v>141</v>
      </c>
      <c r="E212" s="174" t="s">
        <v>1249</v>
      </c>
      <c r="F212" s="260" t="s">
        <v>1250</v>
      </c>
      <c r="G212" s="260"/>
      <c r="H212" s="260"/>
      <c r="I212" s="260"/>
      <c r="J212" s="175" t="s">
        <v>208</v>
      </c>
      <c r="K212" s="156">
        <v>554.125</v>
      </c>
      <c r="L212" s="232">
        <v>0</v>
      </c>
      <c r="M212" s="261"/>
      <c r="N212" s="233">
        <f>ROUND(L212*K212,3)</f>
        <v>0</v>
      </c>
      <c r="O212" s="233"/>
      <c r="P212" s="233"/>
      <c r="Q212" s="233"/>
      <c r="R212" s="35"/>
      <c r="T212" s="157" t="s">
        <v>20</v>
      </c>
      <c r="U212" s="42" t="s">
        <v>42</v>
      </c>
      <c r="V212" s="34"/>
      <c r="W212" s="176">
        <f>V212*K212</f>
        <v>0</v>
      </c>
      <c r="X212" s="176">
        <v>4.4999999999999999E-4</v>
      </c>
      <c r="Y212" s="176">
        <f>X212*K212</f>
        <v>0.24935625</v>
      </c>
      <c r="Z212" s="176">
        <v>0</v>
      </c>
      <c r="AA212" s="177">
        <f>Z212*K212</f>
        <v>0</v>
      </c>
      <c r="AR212" s="17" t="s">
        <v>230</v>
      </c>
      <c r="AT212" s="17" t="s">
        <v>141</v>
      </c>
      <c r="AU212" s="17" t="s">
        <v>118</v>
      </c>
      <c r="AY212" s="17" t="s">
        <v>168</v>
      </c>
      <c r="BE212" s="107">
        <f>IF(U212="základná",N212,0)</f>
        <v>0</v>
      </c>
      <c r="BF212" s="107">
        <f>IF(U212="znížená",N212,0)</f>
        <v>0</v>
      </c>
      <c r="BG212" s="107">
        <f>IF(U212="zákl. prenesená",N212,0)</f>
        <v>0</v>
      </c>
      <c r="BH212" s="107">
        <f>IF(U212="zníž. prenesená",N212,0)</f>
        <v>0</v>
      </c>
      <c r="BI212" s="107">
        <f>IF(U212="nulová",N212,0)</f>
        <v>0</v>
      </c>
      <c r="BJ212" s="17" t="s">
        <v>118</v>
      </c>
      <c r="BK212" s="151">
        <f>ROUND(L212*K212,3)</f>
        <v>0</v>
      </c>
      <c r="BL212" s="17" t="s">
        <v>230</v>
      </c>
      <c r="BM212" s="17" t="s">
        <v>1251</v>
      </c>
    </row>
    <row r="213" spans="2:65" s="1" customFormat="1" ht="31.5" customHeight="1">
      <c r="B213" s="33"/>
      <c r="C213" s="178" t="s">
        <v>430</v>
      </c>
      <c r="D213" s="178" t="s">
        <v>332</v>
      </c>
      <c r="E213" s="179" t="s">
        <v>1252</v>
      </c>
      <c r="F213" s="269" t="s">
        <v>1253</v>
      </c>
      <c r="G213" s="269"/>
      <c r="H213" s="269"/>
      <c r="I213" s="269"/>
      <c r="J213" s="180" t="s">
        <v>208</v>
      </c>
      <c r="K213" s="181">
        <v>565.20799999999997</v>
      </c>
      <c r="L213" s="270">
        <v>0</v>
      </c>
      <c r="M213" s="271"/>
      <c r="N213" s="272">
        <f>ROUND(L213*K213,3)</f>
        <v>0</v>
      </c>
      <c r="O213" s="233"/>
      <c r="P213" s="233"/>
      <c r="Q213" s="233"/>
      <c r="R213" s="35"/>
      <c r="T213" s="157" t="s">
        <v>20</v>
      </c>
      <c r="U213" s="42" t="s">
        <v>42</v>
      </c>
      <c r="V213" s="34"/>
      <c r="W213" s="176">
        <f>V213*K213</f>
        <v>0</v>
      </c>
      <c r="X213" s="176">
        <v>1.26E-2</v>
      </c>
      <c r="Y213" s="176">
        <f>X213*K213</f>
        <v>7.1216207999999996</v>
      </c>
      <c r="Z213" s="176">
        <v>0</v>
      </c>
      <c r="AA213" s="177">
        <f>Z213*K213</f>
        <v>0</v>
      </c>
      <c r="AR213" s="17" t="s">
        <v>295</v>
      </c>
      <c r="AT213" s="17" t="s">
        <v>332</v>
      </c>
      <c r="AU213" s="17" t="s">
        <v>118</v>
      </c>
      <c r="AY213" s="17" t="s">
        <v>168</v>
      </c>
      <c r="BE213" s="107">
        <f>IF(U213="základná",N213,0)</f>
        <v>0</v>
      </c>
      <c r="BF213" s="107">
        <f>IF(U213="znížená",N213,0)</f>
        <v>0</v>
      </c>
      <c r="BG213" s="107">
        <f>IF(U213="zákl. prenesená",N213,0)</f>
        <v>0</v>
      </c>
      <c r="BH213" s="107">
        <f>IF(U213="zníž. prenesená",N213,0)</f>
        <v>0</v>
      </c>
      <c r="BI213" s="107">
        <f>IF(U213="nulová",N213,0)</f>
        <v>0</v>
      </c>
      <c r="BJ213" s="17" t="s">
        <v>118</v>
      </c>
      <c r="BK213" s="151">
        <f>ROUND(L213*K213,3)</f>
        <v>0</v>
      </c>
      <c r="BL213" s="17" t="s">
        <v>230</v>
      </c>
      <c r="BM213" s="17" t="s">
        <v>1254</v>
      </c>
    </row>
    <row r="214" spans="2:65" s="1" customFormat="1" ht="102" customHeight="1">
      <c r="B214" s="33"/>
      <c r="C214" s="34"/>
      <c r="D214" s="34"/>
      <c r="E214" s="34"/>
      <c r="F214" s="267" t="s">
        <v>1255</v>
      </c>
      <c r="G214" s="268"/>
      <c r="H214" s="268"/>
      <c r="I214" s="268"/>
      <c r="J214" s="34"/>
      <c r="K214" s="34"/>
      <c r="L214" s="34"/>
      <c r="M214" s="34"/>
      <c r="N214" s="34"/>
      <c r="O214" s="34"/>
      <c r="P214" s="34"/>
      <c r="Q214" s="34"/>
      <c r="R214" s="35"/>
      <c r="T214" s="136"/>
      <c r="U214" s="34"/>
      <c r="V214" s="34"/>
      <c r="W214" s="34"/>
      <c r="X214" s="34"/>
      <c r="Y214" s="34"/>
      <c r="Z214" s="34"/>
      <c r="AA214" s="76"/>
      <c r="AT214" s="17" t="s">
        <v>337</v>
      </c>
      <c r="AU214" s="17" t="s">
        <v>118</v>
      </c>
    </row>
    <row r="215" spans="2:65" s="1" customFormat="1" ht="44.25" customHeight="1">
      <c r="B215" s="33"/>
      <c r="C215" s="173" t="s">
        <v>434</v>
      </c>
      <c r="D215" s="173" t="s">
        <v>141</v>
      </c>
      <c r="E215" s="174" t="s">
        <v>890</v>
      </c>
      <c r="F215" s="260" t="s">
        <v>891</v>
      </c>
      <c r="G215" s="260"/>
      <c r="H215" s="260"/>
      <c r="I215" s="260"/>
      <c r="J215" s="175" t="s">
        <v>241</v>
      </c>
      <c r="K215" s="156">
        <v>2</v>
      </c>
      <c r="L215" s="232">
        <v>0</v>
      </c>
      <c r="M215" s="261"/>
      <c r="N215" s="233">
        <f>ROUND(L215*K215,3)</f>
        <v>0</v>
      </c>
      <c r="O215" s="233"/>
      <c r="P215" s="233"/>
      <c r="Q215" s="233"/>
      <c r="R215" s="35"/>
      <c r="T215" s="157" t="s">
        <v>20</v>
      </c>
      <c r="U215" s="42" t="s">
        <v>42</v>
      </c>
      <c r="V215" s="34"/>
      <c r="W215" s="176">
        <f>V215*K215</f>
        <v>0</v>
      </c>
      <c r="X215" s="176">
        <v>0</v>
      </c>
      <c r="Y215" s="176">
        <f>X215*K215</f>
        <v>0</v>
      </c>
      <c r="Z215" s="176">
        <v>0</v>
      </c>
      <c r="AA215" s="177">
        <f>Z215*K215</f>
        <v>0</v>
      </c>
      <c r="AR215" s="17" t="s">
        <v>230</v>
      </c>
      <c r="AT215" s="17" t="s">
        <v>141</v>
      </c>
      <c r="AU215" s="17" t="s">
        <v>118</v>
      </c>
      <c r="AY215" s="17" t="s">
        <v>168</v>
      </c>
      <c r="BE215" s="107">
        <f>IF(U215="základná",N215,0)</f>
        <v>0</v>
      </c>
      <c r="BF215" s="107">
        <f>IF(U215="znížená",N215,0)</f>
        <v>0</v>
      </c>
      <c r="BG215" s="107">
        <f>IF(U215="zákl. prenesená",N215,0)</f>
        <v>0</v>
      </c>
      <c r="BH215" s="107">
        <f>IF(U215="zníž. prenesená",N215,0)</f>
        <v>0</v>
      </c>
      <c r="BI215" s="107">
        <f>IF(U215="nulová",N215,0)</f>
        <v>0</v>
      </c>
      <c r="BJ215" s="17" t="s">
        <v>118</v>
      </c>
      <c r="BK215" s="151">
        <f>ROUND(L215*K215,3)</f>
        <v>0</v>
      </c>
      <c r="BL215" s="17" t="s">
        <v>230</v>
      </c>
      <c r="BM215" s="17" t="s">
        <v>892</v>
      </c>
    </row>
    <row r="216" spans="2:65" s="1" customFormat="1" ht="31.5" customHeight="1">
      <c r="B216" s="33"/>
      <c r="C216" s="178" t="s">
        <v>438</v>
      </c>
      <c r="D216" s="178" t="s">
        <v>332</v>
      </c>
      <c r="E216" s="179" t="s">
        <v>898</v>
      </c>
      <c r="F216" s="269" t="s">
        <v>899</v>
      </c>
      <c r="G216" s="269"/>
      <c r="H216" s="269"/>
      <c r="I216" s="269"/>
      <c r="J216" s="180" t="s">
        <v>751</v>
      </c>
      <c r="K216" s="181">
        <v>2</v>
      </c>
      <c r="L216" s="270">
        <v>0</v>
      </c>
      <c r="M216" s="271"/>
      <c r="N216" s="272">
        <f>ROUND(L216*K216,3)</f>
        <v>0</v>
      </c>
      <c r="O216" s="233"/>
      <c r="P216" s="233"/>
      <c r="Q216" s="233"/>
      <c r="R216" s="35"/>
      <c r="T216" s="157" t="s">
        <v>20</v>
      </c>
      <c r="U216" s="42" t="s">
        <v>42</v>
      </c>
      <c r="V216" s="34"/>
      <c r="W216" s="176">
        <f>V216*K216</f>
        <v>0</v>
      </c>
      <c r="X216" s="176">
        <v>4.2689999999999999E-2</v>
      </c>
      <c r="Y216" s="176">
        <f>X216*K216</f>
        <v>8.5379999999999998E-2</v>
      </c>
      <c r="Z216" s="176">
        <v>0</v>
      </c>
      <c r="AA216" s="177">
        <f>Z216*K216</f>
        <v>0</v>
      </c>
      <c r="AR216" s="17" t="s">
        <v>295</v>
      </c>
      <c r="AT216" s="17" t="s">
        <v>332</v>
      </c>
      <c r="AU216" s="17" t="s">
        <v>118</v>
      </c>
      <c r="AY216" s="17" t="s">
        <v>168</v>
      </c>
      <c r="BE216" s="107">
        <f>IF(U216="základná",N216,0)</f>
        <v>0</v>
      </c>
      <c r="BF216" s="107">
        <f>IF(U216="znížená",N216,0)</f>
        <v>0</v>
      </c>
      <c r="BG216" s="107">
        <f>IF(U216="zákl. prenesená",N216,0)</f>
        <v>0</v>
      </c>
      <c r="BH216" s="107">
        <f>IF(U216="zníž. prenesená",N216,0)</f>
        <v>0</v>
      </c>
      <c r="BI216" s="107">
        <f>IF(U216="nulová",N216,0)</f>
        <v>0</v>
      </c>
      <c r="BJ216" s="17" t="s">
        <v>118</v>
      </c>
      <c r="BK216" s="151">
        <f>ROUND(L216*K216,3)</f>
        <v>0</v>
      </c>
      <c r="BL216" s="17" t="s">
        <v>230</v>
      </c>
      <c r="BM216" s="17" t="s">
        <v>900</v>
      </c>
    </row>
    <row r="217" spans="2:65" s="1" customFormat="1" ht="44.25" customHeight="1">
      <c r="B217" s="33"/>
      <c r="C217" s="173" t="s">
        <v>442</v>
      </c>
      <c r="D217" s="173" t="s">
        <v>141</v>
      </c>
      <c r="E217" s="174" t="s">
        <v>1256</v>
      </c>
      <c r="F217" s="260" t="s">
        <v>1257</v>
      </c>
      <c r="G217" s="260"/>
      <c r="H217" s="260"/>
      <c r="I217" s="260"/>
      <c r="J217" s="175" t="s">
        <v>1258</v>
      </c>
      <c r="K217" s="156">
        <v>2387.0050000000001</v>
      </c>
      <c r="L217" s="232">
        <v>0</v>
      </c>
      <c r="M217" s="261"/>
      <c r="N217" s="233">
        <f>ROUND(L217*K217,3)</f>
        <v>0</v>
      </c>
      <c r="O217" s="233"/>
      <c r="P217" s="233"/>
      <c r="Q217" s="233"/>
      <c r="R217" s="35"/>
      <c r="T217" s="157" t="s">
        <v>20</v>
      </c>
      <c r="U217" s="42" t="s">
        <v>42</v>
      </c>
      <c r="V217" s="34"/>
      <c r="W217" s="176">
        <f>V217*K217</f>
        <v>0</v>
      </c>
      <c r="X217" s="176">
        <v>6.0000000000000002E-5</v>
      </c>
      <c r="Y217" s="176">
        <f>X217*K217</f>
        <v>0.14322030000000002</v>
      </c>
      <c r="Z217" s="176">
        <v>0</v>
      </c>
      <c r="AA217" s="177">
        <f>Z217*K217</f>
        <v>0</v>
      </c>
      <c r="AR217" s="17" t="s">
        <v>230</v>
      </c>
      <c r="AT217" s="17" t="s">
        <v>141</v>
      </c>
      <c r="AU217" s="17" t="s">
        <v>118</v>
      </c>
      <c r="AY217" s="17" t="s">
        <v>168</v>
      </c>
      <c r="BE217" s="107">
        <f>IF(U217="základná",N217,0)</f>
        <v>0</v>
      </c>
      <c r="BF217" s="107">
        <f>IF(U217="znížená",N217,0)</f>
        <v>0</v>
      </c>
      <c r="BG217" s="107">
        <f>IF(U217="zákl. prenesená",N217,0)</f>
        <v>0</v>
      </c>
      <c r="BH217" s="107">
        <f>IF(U217="zníž. prenesená",N217,0)</f>
        <v>0</v>
      </c>
      <c r="BI217" s="107">
        <f>IF(U217="nulová",N217,0)</f>
        <v>0</v>
      </c>
      <c r="BJ217" s="17" t="s">
        <v>118</v>
      </c>
      <c r="BK217" s="151">
        <f>ROUND(L217*K217,3)</f>
        <v>0</v>
      </c>
      <c r="BL217" s="17" t="s">
        <v>230</v>
      </c>
      <c r="BM217" s="17" t="s">
        <v>1259</v>
      </c>
    </row>
    <row r="218" spans="2:65" s="1" customFormat="1" ht="22.5" customHeight="1">
      <c r="B218" s="33"/>
      <c r="C218" s="178" t="s">
        <v>446</v>
      </c>
      <c r="D218" s="178" t="s">
        <v>332</v>
      </c>
      <c r="E218" s="179" t="s">
        <v>1260</v>
      </c>
      <c r="F218" s="269" t="s">
        <v>1261</v>
      </c>
      <c r="G218" s="269"/>
      <c r="H218" s="269"/>
      <c r="I218" s="269"/>
      <c r="J218" s="180" t="s">
        <v>195</v>
      </c>
      <c r="K218" s="181">
        <v>2.387</v>
      </c>
      <c r="L218" s="270">
        <v>0</v>
      </c>
      <c r="M218" s="271"/>
      <c r="N218" s="272">
        <f>ROUND(L218*K218,3)</f>
        <v>0</v>
      </c>
      <c r="O218" s="233"/>
      <c r="P218" s="233"/>
      <c r="Q218" s="233"/>
      <c r="R218" s="35"/>
      <c r="T218" s="157" t="s">
        <v>20</v>
      </c>
      <c r="U218" s="42" t="s">
        <v>42</v>
      </c>
      <c r="V218" s="34"/>
      <c r="W218" s="176">
        <f>V218*K218</f>
        <v>0</v>
      </c>
      <c r="X218" s="176">
        <v>1</v>
      </c>
      <c r="Y218" s="176">
        <f>X218*K218</f>
        <v>2.387</v>
      </c>
      <c r="Z218" s="176">
        <v>0</v>
      </c>
      <c r="AA218" s="177">
        <f>Z218*K218</f>
        <v>0</v>
      </c>
      <c r="AR218" s="17" t="s">
        <v>295</v>
      </c>
      <c r="AT218" s="17" t="s">
        <v>332</v>
      </c>
      <c r="AU218" s="17" t="s">
        <v>118</v>
      </c>
      <c r="AY218" s="17" t="s">
        <v>168</v>
      </c>
      <c r="BE218" s="107">
        <f>IF(U218="základná",N218,0)</f>
        <v>0</v>
      </c>
      <c r="BF218" s="107">
        <f>IF(U218="znížená",N218,0)</f>
        <v>0</v>
      </c>
      <c r="BG218" s="107">
        <f>IF(U218="zákl. prenesená",N218,0)</f>
        <v>0</v>
      </c>
      <c r="BH218" s="107">
        <f>IF(U218="zníž. prenesená",N218,0)</f>
        <v>0</v>
      </c>
      <c r="BI218" s="107">
        <f>IF(U218="nulová",N218,0)</f>
        <v>0</v>
      </c>
      <c r="BJ218" s="17" t="s">
        <v>118</v>
      </c>
      <c r="BK218" s="151">
        <f>ROUND(L218*K218,3)</f>
        <v>0</v>
      </c>
      <c r="BL218" s="17" t="s">
        <v>230</v>
      </c>
      <c r="BM218" s="17" t="s">
        <v>1262</v>
      </c>
    </row>
    <row r="219" spans="2:65" s="1" customFormat="1" ht="31.5" customHeight="1">
      <c r="B219" s="33"/>
      <c r="C219" s="173" t="s">
        <v>450</v>
      </c>
      <c r="D219" s="173" t="s">
        <v>141</v>
      </c>
      <c r="E219" s="174" t="s">
        <v>1263</v>
      </c>
      <c r="F219" s="260" t="s">
        <v>1264</v>
      </c>
      <c r="G219" s="260"/>
      <c r="H219" s="260"/>
      <c r="I219" s="260"/>
      <c r="J219" s="175" t="s">
        <v>501</v>
      </c>
      <c r="K219" s="155">
        <v>0</v>
      </c>
      <c r="L219" s="232">
        <v>0</v>
      </c>
      <c r="M219" s="261"/>
      <c r="N219" s="233">
        <f>ROUND(L219*K219,3)</f>
        <v>0</v>
      </c>
      <c r="O219" s="233"/>
      <c r="P219" s="233"/>
      <c r="Q219" s="233"/>
      <c r="R219" s="35"/>
      <c r="T219" s="157" t="s">
        <v>20</v>
      </c>
      <c r="U219" s="42" t="s">
        <v>42</v>
      </c>
      <c r="V219" s="34"/>
      <c r="W219" s="176">
        <f>V219*K219</f>
        <v>0</v>
      </c>
      <c r="X219" s="176">
        <v>0</v>
      </c>
      <c r="Y219" s="176">
        <f>X219*K219</f>
        <v>0</v>
      </c>
      <c r="Z219" s="176">
        <v>0</v>
      </c>
      <c r="AA219" s="177">
        <f>Z219*K219</f>
        <v>0</v>
      </c>
      <c r="AR219" s="17" t="s">
        <v>230</v>
      </c>
      <c r="AT219" s="17" t="s">
        <v>141</v>
      </c>
      <c r="AU219" s="17" t="s">
        <v>118</v>
      </c>
      <c r="AY219" s="17" t="s">
        <v>168</v>
      </c>
      <c r="BE219" s="107">
        <f>IF(U219="základná",N219,0)</f>
        <v>0</v>
      </c>
      <c r="BF219" s="107">
        <f>IF(U219="znížená",N219,0)</f>
        <v>0</v>
      </c>
      <c r="BG219" s="107">
        <f>IF(U219="zákl. prenesená",N219,0)</f>
        <v>0</v>
      </c>
      <c r="BH219" s="107">
        <f>IF(U219="zníž. prenesená",N219,0)</f>
        <v>0</v>
      </c>
      <c r="BI219" s="107">
        <f>IF(U219="nulová",N219,0)</f>
        <v>0</v>
      </c>
      <c r="BJ219" s="17" t="s">
        <v>118</v>
      </c>
      <c r="BK219" s="151">
        <f>ROUND(L219*K219,3)</f>
        <v>0</v>
      </c>
      <c r="BL219" s="17" t="s">
        <v>230</v>
      </c>
      <c r="BM219" s="17" t="s">
        <v>1265</v>
      </c>
    </row>
    <row r="220" spans="2:65" s="9" customFormat="1" ht="37.35" customHeight="1">
      <c r="B220" s="163"/>
      <c r="C220" s="164"/>
      <c r="D220" s="150" t="s">
        <v>167</v>
      </c>
      <c r="E220" s="150"/>
      <c r="F220" s="150"/>
      <c r="G220" s="150"/>
      <c r="H220" s="150"/>
      <c r="I220" s="150"/>
      <c r="J220" s="150"/>
      <c r="K220" s="150"/>
      <c r="L220" s="150"/>
      <c r="M220" s="150"/>
      <c r="N220" s="258">
        <f>BK220</f>
        <v>0</v>
      </c>
      <c r="O220" s="259"/>
      <c r="P220" s="259"/>
      <c r="Q220" s="259"/>
      <c r="R220" s="165"/>
      <c r="T220" s="166"/>
      <c r="U220" s="164"/>
      <c r="V220" s="164"/>
      <c r="W220" s="167">
        <f>SUM(W221:W222)</f>
        <v>0</v>
      </c>
      <c r="X220" s="164"/>
      <c r="Y220" s="167">
        <f>SUM(Y221:Y222)</f>
        <v>0</v>
      </c>
      <c r="Z220" s="164"/>
      <c r="AA220" s="168">
        <f>SUM(AA221:AA222)</f>
        <v>0</v>
      </c>
      <c r="AR220" s="169" t="s">
        <v>172</v>
      </c>
      <c r="AT220" s="170" t="s">
        <v>74</v>
      </c>
      <c r="AU220" s="170" t="s">
        <v>75</v>
      </c>
      <c r="AY220" s="169" t="s">
        <v>168</v>
      </c>
      <c r="BK220" s="171">
        <f>SUM(BK221:BK222)</f>
        <v>0</v>
      </c>
    </row>
    <row r="221" spans="2:65" s="1" customFormat="1" ht="69.75" customHeight="1">
      <c r="B221" s="33"/>
      <c r="C221" s="173" t="s">
        <v>454</v>
      </c>
      <c r="D221" s="173" t="s">
        <v>141</v>
      </c>
      <c r="E221" s="174" t="s">
        <v>966</v>
      </c>
      <c r="F221" s="260" t="s">
        <v>967</v>
      </c>
      <c r="G221" s="260"/>
      <c r="H221" s="260"/>
      <c r="I221" s="260"/>
      <c r="J221" s="175" t="s">
        <v>20</v>
      </c>
      <c r="K221" s="156">
        <v>0</v>
      </c>
      <c r="L221" s="232">
        <v>0</v>
      </c>
      <c r="M221" s="261"/>
      <c r="N221" s="233">
        <f>ROUND(L221*K221,3)</f>
        <v>0</v>
      </c>
      <c r="O221" s="233"/>
      <c r="P221" s="233"/>
      <c r="Q221" s="233"/>
      <c r="R221" s="35"/>
      <c r="T221" s="157" t="s">
        <v>20</v>
      </c>
      <c r="U221" s="42" t="s">
        <v>42</v>
      </c>
      <c r="V221" s="34"/>
      <c r="W221" s="176">
        <f>V221*K221</f>
        <v>0</v>
      </c>
      <c r="X221" s="176">
        <v>0</v>
      </c>
      <c r="Y221" s="176">
        <f>X221*K221</f>
        <v>0</v>
      </c>
      <c r="Z221" s="176">
        <v>0</v>
      </c>
      <c r="AA221" s="177">
        <f>Z221*K221</f>
        <v>0</v>
      </c>
      <c r="AR221" s="17" t="s">
        <v>968</v>
      </c>
      <c r="AT221" s="17" t="s">
        <v>141</v>
      </c>
      <c r="AU221" s="17" t="s">
        <v>80</v>
      </c>
      <c r="AY221" s="17" t="s">
        <v>168</v>
      </c>
      <c r="BE221" s="107">
        <f>IF(U221="základná",N221,0)</f>
        <v>0</v>
      </c>
      <c r="BF221" s="107">
        <f>IF(U221="znížená",N221,0)</f>
        <v>0</v>
      </c>
      <c r="BG221" s="107">
        <f>IF(U221="zákl. prenesená",N221,0)</f>
        <v>0</v>
      </c>
      <c r="BH221" s="107">
        <f>IF(U221="zníž. prenesená",N221,0)</f>
        <v>0</v>
      </c>
      <c r="BI221" s="107">
        <f>IF(U221="nulová",N221,0)</f>
        <v>0</v>
      </c>
      <c r="BJ221" s="17" t="s">
        <v>118</v>
      </c>
      <c r="BK221" s="151">
        <f>ROUND(L221*K221,3)</f>
        <v>0</v>
      </c>
      <c r="BL221" s="17" t="s">
        <v>968</v>
      </c>
      <c r="BM221" s="17" t="s">
        <v>969</v>
      </c>
    </row>
    <row r="222" spans="2:65" s="1" customFormat="1" ht="282" customHeight="1">
      <c r="B222" s="33"/>
      <c r="C222" s="34"/>
      <c r="D222" s="34"/>
      <c r="E222" s="34"/>
      <c r="F222" s="267" t="s">
        <v>970</v>
      </c>
      <c r="G222" s="268"/>
      <c r="H222" s="268"/>
      <c r="I222" s="268"/>
      <c r="J222" s="34"/>
      <c r="K222" s="34"/>
      <c r="L222" s="34"/>
      <c r="M222" s="34"/>
      <c r="N222" s="34"/>
      <c r="O222" s="34"/>
      <c r="P222" s="34"/>
      <c r="Q222" s="34"/>
      <c r="R222" s="35"/>
      <c r="T222" s="136"/>
      <c r="U222" s="34"/>
      <c r="V222" s="34"/>
      <c r="W222" s="34"/>
      <c r="X222" s="34"/>
      <c r="Y222" s="34"/>
      <c r="Z222" s="34"/>
      <c r="AA222" s="76"/>
      <c r="AT222" s="17" t="s">
        <v>337</v>
      </c>
      <c r="AU222" s="17" t="s">
        <v>80</v>
      </c>
    </row>
    <row r="223" spans="2:65" s="1" customFormat="1" ht="49.9" customHeight="1">
      <c r="B223" s="33"/>
      <c r="C223" s="34"/>
      <c r="D223" s="150" t="s">
        <v>139</v>
      </c>
      <c r="E223" s="34"/>
      <c r="F223" s="34"/>
      <c r="G223" s="34"/>
      <c r="H223" s="34"/>
      <c r="I223" s="34"/>
      <c r="J223" s="34"/>
      <c r="K223" s="34"/>
      <c r="L223" s="34"/>
      <c r="M223" s="34"/>
      <c r="N223" s="236">
        <f t="shared" ref="N223:N228" si="35">BK223</f>
        <v>0</v>
      </c>
      <c r="O223" s="237"/>
      <c r="P223" s="237"/>
      <c r="Q223" s="237"/>
      <c r="R223" s="35"/>
      <c r="T223" s="136"/>
      <c r="U223" s="34"/>
      <c r="V223" s="34"/>
      <c r="W223" s="34"/>
      <c r="X223" s="34"/>
      <c r="Y223" s="34"/>
      <c r="Z223" s="34"/>
      <c r="AA223" s="76"/>
      <c r="AT223" s="17" t="s">
        <v>74</v>
      </c>
      <c r="AU223" s="17" t="s">
        <v>75</v>
      </c>
      <c r="AY223" s="17" t="s">
        <v>140</v>
      </c>
      <c r="BK223" s="151">
        <f>SUM(BK224:BK228)</f>
        <v>0</v>
      </c>
    </row>
    <row r="224" spans="2:65" s="1" customFormat="1" ht="22.35" customHeight="1">
      <c r="B224" s="33"/>
      <c r="C224" s="152" t="s">
        <v>20</v>
      </c>
      <c r="D224" s="152" t="s">
        <v>141</v>
      </c>
      <c r="E224" s="153" t="s">
        <v>20</v>
      </c>
      <c r="F224" s="231" t="s">
        <v>20</v>
      </c>
      <c r="G224" s="231"/>
      <c r="H224" s="231"/>
      <c r="I224" s="231"/>
      <c r="J224" s="154" t="s">
        <v>20</v>
      </c>
      <c r="K224" s="155"/>
      <c r="L224" s="232"/>
      <c r="M224" s="233"/>
      <c r="N224" s="233">
        <f t="shared" si="35"/>
        <v>0</v>
      </c>
      <c r="O224" s="233"/>
      <c r="P224" s="233"/>
      <c r="Q224" s="233"/>
      <c r="R224" s="35"/>
      <c r="T224" s="157" t="s">
        <v>20</v>
      </c>
      <c r="U224" s="158" t="s">
        <v>42</v>
      </c>
      <c r="V224" s="34"/>
      <c r="W224" s="34"/>
      <c r="X224" s="34"/>
      <c r="Y224" s="34"/>
      <c r="Z224" s="34"/>
      <c r="AA224" s="76"/>
      <c r="AT224" s="17" t="s">
        <v>140</v>
      </c>
      <c r="AU224" s="17" t="s">
        <v>80</v>
      </c>
      <c r="AY224" s="17" t="s">
        <v>140</v>
      </c>
      <c r="BE224" s="107">
        <f>IF(U224="základná",N224,0)</f>
        <v>0</v>
      </c>
      <c r="BF224" s="107">
        <f>IF(U224="znížená",N224,0)</f>
        <v>0</v>
      </c>
      <c r="BG224" s="107">
        <f>IF(U224="zákl. prenesená",N224,0)</f>
        <v>0</v>
      </c>
      <c r="BH224" s="107">
        <f>IF(U224="zníž. prenesená",N224,0)</f>
        <v>0</v>
      </c>
      <c r="BI224" s="107">
        <f>IF(U224="nulová",N224,0)</f>
        <v>0</v>
      </c>
      <c r="BJ224" s="17" t="s">
        <v>118</v>
      </c>
      <c r="BK224" s="151">
        <f>L224*K224</f>
        <v>0</v>
      </c>
    </row>
    <row r="225" spans="2:63" s="1" customFormat="1" ht="22.35" customHeight="1">
      <c r="B225" s="33"/>
      <c r="C225" s="152" t="s">
        <v>20</v>
      </c>
      <c r="D225" s="152" t="s">
        <v>141</v>
      </c>
      <c r="E225" s="153" t="s">
        <v>20</v>
      </c>
      <c r="F225" s="231" t="s">
        <v>20</v>
      </c>
      <c r="G225" s="231"/>
      <c r="H225" s="231"/>
      <c r="I225" s="231"/>
      <c r="J225" s="154" t="s">
        <v>20</v>
      </c>
      <c r="K225" s="155"/>
      <c r="L225" s="232"/>
      <c r="M225" s="233"/>
      <c r="N225" s="233">
        <f t="shared" si="35"/>
        <v>0</v>
      </c>
      <c r="O225" s="233"/>
      <c r="P225" s="233"/>
      <c r="Q225" s="233"/>
      <c r="R225" s="35"/>
      <c r="T225" s="157" t="s">
        <v>20</v>
      </c>
      <c r="U225" s="158" t="s">
        <v>42</v>
      </c>
      <c r="V225" s="34"/>
      <c r="W225" s="34"/>
      <c r="X225" s="34"/>
      <c r="Y225" s="34"/>
      <c r="Z225" s="34"/>
      <c r="AA225" s="76"/>
      <c r="AT225" s="17" t="s">
        <v>140</v>
      </c>
      <c r="AU225" s="17" t="s">
        <v>80</v>
      </c>
      <c r="AY225" s="17" t="s">
        <v>140</v>
      </c>
      <c r="BE225" s="107">
        <f>IF(U225="základná",N225,0)</f>
        <v>0</v>
      </c>
      <c r="BF225" s="107">
        <f>IF(U225="znížená",N225,0)</f>
        <v>0</v>
      </c>
      <c r="BG225" s="107">
        <f>IF(U225="zákl. prenesená",N225,0)</f>
        <v>0</v>
      </c>
      <c r="BH225" s="107">
        <f>IF(U225="zníž. prenesená",N225,0)</f>
        <v>0</v>
      </c>
      <c r="BI225" s="107">
        <f>IF(U225="nulová",N225,0)</f>
        <v>0</v>
      </c>
      <c r="BJ225" s="17" t="s">
        <v>118</v>
      </c>
      <c r="BK225" s="151">
        <f>L225*K225</f>
        <v>0</v>
      </c>
    </row>
    <row r="226" spans="2:63" s="1" customFormat="1" ht="22.35" customHeight="1">
      <c r="B226" s="33"/>
      <c r="C226" s="152" t="s">
        <v>20</v>
      </c>
      <c r="D226" s="152" t="s">
        <v>141</v>
      </c>
      <c r="E226" s="153" t="s">
        <v>20</v>
      </c>
      <c r="F226" s="231" t="s">
        <v>20</v>
      </c>
      <c r="G226" s="231"/>
      <c r="H226" s="231"/>
      <c r="I226" s="231"/>
      <c r="J226" s="154" t="s">
        <v>20</v>
      </c>
      <c r="K226" s="155"/>
      <c r="L226" s="232"/>
      <c r="M226" s="233"/>
      <c r="N226" s="233">
        <f t="shared" si="35"/>
        <v>0</v>
      </c>
      <c r="O226" s="233"/>
      <c r="P226" s="233"/>
      <c r="Q226" s="233"/>
      <c r="R226" s="35"/>
      <c r="T226" s="157" t="s">
        <v>20</v>
      </c>
      <c r="U226" s="158" t="s">
        <v>42</v>
      </c>
      <c r="V226" s="34"/>
      <c r="W226" s="34"/>
      <c r="X226" s="34"/>
      <c r="Y226" s="34"/>
      <c r="Z226" s="34"/>
      <c r="AA226" s="76"/>
      <c r="AT226" s="17" t="s">
        <v>140</v>
      </c>
      <c r="AU226" s="17" t="s">
        <v>80</v>
      </c>
      <c r="AY226" s="17" t="s">
        <v>140</v>
      </c>
      <c r="BE226" s="107">
        <f>IF(U226="základná",N226,0)</f>
        <v>0</v>
      </c>
      <c r="BF226" s="107">
        <f>IF(U226="znížená",N226,0)</f>
        <v>0</v>
      </c>
      <c r="BG226" s="107">
        <f>IF(U226="zákl. prenesená",N226,0)</f>
        <v>0</v>
      </c>
      <c r="BH226" s="107">
        <f>IF(U226="zníž. prenesená",N226,0)</f>
        <v>0</v>
      </c>
      <c r="BI226" s="107">
        <f>IF(U226="nulová",N226,0)</f>
        <v>0</v>
      </c>
      <c r="BJ226" s="17" t="s">
        <v>118</v>
      </c>
      <c r="BK226" s="151">
        <f>L226*K226</f>
        <v>0</v>
      </c>
    </row>
    <row r="227" spans="2:63" s="1" customFormat="1" ht="22.35" customHeight="1">
      <c r="B227" s="33"/>
      <c r="C227" s="152" t="s">
        <v>20</v>
      </c>
      <c r="D227" s="152" t="s">
        <v>141</v>
      </c>
      <c r="E227" s="153" t="s">
        <v>20</v>
      </c>
      <c r="F227" s="231" t="s">
        <v>20</v>
      </c>
      <c r="G227" s="231"/>
      <c r="H227" s="231"/>
      <c r="I227" s="231"/>
      <c r="J227" s="154" t="s">
        <v>20</v>
      </c>
      <c r="K227" s="155"/>
      <c r="L227" s="232"/>
      <c r="M227" s="233"/>
      <c r="N227" s="233">
        <f t="shared" si="35"/>
        <v>0</v>
      </c>
      <c r="O227" s="233"/>
      <c r="P227" s="233"/>
      <c r="Q227" s="233"/>
      <c r="R227" s="35"/>
      <c r="T227" s="157" t="s">
        <v>20</v>
      </c>
      <c r="U227" s="158" t="s">
        <v>42</v>
      </c>
      <c r="V227" s="34"/>
      <c r="W227" s="34"/>
      <c r="X227" s="34"/>
      <c r="Y227" s="34"/>
      <c r="Z227" s="34"/>
      <c r="AA227" s="76"/>
      <c r="AT227" s="17" t="s">
        <v>140</v>
      </c>
      <c r="AU227" s="17" t="s">
        <v>80</v>
      </c>
      <c r="AY227" s="17" t="s">
        <v>140</v>
      </c>
      <c r="BE227" s="107">
        <f>IF(U227="základná",N227,0)</f>
        <v>0</v>
      </c>
      <c r="BF227" s="107">
        <f>IF(U227="znížená",N227,0)</f>
        <v>0</v>
      </c>
      <c r="BG227" s="107">
        <f>IF(U227="zákl. prenesená",N227,0)</f>
        <v>0</v>
      </c>
      <c r="BH227" s="107">
        <f>IF(U227="zníž. prenesená",N227,0)</f>
        <v>0</v>
      </c>
      <c r="BI227" s="107">
        <f>IF(U227="nulová",N227,0)</f>
        <v>0</v>
      </c>
      <c r="BJ227" s="17" t="s">
        <v>118</v>
      </c>
      <c r="BK227" s="151">
        <f>L227*K227</f>
        <v>0</v>
      </c>
    </row>
    <row r="228" spans="2:63" s="1" customFormat="1" ht="22.35" customHeight="1">
      <c r="B228" s="33"/>
      <c r="C228" s="152" t="s">
        <v>20</v>
      </c>
      <c r="D228" s="152" t="s">
        <v>141</v>
      </c>
      <c r="E228" s="153" t="s">
        <v>20</v>
      </c>
      <c r="F228" s="231" t="s">
        <v>20</v>
      </c>
      <c r="G228" s="231"/>
      <c r="H228" s="231"/>
      <c r="I228" s="231"/>
      <c r="J228" s="154" t="s">
        <v>20</v>
      </c>
      <c r="K228" s="155"/>
      <c r="L228" s="232"/>
      <c r="M228" s="233"/>
      <c r="N228" s="233">
        <f t="shared" si="35"/>
        <v>0</v>
      </c>
      <c r="O228" s="233"/>
      <c r="P228" s="233"/>
      <c r="Q228" s="233"/>
      <c r="R228" s="35"/>
      <c r="T228" s="157" t="s">
        <v>20</v>
      </c>
      <c r="U228" s="158" t="s">
        <v>42</v>
      </c>
      <c r="V228" s="54"/>
      <c r="W228" s="54"/>
      <c r="X228" s="54"/>
      <c r="Y228" s="54"/>
      <c r="Z228" s="54"/>
      <c r="AA228" s="56"/>
      <c r="AT228" s="17" t="s">
        <v>140</v>
      </c>
      <c r="AU228" s="17" t="s">
        <v>80</v>
      </c>
      <c r="AY228" s="17" t="s">
        <v>140</v>
      </c>
      <c r="BE228" s="107">
        <f>IF(U228="základná",N228,0)</f>
        <v>0</v>
      </c>
      <c r="BF228" s="107">
        <f>IF(U228="znížená",N228,0)</f>
        <v>0</v>
      </c>
      <c r="BG228" s="107">
        <f>IF(U228="zákl. prenesená",N228,0)</f>
        <v>0</v>
      </c>
      <c r="BH228" s="107">
        <f>IF(U228="zníž. prenesená",N228,0)</f>
        <v>0</v>
      </c>
      <c r="BI228" s="107">
        <f>IF(U228="nulová",N228,0)</f>
        <v>0</v>
      </c>
      <c r="BJ228" s="17" t="s">
        <v>118</v>
      </c>
      <c r="BK228" s="151">
        <f>L228*K228</f>
        <v>0</v>
      </c>
    </row>
    <row r="229" spans="2:63" s="1" customFormat="1" ht="6.95" customHeight="1">
      <c r="B229" s="57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9"/>
    </row>
  </sheetData>
  <sheetProtection algorithmName="SHA-512" hashValue="utZ2tUWgfplxs5A+8ZwbYRqBTIC4XDEtElbDMLWxqBF93FVmWXQ5vGzre/+r9dFtGU68UM88myDVJ6b/3hHkAw==" saltValue="R371HYAkpyvWZpvAtTRTxg==" spinCount="100000" sheet="1" objects="1" scenarios="1" formatCells="0" formatColumns="0" formatRows="0" sort="0" autoFilter="0"/>
  <mergeCells count="32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7:Q107"/>
    <mergeCell ref="D108:H108"/>
    <mergeCell ref="N108:Q108"/>
    <mergeCell ref="D109:H109"/>
    <mergeCell ref="N109:Q109"/>
    <mergeCell ref="D110:H110"/>
    <mergeCell ref="N110:Q110"/>
    <mergeCell ref="D111:H111"/>
    <mergeCell ref="N111:Q111"/>
    <mergeCell ref="D112:H112"/>
    <mergeCell ref="N112:Q112"/>
    <mergeCell ref="N113:Q113"/>
    <mergeCell ref="L115:Q115"/>
    <mergeCell ref="C121:Q121"/>
    <mergeCell ref="F123:P123"/>
    <mergeCell ref="F124:P124"/>
    <mergeCell ref="M126:P126"/>
    <mergeCell ref="M128:Q128"/>
    <mergeCell ref="M129:Q129"/>
    <mergeCell ref="F131:I131"/>
    <mergeCell ref="L131:M131"/>
    <mergeCell ref="N131:Q13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F163:I163"/>
    <mergeCell ref="L163:M163"/>
    <mergeCell ref="N163:Q163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5:I185"/>
    <mergeCell ref="L185:M185"/>
    <mergeCell ref="N185:Q185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6:I196"/>
    <mergeCell ref="L196:M196"/>
    <mergeCell ref="N196:Q196"/>
    <mergeCell ref="F197:I197"/>
    <mergeCell ref="L197:M197"/>
    <mergeCell ref="N197:Q197"/>
    <mergeCell ref="F199:I199"/>
    <mergeCell ref="L199:M199"/>
    <mergeCell ref="N199:Q199"/>
    <mergeCell ref="F200:I200"/>
    <mergeCell ref="L200:M200"/>
    <mergeCell ref="N200:Q200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2:I212"/>
    <mergeCell ref="L212:M212"/>
    <mergeCell ref="N212:Q212"/>
    <mergeCell ref="F213:I213"/>
    <mergeCell ref="L213:M213"/>
    <mergeCell ref="N213:Q213"/>
    <mergeCell ref="F214:I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19:I219"/>
    <mergeCell ref="L219:M219"/>
    <mergeCell ref="N219:Q219"/>
    <mergeCell ref="F221:I221"/>
    <mergeCell ref="L221:M221"/>
    <mergeCell ref="N221:Q221"/>
    <mergeCell ref="F222:I222"/>
    <mergeCell ref="F224:I224"/>
    <mergeCell ref="L224:M224"/>
    <mergeCell ref="N224:Q224"/>
    <mergeCell ref="H1:K1"/>
    <mergeCell ref="S2:AC2"/>
    <mergeCell ref="F228:I228"/>
    <mergeCell ref="L228:M228"/>
    <mergeCell ref="N228:Q228"/>
    <mergeCell ref="N132:Q132"/>
    <mergeCell ref="N133:Q133"/>
    <mergeCell ref="N134:Q134"/>
    <mergeCell ref="N143:Q143"/>
    <mergeCell ref="N147:Q147"/>
    <mergeCell ref="N149:Q149"/>
    <mergeCell ref="N164:Q164"/>
    <mergeCell ref="N184:Q184"/>
    <mergeCell ref="N186:Q186"/>
    <mergeCell ref="N187:Q187"/>
    <mergeCell ref="N191:Q191"/>
    <mergeCell ref="N195:Q195"/>
    <mergeCell ref="N198:Q198"/>
    <mergeCell ref="N201:Q201"/>
    <mergeCell ref="N205:Q205"/>
    <mergeCell ref="N211:Q211"/>
    <mergeCell ref="N220:Q220"/>
    <mergeCell ref="N223:Q223"/>
    <mergeCell ref="F225:I225"/>
  </mergeCells>
  <dataValidations count="2">
    <dataValidation type="list" allowBlank="1" showInputMessage="1" showErrorMessage="1" error="Povolené sú hodnoty K, M." sqref="D224:D229">
      <formula1>"K, M"</formula1>
    </dataValidation>
    <dataValidation type="list" allowBlank="1" showInputMessage="1" showErrorMessage="1" error="Povolené sú hodnoty základná, znížená, nulová." sqref="U224:U229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3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1"/>
      <c r="C1" s="11"/>
      <c r="D1" s="12" t="s">
        <v>1</v>
      </c>
      <c r="E1" s="11"/>
      <c r="F1" s="13" t="s">
        <v>102</v>
      </c>
      <c r="G1" s="13"/>
      <c r="H1" s="230" t="s">
        <v>103</v>
      </c>
      <c r="I1" s="230"/>
      <c r="J1" s="230"/>
      <c r="K1" s="230"/>
      <c r="L1" s="13" t="s">
        <v>104</v>
      </c>
      <c r="M1" s="11"/>
      <c r="N1" s="11"/>
      <c r="O1" s="12" t="s">
        <v>105</v>
      </c>
      <c r="P1" s="11"/>
      <c r="Q1" s="11"/>
      <c r="R1" s="11"/>
      <c r="S1" s="13" t="s">
        <v>106</v>
      </c>
      <c r="T1" s="13"/>
      <c r="U1" s="116"/>
      <c r="V1" s="11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17" t="s">
        <v>92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75</v>
      </c>
    </row>
    <row r="4" spans="1:66" ht="36.950000000000003" customHeight="1">
      <c r="B4" s="21"/>
      <c r="C4" s="190" t="s">
        <v>107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22"/>
      <c r="T4" s="23" t="s">
        <v>12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17</v>
      </c>
      <c r="E6" s="25"/>
      <c r="F6" s="273" t="str">
        <f>'Rekapitulácia stavby'!K6</f>
        <v>Detva</v>
      </c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5"/>
      <c r="R6" s="22"/>
    </row>
    <row r="7" spans="1:66" s="1" customFormat="1" ht="32.85" customHeight="1">
      <c r="B7" s="33"/>
      <c r="C7" s="34"/>
      <c r="D7" s="28" t="s">
        <v>142</v>
      </c>
      <c r="E7" s="34"/>
      <c r="F7" s="223" t="s">
        <v>1266</v>
      </c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34"/>
      <c r="R7" s="35"/>
    </row>
    <row r="8" spans="1:66" s="1" customFormat="1" ht="14.45" customHeight="1">
      <c r="B8" s="33"/>
      <c r="C8" s="34"/>
      <c r="D8" s="29" t="s">
        <v>19</v>
      </c>
      <c r="E8" s="34"/>
      <c r="F8" s="27" t="s">
        <v>20</v>
      </c>
      <c r="G8" s="34"/>
      <c r="H8" s="34"/>
      <c r="I8" s="34"/>
      <c r="J8" s="34"/>
      <c r="K8" s="34"/>
      <c r="L8" s="34"/>
      <c r="M8" s="29" t="s">
        <v>21</v>
      </c>
      <c r="N8" s="34"/>
      <c r="O8" s="27" t="s">
        <v>20</v>
      </c>
      <c r="P8" s="34"/>
      <c r="Q8" s="34"/>
      <c r="R8" s="35"/>
    </row>
    <row r="9" spans="1:66" s="1" customFormat="1" ht="14.45" customHeight="1">
      <c r="B9" s="33"/>
      <c r="C9" s="34"/>
      <c r="D9" s="29" t="s">
        <v>22</v>
      </c>
      <c r="E9" s="34"/>
      <c r="F9" s="27" t="s">
        <v>18</v>
      </c>
      <c r="G9" s="34"/>
      <c r="H9" s="34"/>
      <c r="I9" s="34"/>
      <c r="J9" s="34"/>
      <c r="K9" s="34"/>
      <c r="L9" s="34"/>
      <c r="M9" s="29" t="s">
        <v>23</v>
      </c>
      <c r="N9" s="34"/>
      <c r="O9" s="255">
        <f>'Rekapitulácia stavby'!AN8</f>
        <v>43326</v>
      </c>
      <c r="P9" s="242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29" t="s">
        <v>24</v>
      </c>
      <c r="E11" s="34"/>
      <c r="F11" s="34"/>
      <c r="G11" s="34"/>
      <c r="H11" s="34"/>
      <c r="I11" s="34"/>
      <c r="J11" s="34"/>
      <c r="K11" s="34"/>
      <c r="L11" s="34"/>
      <c r="M11" s="29" t="s">
        <v>25</v>
      </c>
      <c r="N11" s="34"/>
      <c r="O11" s="221" t="str">
        <f>IF('Rekapitulácia stavby'!AN10="","",'Rekapitulácia stavby'!AN10)</f>
        <v/>
      </c>
      <c r="P11" s="221"/>
      <c r="Q11" s="34"/>
      <c r="R11" s="35"/>
    </row>
    <row r="12" spans="1:66" s="1" customFormat="1" ht="18" customHeight="1">
      <c r="B12" s="33"/>
      <c r="C12" s="34"/>
      <c r="D12" s="34"/>
      <c r="E12" s="27" t="str">
        <f>IF('Rekapitulácia stavby'!E11="","",'Rekapitulácia stavby'!E11)</f>
        <v xml:space="preserve"> </v>
      </c>
      <c r="F12" s="34"/>
      <c r="G12" s="34"/>
      <c r="H12" s="34"/>
      <c r="I12" s="34"/>
      <c r="J12" s="34"/>
      <c r="K12" s="34"/>
      <c r="L12" s="34"/>
      <c r="M12" s="29" t="s">
        <v>27</v>
      </c>
      <c r="N12" s="34"/>
      <c r="O12" s="221" t="str">
        <f>IF('Rekapitulácia stavby'!AN11="","",'Rekapitulácia stavby'!AN11)</f>
        <v/>
      </c>
      <c r="P12" s="221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29" t="s">
        <v>28</v>
      </c>
      <c r="E14" s="34"/>
      <c r="F14" s="34"/>
      <c r="G14" s="34"/>
      <c r="H14" s="34"/>
      <c r="I14" s="34"/>
      <c r="J14" s="34"/>
      <c r="K14" s="34"/>
      <c r="L14" s="34"/>
      <c r="M14" s="29" t="s">
        <v>25</v>
      </c>
      <c r="N14" s="34"/>
      <c r="O14" s="253" t="str">
        <f>IF('Rekapitulácia stavby'!AN13="","",'Rekapitulácia stavby'!AN13)</f>
        <v>Vyplň údaj</v>
      </c>
      <c r="P14" s="221"/>
      <c r="Q14" s="34"/>
      <c r="R14" s="35"/>
    </row>
    <row r="15" spans="1:66" s="1" customFormat="1" ht="18" customHeight="1">
      <c r="B15" s="33"/>
      <c r="C15" s="34"/>
      <c r="D15" s="34"/>
      <c r="E15" s="253" t="str">
        <f>IF('Rekapitulácia stavby'!E14="","",'Rekapitulácia stavby'!E14)</f>
        <v>Vyplň údaj</v>
      </c>
      <c r="F15" s="254"/>
      <c r="G15" s="254"/>
      <c r="H15" s="254"/>
      <c r="I15" s="254"/>
      <c r="J15" s="254"/>
      <c r="K15" s="254"/>
      <c r="L15" s="254"/>
      <c r="M15" s="29" t="s">
        <v>27</v>
      </c>
      <c r="N15" s="34"/>
      <c r="O15" s="253" t="str">
        <f>IF('Rekapitulácia stavby'!AN14="","",'Rekapitulácia stavby'!AN14)</f>
        <v>Vyplň údaj</v>
      </c>
      <c r="P15" s="221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29" t="s">
        <v>30</v>
      </c>
      <c r="E17" s="34"/>
      <c r="F17" s="34"/>
      <c r="G17" s="34"/>
      <c r="H17" s="34"/>
      <c r="I17" s="34"/>
      <c r="J17" s="34"/>
      <c r="K17" s="34"/>
      <c r="L17" s="34"/>
      <c r="M17" s="29" t="s">
        <v>25</v>
      </c>
      <c r="N17" s="34"/>
      <c r="O17" s="221" t="s">
        <v>20</v>
      </c>
      <c r="P17" s="221"/>
      <c r="Q17" s="34"/>
      <c r="R17" s="35"/>
    </row>
    <row r="18" spans="2:18" s="1" customFormat="1" ht="18" customHeight="1">
      <c r="B18" s="33"/>
      <c r="C18" s="34"/>
      <c r="D18" s="34"/>
      <c r="E18" s="27" t="s">
        <v>31</v>
      </c>
      <c r="F18" s="34"/>
      <c r="G18" s="34"/>
      <c r="H18" s="34"/>
      <c r="I18" s="34"/>
      <c r="J18" s="34"/>
      <c r="K18" s="34"/>
      <c r="L18" s="34"/>
      <c r="M18" s="29" t="s">
        <v>27</v>
      </c>
      <c r="N18" s="34"/>
      <c r="O18" s="221" t="s">
        <v>20</v>
      </c>
      <c r="P18" s="221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29" t="s">
        <v>34</v>
      </c>
      <c r="E20" s="34"/>
      <c r="F20" s="34"/>
      <c r="G20" s="34"/>
      <c r="H20" s="34"/>
      <c r="I20" s="34"/>
      <c r="J20" s="34"/>
      <c r="K20" s="34"/>
      <c r="L20" s="34"/>
      <c r="M20" s="29" t="s">
        <v>25</v>
      </c>
      <c r="N20" s="34"/>
      <c r="O20" s="221" t="str">
        <f>IF('Rekapitulácia stavby'!AN19="","",'Rekapitulácia stavby'!AN19)</f>
        <v/>
      </c>
      <c r="P20" s="221"/>
      <c r="Q20" s="34"/>
      <c r="R20" s="35"/>
    </row>
    <row r="21" spans="2:18" s="1" customFormat="1" ht="18" customHeight="1">
      <c r="B21" s="33"/>
      <c r="C21" s="34"/>
      <c r="D21" s="34"/>
      <c r="E21" s="27" t="str">
        <f>IF('Rekapitulácia stavby'!E20="","",'Rekapitulácia stavby'!E20)</f>
        <v xml:space="preserve"> </v>
      </c>
      <c r="F21" s="34"/>
      <c r="G21" s="34"/>
      <c r="H21" s="34"/>
      <c r="I21" s="34"/>
      <c r="J21" s="34"/>
      <c r="K21" s="34"/>
      <c r="L21" s="34"/>
      <c r="M21" s="29" t="s">
        <v>27</v>
      </c>
      <c r="N21" s="34"/>
      <c r="O21" s="221" t="str">
        <f>IF('Rekapitulácia stavby'!AN20="","",'Rekapitulácia stavby'!AN20)</f>
        <v/>
      </c>
      <c r="P21" s="221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29" t="s">
        <v>35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22.5" customHeight="1">
      <c r="B24" s="33"/>
      <c r="C24" s="34"/>
      <c r="D24" s="34"/>
      <c r="E24" s="226" t="s">
        <v>20</v>
      </c>
      <c r="F24" s="226"/>
      <c r="G24" s="226"/>
      <c r="H24" s="226"/>
      <c r="I24" s="226"/>
      <c r="J24" s="226"/>
      <c r="K24" s="226"/>
      <c r="L24" s="226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17" t="s">
        <v>108</v>
      </c>
      <c r="E27" s="34"/>
      <c r="F27" s="34"/>
      <c r="G27" s="34"/>
      <c r="H27" s="34"/>
      <c r="I27" s="34"/>
      <c r="J27" s="34"/>
      <c r="K27" s="34"/>
      <c r="L27" s="34"/>
      <c r="M27" s="227">
        <f>N88</f>
        <v>0</v>
      </c>
      <c r="N27" s="227"/>
      <c r="O27" s="227"/>
      <c r="P27" s="227"/>
      <c r="Q27" s="34"/>
      <c r="R27" s="35"/>
    </row>
    <row r="28" spans="2:18" s="1" customFormat="1" ht="14.45" customHeight="1">
      <c r="B28" s="33"/>
      <c r="C28" s="34"/>
      <c r="D28" s="32" t="s">
        <v>96</v>
      </c>
      <c r="E28" s="34"/>
      <c r="F28" s="34"/>
      <c r="G28" s="34"/>
      <c r="H28" s="34"/>
      <c r="I28" s="34"/>
      <c r="J28" s="34"/>
      <c r="K28" s="34"/>
      <c r="L28" s="34"/>
      <c r="M28" s="227">
        <f>N94</f>
        <v>0</v>
      </c>
      <c r="N28" s="227"/>
      <c r="O28" s="227"/>
      <c r="P28" s="227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18" t="s">
        <v>38</v>
      </c>
      <c r="E30" s="34"/>
      <c r="F30" s="34"/>
      <c r="G30" s="34"/>
      <c r="H30" s="34"/>
      <c r="I30" s="34"/>
      <c r="J30" s="34"/>
      <c r="K30" s="34"/>
      <c r="L30" s="34"/>
      <c r="M30" s="252">
        <f>ROUND(M27+M28,2)</f>
        <v>0</v>
      </c>
      <c r="N30" s="241"/>
      <c r="O30" s="241"/>
      <c r="P30" s="241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39</v>
      </c>
      <c r="E32" s="40" t="s">
        <v>40</v>
      </c>
      <c r="F32" s="41">
        <v>0.2</v>
      </c>
      <c r="G32" s="119" t="s">
        <v>41</v>
      </c>
      <c r="H32" s="251">
        <f>ROUND((((SUM(BE94:BE101)+SUM(BE119:BE190))+SUM(BE192:BE196))),2)</f>
        <v>0</v>
      </c>
      <c r="I32" s="241"/>
      <c r="J32" s="241"/>
      <c r="K32" s="34"/>
      <c r="L32" s="34"/>
      <c r="M32" s="251">
        <f>ROUND(((ROUND((SUM(BE94:BE101)+SUM(BE119:BE190)), 2)*F32)+SUM(BE192:BE196)*F32),2)</f>
        <v>0</v>
      </c>
      <c r="N32" s="241"/>
      <c r="O32" s="241"/>
      <c r="P32" s="241"/>
      <c r="Q32" s="34"/>
      <c r="R32" s="35"/>
    </row>
    <row r="33" spans="2:18" s="1" customFormat="1" ht="14.45" customHeight="1">
      <c r="B33" s="33"/>
      <c r="C33" s="34"/>
      <c r="D33" s="34"/>
      <c r="E33" s="40" t="s">
        <v>42</v>
      </c>
      <c r="F33" s="41">
        <v>0.2</v>
      </c>
      <c r="G33" s="119" t="s">
        <v>41</v>
      </c>
      <c r="H33" s="251">
        <f>ROUND((((SUM(BF94:BF101)+SUM(BF119:BF190))+SUM(BF192:BF196))),2)</f>
        <v>0</v>
      </c>
      <c r="I33" s="241"/>
      <c r="J33" s="241"/>
      <c r="K33" s="34"/>
      <c r="L33" s="34"/>
      <c r="M33" s="251">
        <f>ROUND(((ROUND((SUM(BF94:BF101)+SUM(BF119:BF190)), 2)*F33)+SUM(BF192:BF196)*F33),2)</f>
        <v>0</v>
      </c>
      <c r="N33" s="241"/>
      <c r="O33" s="241"/>
      <c r="P33" s="241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43</v>
      </c>
      <c r="F34" s="41">
        <v>0.2</v>
      </c>
      <c r="G34" s="119" t="s">
        <v>41</v>
      </c>
      <c r="H34" s="251">
        <f>ROUND((((SUM(BG94:BG101)+SUM(BG119:BG190))+SUM(BG192:BG196))),2)</f>
        <v>0</v>
      </c>
      <c r="I34" s="241"/>
      <c r="J34" s="241"/>
      <c r="K34" s="34"/>
      <c r="L34" s="34"/>
      <c r="M34" s="251">
        <v>0</v>
      </c>
      <c r="N34" s="241"/>
      <c r="O34" s="241"/>
      <c r="P34" s="241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44</v>
      </c>
      <c r="F35" s="41">
        <v>0.2</v>
      </c>
      <c r="G35" s="119" t="s">
        <v>41</v>
      </c>
      <c r="H35" s="251">
        <f>ROUND((((SUM(BH94:BH101)+SUM(BH119:BH190))+SUM(BH192:BH196))),2)</f>
        <v>0</v>
      </c>
      <c r="I35" s="241"/>
      <c r="J35" s="241"/>
      <c r="K35" s="34"/>
      <c r="L35" s="34"/>
      <c r="M35" s="251">
        <v>0</v>
      </c>
      <c r="N35" s="241"/>
      <c r="O35" s="241"/>
      <c r="P35" s="241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45</v>
      </c>
      <c r="F36" s="41">
        <v>0</v>
      </c>
      <c r="G36" s="119" t="s">
        <v>41</v>
      </c>
      <c r="H36" s="251">
        <f>ROUND((((SUM(BI94:BI101)+SUM(BI119:BI190))+SUM(BI192:BI196))),2)</f>
        <v>0</v>
      </c>
      <c r="I36" s="241"/>
      <c r="J36" s="241"/>
      <c r="K36" s="34"/>
      <c r="L36" s="34"/>
      <c r="M36" s="251">
        <v>0</v>
      </c>
      <c r="N36" s="241"/>
      <c r="O36" s="241"/>
      <c r="P36" s="241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15"/>
      <c r="D38" s="120" t="s">
        <v>46</v>
      </c>
      <c r="E38" s="77"/>
      <c r="F38" s="77"/>
      <c r="G38" s="121" t="s">
        <v>47</v>
      </c>
      <c r="H38" s="122" t="s">
        <v>48</v>
      </c>
      <c r="I38" s="77"/>
      <c r="J38" s="77"/>
      <c r="K38" s="77"/>
      <c r="L38" s="249">
        <f>SUM(M30:M36)</f>
        <v>0</v>
      </c>
      <c r="M38" s="249"/>
      <c r="N38" s="249"/>
      <c r="O38" s="249"/>
      <c r="P38" s="250"/>
      <c r="Q38" s="115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3"/>
      <c r="C50" s="34"/>
      <c r="D50" s="48" t="s">
        <v>49</v>
      </c>
      <c r="E50" s="49"/>
      <c r="F50" s="49"/>
      <c r="G50" s="49"/>
      <c r="H50" s="50"/>
      <c r="I50" s="34"/>
      <c r="J50" s="48" t="s">
        <v>50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1"/>
      <c r="C51" s="25"/>
      <c r="D51" s="51"/>
      <c r="E51" s="25"/>
      <c r="F51" s="25"/>
      <c r="G51" s="25"/>
      <c r="H51" s="52"/>
      <c r="I51" s="25"/>
      <c r="J51" s="51"/>
      <c r="K51" s="25"/>
      <c r="L51" s="25"/>
      <c r="M51" s="25"/>
      <c r="N51" s="25"/>
      <c r="O51" s="25"/>
      <c r="P51" s="52"/>
      <c r="Q51" s="25"/>
      <c r="R51" s="22"/>
    </row>
    <row r="52" spans="2:18">
      <c r="B52" s="21"/>
      <c r="C52" s="25"/>
      <c r="D52" s="51"/>
      <c r="E52" s="25"/>
      <c r="F52" s="25"/>
      <c r="G52" s="25"/>
      <c r="H52" s="52"/>
      <c r="I52" s="25"/>
      <c r="J52" s="51"/>
      <c r="K52" s="25"/>
      <c r="L52" s="25"/>
      <c r="M52" s="25"/>
      <c r="N52" s="25"/>
      <c r="O52" s="25"/>
      <c r="P52" s="52"/>
      <c r="Q52" s="25"/>
      <c r="R52" s="22"/>
    </row>
    <row r="53" spans="2:18">
      <c r="B53" s="21"/>
      <c r="C53" s="25"/>
      <c r="D53" s="51"/>
      <c r="E53" s="25"/>
      <c r="F53" s="25"/>
      <c r="G53" s="25"/>
      <c r="H53" s="52"/>
      <c r="I53" s="25"/>
      <c r="J53" s="51"/>
      <c r="K53" s="25"/>
      <c r="L53" s="25"/>
      <c r="M53" s="25"/>
      <c r="N53" s="25"/>
      <c r="O53" s="25"/>
      <c r="P53" s="52"/>
      <c r="Q53" s="25"/>
      <c r="R53" s="22"/>
    </row>
    <row r="54" spans="2:18">
      <c r="B54" s="21"/>
      <c r="C54" s="25"/>
      <c r="D54" s="51"/>
      <c r="E54" s="25"/>
      <c r="F54" s="25"/>
      <c r="G54" s="25"/>
      <c r="H54" s="52"/>
      <c r="I54" s="25"/>
      <c r="J54" s="51"/>
      <c r="K54" s="25"/>
      <c r="L54" s="25"/>
      <c r="M54" s="25"/>
      <c r="N54" s="25"/>
      <c r="O54" s="25"/>
      <c r="P54" s="52"/>
      <c r="Q54" s="25"/>
      <c r="R54" s="22"/>
    </row>
    <row r="55" spans="2:18">
      <c r="B55" s="21"/>
      <c r="C55" s="25"/>
      <c r="D55" s="51"/>
      <c r="E55" s="25"/>
      <c r="F55" s="25"/>
      <c r="G55" s="25"/>
      <c r="H55" s="52"/>
      <c r="I55" s="25"/>
      <c r="J55" s="51"/>
      <c r="K55" s="25"/>
      <c r="L55" s="25"/>
      <c r="M55" s="25"/>
      <c r="N55" s="25"/>
      <c r="O55" s="25"/>
      <c r="P55" s="52"/>
      <c r="Q55" s="25"/>
      <c r="R55" s="22"/>
    </row>
    <row r="56" spans="2:18">
      <c r="B56" s="21"/>
      <c r="C56" s="25"/>
      <c r="D56" s="51"/>
      <c r="E56" s="25"/>
      <c r="F56" s="25"/>
      <c r="G56" s="25"/>
      <c r="H56" s="52"/>
      <c r="I56" s="25"/>
      <c r="J56" s="51"/>
      <c r="K56" s="25"/>
      <c r="L56" s="25"/>
      <c r="M56" s="25"/>
      <c r="N56" s="25"/>
      <c r="O56" s="25"/>
      <c r="P56" s="52"/>
      <c r="Q56" s="25"/>
      <c r="R56" s="22"/>
    </row>
    <row r="57" spans="2:18">
      <c r="B57" s="21"/>
      <c r="C57" s="25"/>
      <c r="D57" s="51"/>
      <c r="E57" s="25"/>
      <c r="F57" s="25"/>
      <c r="G57" s="25"/>
      <c r="H57" s="52"/>
      <c r="I57" s="25"/>
      <c r="J57" s="51"/>
      <c r="K57" s="25"/>
      <c r="L57" s="25"/>
      <c r="M57" s="25"/>
      <c r="N57" s="25"/>
      <c r="O57" s="25"/>
      <c r="P57" s="52"/>
      <c r="Q57" s="25"/>
      <c r="R57" s="22"/>
    </row>
    <row r="58" spans="2:18">
      <c r="B58" s="21"/>
      <c r="C58" s="25"/>
      <c r="D58" s="51"/>
      <c r="E58" s="25"/>
      <c r="F58" s="25"/>
      <c r="G58" s="25"/>
      <c r="H58" s="52"/>
      <c r="I58" s="25"/>
      <c r="J58" s="51"/>
      <c r="K58" s="25"/>
      <c r="L58" s="25"/>
      <c r="M58" s="25"/>
      <c r="N58" s="25"/>
      <c r="O58" s="25"/>
      <c r="P58" s="52"/>
      <c r="Q58" s="25"/>
      <c r="R58" s="22"/>
    </row>
    <row r="59" spans="2:18" s="1" customFormat="1" ht="15">
      <c r="B59" s="33"/>
      <c r="C59" s="34"/>
      <c r="D59" s="53" t="s">
        <v>51</v>
      </c>
      <c r="E59" s="54"/>
      <c r="F59" s="54"/>
      <c r="G59" s="55" t="s">
        <v>52</v>
      </c>
      <c r="H59" s="56"/>
      <c r="I59" s="34"/>
      <c r="J59" s="53" t="s">
        <v>51</v>
      </c>
      <c r="K59" s="54"/>
      <c r="L59" s="54"/>
      <c r="M59" s="54"/>
      <c r="N59" s="55" t="s">
        <v>52</v>
      </c>
      <c r="O59" s="54"/>
      <c r="P59" s="56"/>
      <c r="Q59" s="34"/>
      <c r="R59" s="35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3"/>
      <c r="C61" s="34"/>
      <c r="D61" s="48" t="s">
        <v>53</v>
      </c>
      <c r="E61" s="49"/>
      <c r="F61" s="49"/>
      <c r="G61" s="49"/>
      <c r="H61" s="50"/>
      <c r="I61" s="34"/>
      <c r="J61" s="48" t="s">
        <v>54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1"/>
      <c r="C62" s="25"/>
      <c r="D62" s="51"/>
      <c r="E62" s="25"/>
      <c r="F62" s="25"/>
      <c r="G62" s="25"/>
      <c r="H62" s="52"/>
      <c r="I62" s="25"/>
      <c r="J62" s="51"/>
      <c r="K62" s="25"/>
      <c r="L62" s="25"/>
      <c r="M62" s="25"/>
      <c r="N62" s="25"/>
      <c r="O62" s="25"/>
      <c r="P62" s="52"/>
      <c r="Q62" s="25"/>
      <c r="R62" s="22"/>
    </row>
    <row r="63" spans="2:18">
      <c r="B63" s="21"/>
      <c r="C63" s="25"/>
      <c r="D63" s="51"/>
      <c r="E63" s="25"/>
      <c r="F63" s="25"/>
      <c r="G63" s="25"/>
      <c r="H63" s="52"/>
      <c r="I63" s="25"/>
      <c r="J63" s="51"/>
      <c r="K63" s="25"/>
      <c r="L63" s="25"/>
      <c r="M63" s="25"/>
      <c r="N63" s="25"/>
      <c r="O63" s="25"/>
      <c r="P63" s="52"/>
      <c r="Q63" s="25"/>
      <c r="R63" s="22"/>
    </row>
    <row r="64" spans="2:18">
      <c r="B64" s="21"/>
      <c r="C64" s="25"/>
      <c r="D64" s="51"/>
      <c r="E64" s="25"/>
      <c r="F64" s="25"/>
      <c r="G64" s="25"/>
      <c r="H64" s="52"/>
      <c r="I64" s="25"/>
      <c r="J64" s="51"/>
      <c r="K64" s="25"/>
      <c r="L64" s="25"/>
      <c r="M64" s="25"/>
      <c r="N64" s="25"/>
      <c r="O64" s="25"/>
      <c r="P64" s="52"/>
      <c r="Q64" s="25"/>
      <c r="R64" s="22"/>
    </row>
    <row r="65" spans="2:21">
      <c r="B65" s="21"/>
      <c r="C65" s="25"/>
      <c r="D65" s="51"/>
      <c r="E65" s="25"/>
      <c r="F65" s="25"/>
      <c r="G65" s="25"/>
      <c r="H65" s="52"/>
      <c r="I65" s="25"/>
      <c r="J65" s="51"/>
      <c r="K65" s="25"/>
      <c r="L65" s="25"/>
      <c r="M65" s="25"/>
      <c r="N65" s="25"/>
      <c r="O65" s="25"/>
      <c r="P65" s="52"/>
      <c r="Q65" s="25"/>
      <c r="R65" s="22"/>
    </row>
    <row r="66" spans="2:21">
      <c r="B66" s="21"/>
      <c r="C66" s="25"/>
      <c r="D66" s="51"/>
      <c r="E66" s="25"/>
      <c r="F66" s="25"/>
      <c r="G66" s="25"/>
      <c r="H66" s="52"/>
      <c r="I66" s="25"/>
      <c r="J66" s="51"/>
      <c r="K66" s="25"/>
      <c r="L66" s="25"/>
      <c r="M66" s="25"/>
      <c r="N66" s="25"/>
      <c r="O66" s="25"/>
      <c r="P66" s="52"/>
      <c r="Q66" s="25"/>
      <c r="R66" s="22"/>
    </row>
    <row r="67" spans="2:21">
      <c r="B67" s="21"/>
      <c r="C67" s="25"/>
      <c r="D67" s="51"/>
      <c r="E67" s="25"/>
      <c r="F67" s="25"/>
      <c r="G67" s="25"/>
      <c r="H67" s="52"/>
      <c r="I67" s="25"/>
      <c r="J67" s="51"/>
      <c r="K67" s="25"/>
      <c r="L67" s="25"/>
      <c r="M67" s="25"/>
      <c r="N67" s="25"/>
      <c r="O67" s="25"/>
      <c r="P67" s="52"/>
      <c r="Q67" s="25"/>
      <c r="R67" s="22"/>
    </row>
    <row r="68" spans="2:21">
      <c r="B68" s="21"/>
      <c r="C68" s="25"/>
      <c r="D68" s="51"/>
      <c r="E68" s="25"/>
      <c r="F68" s="25"/>
      <c r="G68" s="25"/>
      <c r="H68" s="52"/>
      <c r="I68" s="25"/>
      <c r="J68" s="51"/>
      <c r="K68" s="25"/>
      <c r="L68" s="25"/>
      <c r="M68" s="25"/>
      <c r="N68" s="25"/>
      <c r="O68" s="25"/>
      <c r="P68" s="52"/>
      <c r="Q68" s="25"/>
      <c r="R68" s="22"/>
    </row>
    <row r="69" spans="2:21">
      <c r="B69" s="21"/>
      <c r="C69" s="25"/>
      <c r="D69" s="51"/>
      <c r="E69" s="25"/>
      <c r="F69" s="25"/>
      <c r="G69" s="25"/>
      <c r="H69" s="52"/>
      <c r="I69" s="25"/>
      <c r="J69" s="51"/>
      <c r="K69" s="25"/>
      <c r="L69" s="25"/>
      <c r="M69" s="25"/>
      <c r="N69" s="25"/>
      <c r="O69" s="25"/>
      <c r="P69" s="52"/>
      <c r="Q69" s="25"/>
      <c r="R69" s="22"/>
    </row>
    <row r="70" spans="2:21" s="1" customFormat="1" ht="15">
      <c r="B70" s="33"/>
      <c r="C70" s="34"/>
      <c r="D70" s="53" t="s">
        <v>51</v>
      </c>
      <c r="E70" s="54"/>
      <c r="F70" s="54"/>
      <c r="G70" s="55" t="s">
        <v>52</v>
      </c>
      <c r="H70" s="56"/>
      <c r="I70" s="34"/>
      <c r="J70" s="53" t="s">
        <v>51</v>
      </c>
      <c r="K70" s="54"/>
      <c r="L70" s="54"/>
      <c r="M70" s="54"/>
      <c r="N70" s="55" t="s">
        <v>52</v>
      </c>
      <c r="O70" s="54"/>
      <c r="P70" s="56"/>
      <c r="Q70" s="34"/>
      <c r="R70" s="35"/>
    </row>
    <row r="71" spans="2:21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21" s="1" customFormat="1" ht="6.95" customHeight="1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5"/>
    </row>
    <row r="76" spans="2:21" s="1" customFormat="1" ht="36.950000000000003" customHeight="1">
      <c r="B76" s="33"/>
      <c r="C76" s="190" t="s">
        <v>109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35"/>
      <c r="T76" s="126"/>
      <c r="U76" s="126"/>
    </row>
    <row r="77" spans="2:21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T77" s="126"/>
      <c r="U77" s="126"/>
    </row>
    <row r="78" spans="2:21" s="1" customFormat="1" ht="30" customHeight="1">
      <c r="B78" s="33"/>
      <c r="C78" s="29" t="s">
        <v>17</v>
      </c>
      <c r="D78" s="34"/>
      <c r="E78" s="34"/>
      <c r="F78" s="273" t="str">
        <f>F6</f>
        <v>Detva</v>
      </c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34"/>
      <c r="R78" s="35"/>
      <c r="T78" s="126"/>
      <c r="U78" s="126"/>
    </row>
    <row r="79" spans="2:21" s="1" customFormat="1" ht="36.950000000000003" customHeight="1">
      <c r="B79" s="33"/>
      <c r="C79" s="67" t="s">
        <v>142</v>
      </c>
      <c r="D79" s="34"/>
      <c r="E79" s="34"/>
      <c r="F79" s="192" t="str">
        <f>F7</f>
        <v>04 - Strojárenská hala elektroinštalácia</v>
      </c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34"/>
      <c r="R79" s="35"/>
      <c r="T79" s="126"/>
      <c r="U79" s="126"/>
    </row>
    <row r="80" spans="2:21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T80" s="126"/>
      <c r="U80" s="126"/>
    </row>
    <row r="81" spans="2:65" s="1" customFormat="1" ht="18" customHeight="1">
      <c r="B81" s="33"/>
      <c r="C81" s="29" t="s">
        <v>22</v>
      </c>
      <c r="D81" s="34"/>
      <c r="E81" s="34"/>
      <c r="F81" s="27" t="str">
        <f>F9</f>
        <v>Detva</v>
      </c>
      <c r="G81" s="34"/>
      <c r="H81" s="34"/>
      <c r="I81" s="34"/>
      <c r="J81" s="34"/>
      <c r="K81" s="29" t="s">
        <v>23</v>
      </c>
      <c r="L81" s="34"/>
      <c r="M81" s="242">
        <f>IF(O9="","",O9)</f>
        <v>43326</v>
      </c>
      <c r="N81" s="242"/>
      <c r="O81" s="242"/>
      <c r="P81" s="242"/>
      <c r="Q81" s="34"/>
      <c r="R81" s="35"/>
      <c r="T81" s="126"/>
      <c r="U81" s="126"/>
    </row>
    <row r="82" spans="2:65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T82" s="126"/>
      <c r="U82" s="126"/>
    </row>
    <row r="83" spans="2:65" s="1" customFormat="1" ht="15">
      <c r="B83" s="33"/>
      <c r="C83" s="29" t="s">
        <v>24</v>
      </c>
      <c r="D83" s="34"/>
      <c r="E83" s="34"/>
      <c r="F83" s="27" t="str">
        <f>E12</f>
        <v xml:space="preserve"> </v>
      </c>
      <c r="G83" s="34"/>
      <c r="H83" s="34"/>
      <c r="I83" s="34"/>
      <c r="J83" s="34"/>
      <c r="K83" s="29" t="s">
        <v>30</v>
      </c>
      <c r="L83" s="34"/>
      <c r="M83" s="221" t="str">
        <f>E18</f>
        <v>DEVLEV, s.r.o., Za kúpaliskom 18, Lipany 082 71</v>
      </c>
      <c r="N83" s="221"/>
      <c r="O83" s="221"/>
      <c r="P83" s="221"/>
      <c r="Q83" s="221"/>
      <c r="R83" s="35"/>
      <c r="T83" s="126"/>
      <c r="U83" s="126"/>
    </row>
    <row r="84" spans="2:65" s="1" customFormat="1" ht="14.45" customHeight="1">
      <c r="B84" s="33"/>
      <c r="C84" s="29" t="s">
        <v>28</v>
      </c>
      <c r="D84" s="34"/>
      <c r="E84" s="34"/>
      <c r="F84" s="27" t="str">
        <f>IF(E15="","",E15)</f>
        <v>Vyplň údaj</v>
      </c>
      <c r="G84" s="34"/>
      <c r="H84" s="34"/>
      <c r="I84" s="34"/>
      <c r="J84" s="34"/>
      <c r="K84" s="29" t="s">
        <v>34</v>
      </c>
      <c r="L84" s="34"/>
      <c r="M84" s="221" t="str">
        <f>E21</f>
        <v xml:space="preserve"> </v>
      </c>
      <c r="N84" s="221"/>
      <c r="O84" s="221"/>
      <c r="P84" s="221"/>
      <c r="Q84" s="221"/>
      <c r="R84" s="35"/>
      <c r="T84" s="126"/>
      <c r="U84" s="126"/>
    </row>
    <row r="85" spans="2:65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  <c r="T85" s="126"/>
      <c r="U85" s="126"/>
    </row>
    <row r="86" spans="2:65" s="1" customFormat="1" ht="29.25" customHeight="1">
      <c r="B86" s="33"/>
      <c r="C86" s="245" t="s">
        <v>110</v>
      </c>
      <c r="D86" s="246"/>
      <c r="E86" s="246"/>
      <c r="F86" s="246"/>
      <c r="G86" s="246"/>
      <c r="H86" s="115"/>
      <c r="I86" s="115"/>
      <c r="J86" s="115"/>
      <c r="K86" s="115"/>
      <c r="L86" s="115"/>
      <c r="M86" s="115"/>
      <c r="N86" s="245" t="s">
        <v>111</v>
      </c>
      <c r="O86" s="246"/>
      <c r="P86" s="246"/>
      <c r="Q86" s="246"/>
      <c r="R86" s="35"/>
      <c r="T86" s="126"/>
      <c r="U86" s="126"/>
    </row>
    <row r="87" spans="2:65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T87" s="126"/>
      <c r="U87" s="126"/>
    </row>
    <row r="88" spans="2:65" s="1" customFormat="1" ht="29.25" customHeight="1">
      <c r="B88" s="33"/>
      <c r="C88" s="127" t="s">
        <v>112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06">
        <f>N119</f>
        <v>0</v>
      </c>
      <c r="O88" s="243"/>
      <c r="P88" s="243"/>
      <c r="Q88" s="243"/>
      <c r="R88" s="35"/>
      <c r="T88" s="126"/>
      <c r="U88" s="126"/>
      <c r="AU88" s="17" t="s">
        <v>113</v>
      </c>
    </row>
    <row r="89" spans="2:65" s="6" customFormat="1" ht="24.95" customHeight="1">
      <c r="B89" s="128"/>
      <c r="C89" s="129"/>
      <c r="D89" s="130" t="s">
        <v>972</v>
      </c>
      <c r="E89" s="129"/>
      <c r="F89" s="129"/>
      <c r="G89" s="129"/>
      <c r="H89" s="129"/>
      <c r="I89" s="129"/>
      <c r="J89" s="129"/>
      <c r="K89" s="129"/>
      <c r="L89" s="129"/>
      <c r="M89" s="129"/>
      <c r="N89" s="276">
        <f>N120</f>
        <v>0</v>
      </c>
      <c r="O89" s="248"/>
      <c r="P89" s="248"/>
      <c r="Q89" s="248"/>
      <c r="R89" s="131"/>
      <c r="T89" s="132"/>
      <c r="U89" s="132"/>
    </row>
    <row r="90" spans="2:65" s="8" customFormat="1" ht="19.899999999999999" customHeight="1">
      <c r="B90" s="159"/>
      <c r="C90" s="160"/>
      <c r="D90" s="103" t="s">
        <v>973</v>
      </c>
      <c r="E90" s="160"/>
      <c r="F90" s="160"/>
      <c r="G90" s="160"/>
      <c r="H90" s="160"/>
      <c r="I90" s="160"/>
      <c r="J90" s="160"/>
      <c r="K90" s="160"/>
      <c r="L90" s="160"/>
      <c r="M90" s="160"/>
      <c r="N90" s="187">
        <f>N121</f>
        <v>0</v>
      </c>
      <c r="O90" s="275"/>
      <c r="P90" s="275"/>
      <c r="Q90" s="275"/>
      <c r="R90" s="161"/>
      <c r="T90" s="162"/>
      <c r="U90" s="162"/>
    </row>
    <row r="91" spans="2:65" s="6" customFormat="1" ht="24.95" customHeight="1">
      <c r="B91" s="128"/>
      <c r="C91" s="129"/>
      <c r="D91" s="130" t="s">
        <v>974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76">
        <f>N187</f>
        <v>0</v>
      </c>
      <c r="O91" s="248"/>
      <c r="P91" s="248"/>
      <c r="Q91" s="248"/>
      <c r="R91" s="131"/>
      <c r="T91" s="132"/>
      <c r="U91" s="132"/>
    </row>
    <row r="92" spans="2:65" s="6" customFormat="1" ht="21.75" customHeight="1">
      <c r="B92" s="128"/>
      <c r="C92" s="129"/>
      <c r="D92" s="130" t="s">
        <v>114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47">
        <f>N191</f>
        <v>0</v>
      </c>
      <c r="O92" s="248"/>
      <c r="P92" s="248"/>
      <c r="Q92" s="248"/>
      <c r="R92" s="131"/>
      <c r="T92" s="132"/>
      <c r="U92" s="132"/>
    </row>
    <row r="93" spans="2:65" s="1" customFormat="1" ht="21.75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  <c r="T93" s="126"/>
      <c r="U93" s="126"/>
    </row>
    <row r="94" spans="2:65" s="1" customFormat="1" ht="29.25" customHeight="1">
      <c r="B94" s="33"/>
      <c r="C94" s="127" t="s">
        <v>115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243">
        <f>ROUND(N95+N96+N97+N98+N99+N100,2)</f>
        <v>0</v>
      </c>
      <c r="O94" s="244"/>
      <c r="P94" s="244"/>
      <c r="Q94" s="244"/>
      <c r="R94" s="35"/>
      <c r="T94" s="133"/>
      <c r="U94" s="134" t="s">
        <v>39</v>
      </c>
    </row>
    <row r="95" spans="2:65" s="1" customFormat="1" ht="18" customHeight="1">
      <c r="B95" s="33"/>
      <c r="C95" s="34"/>
      <c r="D95" s="204" t="s">
        <v>116</v>
      </c>
      <c r="E95" s="205"/>
      <c r="F95" s="205"/>
      <c r="G95" s="205"/>
      <c r="H95" s="205"/>
      <c r="I95" s="34"/>
      <c r="J95" s="34"/>
      <c r="K95" s="34"/>
      <c r="L95" s="34"/>
      <c r="M95" s="34"/>
      <c r="N95" s="186">
        <f>ROUND(N88*T95,2)</f>
        <v>0</v>
      </c>
      <c r="O95" s="187"/>
      <c r="P95" s="187"/>
      <c r="Q95" s="187"/>
      <c r="R95" s="35"/>
      <c r="S95" s="135"/>
      <c r="T95" s="136"/>
      <c r="U95" s="137" t="s">
        <v>42</v>
      </c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9" t="s">
        <v>117</v>
      </c>
      <c r="AZ95" s="138"/>
      <c r="BA95" s="138"/>
      <c r="BB95" s="138"/>
      <c r="BC95" s="138"/>
      <c r="BD95" s="138"/>
      <c r="BE95" s="140">
        <f t="shared" ref="BE95:BE100" si="0">IF(U95="základná",N95,0)</f>
        <v>0</v>
      </c>
      <c r="BF95" s="140">
        <f t="shared" ref="BF95:BF100" si="1">IF(U95="znížená",N95,0)</f>
        <v>0</v>
      </c>
      <c r="BG95" s="140">
        <f t="shared" ref="BG95:BG100" si="2">IF(U95="zákl. prenesená",N95,0)</f>
        <v>0</v>
      </c>
      <c r="BH95" s="140">
        <f t="shared" ref="BH95:BH100" si="3">IF(U95="zníž. prenesená",N95,0)</f>
        <v>0</v>
      </c>
      <c r="BI95" s="140">
        <f t="shared" ref="BI95:BI100" si="4">IF(U95="nulová",N95,0)</f>
        <v>0</v>
      </c>
      <c r="BJ95" s="139" t="s">
        <v>118</v>
      </c>
      <c r="BK95" s="138"/>
      <c r="BL95" s="138"/>
      <c r="BM95" s="138"/>
    </row>
    <row r="96" spans="2:65" s="1" customFormat="1" ht="18" customHeight="1">
      <c r="B96" s="33"/>
      <c r="C96" s="34"/>
      <c r="D96" s="204" t="s">
        <v>119</v>
      </c>
      <c r="E96" s="205"/>
      <c r="F96" s="205"/>
      <c r="G96" s="205"/>
      <c r="H96" s="205"/>
      <c r="I96" s="34"/>
      <c r="J96" s="34"/>
      <c r="K96" s="34"/>
      <c r="L96" s="34"/>
      <c r="M96" s="34"/>
      <c r="N96" s="186">
        <f>ROUND(N88*T96,2)</f>
        <v>0</v>
      </c>
      <c r="O96" s="187"/>
      <c r="P96" s="187"/>
      <c r="Q96" s="187"/>
      <c r="R96" s="35"/>
      <c r="S96" s="135"/>
      <c r="T96" s="136"/>
      <c r="U96" s="137" t="s">
        <v>42</v>
      </c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9" t="s">
        <v>117</v>
      </c>
      <c r="AZ96" s="138"/>
      <c r="BA96" s="138"/>
      <c r="BB96" s="138"/>
      <c r="BC96" s="138"/>
      <c r="BD96" s="138"/>
      <c r="BE96" s="140">
        <f t="shared" si="0"/>
        <v>0</v>
      </c>
      <c r="BF96" s="140">
        <f t="shared" si="1"/>
        <v>0</v>
      </c>
      <c r="BG96" s="140">
        <f t="shared" si="2"/>
        <v>0</v>
      </c>
      <c r="BH96" s="140">
        <f t="shared" si="3"/>
        <v>0</v>
      </c>
      <c r="BI96" s="140">
        <f t="shared" si="4"/>
        <v>0</v>
      </c>
      <c r="BJ96" s="139" t="s">
        <v>118</v>
      </c>
      <c r="BK96" s="138"/>
      <c r="BL96" s="138"/>
      <c r="BM96" s="138"/>
    </row>
    <row r="97" spans="2:65" s="1" customFormat="1" ht="18" customHeight="1">
      <c r="B97" s="33"/>
      <c r="C97" s="34"/>
      <c r="D97" s="204" t="s">
        <v>120</v>
      </c>
      <c r="E97" s="205"/>
      <c r="F97" s="205"/>
      <c r="G97" s="205"/>
      <c r="H97" s="205"/>
      <c r="I97" s="34"/>
      <c r="J97" s="34"/>
      <c r="K97" s="34"/>
      <c r="L97" s="34"/>
      <c r="M97" s="34"/>
      <c r="N97" s="186">
        <f>ROUND(N88*T97,2)</f>
        <v>0</v>
      </c>
      <c r="O97" s="187"/>
      <c r="P97" s="187"/>
      <c r="Q97" s="187"/>
      <c r="R97" s="35"/>
      <c r="S97" s="135"/>
      <c r="T97" s="136"/>
      <c r="U97" s="137" t="s">
        <v>42</v>
      </c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9" t="s">
        <v>117</v>
      </c>
      <c r="AZ97" s="138"/>
      <c r="BA97" s="138"/>
      <c r="BB97" s="138"/>
      <c r="BC97" s="138"/>
      <c r="BD97" s="138"/>
      <c r="BE97" s="140">
        <f t="shared" si="0"/>
        <v>0</v>
      </c>
      <c r="BF97" s="140">
        <f t="shared" si="1"/>
        <v>0</v>
      </c>
      <c r="BG97" s="140">
        <f t="shared" si="2"/>
        <v>0</v>
      </c>
      <c r="BH97" s="140">
        <f t="shared" si="3"/>
        <v>0</v>
      </c>
      <c r="BI97" s="140">
        <f t="shared" si="4"/>
        <v>0</v>
      </c>
      <c r="BJ97" s="139" t="s">
        <v>118</v>
      </c>
      <c r="BK97" s="138"/>
      <c r="BL97" s="138"/>
      <c r="BM97" s="138"/>
    </row>
    <row r="98" spans="2:65" s="1" customFormat="1" ht="18" customHeight="1">
      <c r="B98" s="33"/>
      <c r="C98" s="34"/>
      <c r="D98" s="204" t="s">
        <v>121</v>
      </c>
      <c r="E98" s="205"/>
      <c r="F98" s="205"/>
      <c r="G98" s="205"/>
      <c r="H98" s="205"/>
      <c r="I98" s="34"/>
      <c r="J98" s="34"/>
      <c r="K98" s="34"/>
      <c r="L98" s="34"/>
      <c r="M98" s="34"/>
      <c r="N98" s="186">
        <f>ROUND(N88*T98,2)</f>
        <v>0</v>
      </c>
      <c r="O98" s="187"/>
      <c r="P98" s="187"/>
      <c r="Q98" s="187"/>
      <c r="R98" s="35"/>
      <c r="S98" s="135"/>
      <c r="T98" s="136"/>
      <c r="U98" s="137" t="s">
        <v>42</v>
      </c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9" t="s">
        <v>117</v>
      </c>
      <c r="AZ98" s="138"/>
      <c r="BA98" s="138"/>
      <c r="BB98" s="138"/>
      <c r="BC98" s="138"/>
      <c r="BD98" s="138"/>
      <c r="BE98" s="140">
        <f t="shared" si="0"/>
        <v>0</v>
      </c>
      <c r="BF98" s="140">
        <f t="shared" si="1"/>
        <v>0</v>
      </c>
      <c r="BG98" s="140">
        <f t="shared" si="2"/>
        <v>0</v>
      </c>
      <c r="BH98" s="140">
        <f t="shared" si="3"/>
        <v>0</v>
      </c>
      <c r="BI98" s="140">
        <f t="shared" si="4"/>
        <v>0</v>
      </c>
      <c r="BJ98" s="139" t="s">
        <v>118</v>
      </c>
      <c r="BK98" s="138"/>
      <c r="BL98" s="138"/>
      <c r="BM98" s="138"/>
    </row>
    <row r="99" spans="2:65" s="1" customFormat="1" ht="18" customHeight="1">
      <c r="B99" s="33"/>
      <c r="C99" s="34"/>
      <c r="D99" s="204" t="s">
        <v>122</v>
      </c>
      <c r="E99" s="205"/>
      <c r="F99" s="205"/>
      <c r="G99" s="205"/>
      <c r="H99" s="205"/>
      <c r="I99" s="34"/>
      <c r="J99" s="34"/>
      <c r="K99" s="34"/>
      <c r="L99" s="34"/>
      <c r="M99" s="34"/>
      <c r="N99" s="186">
        <f>ROUND(N88*T99,2)</f>
        <v>0</v>
      </c>
      <c r="O99" s="187"/>
      <c r="P99" s="187"/>
      <c r="Q99" s="187"/>
      <c r="R99" s="35"/>
      <c r="S99" s="135"/>
      <c r="T99" s="136"/>
      <c r="U99" s="137" t="s">
        <v>42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9" t="s">
        <v>117</v>
      </c>
      <c r="AZ99" s="138"/>
      <c r="BA99" s="138"/>
      <c r="BB99" s="138"/>
      <c r="BC99" s="138"/>
      <c r="BD99" s="138"/>
      <c r="BE99" s="140">
        <f t="shared" si="0"/>
        <v>0</v>
      </c>
      <c r="BF99" s="140">
        <f t="shared" si="1"/>
        <v>0</v>
      </c>
      <c r="BG99" s="140">
        <f t="shared" si="2"/>
        <v>0</v>
      </c>
      <c r="BH99" s="140">
        <f t="shared" si="3"/>
        <v>0</v>
      </c>
      <c r="BI99" s="140">
        <f t="shared" si="4"/>
        <v>0</v>
      </c>
      <c r="BJ99" s="139" t="s">
        <v>118</v>
      </c>
      <c r="BK99" s="138"/>
      <c r="BL99" s="138"/>
      <c r="BM99" s="138"/>
    </row>
    <row r="100" spans="2:65" s="1" customFormat="1" ht="18" customHeight="1">
      <c r="B100" s="33"/>
      <c r="C100" s="34"/>
      <c r="D100" s="103" t="s">
        <v>123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186">
        <f>ROUND(N88*T100,2)</f>
        <v>0</v>
      </c>
      <c r="O100" s="187"/>
      <c r="P100" s="187"/>
      <c r="Q100" s="187"/>
      <c r="R100" s="35"/>
      <c r="S100" s="135"/>
      <c r="T100" s="141"/>
      <c r="U100" s="142" t="s">
        <v>42</v>
      </c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9" t="s">
        <v>124</v>
      </c>
      <c r="AZ100" s="138"/>
      <c r="BA100" s="138"/>
      <c r="BB100" s="138"/>
      <c r="BC100" s="138"/>
      <c r="BD100" s="138"/>
      <c r="BE100" s="140">
        <f t="shared" si="0"/>
        <v>0</v>
      </c>
      <c r="BF100" s="140">
        <f t="shared" si="1"/>
        <v>0</v>
      </c>
      <c r="BG100" s="140">
        <f t="shared" si="2"/>
        <v>0</v>
      </c>
      <c r="BH100" s="140">
        <f t="shared" si="3"/>
        <v>0</v>
      </c>
      <c r="BI100" s="140">
        <f t="shared" si="4"/>
        <v>0</v>
      </c>
      <c r="BJ100" s="139" t="s">
        <v>118</v>
      </c>
      <c r="BK100" s="138"/>
      <c r="BL100" s="138"/>
      <c r="BM100" s="138"/>
    </row>
    <row r="101" spans="2:65" s="1" customFormat="1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  <c r="T101" s="126"/>
      <c r="U101" s="126"/>
    </row>
    <row r="102" spans="2:65" s="1" customFormat="1" ht="29.25" customHeight="1">
      <c r="B102" s="33"/>
      <c r="C102" s="114" t="s">
        <v>101</v>
      </c>
      <c r="D102" s="115"/>
      <c r="E102" s="115"/>
      <c r="F102" s="115"/>
      <c r="G102" s="115"/>
      <c r="H102" s="115"/>
      <c r="I102" s="115"/>
      <c r="J102" s="115"/>
      <c r="K102" s="115"/>
      <c r="L102" s="183">
        <f>ROUND(SUM(N88+N94),2)</f>
        <v>0</v>
      </c>
      <c r="M102" s="183"/>
      <c r="N102" s="183"/>
      <c r="O102" s="183"/>
      <c r="P102" s="183"/>
      <c r="Q102" s="183"/>
      <c r="R102" s="35"/>
      <c r="T102" s="126"/>
      <c r="U102" s="126"/>
    </row>
    <row r="103" spans="2:65" s="1" customFormat="1" ht="6.95" customHeight="1"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9"/>
      <c r="T103" s="126"/>
      <c r="U103" s="126"/>
    </row>
    <row r="107" spans="2:65" s="1" customFormat="1" ht="6.95" customHeight="1">
      <c r="B107" s="60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2"/>
    </row>
    <row r="108" spans="2:65" s="1" customFormat="1" ht="36.950000000000003" customHeight="1">
      <c r="B108" s="33"/>
      <c r="C108" s="190" t="s">
        <v>125</v>
      </c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35"/>
    </row>
    <row r="109" spans="2:65" s="1" customFormat="1" ht="6.95" customHeight="1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spans="2:65" s="1" customFormat="1" ht="30" customHeight="1">
      <c r="B110" s="33"/>
      <c r="C110" s="29" t="s">
        <v>17</v>
      </c>
      <c r="D110" s="34"/>
      <c r="E110" s="34"/>
      <c r="F110" s="273" t="str">
        <f>F6</f>
        <v>Detva</v>
      </c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34"/>
      <c r="R110" s="35"/>
    </row>
    <row r="111" spans="2:65" s="1" customFormat="1" ht="36.950000000000003" customHeight="1">
      <c r="B111" s="33"/>
      <c r="C111" s="67" t="s">
        <v>142</v>
      </c>
      <c r="D111" s="34"/>
      <c r="E111" s="34"/>
      <c r="F111" s="192" t="str">
        <f>F7</f>
        <v>04 - Strojárenská hala elektroinštalácia</v>
      </c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34"/>
      <c r="R111" s="35"/>
    </row>
    <row r="112" spans="2:65" s="1" customFormat="1" ht="6.95" customHeight="1"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spans="2:65" s="1" customFormat="1" ht="18" customHeight="1">
      <c r="B113" s="33"/>
      <c r="C113" s="29" t="s">
        <v>22</v>
      </c>
      <c r="D113" s="34"/>
      <c r="E113" s="34"/>
      <c r="F113" s="27" t="str">
        <f>F9</f>
        <v>Detva</v>
      </c>
      <c r="G113" s="34"/>
      <c r="H113" s="34"/>
      <c r="I113" s="34"/>
      <c r="J113" s="34"/>
      <c r="K113" s="29" t="s">
        <v>23</v>
      </c>
      <c r="L113" s="34"/>
      <c r="M113" s="242">
        <f>IF(O9="","",O9)</f>
        <v>43326</v>
      </c>
      <c r="N113" s="242"/>
      <c r="O113" s="242"/>
      <c r="P113" s="242"/>
      <c r="Q113" s="34"/>
      <c r="R113" s="35"/>
    </row>
    <row r="114" spans="2:65" s="1" customFormat="1" ht="6.95" customHeight="1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spans="2:65" s="1" customFormat="1" ht="15">
      <c r="B115" s="33"/>
      <c r="C115" s="29" t="s">
        <v>24</v>
      </c>
      <c r="D115" s="34"/>
      <c r="E115" s="34"/>
      <c r="F115" s="27" t="str">
        <f>E12</f>
        <v xml:space="preserve"> </v>
      </c>
      <c r="G115" s="34"/>
      <c r="H115" s="34"/>
      <c r="I115" s="34"/>
      <c r="J115" s="34"/>
      <c r="K115" s="29" t="s">
        <v>30</v>
      </c>
      <c r="L115" s="34"/>
      <c r="M115" s="221" t="str">
        <f>E18</f>
        <v>DEVLEV, s.r.o., Za kúpaliskom 18, Lipany 082 71</v>
      </c>
      <c r="N115" s="221"/>
      <c r="O115" s="221"/>
      <c r="P115" s="221"/>
      <c r="Q115" s="221"/>
      <c r="R115" s="35"/>
    </row>
    <row r="116" spans="2:65" s="1" customFormat="1" ht="14.45" customHeight="1">
      <c r="B116" s="33"/>
      <c r="C116" s="29" t="s">
        <v>28</v>
      </c>
      <c r="D116" s="34"/>
      <c r="E116" s="34"/>
      <c r="F116" s="27" t="str">
        <f>IF(E15="","",E15)</f>
        <v>Vyplň údaj</v>
      </c>
      <c r="G116" s="34"/>
      <c r="H116" s="34"/>
      <c r="I116" s="34"/>
      <c r="J116" s="34"/>
      <c r="K116" s="29" t="s">
        <v>34</v>
      </c>
      <c r="L116" s="34"/>
      <c r="M116" s="221" t="str">
        <f>E21</f>
        <v xml:space="preserve"> </v>
      </c>
      <c r="N116" s="221"/>
      <c r="O116" s="221"/>
      <c r="P116" s="221"/>
      <c r="Q116" s="221"/>
      <c r="R116" s="35"/>
    </row>
    <row r="117" spans="2:65" s="1" customFormat="1" ht="10.35" customHeight="1"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5"/>
    </row>
    <row r="118" spans="2:65" s="7" customFormat="1" ht="29.25" customHeight="1">
      <c r="B118" s="143"/>
      <c r="C118" s="144" t="s">
        <v>126</v>
      </c>
      <c r="D118" s="145" t="s">
        <v>127</v>
      </c>
      <c r="E118" s="145" t="s">
        <v>57</v>
      </c>
      <c r="F118" s="238" t="s">
        <v>128</v>
      </c>
      <c r="G118" s="238"/>
      <c r="H118" s="238"/>
      <c r="I118" s="238"/>
      <c r="J118" s="145" t="s">
        <v>129</v>
      </c>
      <c r="K118" s="145" t="s">
        <v>130</v>
      </c>
      <c r="L118" s="239" t="s">
        <v>131</v>
      </c>
      <c r="M118" s="239"/>
      <c r="N118" s="238" t="s">
        <v>111</v>
      </c>
      <c r="O118" s="238"/>
      <c r="P118" s="238"/>
      <c r="Q118" s="240"/>
      <c r="R118" s="146"/>
      <c r="T118" s="78" t="s">
        <v>132</v>
      </c>
      <c r="U118" s="79" t="s">
        <v>39</v>
      </c>
      <c r="V118" s="79" t="s">
        <v>133</v>
      </c>
      <c r="W118" s="79" t="s">
        <v>134</v>
      </c>
      <c r="X118" s="79" t="s">
        <v>135</v>
      </c>
      <c r="Y118" s="79" t="s">
        <v>136</v>
      </c>
      <c r="Z118" s="79" t="s">
        <v>137</v>
      </c>
      <c r="AA118" s="80" t="s">
        <v>138</v>
      </c>
    </row>
    <row r="119" spans="2:65" s="1" customFormat="1" ht="29.25" customHeight="1">
      <c r="B119" s="33"/>
      <c r="C119" s="82" t="s">
        <v>108</v>
      </c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234">
        <f>BK119</f>
        <v>0</v>
      </c>
      <c r="O119" s="235"/>
      <c r="P119" s="235"/>
      <c r="Q119" s="235"/>
      <c r="R119" s="35"/>
      <c r="T119" s="81"/>
      <c r="U119" s="49"/>
      <c r="V119" s="49"/>
      <c r="W119" s="147">
        <f>W120+W187+W191</f>
        <v>0</v>
      </c>
      <c r="X119" s="49"/>
      <c r="Y119" s="147">
        <f>Y120+Y187+Y191</f>
        <v>0</v>
      </c>
      <c r="Z119" s="49"/>
      <c r="AA119" s="148">
        <f>AA120+AA187+AA191</f>
        <v>0</v>
      </c>
      <c r="AT119" s="17" t="s">
        <v>74</v>
      </c>
      <c r="AU119" s="17" t="s">
        <v>113</v>
      </c>
      <c r="BK119" s="149">
        <f>BK120+BK187+BK191</f>
        <v>0</v>
      </c>
    </row>
    <row r="120" spans="2:65" s="9" customFormat="1" ht="37.35" customHeight="1">
      <c r="B120" s="163"/>
      <c r="C120" s="164"/>
      <c r="D120" s="150" t="s">
        <v>972</v>
      </c>
      <c r="E120" s="150"/>
      <c r="F120" s="150"/>
      <c r="G120" s="150"/>
      <c r="H120" s="150"/>
      <c r="I120" s="150"/>
      <c r="J120" s="150"/>
      <c r="K120" s="150"/>
      <c r="L120" s="150"/>
      <c r="M120" s="150"/>
      <c r="N120" s="247">
        <f>BK120</f>
        <v>0</v>
      </c>
      <c r="O120" s="262"/>
      <c r="P120" s="262"/>
      <c r="Q120" s="262"/>
      <c r="R120" s="165"/>
      <c r="T120" s="166"/>
      <c r="U120" s="164"/>
      <c r="V120" s="164"/>
      <c r="W120" s="167">
        <f>W121</f>
        <v>0</v>
      </c>
      <c r="X120" s="164"/>
      <c r="Y120" s="167">
        <f>Y121</f>
        <v>0</v>
      </c>
      <c r="Z120" s="164"/>
      <c r="AA120" s="168">
        <f>AA121</f>
        <v>0</v>
      </c>
      <c r="AR120" s="169" t="s">
        <v>177</v>
      </c>
      <c r="AT120" s="170" t="s">
        <v>74</v>
      </c>
      <c r="AU120" s="170" t="s">
        <v>75</v>
      </c>
      <c r="AY120" s="169" t="s">
        <v>168</v>
      </c>
      <c r="BK120" s="171">
        <f>BK121</f>
        <v>0</v>
      </c>
    </row>
    <row r="121" spans="2:65" s="9" customFormat="1" ht="19.899999999999999" customHeight="1">
      <c r="B121" s="163"/>
      <c r="C121" s="164"/>
      <c r="D121" s="172" t="s">
        <v>973</v>
      </c>
      <c r="E121" s="172"/>
      <c r="F121" s="172"/>
      <c r="G121" s="172"/>
      <c r="H121" s="172"/>
      <c r="I121" s="172"/>
      <c r="J121" s="172"/>
      <c r="K121" s="172"/>
      <c r="L121" s="172"/>
      <c r="M121" s="172"/>
      <c r="N121" s="263">
        <f>BK121</f>
        <v>0</v>
      </c>
      <c r="O121" s="264"/>
      <c r="P121" s="264"/>
      <c r="Q121" s="264"/>
      <c r="R121" s="165"/>
      <c r="T121" s="166"/>
      <c r="U121" s="164"/>
      <c r="V121" s="164"/>
      <c r="W121" s="167">
        <f>SUM(W122:W186)</f>
        <v>0</v>
      </c>
      <c r="X121" s="164"/>
      <c r="Y121" s="167">
        <f>SUM(Y122:Y186)</f>
        <v>0</v>
      </c>
      <c r="Z121" s="164"/>
      <c r="AA121" s="168">
        <f>SUM(AA122:AA186)</f>
        <v>0</v>
      </c>
      <c r="AR121" s="169" t="s">
        <v>177</v>
      </c>
      <c r="AT121" s="170" t="s">
        <v>74</v>
      </c>
      <c r="AU121" s="170" t="s">
        <v>80</v>
      </c>
      <c r="AY121" s="169" t="s">
        <v>168</v>
      </c>
      <c r="BK121" s="171">
        <f>SUM(BK122:BK186)</f>
        <v>0</v>
      </c>
    </row>
    <row r="122" spans="2:65" s="1" customFormat="1" ht="44.25" customHeight="1">
      <c r="B122" s="33"/>
      <c r="C122" s="173" t="s">
        <v>80</v>
      </c>
      <c r="D122" s="173" t="s">
        <v>141</v>
      </c>
      <c r="E122" s="174" t="s">
        <v>975</v>
      </c>
      <c r="F122" s="260" t="s">
        <v>976</v>
      </c>
      <c r="G122" s="260"/>
      <c r="H122" s="260"/>
      <c r="I122" s="260"/>
      <c r="J122" s="175" t="s">
        <v>277</v>
      </c>
      <c r="K122" s="156">
        <v>80</v>
      </c>
      <c r="L122" s="232">
        <v>0</v>
      </c>
      <c r="M122" s="261"/>
      <c r="N122" s="233">
        <f t="shared" ref="N122:N153" si="5">ROUND(L122*K122,3)</f>
        <v>0</v>
      </c>
      <c r="O122" s="233"/>
      <c r="P122" s="233"/>
      <c r="Q122" s="233"/>
      <c r="R122" s="35"/>
      <c r="T122" s="157" t="s">
        <v>20</v>
      </c>
      <c r="U122" s="42" t="s">
        <v>42</v>
      </c>
      <c r="V122" s="34"/>
      <c r="W122" s="176">
        <f t="shared" ref="W122:W153" si="6">V122*K122</f>
        <v>0</v>
      </c>
      <c r="X122" s="176">
        <v>0</v>
      </c>
      <c r="Y122" s="176">
        <f t="shared" ref="Y122:Y153" si="7">X122*K122</f>
        <v>0</v>
      </c>
      <c r="Z122" s="176">
        <v>0</v>
      </c>
      <c r="AA122" s="177">
        <f t="shared" ref="AA122:AA153" si="8">Z122*K122</f>
        <v>0</v>
      </c>
      <c r="AR122" s="17" t="s">
        <v>426</v>
      </c>
      <c r="AT122" s="17" t="s">
        <v>141</v>
      </c>
      <c r="AU122" s="17" t="s">
        <v>118</v>
      </c>
      <c r="AY122" s="17" t="s">
        <v>168</v>
      </c>
      <c r="BE122" s="107">
        <f t="shared" ref="BE122:BE153" si="9">IF(U122="základná",N122,0)</f>
        <v>0</v>
      </c>
      <c r="BF122" s="107">
        <f t="shared" ref="BF122:BF153" si="10">IF(U122="znížená",N122,0)</f>
        <v>0</v>
      </c>
      <c r="BG122" s="107">
        <f t="shared" ref="BG122:BG153" si="11">IF(U122="zákl. prenesená",N122,0)</f>
        <v>0</v>
      </c>
      <c r="BH122" s="107">
        <f t="shared" ref="BH122:BH153" si="12">IF(U122="zníž. prenesená",N122,0)</f>
        <v>0</v>
      </c>
      <c r="BI122" s="107">
        <f t="shared" ref="BI122:BI153" si="13">IF(U122="nulová",N122,0)</f>
        <v>0</v>
      </c>
      <c r="BJ122" s="17" t="s">
        <v>118</v>
      </c>
      <c r="BK122" s="151">
        <f t="shared" ref="BK122:BK153" si="14">ROUND(L122*K122,3)</f>
        <v>0</v>
      </c>
      <c r="BL122" s="17" t="s">
        <v>426</v>
      </c>
      <c r="BM122" s="17" t="s">
        <v>118</v>
      </c>
    </row>
    <row r="123" spans="2:65" s="1" customFormat="1" ht="22.5" customHeight="1">
      <c r="B123" s="33"/>
      <c r="C123" s="178" t="s">
        <v>118</v>
      </c>
      <c r="D123" s="178" t="s">
        <v>332</v>
      </c>
      <c r="E123" s="179" t="s">
        <v>977</v>
      </c>
      <c r="F123" s="269" t="s">
        <v>978</v>
      </c>
      <c r="G123" s="269"/>
      <c r="H123" s="269"/>
      <c r="I123" s="269"/>
      <c r="J123" s="180" t="s">
        <v>241</v>
      </c>
      <c r="K123" s="181">
        <v>8</v>
      </c>
      <c r="L123" s="270">
        <v>0</v>
      </c>
      <c r="M123" s="271"/>
      <c r="N123" s="272">
        <f t="shared" si="5"/>
        <v>0</v>
      </c>
      <c r="O123" s="233"/>
      <c r="P123" s="233"/>
      <c r="Q123" s="233"/>
      <c r="R123" s="35"/>
      <c r="T123" s="157" t="s">
        <v>20</v>
      </c>
      <c r="U123" s="42" t="s">
        <v>42</v>
      </c>
      <c r="V123" s="34"/>
      <c r="W123" s="176">
        <f t="shared" si="6"/>
        <v>0</v>
      </c>
      <c r="X123" s="176">
        <v>0</v>
      </c>
      <c r="Y123" s="176">
        <f t="shared" si="7"/>
        <v>0</v>
      </c>
      <c r="Z123" s="176">
        <v>0</v>
      </c>
      <c r="AA123" s="177">
        <f t="shared" si="8"/>
        <v>0</v>
      </c>
      <c r="AR123" s="17" t="s">
        <v>979</v>
      </c>
      <c r="AT123" s="17" t="s">
        <v>332</v>
      </c>
      <c r="AU123" s="17" t="s">
        <v>118</v>
      </c>
      <c r="AY123" s="17" t="s">
        <v>168</v>
      </c>
      <c r="BE123" s="107">
        <f t="shared" si="9"/>
        <v>0</v>
      </c>
      <c r="BF123" s="107">
        <f t="shared" si="10"/>
        <v>0</v>
      </c>
      <c r="BG123" s="107">
        <f t="shared" si="11"/>
        <v>0</v>
      </c>
      <c r="BH123" s="107">
        <f t="shared" si="12"/>
        <v>0</v>
      </c>
      <c r="BI123" s="107">
        <f t="shared" si="13"/>
        <v>0</v>
      </c>
      <c r="BJ123" s="17" t="s">
        <v>118</v>
      </c>
      <c r="BK123" s="151">
        <f t="shared" si="14"/>
        <v>0</v>
      </c>
      <c r="BL123" s="17" t="s">
        <v>426</v>
      </c>
      <c r="BM123" s="17" t="s">
        <v>172</v>
      </c>
    </row>
    <row r="124" spans="2:65" s="1" customFormat="1" ht="22.5" customHeight="1">
      <c r="B124" s="33"/>
      <c r="C124" s="178" t="s">
        <v>177</v>
      </c>
      <c r="D124" s="178" t="s">
        <v>332</v>
      </c>
      <c r="E124" s="179" t="s">
        <v>980</v>
      </c>
      <c r="F124" s="269" t="s">
        <v>981</v>
      </c>
      <c r="G124" s="269"/>
      <c r="H124" s="269"/>
      <c r="I124" s="269"/>
      <c r="J124" s="180" t="s">
        <v>241</v>
      </c>
      <c r="K124" s="181">
        <v>84</v>
      </c>
      <c r="L124" s="270">
        <v>0</v>
      </c>
      <c r="M124" s="271"/>
      <c r="N124" s="272">
        <f t="shared" si="5"/>
        <v>0</v>
      </c>
      <c r="O124" s="233"/>
      <c r="P124" s="233"/>
      <c r="Q124" s="233"/>
      <c r="R124" s="35"/>
      <c r="T124" s="157" t="s">
        <v>20</v>
      </c>
      <c r="U124" s="42" t="s">
        <v>42</v>
      </c>
      <c r="V124" s="34"/>
      <c r="W124" s="176">
        <f t="shared" si="6"/>
        <v>0</v>
      </c>
      <c r="X124" s="176">
        <v>0</v>
      </c>
      <c r="Y124" s="176">
        <f t="shared" si="7"/>
        <v>0</v>
      </c>
      <c r="Z124" s="176">
        <v>0</v>
      </c>
      <c r="AA124" s="177">
        <f t="shared" si="8"/>
        <v>0</v>
      </c>
      <c r="AR124" s="17" t="s">
        <v>979</v>
      </c>
      <c r="AT124" s="17" t="s">
        <v>332</v>
      </c>
      <c r="AU124" s="17" t="s">
        <v>118</v>
      </c>
      <c r="AY124" s="17" t="s">
        <v>168</v>
      </c>
      <c r="BE124" s="107">
        <f t="shared" si="9"/>
        <v>0</v>
      </c>
      <c r="BF124" s="107">
        <f t="shared" si="10"/>
        <v>0</v>
      </c>
      <c r="BG124" s="107">
        <f t="shared" si="11"/>
        <v>0</v>
      </c>
      <c r="BH124" s="107">
        <f t="shared" si="12"/>
        <v>0</v>
      </c>
      <c r="BI124" s="107">
        <f t="shared" si="13"/>
        <v>0</v>
      </c>
      <c r="BJ124" s="17" t="s">
        <v>118</v>
      </c>
      <c r="BK124" s="151">
        <f t="shared" si="14"/>
        <v>0</v>
      </c>
      <c r="BL124" s="17" t="s">
        <v>426</v>
      </c>
      <c r="BM124" s="17" t="s">
        <v>188</v>
      </c>
    </row>
    <row r="125" spans="2:65" s="1" customFormat="1" ht="44.25" customHeight="1">
      <c r="B125" s="33"/>
      <c r="C125" s="173" t="s">
        <v>172</v>
      </c>
      <c r="D125" s="173" t="s">
        <v>141</v>
      </c>
      <c r="E125" s="174" t="s">
        <v>982</v>
      </c>
      <c r="F125" s="260" t="s">
        <v>983</v>
      </c>
      <c r="G125" s="260"/>
      <c r="H125" s="260"/>
      <c r="I125" s="260"/>
      <c r="J125" s="175" t="s">
        <v>277</v>
      </c>
      <c r="K125" s="156">
        <v>25</v>
      </c>
      <c r="L125" s="232">
        <v>0</v>
      </c>
      <c r="M125" s="261"/>
      <c r="N125" s="233">
        <f t="shared" si="5"/>
        <v>0</v>
      </c>
      <c r="O125" s="233"/>
      <c r="P125" s="233"/>
      <c r="Q125" s="233"/>
      <c r="R125" s="35"/>
      <c r="T125" s="157" t="s">
        <v>20</v>
      </c>
      <c r="U125" s="42" t="s">
        <v>42</v>
      </c>
      <c r="V125" s="34"/>
      <c r="W125" s="176">
        <f t="shared" si="6"/>
        <v>0</v>
      </c>
      <c r="X125" s="176">
        <v>0</v>
      </c>
      <c r="Y125" s="176">
        <f t="shared" si="7"/>
        <v>0</v>
      </c>
      <c r="Z125" s="176">
        <v>0</v>
      </c>
      <c r="AA125" s="177">
        <f t="shared" si="8"/>
        <v>0</v>
      </c>
      <c r="AR125" s="17" t="s">
        <v>426</v>
      </c>
      <c r="AT125" s="17" t="s">
        <v>141</v>
      </c>
      <c r="AU125" s="17" t="s">
        <v>118</v>
      </c>
      <c r="AY125" s="17" t="s">
        <v>168</v>
      </c>
      <c r="BE125" s="107">
        <f t="shared" si="9"/>
        <v>0</v>
      </c>
      <c r="BF125" s="107">
        <f t="shared" si="10"/>
        <v>0</v>
      </c>
      <c r="BG125" s="107">
        <f t="shared" si="11"/>
        <v>0</v>
      </c>
      <c r="BH125" s="107">
        <f t="shared" si="12"/>
        <v>0</v>
      </c>
      <c r="BI125" s="107">
        <f t="shared" si="13"/>
        <v>0</v>
      </c>
      <c r="BJ125" s="17" t="s">
        <v>118</v>
      </c>
      <c r="BK125" s="151">
        <f t="shared" si="14"/>
        <v>0</v>
      </c>
      <c r="BL125" s="17" t="s">
        <v>426</v>
      </c>
      <c r="BM125" s="17" t="s">
        <v>197</v>
      </c>
    </row>
    <row r="126" spans="2:65" s="1" customFormat="1" ht="22.5" customHeight="1">
      <c r="B126" s="33"/>
      <c r="C126" s="178" t="s">
        <v>184</v>
      </c>
      <c r="D126" s="178" t="s">
        <v>332</v>
      </c>
      <c r="E126" s="179" t="s">
        <v>984</v>
      </c>
      <c r="F126" s="269" t="s">
        <v>985</v>
      </c>
      <c r="G126" s="269"/>
      <c r="H126" s="269"/>
      <c r="I126" s="269"/>
      <c r="J126" s="180" t="s">
        <v>241</v>
      </c>
      <c r="K126" s="181">
        <v>4</v>
      </c>
      <c r="L126" s="270">
        <v>0</v>
      </c>
      <c r="M126" s="271"/>
      <c r="N126" s="272">
        <f t="shared" si="5"/>
        <v>0</v>
      </c>
      <c r="O126" s="233"/>
      <c r="P126" s="233"/>
      <c r="Q126" s="233"/>
      <c r="R126" s="35"/>
      <c r="T126" s="157" t="s">
        <v>20</v>
      </c>
      <c r="U126" s="42" t="s">
        <v>42</v>
      </c>
      <c r="V126" s="34"/>
      <c r="W126" s="176">
        <f t="shared" si="6"/>
        <v>0</v>
      </c>
      <c r="X126" s="176">
        <v>0</v>
      </c>
      <c r="Y126" s="176">
        <f t="shared" si="7"/>
        <v>0</v>
      </c>
      <c r="Z126" s="176">
        <v>0</v>
      </c>
      <c r="AA126" s="177">
        <f t="shared" si="8"/>
        <v>0</v>
      </c>
      <c r="AR126" s="17" t="s">
        <v>979</v>
      </c>
      <c r="AT126" s="17" t="s">
        <v>332</v>
      </c>
      <c r="AU126" s="17" t="s">
        <v>118</v>
      </c>
      <c r="AY126" s="17" t="s">
        <v>168</v>
      </c>
      <c r="BE126" s="107">
        <f t="shared" si="9"/>
        <v>0</v>
      </c>
      <c r="BF126" s="107">
        <f t="shared" si="10"/>
        <v>0</v>
      </c>
      <c r="BG126" s="107">
        <f t="shared" si="11"/>
        <v>0</v>
      </c>
      <c r="BH126" s="107">
        <f t="shared" si="12"/>
        <v>0</v>
      </c>
      <c r="BI126" s="107">
        <f t="shared" si="13"/>
        <v>0</v>
      </c>
      <c r="BJ126" s="17" t="s">
        <v>118</v>
      </c>
      <c r="BK126" s="151">
        <f t="shared" si="14"/>
        <v>0</v>
      </c>
      <c r="BL126" s="17" t="s">
        <v>426</v>
      </c>
      <c r="BM126" s="17" t="s">
        <v>205</v>
      </c>
    </row>
    <row r="127" spans="2:65" s="1" customFormat="1" ht="22.5" customHeight="1">
      <c r="B127" s="33"/>
      <c r="C127" s="178" t="s">
        <v>188</v>
      </c>
      <c r="D127" s="178" t="s">
        <v>332</v>
      </c>
      <c r="E127" s="179" t="s">
        <v>986</v>
      </c>
      <c r="F127" s="269" t="s">
        <v>987</v>
      </c>
      <c r="G127" s="269"/>
      <c r="H127" s="269"/>
      <c r="I127" s="269"/>
      <c r="J127" s="180" t="s">
        <v>241</v>
      </c>
      <c r="K127" s="181">
        <v>25</v>
      </c>
      <c r="L127" s="270">
        <v>0</v>
      </c>
      <c r="M127" s="271"/>
      <c r="N127" s="272">
        <f t="shared" si="5"/>
        <v>0</v>
      </c>
      <c r="O127" s="233"/>
      <c r="P127" s="233"/>
      <c r="Q127" s="233"/>
      <c r="R127" s="35"/>
      <c r="T127" s="157" t="s">
        <v>20</v>
      </c>
      <c r="U127" s="42" t="s">
        <v>42</v>
      </c>
      <c r="V127" s="34"/>
      <c r="W127" s="176">
        <f t="shared" si="6"/>
        <v>0</v>
      </c>
      <c r="X127" s="176">
        <v>0</v>
      </c>
      <c r="Y127" s="176">
        <f t="shared" si="7"/>
        <v>0</v>
      </c>
      <c r="Z127" s="176">
        <v>0</v>
      </c>
      <c r="AA127" s="177">
        <f t="shared" si="8"/>
        <v>0</v>
      </c>
      <c r="AR127" s="17" t="s">
        <v>979</v>
      </c>
      <c r="AT127" s="17" t="s">
        <v>332</v>
      </c>
      <c r="AU127" s="17" t="s">
        <v>118</v>
      </c>
      <c r="AY127" s="17" t="s">
        <v>168</v>
      </c>
      <c r="BE127" s="107">
        <f t="shared" si="9"/>
        <v>0</v>
      </c>
      <c r="BF127" s="107">
        <f t="shared" si="10"/>
        <v>0</v>
      </c>
      <c r="BG127" s="107">
        <f t="shared" si="11"/>
        <v>0</v>
      </c>
      <c r="BH127" s="107">
        <f t="shared" si="12"/>
        <v>0</v>
      </c>
      <c r="BI127" s="107">
        <f t="shared" si="13"/>
        <v>0</v>
      </c>
      <c r="BJ127" s="17" t="s">
        <v>118</v>
      </c>
      <c r="BK127" s="151">
        <f t="shared" si="14"/>
        <v>0</v>
      </c>
      <c r="BL127" s="17" t="s">
        <v>426</v>
      </c>
      <c r="BM127" s="17" t="s">
        <v>214</v>
      </c>
    </row>
    <row r="128" spans="2:65" s="1" customFormat="1" ht="31.5" customHeight="1">
      <c r="B128" s="33"/>
      <c r="C128" s="173" t="s">
        <v>201</v>
      </c>
      <c r="D128" s="173" t="s">
        <v>141</v>
      </c>
      <c r="E128" s="174" t="s">
        <v>992</v>
      </c>
      <c r="F128" s="260" t="s">
        <v>993</v>
      </c>
      <c r="G128" s="260"/>
      <c r="H128" s="260"/>
      <c r="I128" s="260"/>
      <c r="J128" s="175" t="s">
        <v>241</v>
      </c>
      <c r="K128" s="156">
        <v>97</v>
      </c>
      <c r="L128" s="232">
        <v>0</v>
      </c>
      <c r="M128" s="261"/>
      <c r="N128" s="233">
        <f t="shared" si="5"/>
        <v>0</v>
      </c>
      <c r="O128" s="233"/>
      <c r="P128" s="233"/>
      <c r="Q128" s="233"/>
      <c r="R128" s="35"/>
      <c r="T128" s="157" t="s">
        <v>20</v>
      </c>
      <c r="U128" s="42" t="s">
        <v>42</v>
      </c>
      <c r="V128" s="34"/>
      <c r="W128" s="176">
        <f t="shared" si="6"/>
        <v>0</v>
      </c>
      <c r="X128" s="176">
        <v>0</v>
      </c>
      <c r="Y128" s="176">
        <f t="shared" si="7"/>
        <v>0</v>
      </c>
      <c r="Z128" s="176">
        <v>0</v>
      </c>
      <c r="AA128" s="177">
        <f t="shared" si="8"/>
        <v>0</v>
      </c>
      <c r="AR128" s="17" t="s">
        <v>426</v>
      </c>
      <c r="AT128" s="17" t="s">
        <v>141</v>
      </c>
      <c r="AU128" s="17" t="s">
        <v>118</v>
      </c>
      <c r="AY128" s="17" t="s">
        <v>168</v>
      </c>
      <c r="BE128" s="107">
        <f t="shared" si="9"/>
        <v>0</v>
      </c>
      <c r="BF128" s="107">
        <f t="shared" si="10"/>
        <v>0</v>
      </c>
      <c r="BG128" s="107">
        <f t="shared" si="11"/>
        <v>0</v>
      </c>
      <c r="BH128" s="107">
        <f t="shared" si="12"/>
        <v>0</v>
      </c>
      <c r="BI128" s="107">
        <f t="shared" si="13"/>
        <v>0</v>
      </c>
      <c r="BJ128" s="17" t="s">
        <v>118</v>
      </c>
      <c r="BK128" s="151">
        <f t="shared" si="14"/>
        <v>0</v>
      </c>
      <c r="BL128" s="17" t="s">
        <v>426</v>
      </c>
      <c r="BM128" s="17" t="s">
        <v>222</v>
      </c>
    </row>
    <row r="129" spans="2:65" s="1" customFormat="1" ht="22.5" customHeight="1">
      <c r="B129" s="33"/>
      <c r="C129" s="178" t="s">
        <v>205</v>
      </c>
      <c r="D129" s="178" t="s">
        <v>332</v>
      </c>
      <c r="E129" s="179" t="s">
        <v>994</v>
      </c>
      <c r="F129" s="269" t="s">
        <v>995</v>
      </c>
      <c r="G129" s="269"/>
      <c r="H129" s="269"/>
      <c r="I129" s="269"/>
      <c r="J129" s="180" t="s">
        <v>241</v>
      </c>
      <c r="K129" s="181">
        <v>97</v>
      </c>
      <c r="L129" s="270">
        <v>0</v>
      </c>
      <c r="M129" s="271"/>
      <c r="N129" s="272">
        <f t="shared" si="5"/>
        <v>0</v>
      </c>
      <c r="O129" s="233"/>
      <c r="P129" s="233"/>
      <c r="Q129" s="233"/>
      <c r="R129" s="35"/>
      <c r="T129" s="157" t="s">
        <v>20</v>
      </c>
      <c r="U129" s="42" t="s">
        <v>42</v>
      </c>
      <c r="V129" s="34"/>
      <c r="W129" s="176">
        <f t="shared" si="6"/>
        <v>0</v>
      </c>
      <c r="X129" s="176">
        <v>0</v>
      </c>
      <c r="Y129" s="176">
        <f t="shared" si="7"/>
        <v>0</v>
      </c>
      <c r="Z129" s="176">
        <v>0</v>
      </c>
      <c r="AA129" s="177">
        <f t="shared" si="8"/>
        <v>0</v>
      </c>
      <c r="AR129" s="17" t="s">
        <v>979</v>
      </c>
      <c r="AT129" s="17" t="s">
        <v>332</v>
      </c>
      <c r="AU129" s="17" t="s">
        <v>118</v>
      </c>
      <c r="AY129" s="17" t="s">
        <v>168</v>
      </c>
      <c r="BE129" s="107">
        <f t="shared" si="9"/>
        <v>0</v>
      </c>
      <c r="BF129" s="107">
        <f t="shared" si="10"/>
        <v>0</v>
      </c>
      <c r="BG129" s="107">
        <f t="shared" si="11"/>
        <v>0</v>
      </c>
      <c r="BH129" s="107">
        <f t="shared" si="12"/>
        <v>0</v>
      </c>
      <c r="BI129" s="107">
        <f t="shared" si="13"/>
        <v>0</v>
      </c>
      <c r="BJ129" s="17" t="s">
        <v>118</v>
      </c>
      <c r="BK129" s="151">
        <f t="shared" si="14"/>
        <v>0</v>
      </c>
      <c r="BL129" s="17" t="s">
        <v>426</v>
      </c>
      <c r="BM129" s="17" t="s">
        <v>230</v>
      </c>
    </row>
    <row r="130" spans="2:65" s="1" customFormat="1" ht="31.5" customHeight="1">
      <c r="B130" s="33"/>
      <c r="C130" s="173" t="s">
        <v>210</v>
      </c>
      <c r="D130" s="173" t="s">
        <v>141</v>
      </c>
      <c r="E130" s="174" t="s">
        <v>996</v>
      </c>
      <c r="F130" s="260" t="s">
        <v>997</v>
      </c>
      <c r="G130" s="260"/>
      <c r="H130" s="260"/>
      <c r="I130" s="260"/>
      <c r="J130" s="175" t="s">
        <v>241</v>
      </c>
      <c r="K130" s="156">
        <v>45</v>
      </c>
      <c r="L130" s="232">
        <v>0</v>
      </c>
      <c r="M130" s="261"/>
      <c r="N130" s="233">
        <f t="shared" si="5"/>
        <v>0</v>
      </c>
      <c r="O130" s="233"/>
      <c r="P130" s="233"/>
      <c r="Q130" s="233"/>
      <c r="R130" s="35"/>
      <c r="T130" s="157" t="s">
        <v>20</v>
      </c>
      <c r="U130" s="42" t="s">
        <v>42</v>
      </c>
      <c r="V130" s="34"/>
      <c r="W130" s="176">
        <f t="shared" si="6"/>
        <v>0</v>
      </c>
      <c r="X130" s="176">
        <v>0</v>
      </c>
      <c r="Y130" s="176">
        <f t="shared" si="7"/>
        <v>0</v>
      </c>
      <c r="Z130" s="176">
        <v>0</v>
      </c>
      <c r="AA130" s="177">
        <f t="shared" si="8"/>
        <v>0</v>
      </c>
      <c r="AR130" s="17" t="s">
        <v>426</v>
      </c>
      <c r="AT130" s="17" t="s">
        <v>141</v>
      </c>
      <c r="AU130" s="17" t="s">
        <v>118</v>
      </c>
      <c r="AY130" s="17" t="s">
        <v>168</v>
      </c>
      <c r="BE130" s="107">
        <f t="shared" si="9"/>
        <v>0</v>
      </c>
      <c r="BF130" s="107">
        <f t="shared" si="10"/>
        <v>0</v>
      </c>
      <c r="BG130" s="107">
        <f t="shared" si="11"/>
        <v>0</v>
      </c>
      <c r="BH130" s="107">
        <f t="shared" si="12"/>
        <v>0</v>
      </c>
      <c r="BI130" s="107">
        <f t="shared" si="13"/>
        <v>0</v>
      </c>
      <c r="BJ130" s="17" t="s">
        <v>118</v>
      </c>
      <c r="BK130" s="151">
        <f t="shared" si="14"/>
        <v>0</v>
      </c>
      <c r="BL130" s="17" t="s">
        <v>426</v>
      </c>
      <c r="BM130" s="17" t="s">
        <v>238</v>
      </c>
    </row>
    <row r="131" spans="2:65" s="1" customFormat="1" ht="22.5" customHeight="1">
      <c r="B131" s="33"/>
      <c r="C131" s="178" t="s">
        <v>214</v>
      </c>
      <c r="D131" s="178" t="s">
        <v>332</v>
      </c>
      <c r="E131" s="179" t="s">
        <v>998</v>
      </c>
      <c r="F131" s="269" t="s">
        <v>999</v>
      </c>
      <c r="G131" s="269"/>
      <c r="H131" s="269"/>
      <c r="I131" s="269"/>
      <c r="J131" s="180" t="s">
        <v>241</v>
      </c>
      <c r="K131" s="181">
        <v>45</v>
      </c>
      <c r="L131" s="270">
        <v>0</v>
      </c>
      <c r="M131" s="271"/>
      <c r="N131" s="272">
        <f t="shared" si="5"/>
        <v>0</v>
      </c>
      <c r="O131" s="233"/>
      <c r="P131" s="233"/>
      <c r="Q131" s="233"/>
      <c r="R131" s="35"/>
      <c r="T131" s="157" t="s">
        <v>20</v>
      </c>
      <c r="U131" s="42" t="s">
        <v>42</v>
      </c>
      <c r="V131" s="34"/>
      <c r="W131" s="176">
        <f t="shared" si="6"/>
        <v>0</v>
      </c>
      <c r="X131" s="176">
        <v>0</v>
      </c>
      <c r="Y131" s="176">
        <f t="shared" si="7"/>
        <v>0</v>
      </c>
      <c r="Z131" s="176">
        <v>0</v>
      </c>
      <c r="AA131" s="177">
        <f t="shared" si="8"/>
        <v>0</v>
      </c>
      <c r="AR131" s="17" t="s">
        <v>979</v>
      </c>
      <c r="AT131" s="17" t="s">
        <v>332</v>
      </c>
      <c r="AU131" s="17" t="s">
        <v>118</v>
      </c>
      <c r="AY131" s="17" t="s">
        <v>168</v>
      </c>
      <c r="BE131" s="107">
        <f t="shared" si="9"/>
        <v>0</v>
      </c>
      <c r="BF131" s="107">
        <f t="shared" si="10"/>
        <v>0</v>
      </c>
      <c r="BG131" s="107">
        <f t="shared" si="11"/>
        <v>0</v>
      </c>
      <c r="BH131" s="107">
        <f t="shared" si="12"/>
        <v>0</v>
      </c>
      <c r="BI131" s="107">
        <f t="shared" si="13"/>
        <v>0</v>
      </c>
      <c r="BJ131" s="17" t="s">
        <v>118</v>
      </c>
      <c r="BK131" s="151">
        <f t="shared" si="14"/>
        <v>0</v>
      </c>
      <c r="BL131" s="17" t="s">
        <v>426</v>
      </c>
      <c r="BM131" s="17" t="s">
        <v>10</v>
      </c>
    </row>
    <row r="132" spans="2:65" s="1" customFormat="1" ht="31.5" customHeight="1">
      <c r="B132" s="33"/>
      <c r="C132" s="173" t="s">
        <v>218</v>
      </c>
      <c r="D132" s="173" t="s">
        <v>141</v>
      </c>
      <c r="E132" s="174" t="s">
        <v>1000</v>
      </c>
      <c r="F132" s="260" t="s">
        <v>1001</v>
      </c>
      <c r="G132" s="260"/>
      <c r="H132" s="260"/>
      <c r="I132" s="260"/>
      <c r="J132" s="175" t="s">
        <v>241</v>
      </c>
      <c r="K132" s="156">
        <v>15</v>
      </c>
      <c r="L132" s="232">
        <v>0</v>
      </c>
      <c r="M132" s="261"/>
      <c r="N132" s="233">
        <f t="shared" si="5"/>
        <v>0</v>
      </c>
      <c r="O132" s="233"/>
      <c r="P132" s="233"/>
      <c r="Q132" s="233"/>
      <c r="R132" s="35"/>
      <c r="T132" s="157" t="s">
        <v>20</v>
      </c>
      <c r="U132" s="42" t="s">
        <v>42</v>
      </c>
      <c r="V132" s="34"/>
      <c r="W132" s="176">
        <f t="shared" si="6"/>
        <v>0</v>
      </c>
      <c r="X132" s="176">
        <v>0</v>
      </c>
      <c r="Y132" s="176">
        <f t="shared" si="7"/>
        <v>0</v>
      </c>
      <c r="Z132" s="176">
        <v>0</v>
      </c>
      <c r="AA132" s="177">
        <f t="shared" si="8"/>
        <v>0</v>
      </c>
      <c r="AR132" s="17" t="s">
        <v>426</v>
      </c>
      <c r="AT132" s="17" t="s">
        <v>141</v>
      </c>
      <c r="AU132" s="17" t="s">
        <v>118</v>
      </c>
      <c r="AY132" s="17" t="s">
        <v>168</v>
      </c>
      <c r="BE132" s="107">
        <f t="shared" si="9"/>
        <v>0</v>
      </c>
      <c r="BF132" s="107">
        <f t="shared" si="10"/>
        <v>0</v>
      </c>
      <c r="BG132" s="107">
        <f t="shared" si="11"/>
        <v>0</v>
      </c>
      <c r="BH132" s="107">
        <f t="shared" si="12"/>
        <v>0</v>
      </c>
      <c r="BI132" s="107">
        <f t="shared" si="13"/>
        <v>0</v>
      </c>
      <c r="BJ132" s="17" t="s">
        <v>118</v>
      </c>
      <c r="BK132" s="151">
        <f t="shared" si="14"/>
        <v>0</v>
      </c>
      <c r="BL132" s="17" t="s">
        <v>426</v>
      </c>
      <c r="BM132" s="17" t="s">
        <v>254</v>
      </c>
    </row>
    <row r="133" spans="2:65" s="1" customFormat="1" ht="22.5" customHeight="1">
      <c r="B133" s="33"/>
      <c r="C133" s="178" t="s">
        <v>222</v>
      </c>
      <c r="D133" s="178" t="s">
        <v>332</v>
      </c>
      <c r="E133" s="179" t="s">
        <v>1002</v>
      </c>
      <c r="F133" s="269" t="s">
        <v>1003</v>
      </c>
      <c r="G133" s="269"/>
      <c r="H133" s="269"/>
      <c r="I133" s="269"/>
      <c r="J133" s="180" t="s">
        <v>241</v>
      </c>
      <c r="K133" s="181">
        <v>15</v>
      </c>
      <c r="L133" s="270">
        <v>0</v>
      </c>
      <c r="M133" s="271"/>
      <c r="N133" s="272">
        <f t="shared" si="5"/>
        <v>0</v>
      </c>
      <c r="O133" s="233"/>
      <c r="P133" s="233"/>
      <c r="Q133" s="233"/>
      <c r="R133" s="35"/>
      <c r="T133" s="157" t="s">
        <v>20</v>
      </c>
      <c r="U133" s="42" t="s">
        <v>42</v>
      </c>
      <c r="V133" s="34"/>
      <c r="W133" s="176">
        <f t="shared" si="6"/>
        <v>0</v>
      </c>
      <c r="X133" s="176">
        <v>0</v>
      </c>
      <c r="Y133" s="176">
        <f t="shared" si="7"/>
        <v>0</v>
      </c>
      <c r="Z133" s="176">
        <v>0</v>
      </c>
      <c r="AA133" s="177">
        <f t="shared" si="8"/>
        <v>0</v>
      </c>
      <c r="AR133" s="17" t="s">
        <v>979</v>
      </c>
      <c r="AT133" s="17" t="s">
        <v>332</v>
      </c>
      <c r="AU133" s="17" t="s">
        <v>118</v>
      </c>
      <c r="AY133" s="17" t="s">
        <v>168</v>
      </c>
      <c r="BE133" s="107">
        <f t="shared" si="9"/>
        <v>0</v>
      </c>
      <c r="BF133" s="107">
        <f t="shared" si="10"/>
        <v>0</v>
      </c>
      <c r="BG133" s="107">
        <f t="shared" si="11"/>
        <v>0</v>
      </c>
      <c r="BH133" s="107">
        <f t="shared" si="12"/>
        <v>0</v>
      </c>
      <c r="BI133" s="107">
        <f t="shared" si="13"/>
        <v>0</v>
      </c>
      <c r="BJ133" s="17" t="s">
        <v>118</v>
      </c>
      <c r="BK133" s="151">
        <f t="shared" si="14"/>
        <v>0</v>
      </c>
      <c r="BL133" s="17" t="s">
        <v>426</v>
      </c>
      <c r="BM133" s="17" t="s">
        <v>262</v>
      </c>
    </row>
    <row r="134" spans="2:65" s="1" customFormat="1" ht="44.25" customHeight="1">
      <c r="B134" s="33"/>
      <c r="C134" s="173" t="s">
        <v>740</v>
      </c>
      <c r="D134" s="173" t="s">
        <v>141</v>
      </c>
      <c r="E134" s="174" t="s">
        <v>1267</v>
      </c>
      <c r="F134" s="260" t="s">
        <v>1268</v>
      </c>
      <c r="G134" s="260"/>
      <c r="H134" s="260"/>
      <c r="I134" s="260"/>
      <c r="J134" s="175" t="s">
        <v>241</v>
      </c>
      <c r="K134" s="156">
        <v>85</v>
      </c>
      <c r="L134" s="232">
        <v>0</v>
      </c>
      <c r="M134" s="261"/>
      <c r="N134" s="233">
        <f t="shared" si="5"/>
        <v>0</v>
      </c>
      <c r="O134" s="233"/>
      <c r="P134" s="233"/>
      <c r="Q134" s="233"/>
      <c r="R134" s="35"/>
      <c r="T134" s="157" t="s">
        <v>20</v>
      </c>
      <c r="U134" s="42" t="s">
        <v>42</v>
      </c>
      <c r="V134" s="34"/>
      <c r="W134" s="176">
        <f t="shared" si="6"/>
        <v>0</v>
      </c>
      <c r="X134" s="176">
        <v>0</v>
      </c>
      <c r="Y134" s="176">
        <f t="shared" si="7"/>
        <v>0</v>
      </c>
      <c r="Z134" s="176">
        <v>0</v>
      </c>
      <c r="AA134" s="177">
        <f t="shared" si="8"/>
        <v>0</v>
      </c>
      <c r="AR134" s="17" t="s">
        <v>426</v>
      </c>
      <c r="AT134" s="17" t="s">
        <v>141</v>
      </c>
      <c r="AU134" s="17" t="s">
        <v>118</v>
      </c>
      <c r="AY134" s="17" t="s">
        <v>168</v>
      </c>
      <c r="BE134" s="107">
        <f t="shared" si="9"/>
        <v>0</v>
      </c>
      <c r="BF134" s="107">
        <f t="shared" si="10"/>
        <v>0</v>
      </c>
      <c r="BG134" s="107">
        <f t="shared" si="11"/>
        <v>0</v>
      </c>
      <c r="BH134" s="107">
        <f t="shared" si="12"/>
        <v>0</v>
      </c>
      <c r="BI134" s="107">
        <f t="shared" si="13"/>
        <v>0</v>
      </c>
      <c r="BJ134" s="17" t="s">
        <v>118</v>
      </c>
      <c r="BK134" s="151">
        <f t="shared" si="14"/>
        <v>0</v>
      </c>
      <c r="BL134" s="17" t="s">
        <v>426</v>
      </c>
      <c r="BM134" s="17" t="s">
        <v>270</v>
      </c>
    </row>
    <row r="135" spans="2:65" s="1" customFormat="1" ht="22.5" customHeight="1">
      <c r="B135" s="33"/>
      <c r="C135" s="178" t="s">
        <v>744</v>
      </c>
      <c r="D135" s="178" t="s">
        <v>332</v>
      </c>
      <c r="E135" s="179" t="s">
        <v>1269</v>
      </c>
      <c r="F135" s="269" t="s">
        <v>1270</v>
      </c>
      <c r="G135" s="269"/>
      <c r="H135" s="269"/>
      <c r="I135" s="269"/>
      <c r="J135" s="180" t="s">
        <v>241</v>
      </c>
      <c r="K135" s="181">
        <v>85</v>
      </c>
      <c r="L135" s="270">
        <v>0</v>
      </c>
      <c r="M135" s="271"/>
      <c r="N135" s="272">
        <f t="shared" si="5"/>
        <v>0</v>
      </c>
      <c r="O135" s="233"/>
      <c r="P135" s="233"/>
      <c r="Q135" s="233"/>
      <c r="R135" s="35"/>
      <c r="T135" s="157" t="s">
        <v>20</v>
      </c>
      <c r="U135" s="42" t="s">
        <v>42</v>
      </c>
      <c r="V135" s="34"/>
      <c r="W135" s="176">
        <f t="shared" si="6"/>
        <v>0</v>
      </c>
      <c r="X135" s="176">
        <v>0</v>
      </c>
      <c r="Y135" s="176">
        <f t="shared" si="7"/>
        <v>0</v>
      </c>
      <c r="Z135" s="176">
        <v>0</v>
      </c>
      <c r="AA135" s="177">
        <f t="shared" si="8"/>
        <v>0</v>
      </c>
      <c r="AR135" s="17" t="s">
        <v>979</v>
      </c>
      <c r="AT135" s="17" t="s">
        <v>332</v>
      </c>
      <c r="AU135" s="17" t="s">
        <v>118</v>
      </c>
      <c r="AY135" s="17" t="s">
        <v>168</v>
      </c>
      <c r="BE135" s="107">
        <f t="shared" si="9"/>
        <v>0</v>
      </c>
      <c r="BF135" s="107">
        <f t="shared" si="10"/>
        <v>0</v>
      </c>
      <c r="BG135" s="107">
        <f t="shared" si="11"/>
        <v>0</v>
      </c>
      <c r="BH135" s="107">
        <f t="shared" si="12"/>
        <v>0</v>
      </c>
      <c r="BI135" s="107">
        <f t="shared" si="13"/>
        <v>0</v>
      </c>
      <c r="BJ135" s="17" t="s">
        <v>118</v>
      </c>
      <c r="BK135" s="151">
        <f t="shared" si="14"/>
        <v>0</v>
      </c>
      <c r="BL135" s="17" t="s">
        <v>426</v>
      </c>
      <c r="BM135" s="17" t="s">
        <v>279</v>
      </c>
    </row>
    <row r="136" spans="2:65" s="1" customFormat="1" ht="22.5" customHeight="1">
      <c r="B136" s="33"/>
      <c r="C136" s="173" t="s">
        <v>226</v>
      </c>
      <c r="D136" s="173" t="s">
        <v>141</v>
      </c>
      <c r="E136" s="174" t="s">
        <v>1004</v>
      </c>
      <c r="F136" s="260" t="s">
        <v>1005</v>
      </c>
      <c r="G136" s="260"/>
      <c r="H136" s="260"/>
      <c r="I136" s="260"/>
      <c r="J136" s="175" t="s">
        <v>241</v>
      </c>
      <c r="K136" s="156">
        <v>96</v>
      </c>
      <c r="L136" s="232">
        <v>0</v>
      </c>
      <c r="M136" s="261"/>
      <c r="N136" s="233">
        <f t="shared" si="5"/>
        <v>0</v>
      </c>
      <c r="O136" s="233"/>
      <c r="P136" s="233"/>
      <c r="Q136" s="233"/>
      <c r="R136" s="35"/>
      <c r="T136" s="157" t="s">
        <v>20</v>
      </c>
      <c r="U136" s="42" t="s">
        <v>42</v>
      </c>
      <c r="V136" s="34"/>
      <c r="W136" s="176">
        <f t="shared" si="6"/>
        <v>0</v>
      </c>
      <c r="X136" s="176">
        <v>0</v>
      </c>
      <c r="Y136" s="176">
        <f t="shared" si="7"/>
        <v>0</v>
      </c>
      <c r="Z136" s="176">
        <v>0</v>
      </c>
      <c r="AA136" s="177">
        <f t="shared" si="8"/>
        <v>0</v>
      </c>
      <c r="AR136" s="17" t="s">
        <v>426</v>
      </c>
      <c r="AT136" s="17" t="s">
        <v>141</v>
      </c>
      <c r="AU136" s="17" t="s">
        <v>118</v>
      </c>
      <c r="AY136" s="17" t="s">
        <v>168</v>
      </c>
      <c r="BE136" s="107">
        <f t="shared" si="9"/>
        <v>0</v>
      </c>
      <c r="BF136" s="107">
        <f t="shared" si="10"/>
        <v>0</v>
      </c>
      <c r="BG136" s="107">
        <f t="shared" si="11"/>
        <v>0</v>
      </c>
      <c r="BH136" s="107">
        <f t="shared" si="12"/>
        <v>0</v>
      </c>
      <c r="BI136" s="107">
        <f t="shared" si="13"/>
        <v>0</v>
      </c>
      <c r="BJ136" s="17" t="s">
        <v>118</v>
      </c>
      <c r="BK136" s="151">
        <f t="shared" si="14"/>
        <v>0</v>
      </c>
      <c r="BL136" s="17" t="s">
        <v>426</v>
      </c>
      <c r="BM136" s="17" t="s">
        <v>287</v>
      </c>
    </row>
    <row r="137" spans="2:65" s="1" customFormat="1" ht="22.5" customHeight="1">
      <c r="B137" s="33"/>
      <c r="C137" s="178" t="s">
        <v>230</v>
      </c>
      <c r="D137" s="178" t="s">
        <v>332</v>
      </c>
      <c r="E137" s="179" t="s">
        <v>1006</v>
      </c>
      <c r="F137" s="269" t="s">
        <v>1007</v>
      </c>
      <c r="G137" s="269"/>
      <c r="H137" s="269"/>
      <c r="I137" s="269"/>
      <c r="J137" s="180" t="s">
        <v>241</v>
      </c>
      <c r="K137" s="181">
        <v>96</v>
      </c>
      <c r="L137" s="270">
        <v>0</v>
      </c>
      <c r="M137" s="271"/>
      <c r="N137" s="272">
        <f t="shared" si="5"/>
        <v>0</v>
      </c>
      <c r="O137" s="233"/>
      <c r="P137" s="233"/>
      <c r="Q137" s="233"/>
      <c r="R137" s="35"/>
      <c r="T137" s="157" t="s">
        <v>20</v>
      </c>
      <c r="U137" s="42" t="s">
        <v>42</v>
      </c>
      <c r="V137" s="34"/>
      <c r="W137" s="176">
        <f t="shared" si="6"/>
        <v>0</v>
      </c>
      <c r="X137" s="176">
        <v>0</v>
      </c>
      <c r="Y137" s="176">
        <f t="shared" si="7"/>
        <v>0</v>
      </c>
      <c r="Z137" s="176">
        <v>0</v>
      </c>
      <c r="AA137" s="177">
        <f t="shared" si="8"/>
        <v>0</v>
      </c>
      <c r="AR137" s="17" t="s">
        <v>979</v>
      </c>
      <c r="AT137" s="17" t="s">
        <v>332</v>
      </c>
      <c r="AU137" s="17" t="s">
        <v>118</v>
      </c>
      <c r="AY137" s="17" t="s">
        <v>168</v>
      </c>
      <c r="BE137" s="107">
        <f t="shared" si="9"/>
        <v>0</v>
      </c>
      <c r="BF137" s="107">
        <f t="shared" si="10"/>
        <v>0</v>
      </c>
      <c r="BG137" s="107">
        <f t="shared" si="11"/>
        <v>0</v>
      </c>
      <c r="BH137" s="107">
        <f t="shared" si="12"/>
        <v>0</v>
      </c>
      <c r="BI137" s="107">
        <f t="shared" si="13"/>
        <v>0</v>
      </c>
      <c r="BJ137" s="17" t="s">
        <v>118</v>
      </c>
      <c r="BK137" s="151">
        <f t="shared" si="14"/>
        <v>0</v>
      </c>
      <c r="BL137" s="17" t="s">
        <v>426</v>
      </c>
      <c r="BM137" s="17" t="s">
        <v>295</v>
      </c>
    </row>
    <row r="138" spans="2:65" s="1" customFormat="1" ht="22.5" customHeight="1">
      <c r="B138" s="33"/>
      <c r="C138" s="173" t="s">
        <v>753</v>
      </c>
      <c r="D138" s="173" t="s">
        <v>141</v>
      </c>
      <c r="E138" s="174" t="s">
        <v>1271</v>
      </c>
      <c r="F138" s="260" t="s">
        <v>1272</v>
      </c>
      <c r="G138" s="260"/>
      <c r="H138" s="260"/>
      <c r="I138" s="260"/>
      <c r="J138" s="175" t="s">
        <v>241</v>
      </c>
      <c r="K138" s="156">
        <v>18</v>
      </c>
      <c r="L138" s="232">
        <v>0</v>
      </c>
      <c r="M138" s="261"/>
      <c r="N138" s="233">
        <f t="shared" si="5"/>
        <v>0</v>
      </c>
      <c r="O138" s="233"/>
      <c r="P138" s="233"/>
      <c r="Q138" s="233"/>
      <c r="R138" s="35"/>
      <c r="T138" s="157" t="s">
        <v>20</v>
      </c>
      <c r="U138" s="42" t="s">
        <v>42</v>
      </c>
      <c r="V138" s="34"/>
      <c r="W138" s="176">
        <f t="shared" si="6"/>
        <v>0</v>
      </c>
      <c r="X138" s="176">
        <v>0</v>
      </c>
      <c r="Y138" s="176">
        <f t="shared" si="7"/>
        <v>0</v>
      </c>
      <c r="Z138" s="176">
        <v>0</v>
      </c>
      <c r="AA138" s="177">
        <f t="shared" si="8"/>
        <v>0</v>
      </c>
      <c r="AR138" s="17" t="s">
        <v>426</v>
      </c>
      <c r="AT138" s="17" t="s">
        <v>141</v>
      </c>
      <c r="AU138" s="17" t="s">
        <v>118</v>
      </c>
      <c r="AY138" s="17" t="s">
        <v>168</v>
      </c>
      <c r="BE138" s="107">
        <f t="shared" si="9"/>
        <v>0</v>
      </c>
      <c r="BF138" s="107">
        <f t="shared" si="10"/>
        <v>0</v>
      </c>
      <c r="BG138" s="107">
        <f t="shared" si="11"/>
        <v>0</v>
      </c>
      <c r="BH138" s="107">
        <f t="shared" si="12"/>
        <v>0</v>
      </c>
      <c r="BI138" s="107">
        <f t="shared" si="13"/>
        <v>0</v>
      </c>
      <c r="BJ138" s="17" t="s">
        <v>118</v>
      </c>
      <c r="BK138" s="151">
        <f t="shared" si="14"/>
        <v>0</v>
      </c>
      <c r="BL138" s="17" t="s">
        <v>426</v>
      </c>
      <c r="BM138" s="17" t="s">
        <v>303</v>
      </c>
    </row>
    <row r="139" spans="2:65" s="1" customFormat="1" ht="22.5" customHeight="1">
      <c r="B139" s="33"/>
      <c r="C139" s="178" t="s">
        <v>757</v>
      </c>
      <c r="D139" s="178" t="s">
        <v>332</v>
      </c>
      <c r="E139" s="179" t="s">
        <v>1273</v>
      </c>
      <c r="F139" s="269" t="s">
        <v>1274</v>
      </c>
      <c r="G139" s="269"/>
      <c r="H139" s="269"/>
      <c r="I139" s="269"/>
      <c r="J139" s="180" t="s">
        <v>1096</v>
      </c>
      <c r="K139" s="181">
        <v>36</v>
      </c>
      <c r="L139" s="270">
        <v>0</v>
      </c>
      <c r="M139" s="271"/>
      <c r="N139" s="272">
        <f t="shared" si="5"/>
        <v>0</v>
      </c>
      <c r="O139" s="233"/>
      <c r="P139" s="233"/>
      <c r="Q139" s="233"/>
      <c r="R139" s="35"/>
      <c r="T139" s="157" t="s">
        <v>20</v>
      </c>
      <c r="U139" s="42" t="s">
        <v>42</v>
      </c>
      <c r="V139" s="34"/>
      <c r="W139" s="176">
        <f t="shared" si="6"/>
        <v>0</v>
      </c>
      <c r="X139" s="176">
        <v>0</v>
      </c>
      <c r="Y139" s="176">
        <f t="shared" si="7"/>
        <v>0</v>
      </c>
      <c r="Z139" s="176">
        <v>0</v>
      </c>
      <c r="AA139" s="177">
        <f t="shared" si="8"/>
        <v>0</v>
      </c>
      <c r="AR139" s="17" t="s">
        <v>979</v>
      </c>
      <c r="AT139" s="17" t="s">
        <v>332</v>
      </c>
      <c r="AU139" s="17" t="s">
        <v>118</v>
      </c>
      <c r="AY139" s="17" t="s">
        <v>168</v>
      </c>
      <c r="BE139" s="107">
        <f t="shared" si="9"/>
        <v>0</v>
      </c>
      <c r="BF139" s="107">
        <f t="shared" si="10"/>
        <v>0</v>
      </c>
      <c r="BG139" s="107">
        <f t="shared" si="11"/>
        <v>0</v>
      </c>
      <c r="BH139" s="107">
        <f t="shared" si="12"/>
        <v>0</v>
      </c>
      <c r="BI139" s="107">
        <f t="shared" si="13"/>
        <v>0</v>
      </c>
      <c r="BJ139" s="17" t="s">
        <v>118</v>
      </c>
      <c r="BK139" s="151">
        <f t="shared" si="14"/>
        <v>0</v>
      </c>
      <c r="BL139" s="17" t="s">
        <v>426</v>
      </c>
      <c r="BM139" s="17" t="s">
        <v>311</v>
      </c>
    </row>
    <row r="140" spans="2:65" s="1" customFormat="1" ht="22.5" customHeight="1">
      <c r="B140" s="33"/>
      <c r="C140" s="178" t="s">
        <v>761</v>
      </c>
      <c r="D140" s="178" t="s">
        <v>332</v>
      </c>
      <c r="E140" s="179" t="s">
        <v>1275</v>
      </c>
      <c r="F140" s="269" t="s">
        <v>1276</v>
      </c>
      <c r="G140" s="269"/>
      <c r="H140" s="269"/>
      <c r="I140" s="269"/>
      <c r="J140" s="180" t="s">
        <v>241</v>
      </c>
      <c r="K140" s="181">
        <v>36</v>
      </c>
      <c r="L140" s="270">
        <v>0</v>
      </c>
      <c r="M140" s="271"/>
      <c r="N140" s="272">
        <f t="shared" si="5"/>
        <v>0</v>
      </c>
      <c r="O140" s="233"/>
      <c r="P140" s="233"/>
      <c r="Q140" s="233"/>
      <c r="R140" s="35"/>
      <c r="T140" s="157" t="s">
        <v>20</v>
      </c>
      <c r="U140" s="42" t="s">
        <v>42</v>
      </c>
      <c r="V140" s="34"/>
      <c r="W140" s="176">
        <f t="shared" si="6"/>
        <v>0</v>
      </c>
      <c r="X140" s="176">
        <v>0</v>
      </c>
      <c r="Y140" s="176">
        <f t="shared" si="7"/>
        <v>0</v>
      </c>
      <c r="Z140" s="176">
        <v>0</v>
      </c>
      <c r="AA140" s="177">
        <f t="shared" si="8"/>
        <v>0</v>
      </c>
      <c r="AR140" s="17" t="s">
        <v>979</v>
      </c>
      <c r="AT140" s="17" t="s">
        <v>332</v>
      </c>
      <c r="AU140" s="17" t="s">
        <v>118</v>
      </c>
      <c r="AY140" s="17" t="s">
        <v>168</v>
      </c>
      <c r="BE140" s="107">
        <f t="shared" si="9"/>
        <v>0</v>
      </c>
      <c r="BF140" s="107">
        <f t="shared" si="10"/>
        <v>0</v>
      </c>
      <c r="BG140" s="107">
        <f t="shared" si="11"/>
        <v>0</v>
      </c>
      <c r="BH140" s="107">
        <f t="shared" si="12"/>
        <v>0</v>
      </c>
      <c r="BI140" s="107">
        <f t="shared" si="13"/>
        <v>0</v>
      </c>
      <c r="BJ140" s="17" t="s">
        <v>118</v>
      </c>
      <c r="BK140" s="151">
        <f t="shared" si="14"/>
        <v>0</v>
      </c>
      <c r="BL140" s="17" t="s">
        <v>426</v>
      </c>
      <c r="BM140" s="17" t="s">
        <v>319</v>
      </c>
    </row>
    <row r="141" spans="2:65" s="1" customFormat="1" ht="31.5" customHeight="1">
      <c r="B141" s="33"/>
      <c r="C141" s="173" t="s">
        <v>765</v>
      </c>
      <c r="D141" s="173" t="s">
        <v>141</v>
      </c>
      <c r="E141" s="174" t="s">
        <v>1277</v>
      </c>
      <c r="F141" s="260" t="s">
        <v>1278</v>
      </c>
      <c r="G141" s="260"/>
      <c r="H141" s="260"/>
      <c r="I141" s="260"/>
      <c r="J141" s="175" t="s">
        <v>277</v>
      </c>
      <c r="K141" s="156">
        <v>1000</v>
      </c>
      <c r="L141" s="232">
        <v>0</v>
      </c>
      <c r="M141" s="261"/>
      <c r="N141" s="233">
        <f t="shared" si="5"/>
        <v>0</v>
      </c>
      <c r="O141" s="233"/>
      <c r="P141" s="233"/>
      <c r="Q141" s="233"/>
      <c r="R141" s="35"/>
      <c r="T141" s="157" t="s">
        <v>20</v>
      </c>
      <c r="U141" s="42" t="s">
        <v>42</v>
      </c>
      <c r="V141" s="34"/>
      <c r="W141" s="176">
        <f t="shared" si="6"/>
        <v>0</v>
      </c>
      <c r="X141" s="176">
        <v>0</v>
      </c>
      <c r="Y141" s="176">
        <f t="shared" si="7"/>
        <v>0</v>
      </c>
      <c r="Z141" s="176">
        <v>0</v>
      </c>
      <c r="AA141" s="177">
        <f t="shared" si="8"/>
        <v>0</v>
      </c>
      <c r="AR141" s="17" t="s">
        <v>426</v>
      </c>
      <c r="AT141" s="17" t="s">
        <v>141</v>
      </c>
      <c r="AU141" s="17" t="s">
        <v>118</v>
      </c>
      <c r="AY141" s="17" t="s">
        <v>168</v>
      </c>
      <c r="BE141" s="107">
        <f t="shared" si="9"/>
        <v>0</v>
      </c>
      <c r="BF141" s="107">
        <f t="shared" si="10"/>
        <v>0</v>
      </c>
      <c r="BG141" s="107">
        <f t="shared" si="11"/>
        <v>0</v>
      </c>
      <c r="BH141" s="107">
        <f t="shared" si="12"/>
        <v>0</v>
      </c>
      <c r="BI141" s="107">
        <f t="shared" si="13"/>
        <v>0</v>
      </c>
      <c r="BJ141" s="17" t="s">
        <v>118</v>
      </c>
      <c r="BK141" s="151">
        <f t="shared" si="14"/>
        <v>0</v>
      </c>
      <c r="BL141" s="17" t="s">
        <v>426</v>
      </c>
      <c r="BM141" s="17" t="s">
        <v>327</v>
      </c>
    </row>
    <row r="142" spans="2:65" s="1" customFormat="1" ht="31.5" customHeight="1">
      <c r="B142" s="33"/>
      <c r="C142" s="178" t="s">
        <v>769</v>
      </c>
      <c r="D142" s="178" t="s">
        <v>332</v>
      </c>
      <c r="E142" s="179" t="s">
        <v>1279</v>
      </c>
      <c r="F142" s="269" t="s">
        <v>1280</v>
      </c>
      <c r="G142" s="269"/>
      <c r="H142" s="269"/>
      <c r="I142" s="269"/>
      <c r="J142" s="180" t="s">
        <v>1258</v>
      </c>
      <c r="K142" s="181">
        <v>246</v>
      </c>
      <c r="L142" s="270">
        <v>0</v>
      </c>
      <c r="M142" s="271"/>
      <c r="N142" s="272">
        <f t="shared" si="5"/>
        <v>0</v>
      </c>
      <c r="O142" s="233"/>
      <c r="P142" s="233"/>
      <c r="Q142" s="233"/>
      <c r="R142" s="35"/>
      <c r="T142" s="157" t="s">
        <v>20</v>
      </c>
      <c r="U142" s="42" t="s">
        <v>42</v>
      </c>
      <c r="V142" s="34"/>
      <c r="W142" s="176">
        <f t="shared" si="6"/>
        <v>0</v>
      </c>
      <c r="X142" s="176">
        <v>0</v>
      </c>
      <c r="Y142" s="176">
        <f t="shared" si="7"/>
        <v>0</v>
      </c>
      <c r="Z142" s="176">
        <v>0</v>
      </c>
      <c r="AA142" s="177">
        <f t="shared" si="8"/>
        <v>0</v>
      </c>
      <c r="AR142" s="17" t="s">
        <v>979</v>
      </c>
      <c r="AT142" s="17" t="s">
        <v>332</v>
      </c>
      <c r="AU142" s="17" t="s">
        <v>118</v>
      </c>
      <c r="AY142" s="17" t="s">
        <v>168</v>
      </c>
      <c r="BE142" s="107">
        <f t="shared" si="9"/>
        <v>0</v>
      </c>
      <c r="BF142" s="107">
        <f t="shared" si="10"/>
        <v>0</v>
      </c>
      <c r="BG142" s="107">
        <f t="shared" si="11"/>
        <v>0</v>
      </c>
      <c r="BH142" s="107">
        <f t="shared" si="12"/>
        <v>0</v>
      </c>
      <c r="BI142" s="107">
        <f t="shared" si="13"/>
        <v>0</v>
      </c>
      <c r="BJ142" s="17" t="s">
        <v>118</v>
      </c>
      <c r="BK142" s="151">
        <f t="shared" si="14"/>
        <v>0</v>
      </c>
      <c r="BL142" s="17" t="s">
        <v>426</v>
      </c>
      <c r="BM142" s="17" t="s">
        <v>338</v>
      </c>
    </row>
    <row r="143" spans="2:65" s="1" customFormat="1" ht="31.5" customHeight="1">
      <c r="B143" s="33"/>
      <c r="C143" s="173" t="s">
        <v>234</v>
      </c>
      <c r="D143" s="173" t="s">
        <v>141</v>
      </c>
      <c r="E143" s="174" t="s">
        <v>1008</v>
      </c>
      <c r="F143" s="260" t="s">
        <v>1009</v>
      </c>
      <c r="G143" s="260"/>
      <c r="H143" s="260"/>
      <c r="I143" s="260"/>
      <c r="J143" s="175" t="s">
        <v>241</v>
      </c>
      <c r="K143" s="156">
        <v>25</v>
      </c>
      <c r="L143" s="232">
        <v>0</v>
      </c>
      <c r="M143" s="261"/>
      <c r="N143" s="233">
        <f t="shared" si="5"/>
        <v>0</v>
      </c>
      <c r="O143" s="233"/>
      <c r="P143" s="233"/>
      <c r="Q143" s="233"/>
      <c r="R143" s="35"/>
      <c r="T143" s="157" t="s">
        <v>20</v>
      </c>
      <c r="U143" s="42" t="s">
        <v>42</v>
      </c>
      <c r="V143" s="34"/>
      <c r="W143" s="176">
        <f t="shared" si="6"/>
        <v>0</v>
      </c>
      <c r="X143" s="176">
        <v>0</v>
      </c>
      <c r="Y143" s="176">
        <f t="shared" si="7"/>
        <v>0</v>
      </c>
      <c r="Z143" s="176">
        <v>0</v>
      </c>
      <c r="AA143" s="177">
        <f t="shared" si="8"/>
        <v>0</v>
      </c>
      <c r="AR143" s="17" t="s">
        <v>426</v>
      </c>
      <c r="AT143" s="17" t="s">
        <v>141</v>
      </c>
      <c r="AU143" s="17" t="s">
        <v>118</v>
      </c>
      <c r="AY143" s="17" t="s">
        <v>168</v>
      </c>
      <c r="BE143" s="107">
        <f t="shared" si="9"/>
        <v>0</v>
      </c>
      <c r="BF143" s="107">
        <f t="shared" si="10"/>
        <v>0</v>
      </c>
      <c r="BG143" s="107">
        <f t="shared" si="11"/>
        <v>0</v>
      </c>
      <c r="BH143" s="107">
        <f t="shared" si="12"/>
        <v>0</v>
      </c>
      <c r="BI143" s="107">
        <f t="shared" si="13"/>
        <v>0</v>
      </c>
      <c r="BJ143" s="17" t="s">
        <v>118</v>
      </c>
      <c r="BK143" s="151">
        <f t="shared" si="14"/>
        <v>0</v>
      </c>
      <c r="BL143" s="17" t="s">
        <v>426</v>
      </c>
      <c r="BM143" s="17" t="s">
        <v>346</v>
      </c>
    </row>
    <row r="144" spans="2:65" s="1" customFormat="1" ht="22.5" customHeight="1">
      <c r="B144" s="33"/>
      <c r="C144" s="178" t="s">
        <v>238</v>
      </c>
      <c r="D144" s="178" t="s">
        <v>332</v>
      </c>
      <c r="E144" s="179" t="s">
        <v>1010</v>
      </c>
      <c r="F144" s="269" t="s">
        <v>1011</v>
      </c>
      <c r="G144" s="269"/>
      <c r="H144" s="269"/>
      <c r="I144" s="269"/>
      <c r="J144" s="180" t="s">
        <v>241</v>
      </c>
      <c r="K144" s="181">
        <v>25</v>
      </c>
      <c r="L144" s="270">
        <v>0</v>
      </c>
      <c r="M144" s="271"/>
      <c r="N144" s="272">
        <f t="shared" si="5"/>
        <v>0</v>
      </c>
      <c r="O144" s="233"/>
      <c r="P144" s="233"/>
      <c r="Q144" s="233"/>
      <c r="R144" s="35"/>
      <c r="T144" s="157" t="s">
        <v>20</v>
      </c>
      <c r="U144" s="42" t="s">
        <v>42</v>
      </c>
      <c r="V144" s="34"/>
      <c r="W144" s="176">
        <f t="shared" si="6"/>
        <v>0</v>
      </c>
      <c r="X144" s="176">
        <v>0</v>
      </c>
      <c r="Y144" s="176">
        <f t="shared" si="7"/>
        <v>0</v>
      </c>
      <c r="Z144" s="176">
        <v>0</v>
      </c>
      <c r="AA144" s="177">
        <f t="shared" si="8"/>
        <v>0</v>
      </c>
      <c r="AR144" s="17" t="s">
        <v>979</v>
      </c>
      <c r="AT144" s="17" t="s">
        <v>332</v>
      </c>
      <c r="AU144" s="17" t="s">
        <v>118</v>
      </c>
      <c r="AY144" s="17" t="s">
        <v>168</v>
      </c>
      <c r="BE144" s="107">
        <f t="shared" si="9"/>
        <v>0</v>
      </c>
      <c r="BF144" s="107">
        <f t="shared" si="10"/>
        <v>0</v>
      </c>
      <c r="BG144" s="107">
        <f t="shared" si="11"/>
        <v>0</v>
      </c>
      <c r="BH144" s="107">
        <f t="shared" si="12"/>
        <v>0</v>
      </c>
      <c r="BI144" s="107">
        <f t="shared" si="13"/>
        <v>0</v>
      </c>
      <c r="BJ144" s="17" t="s">
        <v>118</v>
      </c>
      <c r="BK144" s="151">
        <f t="shared" si="14"/>
        <v>0</v>
      </c>
      <c r="BL144" s="17" t="s">
        <v>426</v>
      </c>
      <c r="BM144" s="17" t="s">
        <v>354</v>
      </c>
    </row>
    <row r="145" spans="2:65" s="1" customFormat="1" ht="31.5" customHeight="1">
      <c r="B145" s="33"/>
      <c r="C145" s="173" t="s">
        <v>243</v>
      </c>
      <c r="D145" s="173" t="s">
        <v>141</v>
      </c>
      <c r="E145" s="174" t="s">
        <v>1012</v>
      </c>
      <c r="F145" s="260" t="s">
        <v>1013</v>
      </c>
      <c r="G145" s="260"/>
      <c r="H145" s="260"/>
      <c r="I145" s="260"/>
      <c r="J145" s="175" t="s">
        <v>241</v>
      </c>
      <c r="K145" s="156">
        <v>55</v>
      </c>
      <c r="L145" s="232">
        <v>0</v>
      </c>
      <c r="M145" s="261"/>
      <c r="N145" s="233">
        <f t="shared" si="5"/>
        <v>0</v>
      </c>
      <c r="O145" s="233"/>
      <c r="P145" s="233"/>
      <c r="Q145" s="233"/>
      <c r="R145" s="35"/>
      <c r="T145" s="157" t="s">
        <v>20</v>
      </c>
      <c r="U145" s="42" t="s">
        <v>42</v>
      </c>
      <c r="V145" s="34"/>
      <c r="W145" s="176">
        <f t="shared" si="6"/>
        <v>0</v>
      </c>
      <c r="X145" s="176">
        <v>0</v>
      </c>
      <c r="Y145" s="176">
        <f t="shared" si="7"/>
        <v>0</v>
      </c>
      <c r="Z145" s="176">
        <v>0</v>
      </c>
      <c r="AA145" s="177">
        <f t="shared" si="8"/>
        <v>0</v>
      </c>
      <c r="AR145" s="17" t="s">
        <v>426</v>
      </c>
      <c r="AT145" s="17" t="s">
        <v>141</v>
      </c>
      <c r="AU145" s="17" t="s">
        <v>118</v>
      </c>
      <c r="AY145" s="17" t="s">
        <v>168</v>
      </c>
      <c r="BE145" s="107">
        <f t="shared" si="9"/>
        <v>0</v>
      </c>
      <c r="BF145" s="107">
        <f t="shared" si="10"/>
        <v>0</v>
      </c>
      <c r="BG145" s="107">
        <f t="shared" si="11"/>
        <v>0</v>
      </c>
      <c r="BH145" s="107">
        <f t="shared" si="12"/>
        <v>0</v>
      </c>
      <c r="BI145" s="107">
        <f t="shared" si="13"/>
        <v>0</v>
      </c>
      <c r="BJ145" s="17" t="s">
        <v>118</v>
      </c>
      <c r="BK145" s="151">
        <f t="shared" si="14"/>
        <v>0</v>
      </c>
      <c r="BL145" s="17" t="s">
        <v>426</v>
      </c>
      <c r="BM145" s="17" t="s">
        <v>362</v>
      </c>
    </row>
    <row r="146" spans="2:65" s="1" customFormat="1" ht="22.5" customHeight="1">
      <c r="B146" s="33"/>
      <c r="C146" s="178" t="s">
        <v>10</v>
      </c>
      <c r="D146" s="178" t="s">
        <v>332</v>
      </c>
      <c r="E146" s="179" t="s">
        <v>1014</v>
      </c>
      <c r="F146" s="269" t="s">
        <v>1015</v>
      </c>
      <c r="G146" s="269"/>
      <c r="H146" s="269"/>
      <c r="I146" s="269"/>
      <c r="J146" s="180" t="s">
        <v>241</v>
      </c>
      <c r="K146" s="181">
        <v>55</v>
      </c>
      <c r="L146" s="270">
        <v>0</v>
      </c>
      <c r="M146" s="271"/>
      <c r="N146" s="272">
        <f t="shared" si="5"/>
        <v>0</v>
      </c>
      <c r="O146" s="233"/>
      <c r="P146" s="233"/>
      <c r="Q146" s="233"/>
      <c r="R146" s="35"/>
      <c r="T146" s="157" t="s">
        <v>20</v>
      </c>
      <c r="U146" s="42" t="s">
        <v>42</v>
      </c>
      <c r="V146" s="34"/>
      <c r="W146" s="176">
        <f t="shared" si="6"/>
        <v>0</v>
      </c>
      <c r="X146" s="176">
        <v>0</v>
      </c>
      <c r="Y146" s="176">
        <f t="shared" si="7"/>
        <v>0</v>
      </c>
      <c r="Z146" s="176">
        <v>0</v>
      </c>
      <c r="AA146" s="177">
        <f t="shared" si="8"/>
        <v>0</v>
      </c>
      <c r="AR146" s="17" t="s">
        <v>979</v>
      </c>
      <c r="AT146" s="17" t="s">
        <v>332</v>
      </c>
      <c r="AU146" s="17" t="s">
        <v>118</v>
      </c>
      <c r="AY146" s="17" t="s">
        <v>168</v>
      </c>
      <c r="BE146" s="107">
        <f t="shared" si="9"/>
        <v>0</v>
      </c>
      <c r="BF146" s="107">
        <f t="shared" si="10"/>
        <v>0</v>
      </c>
      <c r="BG146" s="107">
        <f t="shared" si="11"/>
        <v>0</v>
      </c>
      <c r="BH146" s="107">
        <f t="shared" si="12"/>
        <v>0</v>
      </c>
      <c r="BI146" s="107">
        <f t="shared" si="13"/>
        <v>0</v>
      </c>
      <c r="BJ146" s="17" t="s">
        <v>118</v>
      </c>
      <c r="BK146" s="151">
        <f t="shared" si="14"/>
        <v>0</v>
      </c>
      <c r="BL146" s="17" t="s">
        <v>426</v>
      </c>
      <c r="BM146" s="17" t="s">
        <v>370</v>
      </c>
    </row>
    <row r="147" spans="2:65" s="1" customFormat="1" ht="31.5" customHeight="1">
      <c r="B147" s="33"/>
      <c r="C147" s="178" t="s">
        <v>250</v>
      </c>
      <c r="D147" s="178" t="s">
        <v>332</v>
      </c>
      <c r="E147" s="179" t="s">
        <v>1016</v>
      </c>
      <c r="F147" s="269" t="s">
        <v>1017</v>
      </c>
      <c r="G147" s="269"/>
      <c r="H147" s="269"/>
      <c r="I147" s="269"/>
      <c r="J147" s="180" t="s">
        <v>241</v>
      </c>
      <c r="K147" s="181">
        <v>27.5</v>
      </c>
      <c r="L147" s="270">
        <v>0</v>
      </c>
      <c r="M147" s="271"/>
      <c r="N147" s="272">
        <f t="shared" si="5"/>
        <v>0</v>
      </c>
      <c r="O147" s="233"/>
      <c r="P147" s="233"/>
      <c r="Q147" s="233"/>
      <c r="R147" s="35"/>
      <c r="T147" s="157" t="s">
        <v>20</v>
      </c>
      <c r="U147" s="42" t="s">
        <v>42</v>
      </c>
      <c r="V147" s="34"/>
      <c r="W147" s="176">
        <f t="shared" si="6"/>
        <v>0</v>
      </c>
      <c r="X147" s="176">
        <v>0</v>
      </c>
      <c r="Y147" s="176">
        <f t="shared" si="7"/>
        <v>0</v>
      </c>
      <c r="Z147" s="176">
        <v>0</v>
      </c>
      <c r="AA147" s="177">
        <f t="shared" si="8"/>
        <v>0</v>
      </c>
      <c r="AR147" s="17" t="s">
        <v>979</v>
      </c>
      <c r="AT147" s="17" t="s">
        <v>332</v>
      </c>
      <c r="AU147" s="17" t="s">
        <v>118</v>
      </c>
      <c r="AY147" s="17" t="s">
        <v>168</v>
      </c>
      <c r="BE147" s="107">
        <f t="shared" si="9"/>
        <v>0</v>
      </c>
      <c r="BF147" s="107">
        <f t="shared" si="10"/>
        <v>0</v>
      </c>
      <c r="BG147" s="107">
        <f t="shared" si="11"/>
        <v>0</v>
      </c>
      <c r="BH147" s="107">
        <f t="shared" si="12"/>
        <v>0</v>
      </c>
      <c r="BI147" s="107">
        <f t="shared" si="13"/>
        <v>0</v>
      </c>
      <c r="BJ147" s="17" t="s">
        <v>118</v>
      </c>
      <c r="BK147" s="151">
        <f t="shared" si="14"/>
        <v>0</v>
      </c>
      <c r="BL147" s="17" t="s">
        <v>426</v>
      </c>
      <c r="BM147" s="17" t="s">
        <v>378</v>
      </c>
    </row>
    <row r="148" spans="2:65" s="1" customFormat="1" ht="31.5" customHeight="1">
      <c r="B148" s="33"/>
      <c r="C148" s="173" t="s">
        <v>254</v>
      </c>
      <c r="D148" s="173" t="s">
        <v>141</v>
      </c>
      <c r="E148" s="174" t="s">
        <v>1018</v>
      </c>
      <c r="F148" s="260" t="s">
        <v>1019</v>
      </c>
      <c r="G148" s="260"/>
      <c r="H148" s="260"/>
      <c r="I148" s="260"/>
      <c r="J148" s="175" t="s">
        <v>241</v>
      </c>
      <c r="K148" s="156">
        <v>16</v>
      </c>
      <c r="L148" s="232">
        <v>0</v>
      </c>
      <c r="M148" s="261"/>
      <c r="N148" s="233">
        <f t="shared" si="5"/>
        <v>0</v>
      </c>
      <c r="O148" s="233"/>
      <c r="P148" s="233"/>
      <c r="Q148" s="233"/>
      <c r="R148" s="35"/>
      <c r="T148" s="157" t="s">
        <v>20</v>
      </c>
      <c r="U148" s="42" t="s">
        <v>42</v>
      </c>
      <c r="V148" s="34"/>
      <c r="W148" s="176">
        <f t="shared" si="6"/>
        <v>0</v>
      </c>
      <c r="X148" s="176">
        <v>0</v>
      </c>
      <c r="Y148" s="176">
        <f t="shared" si="7"/>
        <v>0</v>
      </c>
      <c r="Z148" s="176">
        <v>0</v>
      </c>
      <c r="AA148" s="177">
        <f t="shared" si="8"/>
        <v>0</v>
      </c>
      <c r="AR148" s="17" t="s">
        <v>426</v>
      </c>
      <c r="AT148" s="17" t="s">
        <v>141</v>
      </c>
      <c r="AU148" s="17" t="s">
        <v>118</v>
      </c>
      <c r="AY148" s="17" t="s">
        <v>168</v>
      </c>
      <c r="BE148" s="107">
        <f t="shared" si="9"/>
        <v>0</v>
      </c>
      <c r="BF148" s="107">
        <f t="shared" si="10"/>
        <v>0</v>
      </c>
      <c r="BG148" s="107">
        <f t="shared" si="11"/>
        <v>0</v>
      </c>
      <c r="BH148" s="107">
        <f t="shared" si="12"/>
        <v>0</v>
      </c>
      <c r="BI148" s="107">
        <f t="shared" si="13"/>
        <v>0</v>
      </c>
      <c r="BJ148" s="17" t="s">
        <v>118</v>
      </c>
      <c r="BK148" s="151">
        <f t="shared" si="14"/>
        <v>0</v>
      </c>
      <c r="BL148" s="17" t="s">
        <v>426</v>
      </c>
      <c r="BM148" s="17" t="s">
        <v>386</v>
      </c>
    </row>
    <row r="149" spans="2:65" s="1" customFormat="1" ht="22.5" customHeight="1">
      <c r="B149" s="33"/>
      <c r="C149" s="178" t="s">
        <v>258</v>
      </c>
      <c r="D149" s="178" t="s">
        <v>332</v>
      </c>
      <c r="E149" s="179" t="s">
        <v>1020</v>
      </c>
      <c r="F149" s="269" t="s">
        <v>1021</v>
      </c>
      <c r="G149" s="269"/>
      <c r="H149" s="269"/>
      <c r="I149" s="269"/>
      <c r="J149" s="180" t="s">
        <v>241</v>
      </c>
      <c r="K149" s="181">
        <v>16</v>
      </c>
      <c r="L149" s="270">
        <v>0</v>
      </c>
      <c r="M149" s="271"/>
      <c r="N149" s="272">
        <f t="shared" si="5"/>
        <v>0</v>
      </c>
      <c r="O149" s="233"/>
      <c r="P149" s="233"/>
      <c r="Q149" s="233"/>
      <c r="R149" s="35"/>
      <c r="T149" s="157" t="s">
        <v>20</v>
      </c>
      <c r="U149" s="42" t="s">
        <v>42</v>
      </c>
      <c r="V149" s="34"/>
      <c r="W149" s="176">
        <f t="shared" si="6"/>
        <v>0</v>
      </c>
      <c r="X149" s="176">
        <v>0</v>
      </c>
      <c r="Y149" s="176">
        <f t="shared" si="7"/>
        <v>0</v>
      </c>
      <c r="Z149" s="176">
        <v>0</v>
      </c>
      <c r="AA149" s="177">
        <f t="shared" si="8"/>
        <v>0</v>
      </c>
      <c r="AR149" s="17" t="s">
        <v>979</v>
      </c>
      <c r="AT149" s="17" t="s">
        <v>332</v>
      </c>
      <c r="AU149" s="17" t="s">
        <v>118</v>
      </c>
      <c r="AY149" s="17" t="s">
        <v>168</v>
      </c>
      <c r="BE149" s="107">
        <f t="shared" si="9"/>
        <v>0</v>
      </c>
      <c r="BF149" s="107">
        <f t="shared" si="10"/>
        <v>0</v>
      </c>
      <c r="BG149" s="107">
        <f t="shared" si="11"/>
        <v>0</v>
      </c>
      <c r="BH149" s="107">
        <f t="shared" si="12"/>
        <v>0</v>
      </c>
      <c r="BI149" s="107">
        <f t="shared" si="13"/>
        <v>0</v>
      </c>
      <c r="BJ149" s="17" t="s">
        <v>118</v>
      </c>
      <c r="BK149" s="151">
        <f t="shared" si="14"/>
        <v>0</v>
      </c>
      <c r="BL149" s="17" t="s">
        <v>426</v>
      </c>
      <c r="BM149" s="17" t="s">
        <v>394</v>
      </c>
    </row>
    <row r="150" spans="2:65" s="1" customFormat="1" ht="31.5" customHeight="1">
      <c r="B150" s="33"/>
      <c r="C150" s="173" t="s">
        <v>338</v>
      </c>
      <c r="D150" s="173" t="s">
        <v>141</v>
      </c>
      <c r="E150" s="174" t="s">
        <v>1058</v>
      </c>
      <c r="F150" s="260" t="s">
        <v>1059</v>
      </c>
      <c r="G150" s="260"/>
      <c r="H150" s="260"/>
      <c r="I150" s="260"/>
      <c r="J150" s="175" t="s">
        <v>241</v>
      </c>
      <c r="K150" s="156">
        <v>3</v>
      </c>
      <c r="L150" s="232">
        <v>0</v>
      </c>
      <c r="M150" s="261"/>
      <c r="N150" s="233">
        <f t="shared" si="5"/>
        <v>0</v>
      </c>
      <c r="O150" s="233"/>
      <c r="P150" s="233"/>
      <c r="Q150" s="233"/>
      <c r="R150" s="35"/>
      <c r="T150" s="157" t="s">
        <v>20</v>
      </c>
      <c r="U150" s="42" t="s">
        <v>42</v>
      </c>
      <c r="V150" s="34"/>
      <c r="W150" s="176">
        <f t="shared" si="6"/>
        <v>0</v>
      </c>
      <c r="X150" s="176">
        <v>0</v>
      </c>
      <c r="Y150" s="176">
        <f t="shared" si="7"/>
        <v>0</v>
      </c>
      <c r="Z150" s="176">
        <v>0</v>
      </c>
      <c r="AA150" s="177">
        <f t="shared" si="8"/>
        <v>0</v>
      </c>
      <c r="AR150" s="17" t="s">
        <v>426</v>
      </c>
      <c r="AT150" s="17" t="s">
        <v>141</v>
      </c>
      <c r="AU150" s="17" t="s">
        <v>118</v>
      </c>
      <c r="AY150" s="17" t="s">
        <v>168</v>
      </c>
      <c r="BE150" s="107">
        <f t="shared" si="9"/>
        <v>0</v>
      </c>
      <c r="BF150" s="107">
        <f t="shared" si="10"/>
        <v>0</v>
      </c>
      <c r="BG150" s="107">
        <f t="shared" si="11"/>
        <v>0</v>
      </c>
      <c r="BH150" s="107">
        <f t="shared" si="12"/>
        <v>0</v>
      </c>
      <c r="BI150" s="107">
        <f t="shared" si="13"/>
        <v>0</v>
      </c>
      <c r="BJ150" s="17" t="s">
        <v>118</v>
      </c>
      <c r="BK150" s="151">
        <f t="shared" si="14"/>
        <v>0</v>
      </c>
      <c r="BL150" s="17" t="s">
        <v>426</v>
      </c>
      <c r="BM150" s="17" t="s">
        <v>402</v>
      </c>
    </row>
    <row r="151" spans="2:65" s="1" customFormat="1" ht="22.5" customHeight="1">
      <c r="B151" s="33"/>
      <c r="C151" s="178" t="s">
        <v>342</v>
      </c>
      <c r="D151" s="178" t="s">
        <v>332</v>
      </c>
      <c r="E151" s="179" t="s">
        <v>1060</v>
      </c>
      <c r="F151" s="269" t="s">
        <v>1061</v>
      </c>
      <c r="G151" s="269"/>
      <c r="H151" s="269"/>
      <c r="I151" s="269"/>
      <c r="J151" s="180" t="s">
        <v>241</v>
      </c>
      <c r="K151" s="181">
        <v>3</v>
      </c>
      <c r="L151" s="270">
        <v>0</v>
      </c>
      <c r="M151" s="271"/>
      <c r="N151" s="272">
        <f t="shared" si="5"/>
        <v>0</v>
      </c>
      <c r="O151" s="233"/>
      <c r="P151" s="233"/>
      <c r="Q151" s="233"/>
      <c r="R151" s="35"/>
      <c r="T151" s="157" t="s">
        <v>20</v>
      </c>
      <c r="U151" s="42" t="s">
        <v>42</v>
      </c>
      <c r="V151" s="34"/>
      <c r="W151" s="176">
        <f t="shared" si="6"/>
        <v>0</v>
      </c>
      <c r="X151" s="176">
        <v>0</v>
      </c>
      <c r="Y151" s="176">
        <f t="shared" si="7"/>
        <v>0</v>
      </c>
      <c r="Z151" s="176">
        <v>0</v>
      </c>
      <c r="AA151" s="177">
        <f t="shared" si="8"/>
        <v>0</v>
      </c>
      <c r="AR151" s="17" t="s">
        <v>979</v>
      </c>
      <c r="AT151" s="17" t="s">
        <v>332</v>
      </c>
      <c r="AU151" s="17" t="s">
        <v>118</v>
      </c>
      <c r="AY151" s="17" t="s">
        <v>168</v>
      </c>
      <c r="BE151" s="107">
        <f t="shared" si="9"/>
        <v>0</v>
      </c>
      <c r="BF151" s="107">
        <f t="shared" si="10"/>
        <v>0</v>
      </c>
      <c r="BG151" s="107">
        <f t="shared" si="11"/>
        <v>0</v>
      </c>
      <c r="BH151" s="107">
        <f t="shared" si="12"/>
        <v>0</v>
      </c>
      <c r="BI151" s="107">
        <f t="shared" si="13"/>
        <v>0</v>
      </c>
      <c r="BJ151" s="17" t="s">
        <v>118</v>
      </c>
      <c r="BK151" s="151">
        <f t="shared" si="14"/>
        <v>0</v>
      </c>
      <c r="BL151" s="17" t="s">
        <v>426</v>
      </c>
      <c r="BM151" s="17" t="s">
        <v>410</v>
      </c>
    </row>
    <row r="152" spans="2:65" s="1" customFormat="1" ht="22.5" customHeight="1">
      <c r="B152" s="33"/>
      <c r="C152" s="173" t="s">
        <v>346</v>
      </c>
      <c r="D152" s="173" t="s">
        <v>141</v>
      </c>
      <c r="E152" s="174" t="s">
        <v>1062</v>
      </c>
      <c r="F152" s="260" t="s">
        <v>1063</v>
      </c>
      <c r="G152" s="260"/>
      <c r="H152" s="260"/>
      <c r="I152" s="260"/>
      <c r="J152" s="175" t="s">
        <v>241</v>
      </c>
      <c r="K152" s="156">
        <v>1</v>
      </c>
      <c r="L152" s="232">
        <v>0</v>
      </c>
      <c r="M152" s="261"/>
      <c r="N152" s="233">
        <f t="shared" si="5"/>
        <v>0</v>
      </c>
      <c r="O152" s="233"/>
      <c r="P152" s="233"/>
      <c r="Q152" s="233"/>
      <c r="R152" s="35"/>
      <c r="T152" s="157" t="s">
        <v>20</v>
      </c>
      <c r="U152" s="42" t="s">
        <v>42</v>
      </c>
      <c r="V152" s="34"/>
      <c r="W152" s="176">
        <f t="shared" si="6"/>
        <v>0</v>
      </c>
      <c r="X152" s="176">
        <v>0</v>
      </c>
      <c r="Y152" s="176">
        <f t="shared" si="7"/>
        <v>0</v>
      </c>
      <c r="Z152" s="176">
        <v>0</v>
      </c>
      <c r="AA152" s="177">
        <f t="shared" si="8"/>
        <v>0</v>
      </c>
      <c r="AR152" s="17" t="s">
        <v>426</v>
      </c>
      <c r="AT152" s="17" t="s">
        <v>141</v>
      </c>
      <c r="AU152" s="17" t="s">
        <v>118</v>
      </c>
      <c r="AY152" s="17" t="s">
        <v>168</v>
      </c>
      <c r="BE152" s="107">
        <f t="shared" si="9"/>
        <v>0</v>
      </c>
      <c r="BF152" s="107">
        <f t="shared" si="10"/>
        <v>0</v>
      </c>
      <c r="BG152" s="107">
        <f t="shared" si="11"/>
        <v>0</v>
      </c>
      <c r="BH152" s="107">
        <f t="shared" si="12"/>
        <v>0</v>
      </c>
      <c r="BI152" s="107">
        <f t="shared" si="13"/>
        <v>0</v>
      </c>
      <c r="BJ152" s="17" t="s">
        <v>118</v>
      </c>
      <c r="BK152" s="151">
        <f t="shared" si="14"/>
        <v>0</v>
      </c>
      <c r="BL152" s="17" t="s">
        <v>426</v>
      </c>
      <c r="BM152" s="17" t="s">
        <v>418</v>
      </c>
    </row>
    <row r="153" spans="2:65" s="1" customFormat="1" ht="22.5" customHeight="1">
      <c r="B153" s="33"/>
      <c r="C153" s="178" t="s">
        <v>748</v>
      </c>
      <c r="D153" s="178" t="s">
        <v>332</v>
      </c>
      <c r="E153" s="179" t="s">
        <v>1281</v>
      </c>
      <c r="F153" s="269" t="s">
        <v>1282</v>
      </c>
      <c r="G153" s="269"/>
      <c r="H153" s="269"/>
      <c r="I153" s="269"/>
      <c r="J153" s="180" t="s">
        <v>241</v>
      </c>
      <c r="K153" s="181">
        <v>1</v>
      </c>
      <c r="L153" s="270">
        <v>0</v>
      </c>
      <c r="M153" s="271"/>
      <c r="N153" s="272">
        <f t="shared" si="5"/>
        <v>0</v>
      </c>
      <c r="O153" s="233"/>
      <c r="P153" s="233"/>
      <c r="Q153" s="233"/>
      <c r="R153" s="35"/>
      <c r="T153" s="157" t="s">
        <v>20</v>
      </c>
      <c r="U153" s="42" t="s">
        <v>42</v>
      </c>
      <c r="V153" s="34"/>
      <c r="W153" s="176">
        <f t="shared" si="6"/>
        <v>0</v>
      </c>
      <c r="X153" s="176">
        <v>0</v>
      </c>
      <c r="Y153" s="176">
        <f t="shared" si="7"/>
        <v>0</v>
      </c>
      <c r="Z153" s="176">
        <v>0</v>
      </c>
      <c r="AA153" s="177">
        <f t="shared" si="8"/>
        <v>0</v>
      </c>
      <c r="AR153" s="17" t="s">
        <v>979</v>
      </c>
      <c r="AT153" s="17" t="s">
        <v>332</v>
      </c>
      <c r="AU153" s="17" t="s">
        <v>118</v>
      </c>
      <c r="AY153" s="17" t="s">
        <v>168</v>
      </c>
      <c r="BE153" s="107">
        <f t="shared" si="9"/>
        <v>0</v>
      </c>
      <c r="BF153" s="107">
        <f t="shared" si="10"/>
        <v>0</v>
      </c>
      <c r="BG153" s="107">
        <f t="shared" si="11"/>
        <v>0</v>
      </c>
      <c r="BH153" s="107">
        <f t="shared" si="12"/>
        <v>0</v>
      </c>
      <c r="BI153" s="107">
        <f t="shared" si="13"/>
        <v>0</v>
      </c>
      <c r="BJ153" s="17" t="s">
        <v>118</v>
      </c>
      <c r="BK153" s="151">
        <f t="shared" si="14"/>
        <v>0</v>
      </c>
      <c r="BL153" s="17" t="s">
        <v>426</v>
      </c>
      <c r="BM153" s="17" t="s">
        <v>426</v>
      </c>
    </row>
    <row r="154" spans="2:65" s="1" customFormat="1" ht="31.5" customHeight="1">
      <c r="B154" s="33"/>
      <c r="C154" s="173" t="s">
        <v>374</v>
      </c>
      <c r="D154" s="173" t="s">
        <v>141</v>
      </c>
      <c r="E154" s="174" t="s">
        <v>1074</v>
      </c>
      <c r="F154" s="260" t="s">
        <v>1075</v>
      </c>
      <c r="G154" s="260"/>
      <c r="H154" s="260"/>
      <c r="I154" s="260"/>
      <c r="J154" s="175" t="s">
        <v>241</v>
      </c>
      <c r="K154" s="156">
        <v>4</v>
      </c>
      <c r="L154" s="232">
        <v>0</v>
      </c>
      <c r="M154" s="261"/>
      <c r="N154" s="233">
        <f t="shared" ref="N154:N186" si="15">ROUND(L154*K154,3)</f>
        <v>0</v>
      </c>
      <c r="O154" s="233"/>
      <c r="P154" s="233"/>
      <c r="Q154" s="233"/>
      <c r="R154" s="35"/>
      <c r="T154" s="157" t="s">
        <v>20</v>
      </c>
      <c r="U154" s="42" t="s">
        <v>42</v>
      </c>
      <c r="V154" s="34"/>
      <c r="W154" s="176">
        <f t="shared" ref="W154:W185" si="16">V154*K154</f>
        <v>0</v>
      </c>
      <c r="X154" s="176">
        <v>0</v>
      </c>
      <c r="Y154" s="176">
        <f t="shared" ref="Y154:Y185" si="17">X154*K154</f>
        <v>0</v>
      </c>
      <c r="Z154" s="176">
        <v>0</v>
      </c>
      <c r="AA154" s="177">
        <f t="shared" ref="AA154:AA185" si="18">Z154*K154</f>
        <v>0</v>
      </c>
      <c r="AR154" s="17" t="s">
        <v>426</v>
      </c>
      <c r="AT154" s="17" t="s">
        <v>141</v>
      </c>
      <c r="AU154" s="17" t="s">
        <v>118</v>
      </c>
      <c r="AY154" s="17" t="s">
        <v>168</v>
      </c>
      <c r="BE154" s="107">
        <f t="shared" ref="BE154:BE186" si="19">IF(U154="základná",N154,0)</f>
        <v>0</v>
      </c>
      <c r="BF154" s="107">
        <f t="shared" ref="BF154:BF186" si="20">IF(U154="znížená",N154,0)</f>
        <v>0</v>
      </c>
      <c r="BG154" s="107">
        <f t="shared" ref="BG154:BG186" si="21">IF(U154="zákl. prenesená",N154,0)</f>
        <v>0</v>
      </c>
      <c r="BH154" s="107">
        <f t="shared" ref="BH154:BH186" si="22">IF(U154="zníž. prenesená",N154,0)</f>
        <v>0</v>
      </c>
      <c r="BI154" s="107">
        <f t="shared" ref="BI154:BI186" si="23">IF(U154="nulová",N154,0)</f>
        <v>0</v>
      </c>
      <c r="BJ154" s="17" t="s">
        <v>118</v>
      </c>
      <c r="BK154" s="151">
        <f t="shared" ref="BK154:BK186" si="24">ROUND(L154*K154,3)</f>
        <v>0</v>
      </c>
      <c r="BL154" s="17" t="s">
        <v>426</v>
      </c>
      <c r="BM154" s="17" t="s">
        <v>434</v>
      </c>
    </row>
    <row r="155" spans="2:65" s="1" customFormat="1" ht="22.5" customHeight="1">
      <c r="B155" s="33"/>
      <c r="C155" s="178" t="s">
        <v>378</v>
      </c>
      <c r="D155" s="178" t="s">
        <v>332</v>
      </c>
      <c r="E155" s="179" t="s">
        <v>1076</v>
      </c>
      <c r="F155" s="269" t="s">
        <v>1077</v>
      </c>
      <c r="G155" s="269"/>
      <c r="H155" s="269"/>
      <c r="I155" s="269"/>
      <c r="J155" s="180" t="s">
        <v>241</v>
      </c>
      <c r="K155" s="181">
        <v>4</v>
      </c>
      <c r="L155" s="270">
        <v>0</v>
      </c>
      <c r="M155" s="271"/>
      <c r="N155" s="272">
        <f t="shared" si="15"/>
        <v>0</v>
      </c>
      <c r="O155" s="233"/>
      <c r="P155" s="233"/>
      <c r="Q155" s="233"/>
      <c r="R155" s="35"/>
      <c r="T155" s="157" t="s">
        <v>20</v>
      </c>
      <c r="U155" s="42" t="s">
        <v>42</v>
      </c>
      <c r="V155" s="34"/>
      <c r="W155" s="176">
        <f t="shared" si="16"/>
        <v>0</v>
      </c>
      <c r="X155" s="176">
        <v>0</v>
      </c>
      <c r="Y155" s="176">
        <f t="shared" si="17"/>
        <v>0</v>
      </c>
      <c r="Z155" s="176">
        <v>0</v>
      </c>
      <c r="AA155" s="177">
        <f t="shared" si="18"/>
        <v>0</v>
      </c>
      <c r="AR155" s="17" t="s">
        <v>979</v>
      </c>
      <c r="AT155" s="17" t="s">
        <v>332</v>
      </c>
      <c r="AU155" s="17" t="s">
        <v>118</v>
      </c>
      <c r="AY155" s="17" t="s">
        <v>168</v>
      </c>
      <c r="BE155" s="107">
        <f t="shared" si="19"/>
        <v>0</v>
      </c>
      <c r="BF155" s="107">
        <f t="shared" si="20"/>
        <v>0</v>
      </c>
      <c r="BG155" s="107">
        <f t="shared" si="21"/>
        <v>0</v>
      </c>
      <c r="BH155" s="107">
        <f t="shared" si="22"/>
        <v>0</v>
      </c>
      <c r="BI155" s="107">
        <f t="shared" si="23"/>
        <v>0</v>
      </c>
      <c r="BJ155" s="17" t="s">
        <v>118</v>
      </c>
      <c r="BK155" s="151">
        <f t="shared" si="24"/>
        <v>0</v>
      </c>
      <c r="BL155" s="17" t="s">
        <v>426</v>
      </c>
      <c r="BM155" s="17" t="s">
        <v>442</v>
      </c>
    </row>
    <row r="156" spans="2:65" s="1" customFormat="1" ht="31.5" customHeight="1">
      <c r="B156" s="33"/>
      <c r="C156" s="173" t="s">
        <v>382</v>
      </c>
      <c r="D156" s="173" t="s">
        <v>141</v>
      </c>
      <c r="E156" s="174" t="s">
        <v>1078</v>
      </c>
      <c r="F156" s="260" t="s">
        <v>1079</v>
      </c>
      <c r="G156" s="260"/>
      <c r="H156" s="260"/>
      <c r="I156" s="260"/>
      <c r="J156" s="175" t="s">
        <v>241</v>
      </c>
      <c r="K156" s="156">
        <v>92</v>
      </c>
      <c r="L156" s="232">
        <v>0</v>
      </c>
      <c r="M156" s="261"/>
      <c r="N156" s="233">
        <f t="shared" si="15"/>
        <v>0</v>
      </c>
      <c r="O156" s="233"/>
      <c r="P156" s="233"/>
      <c r="Q156" s="233"/>
      <c r="R156" s="35"/>
      <c r="T156" s="157" t="s">
        <v>20</v>
      </c>
      <c r="U156" s="42" t="s">
        <v>42</v>
      </c>
      <c r="V156" s="34"/>
      <c r="W156" s="176">
        <f t="shared" si="16"/>
        <v>0</v>
      </c>
      <c r="X156" s="176">
        <v>0</v>
      </c>
      <c r="Y156" s="176">
        <f t="shared" si="17"/>
        <v>0</v>
      </c>
      <c r="Z156" s="176">
        <v>0</v>
      </c>
      <c r="AA156" s="177">
        <f t="shared" si="18"/>
        <v>0</v>
      </c>
      <c r="AR156" s="17" t="s">
        <v>426</v>
      </c>
      <c r="AT156" s="17" t="s">
        <v>141</v>
      </c>
      <c r="AU156" s="17" t="s">
        <v>118</v>
      </c>
      <c r="AY156" s="17" t="s">
        <v>168</v>
      </c>
      <c r="BE156" s="107">
        <f t="shared" si="19"/>
        <v>0</v>
      </c>
      <c r="BF156" s="107">
        <f t="shared" si="20"/>
        <v>0</v>
      </c>
      <c r="BG156" s="107">
        <f t="shared" si="21"/>
        <v>0</v>
      </c>
      <c r="BH156" s="107">
        <f t="shared" si="22"/>
        <v>0</v>
      </c>
      <c r="BI156" s="107">
        <f t="shared" si="23"/>
        <v>0</v>
      </c>
      <c r="BJ156" s="17" t="s">
        <v>118</v>
      </c>
      <c r="BK156" s="151">
        <f t="shared" si="24"/>
        <v>0</v>
      </c>
      <c r="BL156" s="17" t="s">
        <v>426</v>
      </c>
      <c r="BM156" s="17" t="s">
        <v>450</v>
      </c>
    </row>
    <row r="157" spans="2:65" s="1" customFormat="1" ht="22.5" customHeight="1">
      <c r="B157" s="33"/>
      <c r="C157" s="178" t="s">
        <v>781</v>
      </c>
      <c r="D157" s="178" t="s">
        <v>332</v>
      </c>
      <c r="E157" s="179" t="s">
        <v>1283</v>
      </c>
      <c r="F157" s="269" t="s">
        <v>1284</v>
      </c>
      <c r="G157" s="269"/>
      <c r="H157" s="269"/>
      <c r="I157" s="269"/>
      <c r="J157" s="180" t="s">
        <v>241</v>
      </c>
      <c r="K157" s="181">
        <v>92</v>
      </c>
      <c r="L157" s="270">
        <v>0</v>
      </c>
      <c r="M157" s="271"/>
      <c r="N157" s="272">
        <f t="shared" si="15"/>
        <v>0</v>
      </c>
      <c r="O157" s="233"/>
      <c r="P157" s="233"/>
      <c r="Q157" s="233"/>
      <c r="R157" s="35"/>
      <c r="T157" s="157" t="s">
        <v>20</v>
      </c>
      <c r="U157" s="42" t="s">
        <v>42</v>
      </c>
      <c r="V157" s="34"/>
      <c r="W157" s="176">
        <f t="shared" si="16"/>
        <v>0</v>
      </c>
      <c r="X157" s="176">
        <v>0</v>
      </c>
      <c r="Y157" s="176">
        <f t="shared" si="17"/>
        <v>0</v>
      </c>
      <c r="Z157" s="176">
        <v>0</v>
      </c>
      <c r="AA157" s="177">
        <f t="shared" si="18"/>
        <v>0</v>
      </c>
      <c r="AR157" s="17" t="s">
        <v>979</v>
      </c>
      <c r="AT157" s="17" t="s">
        <v>332</v>
      </c>
      <c r="AU157" s="17" t="s">
        <v>118</v>
      </c>
      <c r="AY157" s="17" t="s">
        <v>168</v>
      </c>
      <c r="BE157" s="107">
        <f t="shared" si="19"/>
        <v>0</v>
      </c>
      <c r="BF157" s="107">
        <f t="shared" si="20"/>
        <v>0</v>
      </c>
      <c r="BG157" s="107">
        <f t="shared" si="21"/>
        <v>0</v>
      </c>
      <c r="BH157" s="107">
        <f t="shared" si="22"/>
        <v>0</v>
      </c>
      <c r="BI157" s="107">
        <f t="shared" si="23"/>
        <v>0</v>
      </c>
      <c r="BJ157" s="17" t="s">
        <v>118</v>
      </c>
      <c r="BK157" s="151">
        <f t="shared" si="24"/>
        <v>0</v>
      </c>
      <c r="BL157" s="17" t="s">
        <v>426</v>
      </c>
      <c r="BM157" s="17" t="s">
        <v>458</v>
      </c>
    </row>
    <row r="158" spans="2:65" s="1" customFormat="1" ht="31.5" customHeight="1">
      <c r="B158" s="33"/>
      <c r="C158" s="173" t="s">
        <v>394</v>
      </c>
      <c r="D158" s="173" t="s">
        <v>141</v>
      </c>
      <c r="E158" s="174" t="s">
        <v>1084</v>
      </c>
      <c r="F158" s="260" t="s">
        <v>1085</v>
      </c>
      <c r="G158" s="260"/>
      <c r="H158" s="260"/>
      <c r="I158" s="260"/>
      <c r="J158" s="175" t="s">
        <v>241</v>
      </c>
      <c r="K158" s="156">
        <v>11</v>
      </c>
      <c r="L158" s="232">
        <v>0</v>
      </c>
      <c r="M158" s="261"/>
      <c r="N158" s="233">
        <f t="shared" si="15"/>
        <v>0</v>
      </c>
      <c r="O158" s="233"/>
      <c r="P158" s="233"/>
      <c r="Q158" s="233"/>
      <c r="R158" s="35"/>
      <c r="T158" s="157" t="s">
        <v>20</v>
      </c>
      <c r="U158" s="42" t="s">
        <v>42</v>
      </c>
      <c r="V158" s="34"/>
      <c r="W158" s="176">
        <f t="shared" si="16"/>
        <v>0</v>
      </c>
      <c r="X158" s="176">
        <v>0</v>
      </c>
      <c r="Y158" s="176">
        <f t="shared" si="17"/>
        <v>0</v>
      </c>
      <c r="Z158" s="176">
        <v>0</v>
      </c>
      <c r="AA158" s="177">
        <f t="shared" si="18"/>
        <v>0</v>
      </c>
      <c r="AR158" s="17" t="s">
        <v>426</v>
      </c>
      <c r="AT158" s="17" t="s">
        <v>141</v>
      </c>
      <c r="AU158" s="17" t="s">
        <v>118</v>
      </c>
      <c r="AY158" s="17" t="s">
        <v>168</v>
      </c>
      <c r="BE158" s="107">
        <f t="shared" si="19"/>
        <v>0</v>
      </c>
      <c r="BF158" s="107">
        <f t="shared" si="20"/>
        <v>0</v>
      </c>
      <c r="BG158" s="107">
        <f t="shared" si="21"/>
        <v>0</v>
      </c>
      <c r="BH158" s="107">
        <f t="shared" si="22"/>
        <v>0</v>
      </c>
      <c r="BI158" s="107">
        <f t="shared" si="23"/>
        <v>0</v>
      </c>
      <c r="BJ158" s="17" t="s">
        <v>118</v>
      </c>
      <c r="BK158" s="151">
        <f t="shared" si="24"/>
        <v>0</v>
      </c>
      <c r="BL158" s="17" t="s">
        <v>426</v>
      </c>
      <c r="BM158" s="17" t="s">
        <v>466</v>
      </c>
    </row>
    <row r="159" spans="2:65" s="1" customFormat="1" ht="22.5" customHeight="1">
      <c r="B159" s="33"/>
      <c r="C159" s="178" t="s">
        <v>398</v>
      </c>
      <c r="D159" s="178" t="s">
        <v>332</v>
      </c>
      <c r="E159" s="179" t="s">
        <v>1086</v>
      </c>
      <c r="F159" s="269" t="s">
        <v>1087</v>
      </c>
      <c r="G159" s="269"/>
      <c r="H159" s="269"/>
      <c r="I159" s="269"/>
      <c r="J159" s="180" t="s">
        <v>241</v>
      </c>
      <c r="K159" s="181">
        <v>22</v>
      </c>
      <c r="L159" s="270">
        <v>0</v>
      </c>
      <c r="M159" s="271"/>
      <c r="N159" s="272">
        <f t="shared" si="15"/>
        <v>0</v>
      </c>
      <c r="O159" s="233"/>
      <c r="P159" s="233"/>
      <c r="Q159" s="233"/>
      <c r="R159" s="35"/>
      <c r="T159" s="157" t="s">
        <v>20</v>
      </c>
      <c r="U159" s="42" t="s">
        <v>42</v>
      </c>
      <c r="V159" s="34"/>
      <c r="W159" s="176">
        <f t="shared" si="16"/>
        <v>0</v>
      </c>
      <c r="X159" s="176">
        <v>0</v>
      </c>
      <c r="Y159" s="176">
        <f t="shared" si="17"/>
        <v>0</v>
      </c>
      <c r="Z159" s="176">
        <v>0</v>
      </c>
      <c r="AA159" s="177">
        <f t="shared" si="18"/>
        <v>0</v>
      </c>
      <c r="AR159" s="17" t="s">
        <v>979</v>
      </c>
      <c r="AT159" s="17" t="s">
        <v>332</v>
      </c>
      <c r="AU159" s="17" t="s">
        <v>118</v>
      </c>
      <c r="AY159" s="17" t="s">
        <v>168</v>
      </c>
      <c r="BE159" s="107">
        <f t="shared" si="19"/>
        <v>0</v>
      </c>
      <c r="BF159" s="107">
        <f t="shared" si="20"/>
        <v>0</v>
      </c>
      <c r="BG159" s="107">
        <f t="shared" si="21"/>
        <v>0</v>
      </c>
      <c r="BH159" s="107">
        <f t="shared" si="22"/>
        <v>0</v>
      </c>
      <c r="BI159" s="107">
        <f t="shared" si="23"/>
        <v>0</v>
      </c>
      <c r="BJ159" s="17" t="s">
        <v>118</v>
      </c>
      <c r="BK159" s="151">
        <f t="shared" si="24"/>
        <v>0</v>
      </c>
      <c r="BL159" s="17" t="s">
        <v>426</v>
      </c>
      <c r="BM159" s="17" t="s">
        <v>474</v>
      </c>
    </row>
    <row r="160" spans="2:65" s="1" customFormat="1" ht="31.5" customHeight="1">
      <c r="B160" s="33"/>
      <c r="C160" s="178" t="s">
        <v>402</v>
      </c>
      <c r="D160" s="178" t="s">
        <v>332</v>
      </c>
      <c r="E160" s="179" t="s">
        <v>1088</v>
      </c>
      <c r="F160" s="269" t="s">
        <v>1089</v>
      </c>
      <c r="G160" s="269"/>
      <c r="H160" s="269"/>
      <c r="I160" s="269"/>
      <c r="J160" s="180" t="s">
        <v>241</v>
      </c>
      <c r="K160" s="181">
        <v>11</v>
      </c>
      <c r="L160" s="270">
        <v>0</v>
      </c>
      <c r="M160" s="271"/>
      <c r="N160" s="272">
        <f t="shared" si="15"/>
        <v>0</v>
      </c>
      <c r="O160" s="233"/>
      <c r="P160" s="233"/>
      <c r="Q160" s="233"/>
      <c r="R160" s="35"/>
      <c r="T160" s="157" t="s">
        <v>20</v>
      </c>
      <c r="U160" s="42" t="s">
        <v>42</v>
      </c>
      <c r="V160" s="34"/>
      <c r="W160" s="176">
        <f t="shared" si="16"/>
        <v>0</v>
      </c>
      <c r="X160" s="176">
        <v>0</v>
      </c>
      <c r="Y160" s="176">
        <f t="shared" si="17"/>
        <v>0</v>
      </c>
      <c r="Z160" s="176">
        <v>0</v>
      </c>
      <c r="AA160" s="177">
        <f t="shared" si="18"/>
        <v>0</v>
      </c>
      <c r="AR160" s="17" t="s">
        <v>979</v>
      </c>
      <c r="AT160" s="17" t="s">
        <v>332</v>
      </c>
      <c r="AU160" s="17" t="s">
        <v>118</v>
      </c>
      <c r="AY160" s="17" t="s">
        <v>168</v>
      </c>
      <c r="BE160" s="107">
        <f t="shared" si="19"/>
        <v>0</v>
      </c>
      <c r="BF160" s="107">
        <f t="shared" si="20"/>
        <v>0</v>
      </c>
      <c r="BG160" s="107">
        <f t="shared" si="21"/>
        <v>0</v>
      </c>
      <c r="BH160" s="107">
        <f t="shared" si="22"/>
        <v>0</v>
      </c>
      <c r="BI160" s="107">
        <f t="shared" si="23"/>
        <v>0</v>
      </c>
      <c r="BJ160" s="17" t="s">
        <v>118</v>
      </c>
      <c r="BK160" s="151">
        <f t="shared" si="24"/>
        <v>0</v>
      </c>
      <c r="BL160" s="17" t="s">
        <v>426</v>
      </c>
      <c r="BM160" s="17" t="s">
        <v>482</v>
      </c>
    </row>
    <row r="161" spans="2:65" s="1" customFormat="1" ht="22.5" customHeight="1">
      <c r="B161" s="33"/>
      <c r="C161" s="178" t="s">
        <v>406</v>
      </c>
      <c r="D161" s="178" t="s">
        <v>332</v>
      </c>
      <c r="E161" s="179" t="s">
        <v>1090</v>
      </c>
      <c r="F161" s="269" t="s">
        <v>1091</v>
      </c>
      <c r="G161" s="269"/>
      <c r="H161" s="269"/>
      <c r="I161" s="269"/>
      <c r="J161" s="180" t="s">
        <v>241</v>
      </c>
      <c r="K161" s="181">
        <v>22</v>
      </c>
      <c r="L161" s="270">
        <v>0</v>
      </c>
      <c r="M161" s="271"/>
      <c r="N161" s="272">
        <f t="shared" si="15"/>
        <v>0</v>
      </c>
      <c r="O161" s="233"/>
      <c r="P161" s="233"/>
      <c r="Q161" s="233"/>
      <c r="R161" s="35"/>
      <c r="T161" s="157" t="s">
        <v>20</v>
      </c>
      <c r="U161" s="42" t="s">
        <v>42</v>
      </c>
      <c r="V161" s="34"/>
      <c r="W161" s="176">
        <f t="shared" si="16"/>
        <v>0</v>
      </c>
      <c r="X161" s="176">
        <v>0</v>
      </c>
      <c r="Y161" s="176">
        <f t="shared" si="17"/>
        <v>0</v>
      </c>
      <c r="Z161" s="176">
        <v>0</v>
      </c>
      <c r="AA161" s="177">
        <f t="shared" si="18"/>
        <v>0</v>
      </c>
      <c r="AR161" s="17" t="s">
        <v>979</v>
      </c>
      <c r="AT161" s="17" t="s">
        <v>332</v>
      </c>
      <c r="AU161" s="17" t="s">
        <v>118</v>
      </c>
      <c r="AY161" s="17" t="s">
        <v>168</v>
      </c>
      <c r="BE161" s="107">
        <f t="shared" si="19"/>
        <v>0</v>
      </c>
      <c r="BF161" s="107">
        <f t="shared" si="20"/>
        <v>0</v>
      </c>
      <c r="BG161" s="107">
        <f t="shared" si="21"/>
        <v>0</v>
      </c>
      <c r="BH161" s="107">
        <f t="shared" si="22"/>
        <v>0</v>
      </c>
      <c r="BI161" s="107">
        <f t="shared" si="23"/>
        <v>0</v>
      </c>
      <c r="BJ161" s="17" t="s">
        <v>118</v>
      </c>
      <c r="BK161" s="151">
        <f t="shared" si="24"/>
        <v>0</v>
      </c>
      <c r="BL161" s="17" t="s">
        <v>426</v>
      </c>
      <c r="BM161" s="17" t="s">
        <v>490</v>
      </c>
    </row>
    <row r="162" spans="2:65" s="1" customFormat="1" ht="31.5" customHeight="1">
      <c r="B162" s="33"/>
      <c r="C162" s="173" t="s">
        <v>494</v>
      </c>
      <c r="D162" s="173" t="s">
        <v>141</v>
      </c>
      <c r="E162" s="174" t="s">
        <v>1092</v>
      </c>
      <c r="F162" s="260" t="s">
        <v>1093</v>
      </c>
      <c r="G162" s="260"/>
      <c r="H162" s="260"/>
      <c r="I162" s="260"/>
      <c r="J162" s="175" t="s">
        <v>241</v>
      </c>
      <c r="K162" s="156">
        <v>20</v>
      </c>
      <c r="L162" s="232">
        <v>0</v>
      </c>
      <c r="M162" s="261"/>
      <c r="N162" s="233">
        <f t="shared" si="15"/>
        <v>0</v>
      </c>
      <c r="O162" s="233"/>
      <c r="P162" s="233"/>
      <c r="Q162" s="233"/>
      <c r="R162" s="35"/>
      <c r="T162" s="157" t="s">
        <v>20</v>
      </c>
      <c r="U162" s="42" t="s">
        <v>42</v>
      </c>
      <c r="V162" s="34"/>
      <c r="W162" s="176">
        <f t="shared" si="16"/>
        <v>0</v>
      </c>
      <c r="X162" s="176">
        <v>0</v>
      </c>
      <c r="Y162" s="176">
        <f t="shared" si="17"/>
        <v>0</v>
      </c>
      <c r="Z162" s="176">
        <v>0</v>
      </c>
      <c r="AA162" s="177">
        <f t="shared" si="18"/>
        <v>0</v>
      </c>
      <c r="AR162" s="17" t="s">
        <v>426</v>
      </c>
      <c r="AT162" s="17" t="s">
        <v>141</v>
      </c>
      <c r="AU162" s="17" t="s">
        <v>118</v>
      </c>
      <c r="AY162" s="17" t="s">
        <v>168</v>
      </c>
      <c r="BE162" s="107">
        <f t="shared" si="19"/>
        <v>0</v>
      </c>
      <c r="BF162" s="107">
        <f t="shared" si="20"/>
        <v>0</v>
      </c>
      <c r="BG162" s="107">
        <f t="shared" si="21"/>
        <v>0</v>
      </c>
      <c r="BH162" s="107">
        <f t="shared" si="22"/>
        <v>0</v>
      </c>
      <c r="BI162" s="107">
        <f t="shared" si="23"/>
        <v>0</v>
      </c>
      <c r="BJ162" s="17" t="s">
        <v>118</v>
      </c>
      <c r="BK162" s="151">
        <f t="shared" si="24"/>
        <v>0</v>
      </c>
      <c r="BL162" s="17" t="s">
        <v>426</v>
      </c>
      <c r="BM162" s="17" t="s">
        <v>498</v>
      </c>
    </row>
    <row r="163" spans="2:65" s="1" customFormat="1" ht="22.5" customHeight="1">
      <c r="B163" s="33"/>
      <c r="C163" s="178" t="s">
        <v>498</v>
      </c>
      <c r="D163" s="178" t="s">
        <v>332</v>
      </c>
      <c r="E163" s="179" t="s">
        <v>1094</v>
      </c>
      <c r="F163" s="269" t="s">
        <v>1095</v>
      </c>
      <c r="G163" s="269"/>
      <c r="H163" s="269"/>
      <c r="I163" s="269"/>
      <c r="J163" s="180" t="s">
        <v>1096</v>
      </c>
      <c r="K163" s="181">
        <v>20</v>
      </c>
      <c r="L163" s="270">
        <v>0</v>
      </c>
      <c r="M163" s="271"/>
      <c r="N163" s="272">
        <f t="shared" si="15"/>
        <v>0</v>
      </c>
      <c r="O163" s="233"/>
      <c r="P163" s="233"/>
      <c r="Q163" s="233"/>
      <c r="R163" s="35"/>
      <c r="T163" s="157" t="s">
        <v>20</v>
      </c>
      <c r="U163" s="42" t="s">
        <v>42</v>
      </c>
      <c r="V163" s="34"/>
      <c r="W163" s="176">
        <f t="shared" si="16"/>
        <v>0</v>
      </c>
      <c r="X163" s="176">
        <v>0</v>
      </c>
      <c r="Y163" s="176">
        <f t="shared" si="17"/>
        <v>0</v>
      </c>
      <c r="Z163" s="176">
        <v>0</v>
      </c>
      <c r="AA163" s="177">
        <f t="shared" si="18"/>
        <v>0</v>
      </c>
      <c r="AR163" s="17" t="s">
        <v>979</v>
      </c>
      <c r="AT163" s="17" t="s">
        <v>332</v>
      </c>
      <c r="AU163" s="17" t="s">
        <v>118</v>
      </c>
      <c r="AY163" s="17" t="s">
        <v>168</v>
      </c>
      <c r="BE163" s="107">
        <f t="shared" si="19"/>
        <v>0</v>
      </c>
      <c r="BF163" s="107">
        <f t="shared" si="20"/>
        <v>0</v>
      </c>
      <c r="BG163" s="107">
        <f t="shared" si="21"/>
        <v>0</v>
      </c>
      <c r="BH163" s="107">
        <f t="shared" si="22"/>
        <v>0</v>
      </c>
      <c r="BI163" s="107">
        <f t="shared" si="23"/>
        <v>0</v>
      </c>
      <c r="BJ163" s="17" t="s">
        <v>118</v>
      </c>
      <c r="BK163" s="151">
        <f t="shared" si="24"/>
        <v>0</v>
      </c>
      <c r="BL163" s="17" t="s">
        <v>426</v>
      </c>
      <c r="BM163" s="17" t="s">
        <v>507</v>
      </c>
    </row>
    <row r="164" spans="2:65" s="1" customFormat="1" ht="22.5" customHeight="1">
      <c r="B164" s="33"/>
      <c r="C164" s="173" t="s">
        <v>503</v>
      </c>
      <c r="D164" s="173" t="s">
        <v>141</v>
      </c>
      <c r="E164" s="174" t="s">
        <v>1097</v>
      </c>
      <c r="F164" s="260" t="s">
        <v>1098</v>
      </c>
      <c r="G164" s="260"/>
      <c r="H164" s="260"/>
      <c r="I164" s="260"/>
      <c r="J164" s="175" t="s">
        <v>241</v>
      </c>
      <c r="K164" s="156">
        <v>2</v>
      </c>
      <c r="L164" s="232">
        <v>0</v>
      </c>
      <c r="M164" s="261"/>
      <c r="N164" s="233">
        <f t="shared" si="15"/>
        <v>0</v>
      </c>
      <c r="O164" s="233"/>
      <c r="P164" s="233"/>
      <c r="Q164" s="233"/>
      <c r="R164" s="35"/>
      <c r="T164" s="157" t="s">
        <v>20</v>
      </c>
      <c r="U164" s="42" t="s">
        <v>42</v>
      </c>
      <c r="V164" s="34"/>
      <c r="W164" s="176">
        <f t="shared" si="16"/>
        <v>0</v>
      </c>
      <c r="X164" s="176">
        <v>0</v>
      </c>
      <c r="Y164" s="176">
        <f t="shared" si="17"/>
        <v>0</v>
      </c>
      <c r="Z164" s="176">
        <v>0</v>
      </c>
      <c r="AA164" s="177">
        <f t="shared" si="18"/>
        <v>0</v>
      </c>
      <c r="AR164" s="17" t="s">
        <v>426</v>
      </c>
      <c r="AT164" s="17" t="s">
        <v>141</v>
      </c>
      <c r="AU164" s="17" t="s">
        <v>118</v>
      </c>
      <c r="AY164" s="17" t="s">
        <v>168</v>
      </c>
      <c r="BE164" s="107">
        <f t="shared" si="19"/>
        <v>0</v>
      </c>
      <c r="BF164" s="107">
        <f t="shared" si="20"/>
        <v>0</v>
      </c>
      <c r="BG164" s="107">
        <f t="shared" si="21"/>
        <v>0</v>
      </c>
      <c r="BH164" s="107">
        <f t="shared" si="22"/>
        <v>0</v>
      </c>
      <c r="BI164" s="107">
        <f t="shared" si="23"/>
        <v>0</v>
      </c>
      <c r="BJ164" s="17" t="s">
        <v>118</v>
      </c>
      <c r="BK164" s="151">
        <f t="shared" si="24"/>
        <v>0</v>
      </c>
      <c r="BL164" s="17" t="s">
        <v>426</v>
      </c>
      <c r="BM164" s="17" t="s">
        <v>515</v>
      </c>
    </row>
    <row r="165" spans="2:65" s="1" customFormat="1" ht="22.5" customHeight="1">
      <c r="B165" s="33"/>
      <c r="C165" s="178" t="s">
        <v>507</v>
      </c>
      <c r="D165" s="178" t="s">
        <v>332</v>
      </c>
      <c r="E165" s="179" t="s">
        <v>1099</v>
      </c>
      <c r="F165" s="269" t="s">
        <v>1100</v>
      </c>
      <c r="G165" s="269"/>
      <c r="H165" s="269"/>
      <c r="I165" s="269"/>
      <c r="J165" s="180" t="s">
        <v>1096</v>
      </c>
      <c r="K165" s="181">
        <v>2</v>
      </c>
      <c r="L165" s="270">
        <v>0</v>
      </c>
      <c r="M165" s="271"/>
      <c r="N165" s="272">
        <f t="shared" si="15"/>
        <v>0</v>
      </c>
      <c r="O165" s="233"/>
      <c r="P165" s="233"/>
      <c r="Q165" s="233"/>
      <c r="R165" s="35"/>
      <c r="T165" s="157" t="s">
        <v>20</v>
      </c>
      <c r="U165" s="42" t="s">
        <v>42</v>
      </c>
      <c r="V165" s="34"/>
      <c r="W165" s="176">
        <f t="shared" si="16"/>
        <v>0</v>
      </c>
      <c r="X165" s="176">
        <v>0</v>
      </c>
      <c r="Y165" s="176">
        <f t="shared" si="17"/>
        <v>0</v>
      </c>
      <c r="Z165" s="176">
        <v>0</v>
      </c>
      <c r="AA165" s="177">
        <f t="shared" si="18"/>
        <v>0</v>
      </c>
      <c r="AR165" s="17" t="s">
        <v>979</v>
      </c>
      <c r="AT165" s="17" t="s">
        <v>332</v>
      </c>
      <c r="AU165" s="17" t="s">
        <v>118</v>
      </c>
      <c r="AY165" s="17" t="s">
        <v>168</v>
      </c>
      <c r="BE165" s="107">
        <f t="shared" si="19"/>
        <v>0</v>
      </c>
      <c r="BF165" s="107">
        <f t="shared" si="20"/>
        <v>0</v>
      </c>
      <c r="BG165" s="107">
        <f t="shared" si="21"/>
        <v>0</v>
      </c>
      <c r="BH165" s="107">
        <f t="shared" si="22"/>
        <v>0</v>
      </c>
      <c r="BI165" s="107">
        <f t="shared" si="23"/>
        <v>0</v>
      </c>
      <c r="BJ165" s="17" t="s">
        <v>118</v>
      </c>
      <c r="BK165" s="151">
        <f t="shared" si="24"/>
        <v>0</v>
      </c>
      <c r="BL165" s="17" t="s">
        <v>426</v>
      </c>
      <c r="BM165" s="17" t="s">
        <v>523</v>
      </c>
    </row>
    <row r="166" spans="2:65" s="1" customFormat="1" ht="31.5" customHeight="1">
      <c r="B166" s="33"/>
      <c r="C166" s="173" t="s">
        <v>539</v>
      </c>
      <c r="D166" s="173" t="s">
        <v>141</v>
      </c>
      <c r="E166" s="174" t="s">
        <v>1101</v>
      </c>
      <c r="F166" s="260" t="s">
        <v>1102</v>
      </c>
      <c r="G166" s="260"/>
      <c r="H166" s="260"/>
      <c r="I166" s="260"/>
      <c r="J166" s="175" t="s">
        <v>277</v>
      </c>
      <c r="K166" s="156">
        <v>45</v>
      </c>
      <c r="L166" s="232">
        <v>0</v>
      </c>
      <c r="M166" s="261"/>
      <c r="N166" s="233">
        <f t="shared" si="15"/>
        <v>0</v>
      </c>
      <c r="O166" s="233"/>
      <c r="P166" s="233"/>
      <c r="Q166" s="233"/>
      <c r="R166" s="35"/>
      <c r="T166" s="157" t="s">
        <v>20</v>
      </c>
      <c r="U166" s="42" t="s">
        <v>42</v>
      </c>
      <c r="V166" s="34"/>
      <c r="W166" s="176">
        <f t="shared" si="16"/>
        <v>0</v>
      </c>
      <c r="X166" s="176">
        <v>0</v>
      </c>
      <c r="Y166" s="176">
        <f t="shared" si="17"/>
        <v>0</v>
      </c>
      <c r="Z166" s="176">
        <v>0</v>
      </c>
      <c r="AA166" s="177">
        <f t="shared" si="18"/>
        <v>0</v>
      </c>
      <c r="AR166" s="17" t="s">
        <v>426</v>
      </c>
      <c r="AT166" s="17" t="s">
        <v>141</v>
      </c>
      <c r="AU166" s="17" t="s">
        <v>118</v>
      </c>
      <c r="AY166" s="17" t="s">
        <v>168</v>
      </c>
      <c r="BE166" s="107">
        <f t="shared" si="19"/>
        <v>0</v>
      </c>
      <c r="BF166" s="107">
        <f t="shared" si="20"/>
        <v>0</v>
      </c>
      <c r="BG166" s="107">
        <f t="shared" si="21"/>
        <v>0</v>
      </c>
      <c r="BH166" s="107">
        <f t="shared" si="22"/>
        <v>0</v>
      </c>
      <c r="BI166" s="107">
        <f t="shared" si="23"/>
        <v>0</v>
      </c>
      <c r="BJ166" s="17" t="s">
        <v>118</v>
      </c>
      <c r="BK166" s="151">
        <f t="shared" si="24"/>
        <v>0</v>
      </c>
      <c r="BL166" s="17" t="s">
        <v>426</v>
      </c>
      <c r="BM166" s="17" t="s">
        <v>531</v>
      </c>
    </row>
    <row r="167" spans="2:65" s="1" customFormat="1" ht="22.5" customHeight="1">
      <c r="B167" s="33"/>
      <c r="C167" s="178" t="s">
        <v>543</v>
      </c>
      <c r="D167" s="178" t="s">
        <v>332</v>
      </c>
      <c r="E167" s="179" t="s">
        <v>1103</v>
      </c>
      <c r="F167" s="269" t="s">
        <v>1104</v>
      </c>
      <c r="G167" s="269"/>
      <c r="H167" s="269"/>
      <c r="I167" s="269"/>
      <c r="J167" s="180" t="s">
        <v>277</v>
      </c>
      <c r="K167" s="181">
        <v>25.3</v>
      </c>
      <c r="L167" s="270">
        <v>0</v>
      </c>
      <c r="M167" s="271"/>
      <c r="N167" s="272">
        <f t="shared" si="15"/>
        <v>0</v>
      </c>
      <c r="O167" s="233"/>
      <c r="P167" s="233"/>
      <c r="Q167" s="233"/>
      <c r="R167" s="35"/>
      <c r="T167" s="157" t="s">
        <v>20</v>
      </c>
      <c r="U167" s="42" t="s">
        <v>42</v>
      </c>
      <c r="V167" s="34"/>
      <c r="W167" s="176">
        <f t="shared" si="16"/>
        <v>0</v>
      </c>
      <c r="X167" s="176">
        <v>0</v>
      </c>
      <c r="Y167" s="176">
        <f t="shared" si="17"/>
        <v>0</v>
      </c>
      <c r="Z167" s="176">
        <v>0</v>
      </c>
      <c r="AA167" s="177">
        <f t="shared" si="18"/>
        <v>0</v>
      </c>
      <c r="AR167" s="17" t="s">
        <v>979</v>
      </c>
      <c r="AT167" s="17" t="s">
        <v>332</v>
      </c>
      <c r="AU167" s="17" t="s">
        <v>118</v>
      </c>
      <c r="AY167" s="17" t="s">
        <v>168</v>
      </c>
      <c r="BE167" s="107">
        <f t="shared" si="19"/>
        <v>0</v>
      </c>
      <c r="BF167" s="107">
        <f t="shared" si="20"/>
        <v>0</v>
      </c>
      <c r="BG167" s="107">
        <f t="shared" si="21"/>
        <v>0</v>
      </c>
      <c r="BH167" s="107">
        <f t="shared" si="22"/>
        <v>0</v>
      </c>
      <c r="BI167" s="107">
        <f t="shared" si="23"/>
        <v>0</v>
      </c>
      <c r="BJ167" s="17" t="s">
        <v>118</v>
      </c>
      <c r="BK167" s="151">
        <f t="shared" si="24"/>
        <v>0</v>
      </c>
      <c r="BL167" s="17" t="s">
        <v>426</v>
      </c>
      <c r="BM167" s="17" t="s">
        <v>539</v>
      </c>
    </row>
    <row r="168" spans="2:65" s="1" customFormat="1" ht="22.5" customHeight="1">
      <c r="B168" s="33"/>
      <c r="C168" s="178" t="s">
        <v>547</v>
      </c>
      <c r="D168" s="178" t="s">
        <v>332</v>
      </c>
      <c r="E168" s="179" t="s">
        <v>1105</v>
      </c>
      <c r="F168" s="269" t="s">
        <v>1106</v>
      </c>
      <c r="G168" s="269"/>
      <c r="H168" s="269"/>
      <c r="I168" s="269"/>
      <c r="J168" s="180" t="s">
        <v>277</v>
      </c>
      <c r="K168" s="181">
        <v>12</v>
      </c>
      <c r="L168" s="270">
        <v>0</v>
      </c>
      <c r="M168" s="271"/>
      <c r="N168" s="272">
        <f t="shared" si="15"/>
        <v>0</v>
      </c>
      <c r="O168" s="233"/>
      <c r="P168" s="233"/>
      <c r="Q168" s="233"/>
      <c r="R168" s="35"/>
      <c r="T168" s="157" t="s">
        <v>20</v>
      </c>
      <c r="U168" s="42" t="s">
        <v>42</v>
      </c>
      <c r="V168" s="34"/>
      <c r="W168" s="176">
        <f t="shared" si="16"/>
        <v>0</v>
      </c>
      <c r="X168" s="176">
        <v>0</v>
      </c>
      <c r="Y168" s="176">
        <f t="shared" si="17"/>
        <v>0</v>
      </c>
      <c r="Z168" s="176">
        <v>0</v>
      </c>
      <c r="AA168" s="177">
        <f t="shared" si="18"/>
        <v>0</v>
      </c>
      <c r="AR168" s="17" t="s">
        <v>979</v>
      </c>
      <c r="AT168" s="17" t="s">
        <v>332</v>
      </c>
      <c r="AU168" s="17" t="s">
        <v>118</v>
      </c>
      <c r="AY168" s="17" t="s">
        <v>168</v>
      </c>
      <c r="BE168" s="107">
        <f t="shared" si="19"/>
        <v>0</v>
      </c>
      <c r="BF168" s="107">
        <f t="shared" si="20"/>
        <v>0</v>
      </c>
      <c r="BG168" s="107">
        <f t="shared" si="21"/>
        <v>0</v>
      </c>
      <c r="BH168" s="107">
        <f t="shared" si="22"/>
        <v>0</v>
      </c>
      <c r="BI168" s="107">
        <f t="shared" si="23"/>
        <v>0</v>
      </c>
      <c r="BJ168" s="17" t="s">
        <v>118</v>
      </c>
      <c r="BK168" s="151">
        <f t="shared" si="24"/>
        <v>0</v>
      </c>
      <c r="BL168" s="17" t="s">
        <v>426</v>
      </c>
      <c r="BM168" s="17" t="s">
        <v>547</v>
      </c>
    </row>
    <row r="169" spans="2:65" s="1" customFormat="1" ht="22.5" customHeight="1">
      <c r="B169" s="33"/>
      <c r="C169" s="178" t="s">
        <v>551</v>
      </c>
      <c r="D169" s="178" t="s">
        <v>332</v>
      </c>
      <c r="E169" s="179" t="s">
        <v>1107</v>
      </c>
      <c r="F169" s="269" t="s">
        <v>1108</v>
      </c>
      <c r="G169" s="269"/>
      <c r="H169" s="269"/>
      <c r="I169" s="269"/>
      <c r="J169" s="180" t="s">
        <v>277</v>
      </c>
      <c r="K169" s="181">
        <v>10</v>
      </c>
      <c r="L169" s="270">
        <v>0</v>
      </c>
      <c r="M169" s="271"/>
      <c r="N169" s="272">
        <f t="shared" si="15"/>
        <v>0</v>
      </c>
      <c r="O169" s="233"/>
      <c r="P169" s="233"/>
      <c r="Q169" s="233"/>
      <c r="R169" s="35"/>
      <c r="T169" s="157" t="s">
        <v>20</v>
      </c>
      <c r="U169" s="42" t="s">
        <v>42</v>
      </c>
      <c r="V169" s="34"/>
      <c r="W169" s="176">
        <f t="shared" si="16"/>
        <v>0</v>
      </c>
      <c r="X169" s="176">
        <v>0</v>
      </c>
      <c r="Y169" s="176">
        <f t="shared" si="17"/>
        <v>0</v>
      </c>
      <c r="Z169" s="176">
        <v>0</v>
      </c>
      <c r="AA169" s="177">
        <f t="shared" si="18"/>
        <v>0</v>
      </c>
      <c r="AR169" s="17" t="s">
        <v>979</v>
      </c>
      <c r="AT169" s="17" t="s">
        <v>332</v>
      </c>
      <c r="AU169" s="17" t="s">
        <v>118</v>
      </c>
      <c r="AY169" s="17" t="s">
        <v>168</v>
      </c>
      <c r="BE169" s="107">
        <f t="shared" si="19"/>
        <v>0</v>
      </c>
      <c r="BF169" s="107">
        <f t="shared" si="20"/>
        <v>0</v>
      </c>
      <c r="BG169" s="107">
        <f t="shared" si="21"/>
        <v>0</v>
      </c>
      <c r="BH169" s="107">
        <f t="shared" si="22"/>
        <v>0</v>
      </c>
      <c r="BI169" s="107">
        <f t="shared" si="23"/>
        <v>0</v>
      </c>
      <c r="BJ169" s="17" t="s">
        <v>118</v>
      </c>
      <c r="BK169" s="151">
        <f t="shared" si="24"/>
        <v>0</v>
      </c>
      <c r="BL169" s="17" t="s">
        <v>426</v>
      </c>
      <c r="BM169" s="17" t="s">
        <v>555</v>
      </c>
    </row>
    <row r="170" spans="2:65" s="1" customFormat="1" ht="31.5" customHeight="1">
      <c r="B170" s="33"/>
      <c r="C170" s="173" t="s">
        <v>555</v>
      </c>
      <c r="D170" s="173" t="s">
        <v>141</v>
      </c>
      <c r="E170" s="174" t="s">
        <v>1109</v>
      </c>
      <c r="F170" s="260" t="s">
        <v>1110</v>
      </c>
      <c r="G170" s="260"/>
      <c r="H170" s="260"/>
      <c r="I170" s="260"/>
      <c r="J170" s="175" t="s">
        <v>241</v>
      </c>
      <c r="K170" s="156">
        <v>55</v>
      </c>
      <c r="L170" s="232">
        <v>0</v>
      </c>
      <c r="M170" s="261"/>
      <c r="N170" s="233">
        <f t="shared" si="15"/>
        <v>0</v>
      </c>
      <c r="O170" s="233"/>
      <c r="P170" s="233"/>
      <c r="Q170" s="233"/>
      <c r="R170" s="35"/>
      <c r="T170" s="157" t="s">
        <v>20</v>
      </c>
      <c r="U170" s="42" t="s">
        <v>42</v>
      </c>
      <c r="V170" s="34"/>
      <c r="W170" s="176">
        <f t="shared" si="16"/>
        <v>0</v>
      </c>
      <c r="X170" s="176">
        <v>0</v>
      </c>
      <c r="Y170" s="176">
        <f t="shared" si="17"/>
        <v>0</v>
      </c>
      <c r="Z170" s="176">
        <v>0</v>
      </c>
      <c r="AA170" s="177">
        <f t="shared" si="18"/>
        <v>0</v>
      </c>
      <c r="AR170" s="17" t="s">
        <v>426</v>
      </c>
      <c r="AT170" s="17" t="s">
        <v>141</v>
      </c>
      <c r="AU170" s="17" t="s">
        <v>118</v>
      </c>
      <c r="AY170" s="17" t="s">
        <v>168</v>
      </c>
      <c r="BE170" s="107">
        <f t="shared" si="19"/>
        <v>0</v>
      </c>
      <c r="BF170" s="107">
        <f t="shared" si="20"/>
        <v>0</v>
      </c>
      <c r="BG170" s="107">
        <f t="shared" si="21"/>
        <v>0</v>
      </c>
      <c r="BH170" s="107">
        <f t="shared" si="22"/>
        <v>0</v>
      </c>
      <c r="BI170" s="107">
        <f t="shared" si="23"/>
        <v>0</v>
      </c>
      <c r="BJ170" s="17" t="s">
        <v>118</v>
      </c>
      <c r="BK170" s="151">
        <f t="shared" si="24"/>
        <v>0</v>
      </c>
      <c r="BL170" s="17" t="s">
        <v>426</v>
      </c>
      <c r="BM170" s="17" t="s">
        <v>563</v>
      </c>
    </row>
    <row r="171" spans="2:65" s="1" customFormat="1" ht="22.5" customHeight="1">
      <c r="B171" s="33"/>
      <c r="C171" s="173" t="s">
        <v>575</v>
      </c>
      <c r="D171" s="173" t="s">
        <v>141</v>
      </c>
      <c r="E171" s="174" t="s">
        <v>1119</v>
      </c>
      <c r="F171" s="260" t="s">
        <v>1120</v>
      </c>
      <c r="G171" s="260"/>
      <c r="H171" s="260"/>
      <c r="I171" s="260"/>
      <c r="J171" s="175" t="s">
        <v>277</v>
      </c>
      <c r="K171" s="156">
        <v>1200</v>
      </c>
      <c r="L171" s="232">
        <v>0</v>
      </c>
      <c r="M171" s="261"/>
      <c r="N171" s="233">
        <f t="shared" si="15"/>
        <v>0</v>
      </c>
      <c r="O171" s="233"/>
      <c r="P171" s="233"/>
      <c r="Q171" s="233"/>
      <c r="R171" s="35"/>
      <c r="T171" s="157" t="s">
        <v>20</v>
      </c>
      <c r="U171" s="42" t="s">
        <v>42</v>
      </c>
      <c r="V171" s="34"/>
      <c r="W171" s="176">
        <f t="shared" si="16"/>
        <v>0</v>
      </c>
      <c r="X171" s="176">
        <v>0</v>
      </c>
      <c r="Y171" s="176">
        <f t="shared" si="17"/>
        <v>0</v>
      </c>
      <c r="Z171" s="176">
        <v>0</v>
      </c>
      <c r="AA171" s="177">
        <f t="shared" si="18"/>
        <v>0</v>
      </c>
      <c r="AR171" s="17" t="s">
        <v>426</v>
      </c>
      <c r="AT171" s="17" t="s">
        <v>141</v>
      </c>
      <c r="AU171" s="17" t="s">
        <v>118</v>
      </c>
      <c r="AY171" s="17" t="s">
        <v>168</v>
      </c>
      <c r="BE171" s="107">
        <f t="shared" si="19"/>
        <v>0</v>
      </c>
      <c r="BF171" s="107">
        <f t="shared" si="20"/>
        <v>0</v>
      </c>
      <c r="BG171" s="107">
        <f t="shared" si="21"/>
        <v>0</v>
      </c>
      <c r="BH171" s="107">
        <f t="shared" si="22"/>
        <v>0</v>
      </c>
      <c r="BI171" s="107">
        <f t="shared" si="23"/>
        <v>0</v>
      </c>
      <c r="BJ171" s="17" t="s">
        <v>118</v>
      </c>
      <c r="BK171" s="151">
        <f t="shared" si="24"/>
        <v>0</v>
      </c>
      <c r="BL171" s="17" t="s">
        <v>426</v>
      </c>
      <c r="BM171" s="17" t="s">
        <v>571</v>
      </c>
    </row>
    <row r="172" spans="2:65" s="1" customFormat="1" ht="22.5" customHeight="1">
      <c r="B172" s="33"/>
      <c r="C172" s="178" t="s">
        <v>579</v>
      </c>
      <c r="D172" s="178" t="s">
        <v>332</v>
      </c>
      <c r="E172" s="179" t="s">
        <v>1121</v>
      </c>
      <c r="F172" s="269" t="s">
        <v>1122</v>
      </c>
      <c r="G172" s="269"/>
      <c r="H172" s="269"/>
      <c r="I172" s="269"/>
      <c r="J172" s="180" t="s">
        <v>277</v>
      </c>
      <c r="K172" s="181">
        <v>1113.8820000000001</v>
      </c>
      <c r="L172" s="270">
        <v>0</v>
      </c>
      <c r="M172" s="271"/>
      <c r="N172" s="272">
        <f t="shared" si="15"/>
        <v>0</v>
      </c>
      <c r="O172" s="233"/>
      <c r="P172" s="233"/>
      <c r="Q172" s="233"/>
      <c r="R172" s="35"/>
      <c r="T172" s="157" t="s">
        <v>20</v>
      </c>
      <c r="U172" s="42" t="s">
        <v>42</v>
      </c>
      <c r="V172" s="34"/>
      <c r="W172" s="176">
        <f t="shared" si="16"/>
        <v>0</v>
      </c>
      <c r="X172" s="176">
        <v>0</v>
      </c>
      <c r="Y172" s="176">
        <f t="shared" si="17"/>
        <v>0</v>
      </c>
      <c r="Z172" s="176">
        <v>0</v>
      </c>
      <c r="AA172" s="177">
        <f t="shared" si="18"/>
        <v>0</v>
      </c>
      <c r="AR172" s="17" t="s">
        <v>979</v>
      </c>
      <c r="AT172" s="17" t="s">
        <v>332</v>
      </c>
      <c r="AU172" s="17" t="s">
        <v>118</v>
      </c>
      <c r="AY172" s="17" t="s">
        <v>168</v>
      </c>
      <c r="BE172" s="107">
        <f t="shared" si="19"/>
        <v>0</v>
      </c>
      <c r="BF172" s="107">
        <f t="shared" si="20"/>
        <v>0</v>
      </c>
      <c r="BG172" s="107">
        <f t="shared" si="21"/>
        <v>0</v>
      </c>
      <c r="BH172" s="107">
        <f t="shared" si="22"/>
        <v>0</v>
      </c>
      <c r="BI172" s="107">
        <f t="shared" si="23"/>
        <v>0</v>
      </c>
      <c r="BJ172" s="17" t="s">
        <v>118</v>
      </c>
      <c r="BK172" s="151">
        <f t="shared" si="24"/>
        <v>0</v>
      </c>
      <c r="BL172" s="17" t="s">
        <v>426</v>
      </c>
      <c r="BM172" s="17" t="s">
        <v>579</v>
      </c>
    </row>
    <row r="173" spans="2:65" s="1" customFormat="1" ht="22.5" customHeight="1">
      <c r="B173" s="33"/>
      <c r="C173" s="178" t="s">
        <v>583</v>
      </c>
      <c r="D173" s="178" t="s">
        <v>332</v>
      </c>
      <c r="E173" s="179" t="s">
        <v>1123</v>
      </c>
      <c r="F173" s="269" t="s">
        <v>1124</v>
      </c>
      <c r="G173" s="269"/>
      <c r="H173" s="269"/>
      <c r="I173" s="269"/>
      <c r="J173" s="180" t="s">
        <v>277</v>
      </c>
      <c r="K173" s="181">
        <v>148.518</v>
      </c>
      <c r="L173" s="270">
        <v>0</v>
      </c>
      <c r="M173" s="271"/>
      <c r="N173" s="272">
        <f t="shared" si="15"/>
        <v>0</v>
      </c>
      <c r="O173" s="233"/>
      <c r="P173" s="233"/>
      <c r="Q173" s="233"/>
      <c r="R173" s="35"/>
      <c r="T173" s="157" t="s">
        <v>20</v>
      </c>
      <c r="U173" s="42" t="s">
        <v>42</v>
      </c>
      <c r="V173" s="34"/>
      <c r="W173" s="176">
        <f t="shared" si="16"/>
        <v>0</v>
      </c>
      <c r="X173" s="176">
        <v>0</v>
      </c>
      <c r="Y173" s="176">
        <f t="shared" si="17"/>
        <v>0</v>
      </c>
      <c r="Z173" s="176">
        <v>0</v>
      </c>
      <c r="AA173" s="177">
        <f t="shared" si="18"/>
        <v>0</v>
      </c>
      <c r="AR173" s="17" t="s">
        <v>979</v>
      </c>
      <c r="AT173" s="17" t="s">
        <v>332</v>
      </c>
      <c r="AU173" s="17" t="s">
        <v>118</v>
      </c>
      <c r="AY173" s="17" t="s">
        <v>168</v>
      </c>
      <c r="BE173" s="107">
        <f t="shared" si="19"/>
        <v>0</v>
      </c>
      <c r="BF173" s="107">
        <f t="shared" si="20"/>
        <v>0</v>
      </c>
      <c r="BG173" s="107">
        <f t="shared" si="21"/>
        <v>0</v>
      </c>
      <c r="BH173" s="107">
        <f t="shared" si="22"/>
        <v>0</v>
      </c>
      <c r="BI173" s="107">
        <f t="shared" si="23"/>
        <v>0</v>
      </c>
      <c r="BJ173" s="17" t="s">
        <v>118</v>
      </c>
      <c r="BK173" s="151">
        <f t="shared" si="24"/>
        <v>0</v>
      </c>
      <c r="BL173" s="17" t="s">
        <v>426</v>
      </c>
      <c r="BM173" s="17" t="s">
        <v>587</v>
      </c>
    </row>
    <row r="174" spans="2:65" s="1" customFormat="1" ht="22.5" customHeight="1">
      <c r="B174" s="33"/>
      <c r="C174" s="173" t="s">
        <v>773</v>
      </c>
      <c r="D174" s="173" t="s">
        <v>141</v>
      </c>
      <c r="E174" s="174" t="s">
        <v>1285</v>
      </c>
      <c r="F174" s="260" t="s">
        <v>1286</v>
      </c>
      <c r="G174" s="260"/>
      <c r="H174" s="260"/>
      <c r="I174" s="260"/>
      <c r="J174" s="175" t="s">
        <v>277</v>
      </c>
      <c r="K174" s="156">
        <v>500</v>
      </c>
      <c r="L174" s="232">
        <v>0</v>
      </c>
      <c r="M174" s="261"/>
      <c r="N174" s="233">
        <f t="shared" si="15"/>
        <v>0</v>
      </c>
      <c r="O174" s="233"/>
      <c r="P174" s="233"/>
      <c r="Q174" s="233"/>
      <c r="R174" s="35"/>
      <c r="T174" s="157" t="s">
        <v>20</v>
      </c>
      <c r="U174" s="42" t="s">
        <v>42</v>
      </c>
      <c r="V174" s="34"/>
      <c r="W174" s="176">
        <f t="shared" si="16"/>
        <v>0</v>
      </c>
      <c r="X174" s="176">
        <v>0</v>
      </c>
      <c r="Y174" s="176">
        <f t="shared" si="17"/>
        <v>0</v>
      </c>
      <c r="Z174" s="176">
        <v>0</v>
      </c>
      <c r="AA174" s="177">
        <f t="shared" si="18"/>
        <v>0</v>
      </c>
      <c r="AR174" s="17" t="s">
        <v>426</v>
      </c>
      <c r="AT174" s="17" t="s">
        <v>141</v>
      </c>
      <c r="AU174" s="17" t="s">
        <v>118</v>
      </c>
      <c r="AY174" s="17" t="s">
        <v>168</v>
      </c>
      <c r="BE174" s="107">
        <f t="shared" si="19"/>
        <v>0</v>
      </c>
      <c r="BF174" s="107">
        <f t="shared" si="20"/>
        <v>0</v>
      </c>
      <c r="BG174" s="107">
        <f t="shared" si="21"/>
        <v>0</v>
      </c>
      <c r="BH174" s="107">
        <f t="shared" si="22"/>
        <v>0</v>
      </c>
      <c r="BI174" s="107">
        <f t="shared" si="23"/>
        <v>0</v>
      </c>
      <c r="BJ174" s="17" t="s">
        <v>118</v>
      </c>
      <c r="BK174" s="151">
        <f t="shared" si="24"/>
        <v>0</v>
      </c>
      <c r="BL174" s="17" t="s">
        <v>426</v>
      </c>
      <c r="BM174" s="17" t="s">
        <v>595</v>
      </c>
    </row>
    <row r="175" spans="2:65" s="1" customFormat="1" ht="22.5" customHeight="1">
      <c r="B175" s="33"/>
      <c r="C175" s="178" t="s">
        <v>777</v>
      </c>
      <c r="D175" s="178" t="s">
        <v>332</v>
      </c>
      <c r="E175" s="179" t="s">
        <v>1287</v>
      </c>
      <c r="F175" s="269" t="s">
        <v>1288</v>
      </c>
      <c r="G175" s="269"/>
      <c r="H175" s="269"/>
      <c r="I175" s="269"/>
      <c r="J175" s="180" t="s">
        <v>277</v>
      </c>
      <c r="K175" s="181">
        <v>525</v>
      </c>
      <c r="L175" s="270">
        <v>0</v>
      </c>
      <c r="M175" s="271"/>
      <c r="N175" s="272">
        <f t="shared" si="15"/>
        <v>0</v>
      </c>
      <c r="O175" s="233"/>
      <c r="P175" s="233"/>
      <c r="Q175" s="233"/>
      <c r="R175" s="35"/>
      <c r="T175" s="157" t="s">
        <v>20</v>
      </c>
      <c r="U175" s="42" t="s">
        <v>42</v>
      </c>
      <c r="V175" s="34"/>
      <c r="W175" s="176">
        <f t="shared" si="16"/>
        <v>0</v>
      </c>
      <c r="X175" s="176">
        <v>0</v>
      </c>
      <c r="Y175" s="176">
        <f t="shared" si="17"/>
        <v>0</v>
      </c>
      <c r="Z175" s="176">
        <v>0</v>
      </c>
      <c r="AA175" s="177">
        <f t="shared" si="18"/>
        <v>0</v>
      </c>
      <c r="AR175" s="17" t="s">
        <v>979</v>
      </c>
      <c r="AT175" s="17" t="s">
        <v>332</v>
      </c>
      <c r="AU175" s="17" t="s">
        <v>118</v>
      </c>
      <c r="AY175" s="17" t="s">
        <v>168</v>
      </c>
      <c r="BE175" s="107">
        <f t="shared" si="19"/>
        <v>0</v>
      </c>
      <c r="BF175" s="107">
        <f t="shared" si="20"/>
        <v>0</v>
      </c>
      <c r="BG175" s="107">
        <f t="shared" si="21"/>
        <v>0</v>
      </c>
      <c r="BH175" s="107">
        <f t="shared" si="22"/>
        <v>0</v>
      </c>
      <c r="BI175" s="107">
        <f t="shared" si="23"/>
        <v>0</v>
      </c>
      <c r="BJ175" s="17" t="s">
        <v>118</v>
      </c>
      <c r="BK175" s="151">
        <f t="shared" si="24"/>
        <v>0</v>
      </c>
      <c r="BL175" s="17" t="s">
        <v>426</v>
      </c>
      <c r="BM175" s="17" t="s">
        <v>603</v>
      </c>
    </row>
    <row r="176" spans="2:65" s="1" customFormat="1" ht="22.5" customHeight="1">
      <c r="B176" s="33"/>
      <c r="C176" s="173" t="s">
        <v>595</v>
      </c>
      <c r="D176" s="173" t="s">
        <v>141</v>
      </c>
      <c r="E176" s="174" t="s">
        <v>1129</v>
      </c>
      <c r="F176" s="260" t="s">
        <v>1130</v>
      </c>
      <c r="G176" s="260"/>
      <c r="H176" s="260"/>
      <c r="I176" s="260"/>
      <c r="J176" s="175" t="s">
        <v>277</v>
      </c>
      <c r="K176" s="156">
        <v>250</v>
      </c>
      <c r="L176" s="232">
        <v>0</v>
      </c>
      <c r="M176" s="261"/>
      <c r="N176" s="233">
        <f t="shared" si="15"/>
        <v>0</v>
      </c>
      <c r="O176" s="233"/>
      <c r="P176" s="233"/>
      <c r="Q176" s="233"/>
      <c r="R176" s="35"/>
      <c r="T176" s="157" t="s">
        <v>20</v>
      </c>
      <c r="U176" s="42" t="s">
        <v>42</v>
      </c>
      <c r="V176" s="34"/>
      <c r="W176" s="176">
        <f t="shared" si="16"/>
        <v>0</v>
      </c>
      <c r="X176" s="176">
        <v>0</v>
      </c>
      <c r="Y176" s="176">
        <f t="shared" si="17"/>
        <v>0</v>
      </c>
      <c r="Z176" s="176">
        <v>0</v>
      </c>
      <c r="AA176" s="177">
        <f t="shared" si="18"/>
        <v>0</v>
      </c>
      <c r="AR176" s="17" t="s">
        <v>426</v>
      </c>
      <c r="AT176" s="17" t="s">
        <v>141</v>
      </c>
      <c r="AU176" s="17" t="s">
        <v>118</v>
      </c>
      <c r="AY176" s="17" t="s">
        <v>168</v>
      </c>
      <c r="BE176" s="107">
        <f t="shared" si="19"/>
        <v>0</v>
      </c>
      <c r="BF176" s="107">
        <f t="shared" si="20"/>
        <v>0</v>
      </c>
      <c r="BG176" s="107">
        <f t="shared" si="21"/>
        <v>0</v>
      </c>
      <c r="BH176" s="107">
        <f t="shared" si="22"/>
        <v>0</v>
      </c>
      <c r="BI176" s="107">
        <f t="shared" si="23"/>
        <v>0</v>
      </c>
      <c r="BJ176" s="17" t="s">
        <v>118</v>
      </c>
      <c r="BK176" s="151">
        <f t="shared" si="24"/>
        <v>0</v>
      </c>
      <c r="BL176" s="17" t="s">
        <v>426</v>
      </c>
      <c r="BM176" s="17" t="s">
        <v>611</v>
      </c>
    </row>
    <row r="177" spans="2:65" s="1" customFormat="1" ht="22.5" customHeight="1">
      <c r="B177" s="33"/>
      <c r="C177" s="178" t="s">
        <v>599</v>
      </c>
      <c r="D177" s="178" t="s">
        <v>332</v>
      </c>
      <c r="E177" s="179" t="s">
        <v>1131</v>
      </c>
      <c r="F177" s="269" t="s">
        <v>1132</v>
      </c>
      <c r="G177" s="269"/>
      <c r="H177" s="269"/>
      <c r="I177" s="269"/>
      <c r="J177" s="180" t="s">
        <v>277</v>
      </c>
      <c r="K177" s="181">
        <v>262.5</v>
      </c>
      <c r="L177" s="270">
        <v>0</v>
      </c>
      <c r="M177" s="271"/>
      <c r="N177" s="272">
        <f t="shared" si="15"/>
        <v>0</v>
      </c>
      <c r="O177" s="233"/>
      <c r="P177" s="233"/>
      <c r="Q177" s="233"/>
      <c r="R177" s="35"/>
      <c r="T177" s="157" t="s">
        <v>20</v>
      </c>
      <c r="U177" s="42" t="s">
        <v>42</v>
      </c>
      <c r="V177" s="34"/>
      <c r="W177" s="176">
        <f t="shared" si="16"/>
        <v>0</v>
      </c>
      <c r="X177" s="176">
        <v>0</v>
      </c>
      <c r="Y177" s="176">
        <f t="shared" si="17"/>
        <v>0</v>
      </c>
      <c r="Z177" s="176">
        <v>0</v>
      </c>
      <c r="AA177" s="177">
        <f t="shared" si="18"/>
        <v>0</v>
      </c>
      <c r="AR177" s="17" t="s">
        <v>979</v>
      </c>
      <c r="AT177" s="17" t="s">
        <v>332</v>
      </c>
      <c r="AU177" s="17" t="s">
        <v>118</v>
      </c>
      <c r="AY177" s="17" t="s">
        <v>168</v>
      </c>
      <c r="BE177" s="107">
        <f t="shared" si="19"/>
        <v>0</v>
      </c>
      <c r="BF177" s="107">
        <f t="shared" si="20"/>
        <v>0</v>
      </c>
      <c r="BG177" s="107">
        <f t="shared" si="21"/>
        <v>0</v>
      </c>
      <c r="BH177" s="107">
        <f t="shared" si="22"/>
        <v>0</v>
      </c>
      <c r="BI177" s="107">
        <f t="shared" si="23"/>
        <v>0</v>
      </c>
      <c r="BJ177" s="17" t="s">
        <v>118</v>
      </c>
      <c r="BK177" s="151">
        <f t="shared" si="24"/>
        <v>0</v>
      </c>
      <c r="BL177" s="17" t="s">
        <v>426</v>
      </c>
      <c r="BM177" s="17" t="s">
        <v>619</v>
      </c>
    </row>
    <row r="178" spans="2:65" s="1" customFormat="1" ht="22.5" customHeight="1">
      <c r="B178" s="33"/>
      <c r="C178" s="173" t="s">
        <v>603</v>
      </c>
      <c r="D178" s="173" t="s">
        <v>141</v>
      </c>
      <c r="E178" s="174" t="s">
        <v>1133</v>
      </c>
      <c r="F178" s="260" t="s">
        <v>1134</v>
      </c>
      <c r="G178" s="260"/>
      <c r="H178" s="260"/>
      <c r="I178" s="260"/>
      <c r="J178" s="175" t="s">
        <v>277</v>
      </c>
      <c r="K178" s="156">
        <v>150</v>
      </c>
      <c r="L178" s="232">
        <v>0</v>
      </c>
      <c r="M178" s="261"/>
      <c r="N178" s="233">
        <f t="shared" si="15"/>
        <v>0</v>
      </c>
      <c r="O178" s="233"/>
      <c r="P178" s="233"/>
      <c r="Q178" s="233"/>
      <c r="R178" s="35"/>
      <c r="T178" s="157" t="s">
        <v>20</v>
      </c>
      <c r="U178" s="42" t="s">
        <v>42</v>
      </c>
      <c r="V178" s="34"/>
      <c r="W178" s="176">
        <f t="shared" si="16"/>
        <v>0</v>
      </c>
      <c r="X178" s="176">
        <v>0</v>
      </c>
      <c r="Y178" s="176">
        <f t="shared" si="17"/>
        <v>0</v>
      </c>
      <c r="Z178" s="176">
        <v>0</v>
      </c>
      <c r="AA178" s="177">
        <f t="shared" si="18"/>
        <v>0</v>
      </c>
      <c r="AR178" s="17" t="s">
        <v>426</v>
      </c>
      <c r="AT178" s="17" t="s">
        <v>141</v>
      </c>
      <c r="AU178" s="17" t="s">
        <v>118</v>
      </c>
      <c r="AY178" s="17" t="s">
        <v>168</v>
      </c>
      <c r="BE178" s="107">
        <f t="shared" si="19"/>
        <v>0</v>
      </c>
      <c r="BF178" s="107">
        <f t="shared" si="20"/>
        <v>0</v>
      </c>
      <c r="BG178" s="107">
        <f t="shared" si="21"/>
        <v>0</v>
      </c>
      <c r="BH178" s="107">
        <f t="shared" si="22"/>
        <v>0</v>
      </c>
      <c r="BI178" s="107">
        <f t="shared" si="23"/>
        <v>0</v>
      </c>
      <c r="BJ178" s="17" t="s">
        <v>118</v>
      </c>
      <c r="BK178" s="151">
        <f t="shared" si="24"/>
        <v>0</v>
      </c>
      <c r="BL178" s="17" t="s">
        <v>426</v>
      </c>
      <c r="BM178" s="17" t="s">
        <v>627</v>
      </c>
    </row>
    <row r="179" spans="2:65" s="1" customFormat="1" ht="22.5" customHeight="1">
      <c r="B179" s="33"/>
      <c r="C179" s="178" t="s">
        <v>607</v>
      </c>
      <c r="D179" s="178" t="s">
        <v>332</v>
      </c>
      <c r="E179" s="179" t="s">
        <v>1135</v>
      </c>
      <c r="F179" s="269" t="s">
        <v>1136</v>
      </c>
      <c r="G179" s="269"/>
      <c r="H179" s="269"/>
      <c r="I179" s="269"/>
      <c r="J179" s="180" t="s">
        <v>277</v>
      </c>
      <c r="K179" s="181">
        <v>157.5</v>
      </c>
      <c r="L179" s="270">
        <v>0</v>
      </c>
      <c r="M179" s="271"/>
      <c r="N179" s="272">
        <f t="shared" si="15"/>
        <v>0</v>
      </c>
      <c r="O179" s="233"/>
      <c r="P179" s="233"/>
      <c r="Q179" s="233"/>
      <c r="R179" s="35"/>
      <c r="T179" s="157" t="s">
        <v>20</v>
      </c>
      <c r="U179" s="42" t="s">
        <v>42</v>
      </c>
      <c r="V179" s="34"/>
      <c r="W179" s="176">
        <f t="shared" si="16"/>
        <v>0</v>
      </c>
      <c r="X179" s="176">
        <v>0</v>
      </c>
      <c r="Y179" s="176">
        <f t="shared" si="17"/>
        <v>0</v>
      </c>
      <c r="Z179" s="176">
        <v>0</v>
      </c>
      <c r="AA179" s="177">
        <f t="shared" si="18"/>
        <v>0</v>
      </c>
      <c r="AR179" s="17" t="s">
        <v>979</v>
      </c>
      <c r="AT179" s="17" t="s">
        <v>332</v>
      </c>
      <c r="AU179" s="17" t="s">
        <v>118</v>
      </c>
      <c r="AY179" s="17" t="s">
        <v>168</v>
      </c>
      <c r="BE179" s="107">
        <f t="shared" si="19"/>
        <v>0</v>
      </c>
      <c r="BF179" s="107">
        <f t="shared" si="20"/>
        <v>0</v>
      </c>
      <c r="BG179" s="107">
        <f t="shared" si="21"/>
        <v>0</v>
      </c>
      <c r="BH179" s="107">
        <f t="shared" si="22"/>
        <v>0</v>
      </c>
      <c r="BI179" s="107">
        <f t="shared" si="23"/>
        <v>0</v>
      </c>
      <c r="BJ179" s="17" t="s">
        <v>118</v>
      </c>
      <c r="BK179" s="151">
        <f t="shared" si="24"/>
        <v>0</v>
      </c>
      <c r="BL179" s="17" t="s">
        <v>426</v>
      </c>
      <c r="BM179" s="17" t="s">
        <v>636</v>
      </c>
    </row>
    <row r="180" spans="2:65" s="1" customFormat="1" ht="22.5" customHeight="1">
      <c r="B180" s="33"/>
      <c r="C180" s="173" t="s">
        <v>636</v>
      </c>
      <c r="D180" s="173" t="s">
        <v>141</v>
      </c>
      <c r="E180" s="174" t="s">
        <v>1149</v>
      </c>
      <c r="F180" s="260" t="s">
        <v>1150</v>
      </c>
      <c r="G180" s="260"/>
      <c r="H180" s="260"/>
      <c r="I180" s="260"/>
      <c r="J180" s="175" t="s">
        <v>277</v>
      </c>
      <c r="K180" s="156">
        <v>120</v>
      </c>
      <c r="L180" s="232">
        <v>0</v>
      </c>
      <c r="M180" s="261"/>
      <c r="N180" s="233">
        <f t="shared" si="15"/>
        <v>0</v>
      </c>
      <c r="O180" s="233"/>
      <c r="P180" s="233"/>
      <c r="Q180" s="233"/>
      <c r="R180" s="35"/>
      <c r="T180" s="157" t="s">
        <v>20</v>
      </c>
      <c r="U180" s="42" t="s">
        <v>42</v>
      </c>
      <c r="V180" s="34"/>
      <c r="W180" s="176">
        <f t="shared" si="16"/>
        <v>0</v>
      </c>
      <c r="X180" s="176">
        <v>0</v>
      </c>
      <c r="Y180" s="176">
        <f t="shared" si="17"/>
        <v>0</v>
      </c>
      <c r="Z180" s="176">
        <v>0</v>
      </c>
      <c r="AA180" s="177">
        <f t="shared" si="18"/>
        <v>0</v>
      </c>
      <c r="AR180" s="17" t="s">
        <v>426</v>
      </c>
      <c r="AT180" s="17" t="s">
        <v>141</v>
      </c>
      <c r="AU180" s="17" t="s">
        <v>118</v>
      </c>
      <c r="AY180" s="17" t="s">
        <v>168</v>
      </c>
      <c r="BE180" s="107">
        <f t="shared" si="19"/>
        <v>0</v>
      </c>
      <c r="BF180" s="107">
        <f t="shared" si="20"/>
        <v>0</v>
      </c>
      <c r="BG180" s="107">
        <f t="shared" si="21"/>
        <v>0</v>
      </c>
      <c r="BH180" s="107">
        <f t="shared" si="22"/>
        <v>0</v>
      </c>
      <c r="BI180" s="107">
        <f t="shared" si="23"/>
        <v>0</v>
      </c>
      <c r="BJ180" s="17" t="s">
        <v>118</v>
      </c>
      <c r="BK180" s="151">
        <f t="shared" si="24"/>
        <v>0</v>
      </c>
      <c r="BL180" s="17" t="s">
        <v>426</v>
      </c>
      <c r="BM180" s="17" t="s">
        <v>644</v>
      </c>
    </row>
    <row r="181" spans="2:65" s="1" customFormat="1" ht="22.5" customHeight="1">
      <c r="B181" s="33"/>
      <c r="C181" s="178" t="s">
        <v>640</v>
      </c>
      <c r="D181" s="178" t="s">
        <v>332</v>
      </c>
      <c r="E181" s="179" t="s">
        <v>1151</v>
      </c>
      <c r="F181" s="269" t="s">
        <v>1152</v>
      </c>
      <c r="G181" s="269"/>
      <c r="H181" s="269"/>
      <c r="I181" s="269"/>
      <c r="J181" s="180" t="s">
        <v>277</v>
      </c>
      <c r="K181" s="181">
        <v>120</v>
      </c>
      <c r="L181" s="270">
        <v>0</v>
      </c>
      <c r="M181" s="271"/>
      <c r="N181" s="272">
        <f t="shared" si="15"/>
        <v>0</v>
      </c>
      <c r="O181" s="233"/>
      <c r="P181" s="233"/>
      <c r="Q181" s="233"/>
      <c r="R181" s="35"/>
      <c r="T181" s="157" t="s">
        <v>20</v>
      </c>
      <c r="U181" s="42" t="s">
        <v>42</v>
      </c>
      <c r="V181" s="34"/>
      <c r="W181" s="176">
        <f t="shared" si="16"/>
        <v>0</v>
      </c>
      <c r="X181" s="176">
        <v>0</v>
      </c>
      <c r="Y181" s="176">
        <f t="shared" si="17"/>
        <v>0</v>
      </c>
      <c r="Z181" s="176">
        <v>0</v>
      </c>
      <c r="AA181" s="177">
        <f t="shared" si="18"/>
        <v>0</v>
      </c>
      <c r="AR181" s="17" t="s">
        <v>979</v>
      </c>
      <c r="AT181" s="17" t="s">
        <v>332</v>
      </c>
      <c r="AU181" s="17" t="s">
        <v>118</v>
      </c>
      <c r="AY181" s="17" t="s">
        <v>168</v>
      </c>
      <c r="BE181" s="107">
        <f t="shared" si="19"/>
        <v>0</v>
      </c>
      <c r="BF181" s="107">
        <f t="shared" si="20"/>
        <v>0</v>
      </c>
      <c r="BG181" s="107">
        <f t="shared" si="21"/>
        <v>0</v>
      </c>
      <c r="BH181" s="107">
        <f t="shared" si="22"/>
        <v>0</v>
      </c>
      <c r="BI181" s="107">
        <f t="shared" si="23"/>
        <v>0</v>
      </c>
      <c r="BJ181" s="17" t="s">
        <v>118</v>
      </c>
      <c r="BK181" s="151">
        <f t="shared" si="24"/>
        <v>0</v>
      </c>
      <c r="BL181" s="17" t="s">
        <v>426</v>
      </c>
      <c r="BM181" s="17" t="s">
        <v>652</v>
      </c>
    </row>
    <row r="182" spans="2:65" s="1" customFormat="1" ht="22.5" customHeight="1">
      <c r="B182" s="33"/>
      <c r="C182" s="173" t="s">
        <v>644</v>
      </c>
      <c r="D182" s="173" t="s">
        <v>141</v>
      </c>
      <c r="E182" s="174" t="s">
        <v>1153</v>
      </c>
      <c r="F182" s="260" t="s">
        <v>1154</v>
      </c>
      <c r="G182" s="260"/>
      <c r="H182" s="260"/>
      <c r="I182" s="260"/>
      <c r="J182" s="175" t="s">
        <v>501</v>
      </c>
      <c r="K182" s="155">
        <v>0</v>
      </c>
      <c r="L182" s="232">
        <v>0</v>
      </c>
      <c r="M182" s="261"/>
      <c r="N182" s="233">
        <f t="shared" si="15"/>
        <v>0</v>
      </c>
      <c r="O182" s="233"/>
      <c r="P182" s="233"/>
      <c r="Q182" s="233"/>
      <c r="R182" s="35"/>
      <c r="T182" s="157" t="s">
        <v>20</v>
      </c>
      <c r="U182" s="42" t="s">
        <v>42</v>
      </c>
      <c r="V182" s="34"/>
      <c r="W182" s="176">
        <f t="shared" si="16"/>
        <v>0</v>
      </c>
      <c r="X182" s="176">
        <v>0</v>
      </c>
      <c r="Y182" s="176">
        <f t="shared" si="17"/>
        <v>0</v>
      </c>
      <c r="Z182" s="176">
        <v>0</v>
      </c>
      <c r="AA182" s="177">
        <f t="shared" si="18"/>
        <v>0</v>
      </c>
      <c r="AR182" s="17" t="s">
        <v>426</v>
      </c>
      <c r="AT182" s="17" t="s">
        <v>141</v>
      </c>
      <c r="AU182" s="17" t="s">
        <v>118</v>
      </c>
      <c r="AY182" s="17" t="s">
        <v>168</v>
      </c>
      <c r="BE182" s="107">
        <f t="shared" si="19"/>
        <v>0</v>
      </c>
      <c r="BF182" s="107">
        <f t="shared" si="20"/>
        <v>0</v>
      </c>
      <c r="BG182" s="107">
        <f t="shared" si="21"/>
        <v>0</v>
      </c>
      <c r="BH182" s="107">
        <f t="shared" si="22"/>
        <v>0</v>
      </c>
      <c r="BI182" s="107">
        <f t="shared" si="23"/>
        <v>0</v>
      </c>
      <c r="BJ182" s="17" t="s">
        <v>118</v>
      </c>
      <c r="BK182" s="151">
        <f t="shared" si="24"/>
        <v>0</v>
      </c>
      <c r="BL182" s="17" t="s">
        <v>426</v>
      </c>
      <c r="BM182" s="17" t="s">
        <v>660</v>
      </c>
    </row>
    <row r="183" spans="2:65" s="1" customFormat="1" ht="22.5" customHeight="1">
      <c r="B183" s="33"/>
      <c r="C183" s="173" t="s">
        <v>648</v>
      </c>
      <c r="D183" s="173" t="s">
        <v>141</v>
      </c>
      <c r="E183" s="174" t="s">
        <v>1155</v>
      </c>
      <c r="F183" s="260" t="s">
        <v>1156</v>
      </c>
      <c r="G183" s="260"/>
      <c r="H183" s="260"/>
      <c r="I183" s="260"/>
      <c r="J183" s="175" t="s">
        <v>501</v>
      </c>
      <c r="K183" s="155">
        <v>0</v>
      </c>
      <c r="L183" s="232">
        <v>0</v>
      </c>
      <c r="M183" s="261"/>
      <c r="N183" s="233">
        <f t="shared" si="15"/>
        <v>0</v>
      </c>
      <c r="O183" s="233"/>
      <c r="P183" s="233"/>
      <c r="Q183" s="233"/>
      <c r="R183" s="35"/>
      <c r="T183" s="157" t="s">
        <v>20</v>
      </c>
      <c r="U183" s="42" t="s">
        <v>42</v>
      </c>
      <c r="V183" s="34"/>
      <c r="W183" s="176">
        <f t="shared" si="16"/>
        <v>0</v>
      </c>
      <c r="X183" s="176">
        <v>0</v>
      </c>
      <c r="Y183" s="176">
        <f t="shared" si="17"/>
        <v>0</v>
      </c>
      <c r="Z183" s="176">
        <v>0</v>
      </c>
      <c r="AA183" s="177">
        <f t="shared" si="18"/>
        <v>0</v>
      </c>
      <c r="AR183" s="17" t="s">
        <v>426</v>
      </c>
      <c r="AT183" s="17" t="s">
        <v>141</v>
      </c>
      <c r="AU183" s="17" t="s">
        <v>118</v>
      </c>
      <c r="AY183" s="17" t="s">
        <v>168</v>
      </c>
      <c r="BE183" s="107">
        <f t="shared" si="19"/>
        <v>0</v>
      </c>
      <c r="BF183" s="107">
        <f t="shared" si="20"/>
        <v>0</v>
      </c>
      <c r="BG183" s="107">
        <f t="shared" si="21"/>
        <v>0</v>
      </c>
      <c r="BH183" s="107">
        <f t="shared" si="22"/>
        <v>0</v>
      </c>
      <c r="BI183" s="107">
        <f t="shared" si="23"/>
        <v>0</v>
      </c>
      <c r="BJ183" s="17" t="s">
        <v>118</v>
      </c>
      <c r="BK183" s="151">
        <f t="shared" si="24"/>
        <v>0</v>
      </c>
      <c r="BL183" s="17" t="s">
        <v>426</v>
      </c>
      <c r="BM183" s="17" t="s">
        <v>668</v>
      </c>
    </row>
    <row r="184" spans="2:65" s="1" customFormat="1" ht="22.5" customHeight="1">
      <c r="B184" s="33"/>
      <c r="C184" s="173" t="s">
        <v>652</v>
      </c>
      <c r="D184" s="173" t="s">
        <v>141</v>
      </c>
      <c r="E184" s="174" t="s">
        <v>1157</v>
      </c>
      <c r="F184" s="260" t="s">
        <v>1158</v>
      </c>
      <c r="G184" s="260"/>
      <c r="H184" s="260"/>
      <c r="I184" s="260"/>
      <c r="J184" s="175" t="s">
        <v>501</v>
      </c>
      <c r="K184" s="155">
        <v>0</v>
      </c>
      <c r="L184" s="232">
        <v>0</v>
      </c>
      <c r="M184" s="261"/>
      <c r="N184" s="233">
        <f t="shared" si="15"/>
        <v>0</v>
      </c>
      <c r="O184" s="233"/>
      <c r="P184" s="233"/>
      <c r="Q184" s="233"/>
      <c r="R184" s="35"/>
      <c r="T184" s="157" t="s">
        <v>20</v>
      </c>
      <c r="U184" s="42" t="s">
        <v>42</v>
      </c>
      <c r="V184" s="34"/>
      <c r="W184" s="176">
        <f t="shared" si="16"/>
        <v>0</v>
      </c>
      <c r="X184" s="176">
        <v>0</v>
      </c>
      <c r="Y184" s="176">
        <f t="shared" si="17"/>
        <v>0</v>
      </c>
      <c r="Z184" s="176">
        <v>0</v>
      </c>
      <c r="AA184" s="177">
        <f t="shared" si="18"/>
        <v>0</v>
      </c>
      <c r="AR184" s="17" t="s">
        <v>426</v>
      </c>
      <c r="AT184" s="17" t="s">
        <v>141</v>
      </c>
      <c r="AU184" s="17" t="s">
        <v>118</v>
      </c>
      <c r="AY184" s="17" t="s">
        <v>168</v>
      </c>
      <c r="BE184" s="107">
        <f t="shared" si="19"/>
        <v>0</v>
      </c>
      <c r="BF184" s="107">
        <f t="shared" si="20"/>
        <v>0</v>
      </c>
      <c r="BG184" s="107">
        <f t="shared" si="21"/>
        <v>0</v>
      </c>
      <c r="BH184" s="107">
        <f t="shared" si="22"/>
        <v>0</v>
      </c>
      <c r="BI184" s="107">
        <f t="shared" si="23"/>
        <v>0</v>
      </c>
      <c r="BJ184" s="17" t="s">
        <v>118</v>
      </c>
      <c r="BK184" s="151">
        <f t="shared" si="24"/>
        <v>0</v>
      </c>
      <c r="BL184" s="17" t="s">
        <v>426</v>
      </c>
      <c r="BM184" s="17" t="s">
        <v>676</v>
      </c>
    </row>
    <row r="185" spans="2:65" s="1" customFormat="1" ht="22.5" customHeight="1">
      <c r="B185" s="33"/>
      <c r="C185" s="173" t="s">
        <v>656</v>
      </c>
      <c r="D185" s="173" t="s">
        <v>141</v>
      </c>
      <c r="E185" s="174" t="s">
        <v>1159</v>
      </c>
      <c r="F185" s="260" t="s">
        <v>1160</v>
      </c>
      <c r="G185" s="260"/>
      <c r="H185" s="260"/>
      <c r="I185" s="260"/>
      <c r="J185" s="175" t="s">
        <v>501</v>
      </c>
      <c r="K185" s="155">
        <v>0</v>
      </c>
      <c r="L185" s="232">
        <v>0</v>
      </c>
      <c r="M185" s="261"/>
      <c r="N185" s="233">
        <f t="shared" si="15"/>
        <v>0</v>
      </c>
      <c r="O185" s="233"/>
      <c r="P185" s="233"/>
      <c r="Q185" s="233"/>
      <c r="R185" s="35"/>
      <c r="T185" s="157" t="s">
        <v>20</v>
      </c>
      <c r="U185" s="42" t="s">
        <v>42</v>
      </c>
      <c r="V185" s="34"/>
      <c r="W185" s="176">
        <f t="shared" si="16"/>
        <v>0</v>
      </c>
      <c r="X185" s="176">
        <v>0</v>
      </c>
      <c r="Y185" s="176">
        <f t="shared" si="17"/>
        <v>0</v>
      </c>
      <c r="Z185" s="176">
        <v>0</v>
      </c>
      <c r="AA185" s="177">
        <f t="shared" si="18"/>
        <v>0</v>
      </c>
      <c r="AR185" s="17" t="s">
        <v>426</v>
      </c>
      <c r="AT185" s="17" t="s">
        <v>141</v>
      </c>
      <c r="AU185" s="17" t="s">
        <v>118</v>
      </c>
      <c r="AY185" s="17" t="s">
        <v>168</v>
      </c>
      <c r="BE185" s="107">
        <f t="shared" si="19"/>
        <v>0</v>
      </c>
      <c r="BF185" s="107">
        <f t="shared" si="20"/>
        <v>0</v>
      </c>
      <c r="BG185" s="107">
        <f t="shared" si="21"/>
        <v>0</v>
      </c>
      <c r="BH185" s="107">
        <f t="shared" si="22"/>
        <v>0</v>
      </c>
      <c r="BI185" s="107">
        <f t="shared" si="23"/>
        <v>0</v>
      </c>
      <c r="BJ185" s="17" t="s">
        <v>118</v>
      </c>
      <c r="BK185" s="151">
        <f t="shared" si="24"/>
        <v>0</v>
      </c>
      <c r="BL185" s="17" t="s">
        <v>426</v>
      </c>
      <c r="BM185" s="17" t="s">
        <v>684</v>
      </c>
    </row>
    <row r="186" spans="2:65" s="1" customFormat="1" ht="22.5" customHeight="1">
      <c r="B186" s="33"/>
      <c r="C186" s="173" t="s">
        <v>660</v>
      </c>
      <c r="D186" s="173" t="s">
        <v>141</v>
      </c>
      <c r="E186" s="174" t="s">
        <v>1161</v>
      </c>
      <c r="F186" s="260" t="s">
        <v>1162</v>
      </c>
      <c r="G186" s="260"/>
      <c r="H186" s="260"/>
      <c r="I186" s="260"/>
      <c r="J186" s="175" t="s">
        <v>501</v>
      </c>
      <c r="K186" s="155">
        <v>0</v>
      </c>
      <c r="L186" s="232">
        <v>0</v>
      </c>
      <c r="M186" s="261"/>
      <c r="N186" s="233">
        <f t="shared" si="15"/>
        <v>0</v>
      </c>
      <c r="O186" s="233"/>
      <c r="P186" s="233"/>
      <c r="Q186" s="233"/>
      <c r="R186" s="35"/>
      <c r="T186" s="157" t="s">
        <v>20</v>
      </c>
      <c r="U186" s="42" t="s">
        <v>42</v>
      </c>
      <c r="V186" s="34"/>
      <c r="W186" s="176">
        <f t="shared" ref="W186" si="25">V186*K186</f>
        <v>0</v>
      </c>
      <c r="X186" s="176">
        <v>0</v>
      </c>
      <c r="Y186" s="176">
        <f t="shared" ref="Y186" si="26">X186*K186</f>
        <v>0</v>
      </c>
      <c r="Z186" s="176">
        <v>0</v>
      </c>
      <c r="AA186" s="177">
        <f t="shared" ref="AA186" si="27">Z186*K186</f>
        <v>0</v>
      </c>
      <c r="AR186" s="17" t="s">
        <v>426</v>
      </c>
      <c r="AT186" s="17" t="s">
        <v>141</v>
      </c>
      <c r="AU186" s="17" t="s">
        <v>118</v>
      </c>
      <c r="AY186" s="17" t="s">
        <v>168</v>
      </c>
      <c r="BE186" s="107">
        <f t="shared" si="19"/>
        <v>0</v>
      </c>
      <c r="BF186" s="107">
        <f t="shared" si="20"/>
        <v>0</v>
      </c>
      <c r="BG186" s="107">
        <f t="shared" si="21"/>
        <v>0</v>
      </c>
      <c r="BH186" s="107">
        <f t="shared" si="22"/>
        <v>0</v>
      </c>
      <c r="BI186" s="107">
        <f t="shared" si="23"/>
        <v>0</v>
      </c>
      <c r="BJ186" s="17" t="s">
        <v>118</v>
      </c>
      <c r="BK186" s="151">
        <f t="shared" si="24"/>
        <v>0</v>
      </c>
      <c r="BL186" s="17" t="s">
        <v>426</v>
      </c>
      <c r="BM186" s="17" t="s">
        <v>692</v>
      </c>
    </row>
    <row r="187" spans="2:65" s="9" customFormat="1" ht="37.35" customHeight="1">
      <c r="B187" s="163"/>
      <c r="C187" s="164"/>
      <c r="D187" s="150" t="s">
        <v>974</v>
      </c>
      <c r="E187" s="150"/>
      <c r="F187" s="150"/>
      <c r="G187" s="150"/>
      <c r="H187" s="150"/>
      <c r="I187" s="150"/>
      <c r="J187" s="150"/>
      <c r="K187" s="150"/>
      <c r="L187" s="150"/>
      <c r="M187" s="150"/>
      <c r="N187" s="258">
        <f>BK187</f>
        <v>0</v>
      </c>
      <c r="O187" s="259"/>
      <c r="P187" s="259"/>
      <c r="Q187" s="259"/>
      <c r="R187" s="165"/>
      <c r="T187" s="166"/>
      <c r="U187" s="164"/>
      <c r="V187" s="164"/>
      <c r="W187" s="167">
        <f>SUM(W188:W190)</f>
        <v>0</v>
      </c>
      <c r="X187" s="164"/>
      <c r="Y187" s="167">
        <f>SUM(Y188:Y190)</f>
        <v>0</v>
      </c>
      <c r="Z187" s="164"/>
      <c r="AA187" s="168">
        <f>SUM(AA188:AA190)</f>
        <v>0</v>
      </c>
      <c r="AR187" s="169" t="s">
        <v>172</v>
      </c>
      <c r="AT187" s="170" t="s">
        <v>74</v>
      </c>
      <c r="AU187" s="170" t="s">
        <v>75</v>
      </c>
      <c r="AY187" s="169" t="s">
        <v>168</v>
      </c>
      <c r="BK187" s="171">
        <f>SUM(BK188:BK190)</f>
        <v>0</v>
      </c>
    </row>
    <row r="188" spans="2:65" s="1" customFormat="1" ht="22.5" customHeight="1">
      <c r="B188" s="33"/>
      <c r="C188" s="173" t="s">
        <v>720</v>
      </c>
      <c r="D188" s="173" t="s">
        <v>141</v>
      </c>
      <c r="E188" s="174" t="s">
        <v>1163</v>
      </c>
      <c r="F188" s="260" t="s">
        <v>1164</v>
      </c>
      <c r="G188" s="260"/>
      <c r="H188" s="260"/>
      <c r="I188" s="260"/>
      <c r="J188" s="175" t="s">
        <v>1165</v>
      </c>
      <c r="K188" s="156">
        <v>25</v>
      </c>
      <c r="L188" s="232">
        <v>0</v>
      </c>
      <c r="M188" s="261"/>
      <c r="N188" s="233">
        <f>ROUND(L188*K188,3)</f>
        <v>0</v>
      </c>
      <c r="O188" s="233"/>
      <c r="P188" s="233"/>
      <c r="Q188" s="233"/>
      <c r="R188" s="35"/>
      <c r="T188" s="157" t="s">
        <v>20</v>
      </c>
      <c r="U188" s="42" t="s">
        <v>42</v>
      </c>
      <c r="V188" s="34"/>
      <c r="W188" s="176">
        <f>V188*K188</f>
        <v>0</v>
      </c>
      <c r="X188" s="176">
        <v>0</v>
      </c>
      <c r="Y188" s="176">
        <f>X188*K188</f>
        <v>0</v>
      </c>
      <c r="Z188" s="176">
        <v>0</v>
      </c>
      <c r="AA188" s="177">
        <f>Z188*K188</f>
        <v>0</v>
      </c>
      <c r="AR188" s="17" t="s">
        <v>1166</v>
      </c>
      <c r="AT188" s="17" t="s">
        <v>141</v>
      </c>
      <c r="AU188" s="17" t="s">
        <v>80</v>
      </c>
      <c r="AY188" s="17" t="s">
        <v>168</v>
      </c>
      <c r="BE188" s="107">
        <f>IF(U188="základná",N188,0)</f>
        <v>0</v>
      </c>
      <c r="BF188" s="107">
        <f>IF(U188="znížená",N188,0)</f>
        <v>0</v>
      </c>
      <c r="BG188" s="107">
        <f>IF(U188="zákl. prenesená",N188,0)</f>
        <v>0</v>
      </c>
      <c r="BH188" s="107">
        <f>IF(U188="zníž. prenesená",N188,0)</f>
        <v>0</v>
      </c>
      <c r="BI188" s="107">
        <f>IF(U188="nulová",N188,0)</f>
        <v>0</v>
      </c>
      <c r="BJ188" s="17" t="s">
        <v>118</v>
      </c>
      <c r="BK188" s="151">
        <f>ROUND(L188*K188,3)</f>
        <v>0</v>
      </c>
      <c r="BL188" s="17" t="s">
        <v>1166</v>
      </c>
      <c r="BM188" s="17" t="s">
        <v>700</v>
      </c>
    </row>
    <row r="189" spans="2:65" s="1" customFormat="1" ht="22.5" customHeight="1">
      <c r="B189" s="33"/>
      <c r="C189" s="173" t="s">
        <v>724</v>
      </c>
      <c r="D189" s="173" t="s">
        <v>141</v>
      </c>
      <c r="E189" s="174" t="s">
        <v>1167</v>
      </c>
      <c r="F189" s="260" t="s">
        <v>1168</v>
      </c>
      <c r="G189" s="260"/>
      <c r="H189" s="260"/>
      <c r="I189" s="260"/>
      <c r="J189" s="175" t="s">
        <v>1165</v>
      </c>
      <c r="K189" s="156">
        <v>65</v>
      </c>
      <c r="L189" s="232">
        <v>0</v>
      </c>
      <c r="M189" s="261"/>
      <c r="N189" s="233">
        <f>ROUND(L189*K189,3)</f>
        <v>0</v>
      </c>
      <c r="O189" s="233"/>
      <c r="P189" s="233"/>
      <c r="Q189" s="233"/>
      <c r="R189" s="35"/>
      <c r="T189" s="157" t="s">
        <v>20</v>
      </c>
      <c r="U189" s="42" t="s">
        <v>42</v>
      </c>
      <c r="V189" s="34"/>
      <c r="W189" s="176">
        <f>V189*K189</f>
        <v>0</v>
      </c>
      <c r="X189" s="176">
        <v>0</v>
      </c>
      <c r="Y189" s="176">
        <f>X189*K189</f>
        <v>0</v>
      </c>
      <c r="Z189" s="176">
        <v>0</v>
      </c>
      <c r="AA189" s="177">
        <f>Z189*K189</f>
        <v>0</v>
      </c>
      <c r="AR189" s="17" t="s">
        <v>1166</v>
      </c>
      <c r="AT189" s="17" t="s">
        <v>141</v>
      </c>
      <c r="AU189" s="17" t="s">
        <v>80</v>
      </c>
      <c r="AY189" s="17" t="s">
        <v>168</v>
      </c>
      <c r="BE189" s="107">
        <f>IF(U189="základná",N189,0)</f>
        <v>0</v>
      </c>
      <c r="BF189" s="107">
        <f>IF(U189="znížená",N189,0)</f>
        <v>0</v>
      </c>
      <c r="BG189" s="107">
        <f>IF(U189="zákl. prenesená",N189,0)</f>
        <v>0</v>
      </c>
      <c r="BH189" s="107">
        <f>IF(U189="zníž. prenesená",N189,0)</f>
        <v>0</v>
      </c>
      <c r="BI189" s="107">
        <f>IF(U189="nulová",N189,0)</f>
        <v>0</v>
      </c>
      <c r="BJ189" s="17" t="s">
        <v>118</v>
      </c>
      <c r="BK189" s="151">
        <f>ROUND(L189*K189,3)</f>
        <v>0</v>
      </c>
      <c r="BL189" s="17" t="s">
        <v>1166</v>
      </c>
      <c r="BM189" s="17" t="s">
        <v>708</v>
      </c>
    </row>
    <row r="190" spans="2:65" s="1" customFormat="1" ht="22.5" customHeight="1">
      <c r="B190" s="33"/>
      <c r="C190" s="173" t="s">
        <v>732</v>
      </c>
      <c r="D190" s="173" t="s">
        <v>141</v>
      </c>
      <c r="E190" s="174" t="s">
        <v>1169</v>
      </c>
      <c r="F190" s="260" t="s">
        <v>1170</v>
      </c>
      <c r="G190" s="260"/>
      <c r="H190" s="260"/>
      <c r="I190" s="260"/>
      <c r="J190" s="175" t="s">
        <v>1165</v>
      </c>
      <c r="K190" s="156">
        <v>15</v>
      </c>
      <c r="L190" s="232">
        <v>0</v>
      </c>
      <c r="M190" s="261"/>
      <c r="N190" s="233">
        <f>ROUND(L190*K190,3)</f>
        <v>0</v>
      </c>
      <c r="O190" s="233"/>
      <c r="P190" s="233"/>
      <c r="Q190" s="233"/>
      <c r="R190" s="35"/>
      <c r="T190" s="157" t="s">
        <v>20</v>
      </c>
      <c r="U190" s="42" t="s">
        <v>42</v>
      </c>
      <c r="V190" s="34"/>
      <c r="W190" s="176">
        <f>V190*K190</f>
        <v>0</v>
      </c>
      <c r="X190" s="176">
        <v>0</v>
      </c>
      <c r="Y190" s="176">
        <f>X190*K190</f>
        <v>0</v>
      </c>
      <c r="Z190" s="176">
        <v>0</v>
      </c>
      <c r="AA190" s="177">
        <f>Z190*K190</f>
        <v>0</v>
      </c>
      <c r="AR190" s="17" t="s">
        <v>1166</v>
      </c>
      <c r="AT190" s="17" t="s">
        <v>141</v>
      </c>
      <c r="AU190" s="17" t="s">
        <v>80</v>
      </c>
      <c r="AY190" s="17" t="s">
        <v>168</v>
      </c>
      <c r="BE190" s="107">
        <f>IF(U190="základná",N190,0)</f>
        <v>0</v>
      </c>
      <c r="BF190" s="107">
        <f>IF(U190="znížená",N190,0)</f>
        <v>0</v>
      </c>
      <c r="BG190" s="107">
        <f>IF(U190="zákl. prenesená",N190,0)</f>
        <v>0</v>
      </c>
      <c r="BH190" s="107">
        <f>IF(U190="zníž. prenesená",N190,0)</f>
        <v>0</v>
      </c>
      <c r="BI190" s="107">
        <f>IF(U190="nulová",N190,0)</f>
        <v>0</v>
      </c>
      <c r="BJ190" s="17" t="s">
        <v>118</v>
      </c>
      <c r="BK190" s="151">
        <f>ROUND(L190*K190,3)</f>
        <v>0</v>
      </c>
      <c r="BL190" s="17" t="s">
        <v>1166</v>
      </c>
      <c r="BM190" s="17" t="s">
        <v>716</v>
      </c>
    </row>
    <row r="191" spans="2:65" s="1" customFormat="1" ht="49.9" customHeight="1">
      <c r="B191" s="33"/>
      <c r="C191" s="34"/>
      <c r="D191" s="150" t="s">
        <v>139</v>
      </c>
      <c r="E191" s="34"/>
      <c r="F191" s="34"/>
      <c r="G191" s="34"/>
      <c r="H191" s="34"/>
      <c r="I191" s="34"/>
      <c r="J191" s="34"/>
      <c r="K191" s="34"/>
      <c r="L191" s="34"/>
      <c r="M191" s="34"/>
      <c r="N191" s="258">
        <f t="shared" ref="N191:N196" si="28">BK191</f>
        <v>0</v>
      </c>
      <c r="O191" s="259"/>
      <c r="P191" s="259"/>
      <c r="Q191" s="259"/>
      <c r="R191" s="35"/>
      <c r="T191" s="136"/>
      <c r="U191" s="34"/>
      <c r="V191" s="34"/>
      <c r="W191" s="34"/>
      <c r="X191" s="34"/>
      <c r="Y191" s="34"/>
      <c r="Z191" s="34"/>
      <c r="AA191" s="76"/>
      <c r="AT191" s="17" t="s">
        <v>74</v>
      </c>
      <c r="AU191" s="17" t="s">
        <v>75</v>
      </c>
      <c r="AY191" s="17" t="s">
        <v>140</v>
      </c>
      <c r="BK191" s="151">
        <f>SUM(BK192:BK196)</f>
        <v>0</v>
      </c>
    </row>
    <row r="192" spans="2:65" s="1" customFormat="1" ht="22.35" customHeight="1">
      <c r="B192" s="33"/>
      <c r="C192" s="152" t="s">
        <v>20</v>
      </c>
      <c r="D192" s="152" t="s">
        <v>141</v>
      </c>
      <c r="E192" s="153" t="s">
        <v>20</v>
      </c>
      <c r="F192" s="231" t="s">
        <v>20</v>
      </c>
      <c r="G192" s="231"/>
      <c r="H192" s="231"/>
      <c r="I192" s="231"/>
      <c r="J192" s="154" t="s">
        <v>20</v>
      </c>
      <c r="K192" s="155"/>
      <c r="L192" s="232"/>
      <c r="M192" s="233"/>
      <c r="N192" s="233">
        <f t="shared" si="28"/>
        <v>0</v>
      </c>
      <c r="O192" s="233"/>
      <c r="P192" s="233"/>
      <c r="Q192" s="233"/>
      <c r="R192" s="35"/>
      <c r="T192" s="157" t="s">
        <v>20</v>
      </c>
      <c r="U192" s="158" t="s">
        <v>42</v>
      </c>
      <c r="V192" s="34"/>
      <c r="W192" s="34"/>
      <c r="X192" s="34"/>
      <c r="Y192" s="34"/>
      <c r="Z192" s="34"/>
      <c r="AA192" s="76"/>
      <c r="AT192" s="17" t="s">
        <v>140</v>
      </c>
      <c r="AU192" s="17" t="s">
        <v>80</v>
      </c>
      <c r="AY192" s="17" t="s">
        <v>140</v>
      </c>
      <c r="BE192" s="107">
        <f>IF(U192="základná",N192,0)</f>
        <v>0</v>
      </c>
      <c r="BF192" s="107">
        <f>IF(U192="znížená",N192,0)</f>
        <v>0</v>
      </c>
      <c r="BG192" s="107">
        <f>IF(U192="zákl. prenesená",N192,0)</f>
        <v>0</v>
      </c>
      <c r="BH192" s="107">
        <f>IF(U192="zníž. prenesená",N192,0)</f>
        <v>0</v>
      </c>
      <c r="BI192" s="107">
        <f>IF(U192="nulová",N192,0)</f>
        <v>0</v>
      </c>
      <c r="BJ192" s="17" t="s">
        <v>118</v>
      </c>
      <c r="BK192" s="151">
        <f>L192*K192</f>
        <v>0</v>
      </c>
    </row>
    <row r="193" spans="2:63" s="1" customFormat="1" ht="22.35" customHeight="1">
      <c r="B193" s="33"/>
      <c r="C193" s="152" t="s">
        <v>20</v>
      </c>
      <c r="D193" s="152" t="s">
        <v>141</v>
      </c>
      <c r="E193" s="153" t="s">
        <v>20</v>
      </c>
      <c r="F193" s="231" t="s">
        <v>20</v>
      </c>
      <c r="G193" s="231"/>
      <c r="H193" s="231"/>
      <c r="I193" s="231"/>
      <c r="J193" s="154" t="s">
        <v>20</v>
      </c>
      <c r="K193" s="155"/>
      <c r="L193" s="232"/>
      <c r="M193" s="233"/>
      <c r="N193" s="233">
        <f t="shared" si="28"/>
        <v>0</v>
      </c>
      <c r="O193" s="233"/>
      <c r="P193" s="233"/>
      <c r="Q193" s="233"/>
      <c r="R193" s="35"/>
      <c r="T193" s="157" t="s">
        <v>20</v>
      </c>
      <c r="U193" s="158" t="s">
        <v>42</v>
      </c>
      <c r="V193" s="34"/>
      <c r="W193" s="34"/>
      <c r="X193" s="34"/>
      <c r="Y193" s="34"/>
      <c r="Z193" s="34"/>
      <c r="AA193" s="76"/>
      <c r="AT193" s="17" t="s">
        <v>140</v>
      </c>
      <c r="AU193" s="17" t="s">
        <v>80</v>
      </c>
      <c r="AY193" s="17" t="s">
        <v>140</v>
      </c>
      <c r="BE193" s="107">
        <f>IF(U193="základná",N193,0)</f>
        <v>0</v>
      </c>
      <c r="BF193" s="107">
        <f>IF(U193="znížená",N193,0)</f>
        <v>0</v>
      </c>
      <c r="BG193" s="107">
        <f>IF(U193="zákl. prenesená",N193,0)</f>
        <v>0</v>
      </c>
      <c r="BH193" s="107">
        <f>IF(U193="zníž. prenesená",N193,0)</f>
        <v>0</v>
      </c>
      <c r="BI193" s="107">
        <f>IF(U193="nulová",N193,0)</f>
        <v>0</v>
      </c>
      <c r="BJ193" s="17" t="s">
        <v>118</v>
      </c>
      <c r="BK193" s="151">
        <f>L193*K193</f>
        <v>0</v>
      </c>
    </row>
    <row r="194" spans="2:63" s="1" customFormat="1" ht="22.35" customHeight="1">
      <c r="B194" s="33"/>
      <c r="C194" s="152" t="s">
        <v>20</v>
      </c>
      <c r="D194" s="152" t="s">
        <v>141</v>
      </c>
      <c r="E194" s="153" t="s">
        <v>20</v>
      </c>
      <c r="F194" s="231" t="s">
        <v>20</v>
      </c>
      <c r="G194" s="231"/>
      <c r="H194" s="231"/>
      <c r="I194" s="231"/>
      <c r="J194" s="154" t="s">
        <v>20</v>
      </c>
      <c r="K194" s="155"/>
      <c r="L194" s="232"/>
      <c r="M194" s="233"/>
      <c r="N194" s="233">
        <f t="shared" si="28"/>
        <v>0</v>
      </c>
      <c r="O194" s="233"/>
      <c r="P194" s="233"/>
      <c r="Q194" s="233"/>
      <c r="R194" s="35"/>
      <c r="T194" s="157" t="s">
        <v>20</v>
      </c>
      <c r="U194" s="158" t="s">
        <v>42</v>
      </c>
      <c r="V194" s="34"/>
      <c r="W194" s="34"/>
      <c r="X194" s="34"/>
      <c r="Y194" s="34"/>
      <c r="Z194" s="34"/>
      <c r="AA194" s="76"/>
      <c r="AT194" s="17" t="s">
        <v>140</v>
      </c>
      <c r="AU194" s="17" t="s">
        <v>80</v>
      </c>
      <c r="AY194" s="17" t="s">
        <v>140</v>
      </c>
      <c r="BE194" s="107">
        <f>IF(U194="základná",N194,0)</f>
        <v>0</v>
      </c>
      <c r="BF194" s="107">
        <f>IF(U194="znížená",N194,0)</f>
        <v>0</v>
      </c>
      <c r="BG194" s="107">
        <f>IF(U194="zákl. prenesená",N194,0)</f>
        <v>0</v>
      </c>
      <c r="BH194" s="107">
        <f>IF(U194="zníž. prenesená",N194,0)</f>
        <v>0</v>
      </c>
      <c r="BI194" s="107">
        <f>IF(U194="nulová",N194,0)</f>
        <v>0</v>
      </c>
      <c r="BJ194" s="17" t="s">
        <v>118</v>
      </c>
      <c r="BK194" s="151">
        <f>L194*K194</f>
        <v>0</v>
      </c>
    </row>
    <row r="195" spans="2:63" s="1" customFormat="1" ht="22.35" customHeight="1">
      <c r="B195" s="33"/>
      <c r="C195" s="152" t="s">
        <v>20</v>
      </c>
      <c r="D195" s="152" t="s">
        <v>141</v>
      </c>
      <c r="E195" s="153" t="s">
        <v>20</v>
      </c>
      <c r="F195" s="231" t="s">
        <v>20</v>
      </c>
      <c r="G195" s="231"/>
      <c r="H195" s="231"/>
      <c r="I195" s="231"/>
      <c r="J195" s="154" t="s">
        <v>20</v>
      </c>
      <c r="K195" s="155"/>
      <c r="L195" s="232"/>
      <c r="M195" s="233"/>
      <c r="N195" s="233">
        <f t="shared" si="28"/>
        <v>0</v>
      </c>
      <c r="O195" s="233"/>
      <c r="P195" s="233"/>
      <c r="Q195" s="233"/>
      <c r="R195" s="35"/>
      <c r="T195" s="157" t="s">
        <v>20</v>
      </c>
      <c r="U195" s="158" t="s">
        <v>42</v>
      </c>
      <c r="V195" s="34"/>
      <c r="W195" s="34"/>
      <c r="X195" s="34"/>
      <c r="Y195" s="34"/>
      <c r="Z195" s="34"/>
      <c r="AA195" s="76"/>
      <c r="AT195" s="17" t="s">
        <v>140</v>
      </c>
      <c r="AU195" s="17" t="s">
        <v>80</v>
      </c>
      <c r="AY195" s="17" t="s">
        <v>140</v>
      </c>
      <c r="BE195" s="107">
        <f>IF(U195="základná",N195,0)</f>
        <v>0</v>
      </c>
      <c r="BF195" s="107">
        <f>IF(U195="znížená",N195,0)</f>
        <v>0</v>
      </c>
      <c r="BG195" s="107">
        <f>IF(U195="zákl. prenesená",N195,0)</f>
        <v>0</v>
      </c>
      <c r="BH195" s="107">
        <f>IF(U195="zníž. prenesená",N195,0)</f>
        <v>0</v>
      </c>
      <c r="BI195" s="107">
        <f>IF(U195="nulová",N195,0)</f>
        <v>0</v>
      </c>
      <c r="BJ195" s="17" t="s">
        <v>118</v>
      </c>
      <c r="BK195" s="151">
        <f>L195*K195</f>
        <v>0</v>
      </c>
    </row>
    <row r="196" spans="2:63" s="1" customFormat="1" ht="22.35" customHeight="1">
      <c r="B196" s="33"/>
      <c r="C196" s="152" t="s">
        <v>20</v>
      </c>
      <c r="D196" s="152" t="s">
        <v>141</v>
      </c>
      <c r="E196" s="153" t="s">
        <v>20</v>
      </c>
      <c r="F196" s="231" t="s">
        <v>20</v>
      </c>
      <c r="G196" s="231"/>
      <c r="H196" s="231"/>
      <c r="I196" s="231"/>
      <c r="J196" s="154" t="s">
        <v>20</v>
      </c>
      <c r="K196" s="155"/>
      <c r="L196" s="232"/>
      <c r="M196" s="233"/>
      <c r="N196" s="233">
        <f t="shared" si="28"/>
        <v>0</v>
      </c>
      <c r="O196" s="233"/>
      <c r="P196" s="233"/>
      <c r="Q196" s="233"/>
      <c r="R196" s="35"/>
      <c r="T196" s="157" t="s">
        <v>20</v>
      </c>
      <c r="U196" s="158" t="s">
        <v>42</v>
      </c>
      <c r="V196" s="54"/>
      <c r="W196" s="54"/>
      <c r="X196" s="54"/>
      <c r="Y196" s="54"/>
      <c r="Z196" s="54"/>
      <c r="AA196" s="56"/>
      <c r="AT196" s="17" t="s">
        <v>140</v>
      </c>
      <c r="AU196" s="17" t="s">
        <v>80</v>
      </c>
      <c r="AY196" s="17" t="s">
        <v>140</v>
      </c>
      <c r="BE196" s="107">
        <f>IF(U196="základná",N196,0)</f>
        <v>0</v>
      </c>
      <c r="BF196" s="107">
        <f>IF(U196="znížená",N196,0)</f>
        <v>0</v>
      </c>
      <c r="BG196" s="107">
        <f>IF(U196="zákl. prenesená",N196,0)</f>
        <v>0</v>
      </c>
      <c r="BH196" s="107">
        <f>IF(U196="zníž. prenesená",N196,0)</f>
        <v>0</v>
      </c>
      <c r="BI196" s="107">
        <f>IF(U196="nulová",N196,0)</f>
        <v>0</v>
      </c>
      <c r="BJ196" s="17" t="s">
        <v>118</v>
      </c>
      <c r="BK196" s="151">
        <f>L196*K196</f>
        <v>0</v>
      </c>
    </row>
    <row r="197" spans="2:63" s="1" customFormat="1" ht="6.95" customHeight="1">
      <c r="B197" s="57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9"/>
    </row>
  </sheetData>
  <sheetProtection algorithmName="SHA-512" hashValue="Cz5M0iT9Ff0i+S7CSxdcSrCHV61vSrdA7TwTUwBIkftLXKTAmBPY61xzomQkpKdEL0lCP1jgp/RzU+4iZalWVQ==" saltValue="AuLF7rOyGKVpnBb/bfQScw==" spinCount="100000" sheet="1" objects="1" scenarios="1" formatCells="0" formatColumns="0" formatRows="0" sort="0" autoFilter="0"/>
  <mergeCells count="29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N119:Q119"/>
    <mergeCell ref="N120:Q120"/>
    <mergeCell ref="N121:Q121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8:I188"/>
    <mergeCell ref="L188:M188"/>
    <mergeCell ref="N188:Q188"/>
    <mergeCell ref="F189:I189"/>
    <mergeCell ref="L189:M189"/>
    <mergeCell ref="N189:Q189"/>
    <mergeCell ref="N187:Q187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H1:K1"/>
    <mergeCell ref="S2:AC2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0:I190"/>
    <mergeCell ref="L190:M190"/>
    <mergeCell ref="N190:Q190"/>
    <mergeCell ref="F192:I192"/>
    <mergeCell ref="L192:M192"/>
    <mergeCell ref="N192:Q192"/>
    <mergeCell ref="F193:I193"/>
    <mergeCell ref="L193:M193"/>
    <mergeCell ref="N193:Q193"/>
    <mergeCell ref="N191:Q191"/>
    <mergeCell ref="F186:I186"/>
    <mergeCell ref="L186:M186"/>
    <mergeCell ref="N186:Q186"/>
  </mergeCells>
  <dataValidations count="2">
    <dataValidation type="list" allowBlank="1" showInputMessage="1" showErrorMessage="1" error="Povolené sú hodnoty K, M." sqref="D192:D197">
      <formula1>"K, M"</formula1>
    </dataValidation>
    <dataValidation type="list" allowBlank="1" showInputMessage="1" showErrorMessage="1" error="Povolené sú hodnoty základná, znížená, nulová." sqref="U192:U197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03 - Detva</vt:lpstr>
      <vt:lpstr>01 - Škola</vt:lpstr>
      <vt:lpstr>02 - Škola elektroinštalácia</vt:lpstr>
      <vt:lpstr>03 - Strojárenská hala</vt:lpstr>
      <vt:lpstr>04 - Strojárenská hala el...</vt:lpstr>
      <vt:lpstr>'01 - Škola'!Názvy_tlače</vt:lpstr>
      <vt:lpstr>'02 - Škola elektroinštalácia'!Názvy_tlače</vt:lpstr>
      <vt:lpstr>'03 - Detva'!Názvy_tlače</vt:lpstr>
      <vt:lpstr>'03 - Strojárenská hala'!Názvy_tlače</vt:lpstr>
      <vt:lpstr>'04 - Strojárenská hala el...'!Názvy_tlače</vt:lpstr>
      <vt:lpstr>'Rekapitulácia stavby'!Názvy_tlače</vt:lpstr>
      <vt:lpstr>'01 - Škola'!Oblasť_tlače</vt:lpstr>
      <vt:lpstr>'02 - Škola elektroinštalácia'!Oblasť_tlače</vt:lpstr>
      <vt:lpstr>'03 - Detva'!Oblasť_tlače</vt:lpstr>
      <vt:lpstr>'03 - Strojárenská hala'!Oblasť_tlače</vt:lpstr>
      <vt:lpstr>'04 - Strojárenská hala el...'!Oblasť_tlače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praca2-pc\praca2</dc:creator>
  <cp:lastModifiedBy>Fulnečková Beáta</cp:lastModifiedBy>
  <dcterms:created xsi:type="dcterms:W3CDTF">2017-05-24T21:49:43Z</dcterms:created>
  <dcterms:modified xsi:type="dcterms:W3CDTF">2020-09-17T09:30:34Z</dcterms:modified>
</cp:coreProperties>
</file>