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firstSheet="12" activeTab="17"/>
  </bookViews>
  <sheets>
    <sheet name="Rekapitulácia stavby" sheetId="1" r:id="rId1"/>
    <sheet name="1 - SO.01 - románsky palác" sheetId="2" r:id="rId2"/>
    <sheet name="1.1 - SO 01.1 Strešná mem..." sheetId="3" r:id="rId3"/>
    <sheet name="EI - Elektromontáže - spolu" sheetId="4" r:id="rId4"/>
    <sheet name="21M-22 - Svietidlá -mater..." sheetId="5" r:id="rId5"/>
    <sheet name="21M-2 - Dodávky -Rozvádza..." sheetId="6" r:id="rId6"/>
    <sheet name="OZV - Ozvučenie" sheetId="7" r:id="rId7"/>
    <sheet name="ZTI - Zdravotechnika" sheetId="8" r:id="rId8"/>
    <sheet name="ŠK - Štrukturovaná kabeláž" sheetId="9" r:id="rId9"/>
    <sheet name="2 - SO.02 - západné palác..." sheetId="10" r:id="rId10"/>
    <sheet name="EI - Elektromontáže - spolu_01" sheetId="11" r:id="rId11"/>
    <sheet name="21M-22 - Svietidlá -mater..._01" sheetId="12" r:id="rId12"/>
    <sheet name="21M-2 - Dodávky - Rozvádz..." sheetId="13" r:id="rId13"/>
    <sheet name="OZV - OZV" sheetId="14" r:id="rId14"/>
    <sheet name="ŠK (1) - ŠK" sheetId="15" r:id="rId15"/>
    <sheet name="5 - SO.05a - úpravy plôch..." sheetId="16" r:id="rId16"/>
    <sheet name="6 - SO.06 - sanácia hradn..." sheetId="17" r:id="rId17"/>
    <sheet name="11 - SO.11 - slaboprúdové..." sheetId="18" r:id="rId18"/>
  </sheets>
  <definedNames>
    <definedName name="_xlnm._FilterDatabase" localSheetId="1" hidden="1">'1 - SO.01 - románsky palác'!$C$143:$K$711</definedName>
    <definedName name="_xlnm._FilterDatabase" localSheetId="2" hidden="1">'1.1 - SO 01.1 Strešná mem...'!$C$140:$K$210</definedName>
    <definedName name="_xlnm._FilterDatabase" localSheetId="17" hidden="1">'11 - SO.11 - slaboprúdové...'!$C$135:$K$190</definedName>
    <definedName name="_xlnm._FilterDatabase" localSheetId="9" hidden="1">'2 - SO.02 - západné palác...'!$C$149:$K$1115</definedName>
    <definedName name="_xlnm._FilterDatabase" localSheetId="12" hidden="1">'21M-2 - Dodávky - Rozvádz...'!$C$138:$K$212</definedName>
    <definedName name="_xlnm._FilterDatabase" localSheetId="5" hidden="1">'21M-2 - Dodávky -Rozvádza...'!$C$134:$K$184</definedName>
    <definedName name="_xlnm._FilterDatabase" localSheetId="4" hidden="1">'21M-22 - Svietidlá -mater...'!$C$130:$K$153</definedName>
    <definedName name="_xlnm._FilterDatabase" localSheetId="11" hidden="1">'21M-22 - Svietidlá -mater..._01'!$C$130:$K$153</definedName>
    <definedName name="_xlnm._FilterDatabase" localSheetId="15" hidden="1">'5 - SO.05a - úpravy plôch...'!$C$136:$K$335</definedName>
    <definedName name="_xlnm._FilterDatabase" localSheetId="16" hidden="1">'6 - SO.06 - sanácia hradn...'!$C$126:$K$144</definedName>
    <definedName name="_xlnm._FilterDatabase" localSheetId="3" hidden="1">'EI - Elektromontáže - spolu'!$C$142:$K$307</definedName>
    <definedName name="_xlnm._FilterDatabase" localSheetId="10" hidden="1">'EI - Elektromontáže - spolu_01'!$C$140:$K$301</definedName>
    <definedName name="_xlnm._FilterDatabase" localSheetId="13" hidden="1">'OZV - OZV'!$C$136:$K$190</definedName>
    <definedName name="_xlnm._FilterDatabase" localSheetId="6" hidden="1">'OZV - Ozvučenie'!$C$133:$K$160</definedName>
    <definedName name="_xlnm._FilterDatabase" localSheetId="8" hidden="1">'ŠK - Štrukturovaná kabeláž'!$C$135:$K$197</definedName>
    <definedName name="_xlnm._FilterDatabase" localSheetId="14" hidden="1">'ŠK (1) - ŠK'!$C$142:$K$274</definedName>
    <definedName name="_xlnm._FilterDatabase" localSheetId="7" hidden="1">'ZTI - Zdravotechnika'!$C$134:$K$170</definedName>
    <definedName name="_xlnm.Print_Titles" localSheetId="1">'1 - SO.01 - románsky palác'!$143:$143</definedName>
    <definedName name="_xlnm.Print_Titles" localSheetId="2">'1.1 - SO 01.1 Strešná mem...'!$140:$140</definedName>
    <definedName name="_xlnm.Print_Titles" localSheetId="17">'11 - SO.11 - slaboprúdové...'!$135:$135</definedName>
    <definedName name="_xlnm.Print_Titles" localSheetId="9">'2 - SO.02 - západné palác...'!$149:$149</definedName>
    <definedName name="_xlnm.Print_Titles" localSheetId="12">'21M-2 - Dodávky - Rozvádz...'!$138:$138</definedName>
    <definedName name="_xlnm.Print_Titles" localSheetId="5">'21M-2 - Dodávky -Rozvádza...'!$134:$134</definedName>
    <definedName name="_xlnm.Print_Titles" localSheetId="4">'21M-22 - Svietidlá -mater...'!$130:$130</definedName>
    <definedName name="_xlnm.Print_Titles" localSheetId="11">'21M-22 - Svietidlá -mater..._01'!$130:$130</definedName>
    <definedName name="_xlnm.Print_Titles" localSheetId="15">'5 - SO.05a - úpravy plôch...'!$136:$136</definedName>
    <definedName name="_xlnm.Print_Titles" localSheetId="16">'6 - SO.06 - sanácia hradn...'!$126:$126</definedName>
    <definedName name="_xlnm.Print_Titles" localSheetId="3">'EI - Elektromontáže - spolu'!$142:$142</definedName>
    <definedName name="_xlnm.Print_Titles" localSheetId="10">'EI - Elektromontáže - spolu_01'!$140:$140</definedName>
    <definedName name="_xlnm.Print_Titles" localSheetId="13">'OZV - OZV'!$136:$136</definedName>
    <definedName name="_xlnm.Print_Titles" localSheetId="6">'OZV - Ozvučenie'!$133:$133</definedName>
    <definedName name="_xlnm.Print_Titles" localSheetId="0">'Rekapitulácia stavby'!$92:$92</definedName>
    <definedName name="_xlnm.Print_Titles" localSheetId="8">'ŠK - Štrukturovaná kabeláž'!$135:$135</definedName>
    <definedName name="_xlnm.Print_Titles" localSheetId="14">'ŠK (1) - ŠK'!$142:$142</definedName>
    <definedName name="_xlnm.Print_Titles" localSheetId="7">'ZTI - Zdravotechnika'!$134:$134</definedName>
    <definedName name="_xlnm.Print_Area" localSheetId="1">'1 - SO.01 - románsky palác'!$C$4:$J$76,'1 - SO.01 - románsky palác'!$C$82:$J$125,'1 - SO.01 - románsky palác'!$C$131:$J$711</definedName>
    <definedName name="_xlnm.Print_Area" localSheetId="2">'1.1 - SO 01.1 Strešná mem...'!$C$4:$J$76,'1.1 - SO 01.1 Strešná mem...'!$C$82:$J$120,'1.1 - SO 01.1 Strešná mem...'!$C$126:$J$210</definedName>
    <definedName name="_xlnm.Print_Area" localSheetId="17">'11 - SO.11 - slaboprúdové...'!$C$4:$J$76,'11 - SO.11 - slaboprúdové...'!$C$82:$J$117,'11 - SO.11 - slaboprúdové...'!$C$123:$J$190</definedName>
    <definedName name="_xlnm.Print_Area" localSheetId="9">'2 - SO.02 - západné palác...'!$C$4:$J$76,'2 - SO.02 - západné palác...'!$C$82:$J$131,'2 - SO.02 - západné palác...'!$C$137:$J$1115</definedName>
    <definedName name="_xlnm.Print_Area" localSheetId="12">'21M-2 - Dodávky - Rozvádz...'!$C$4:$J$76,'21M-2 - Dodávky - Rozvádz...'!$C$82:$J$118,'21M-2 - Dodávky - Rozvádz...'!$C$124:$J$212</definedName>
    <definedName name="_xlnm.Print_Area" localSheetId="5">'21M-2 - Dodávky -Rozvádza...'!$C$4:$J$76,'21M-2 - Dodávky -Rozvádza...'!$C$82:$J$114,'21M-2 - Dodávky -Rozvádza...'!$C$120:$J$184</definedName>
    <definedName name="_xlnm.Print_Area" localSheetId="4">'21M-22 - Svietidlá -mater...'!$C$4:$J$76,'21M-22 - Svietidlá -mater...'!$C$82:$J$110,'21M-22 - Svietidlá -mater...'!$C$116:$J$153</definedName>
    <definedName name="_xlnm.Print_Area" localSheetId="11">'21M-22 - Svietidlá -mater..._01'!$C$4:$J$76,'21M-22 - Svietidlá -mater..._01'!$C$82:$J$110,'21M-22 - Svietidlá -mater..._01'!$C$116:$J$153</definedName>
    <definedName name="_xlnm.Print_Area" localSheetId="15">'5 - SO.05a - úpravy plôch...'!$C$4:$J$76,'5 - SO.05a - úpravy plôch...'!$C$82:$J$118,'5 - SO.05a - úpravy plôch...'!$C$124:$J$335</definedName>
    <definedName name="_xlnm.Print_Area" localSheetId="16">'6 - SO.06 - sanácia hradn...'!$C$4:$J$76,'6 - SO.06 - sanácia hradn...'!$C$82:$J$108,'6 - SO.06 - sanácia hradn...'!$C$114:$J$144</definedName>
    <definedName name="_xlnm.Print_Area" localSheetId="3">'EI - Elektromontáže - spolu'!$C$4:$J$76,'EI - Elektromontáže - spolu'!$C$82:$J$122,'EI - Elektromontáže - spolu'!$C$128:$J$307</definedName>
    <definedName name="_xlnm.Print_Area" localSheetId="10">'EI - Elektromontáže - spolu_01'!$C$4:$J$76,'EI - Elektromontáže - spolu_01'!$C$82:$J$120,'EI - Elektromontáže - spolu_01'!$C$126:$J$301</definedName>
    <definedName name="_xlnm.Print_Area" localSheetId="13">'OZV - OZV'!$C$4:$J$76,'OZV - OZV'!$C$82:$J$116,'OZV - OZV'!$C$122:$J$190</definedName>
    <definedName name="_xlnm.Print_Area" localSheetId="6">'OZV - Ozvučenie'!$C$4:$J$76,'OZV - Ozvučenie'!$C$82:$J$113,'OZV - Ozvučenie'!$C$119:$J$160</definedName>
    <definedName name="_xlnm.Print_Area" localSheetId="0">'Rekapitulácia stavby'!$D$4:$AO$76,'Rekapitulácia stavby'!$C$82:$AQ$136</definedName>
    <definedName name="_xlnm.Print_Area" localSheetId="8">'ŠK - Štrukturovaná kabeláž'!$C$4:$J$76,'ŠK - Štrukturovaná kabeláž'!$C$82:$J$115,'ŠK - Štrukturovaná kabeláž'!$C$121:$J$197</definedName>
    <definedName name="_xlnm.Print_Area" localSheetId="14">'ŠK (1) - ŠK'!$C$4:$J$76,'ŠK (1) - ŠK'!$C$82:$J$122,'ŠK (1) - ŠK'!$C$128:$J$274</definedName>
    <definedName name="_xlnm.Print_Area" localSheetId="7">'ZTI - Zdravotechnika'!$C$4:$J$76,'ZTI - Zdravotechnika'!$C$82:$J$114,'ZTI - Zdravotechnika'!$C$120:$J$170</definedName>
  </definedNames>
  <calcPr calcId="125725"/>
</workbook>
</file>

<file path=xl/calcChain.xml><?xml version="1.0" encoding="utf-8"?>
<calcChain xmlns="http://schemas.openxmlformats.org/spreadsheetml/2006/main">
  <c r="J39" i="18"/>
  <c r="J38"/>
  <c r="AY113" i="1"/>
  <c r="J37" i="18"/>
  <c r="AX113" i="1" s="1"/>
  <c r="BI190" i="18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T155"/>
  <c r="R156"/>
  <c r="R155" s="1"/>
  <c r="P156"/>
  <c r="P155" s="1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J91"/>
  <c r="F91"/>
  <c r="F89"/>
  <c r="E87"/>
  <c r="J18"/>
  <c r="E18"/>
  <c r="F133" s="1"/>
  <c r="J17"/>
  <c r="J12"/>
  <c r="J130" s="1"/>
  <c r="E7"/>
  <c r="E126" s="1"/>
  <c r="J39" i="17"/>
  <c r="J38"/>
  <c r="AY112" i="1" s="1"/>
  <c r="J37" i="17"/>
  <c r="AX112" i="1" s="1"/>
  <c r="BI144" i="17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29"/>
  <c r="BH129"/>
  <c r="BG129"/>
  <c r="BE129"/>
  <c r="T129"/>
  <c r="R129"/>
  <c r="P129"/>
  <c r="J124"/>
  <c r="J123"/>
  <c r="F123"/>
  <c r="F121"/>
  <c r="E119"/>
  <c r="BI106"/>
  <c r="BH106"/>
  <c r="BG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BI101"/>
  <c r="BH101"/>
  <c r="BG101"/>
  <c r="BF101"/>
  <c r="BE101"/>
  <c r="J92"/>
  <c r="J91"/>
  <c r="F91"/>
  <c r="F89"/>
  <c r="E87"/>
  <c r="J18"/>
  <c r="E18"/>
  <c r="F92" s="1"/>
  <c r="J17"/>
  <c r="J12"/>
  <c r="J121" s="1"/>
  <c r="E7"/>
  <c r="E85" s="1"/>
  <c r="J39" i="16"/>
  <c r="J38"/>
  <c r="AY111" i="1" s="1"/>
  <c r="J37" i="16"/>
  <c r="AX111" i="1" s="1"/>
  <c r="BI335" i="16"/>
  <c r="BH335"/>
  <c r="BG335"/>
  <c r="BE335"/>
  <c r="T335"/>
  <c r="R335"/>
  <c r="P335"/>
  <c r="BI329"/>
  <c r="BH329"/>
  <c r="BG329"/>
  <c r="BE329"/>
  <c r="T329"/>
  <c r="R329"/>
  <c r="P329"/>
  <c r="BI323"/>
  <c r="BH323"/>
  <c r="BG323"/>
  <c r="BE323"/>
  <c r="T323"/>
  <c r="R323"/>
  <c r="P323"/>
  <c r="BI318"/>
  <c r="BH318"/>
  <c r="BG318"/>
  <c r="BE318"/>
  <c r="T318"/>
  <c r="R318"/>
  <c r="P318"/>
  <c r="BI313"/>
  <c r="BH313"/>
  <c r="BG313"/>
  <c r="BE313"/>
  <c r="T313"/>
  <c r="R313"/>
  <c r="P313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5"/>
  <c r="BH295"/>
  <c r="BG295"/>
  <c r="BE295"/>
  <c r="T295"/>
  <c r="R295"/>
  <c r="P295"/>
  <c r="BI293"/>
  <c r="BH293"/>
  <c r="BG293"/>
  <c r="BE293"/>
  <c r="T293"/>
  <c r="R293"/>
  <c r="P293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2"/>
  <c r="BH272"/>
  <c r="BG272"/>
  <c r="BE272"/>
  <c r="T272"/>
  <c r="R272"/>
  <c r="P272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49"/>
  <c r="BH249"/>
  <c r="BG249"/>
  <c r="BE249"/>
  <c r="T249"/>
  <c r="R249"/>
  <c r="P249"/>
  <c r="BI241"/>
  <c r="BH241"/>
  <c r="BG241"/>
  <c r="BE241"/>
  <c r="T241"/>
  <c r="R241"/>
  <c r="P241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18"/>
  <c r="BH218"/>
  <c r="BG218"/>
  <c r="BE218"/>
  <c r="T218"/>
  <c r="R218"/>
  <c r="P218"/>
  <c r="BI216"/>
  <c r="BH216"/>
  <c r="BG216"/>
  <c r="BE216"/>
  <c r="T216"/>
  <c r="R216"/>
  <c r="P216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2"/>
  <c r="BH202"/>
  <c r="BG202"/>
  <c r="BE202"/>
  <c r="T202"/>
  <c r="R202"/>
  <c r="P202"/>
  <c r="BI196"/>
  <c r="BH196"/>
  <c r="BG196"/>
  <c r="BE196"/>
  <c r="T196"/>
  <c r="R196"/>
  <c r="P196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1"/>
  <c r="BH171"/>
  <c r="BG171"/>
  <c r="BE171"/>
  <c r="T171"/>
  <c r="R171"/>
  <c r="P171"/>
  <c r="BI169"/>
  <c r="BH169"/>
  <c r="BG169"/>
  <c r="BE169"/>
  <c r="T169"/>
  <c r="R169"/>
  <c r="P169"/>
  <c r="BI158"/>
  <c r="BH158"/>
  <c r="BG158"/>
  <c r="BE158"/>
  <c r="T158"/>
  <c r="R158"/>
  <c r="P158"/>
  <c r="BI149"/>
  <c r="BH149"/>
  <c r="BG149"/>
  <c r="BE149"/>
  <c r="T149"/>
  <c r="R149"/>
  <c r="P149"/>
  <c r="BI145"/>
  <c r="BH145"/>
  <c r="BG145"/>
  <c r="BE145"/>
  <c r="T145"/>
  <c r="R145"/>
  <c r="P145"/>
  <c r="BI140"/>
  <c r="BH140"/>
  <c r="BG140"/>
  <c r="BE140"/>
  <c r="T140"/>
  <c r="R140"/>
  <c r="P140"/>
  <c r="J134"/>
  <c r="J133"/>
  <c r="F133"/>
  <c r="F131"/>
  <c r="E129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2"/>
  <c r="J91"/>
  <c r="F91"/>
  <c r="F89"/>
  <c r="E87"/>
  <c r="J18"/>
  <c r="E18"/>
  <c r="F92" s="1"/>
  <c r="J17"/>
  <c r="J12"/>
  <c r="J89" s="1"/>
  <c r="E7"/>
  <c r="E85" s="1"/>
  <c r="J41" i="15"/>
  <c r="J40"/>
  <c r="AY110" i="1" s="1"/>
  <c r="J39" i="15"/>
  <c r="AX110" i="1" s="1"/>
  <c r="BI274" i="15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J140"/>
  <c r="J139"/>
  <c r="F139"/>
  <c r="F137"/>
  <c r="E135"/>
  <c r="BI120"/>
  <c r="BH120"/>
  <c r="BG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J94"/>
  <c r="J93"/>
  <c r="F93"/>
  <c r="F91"/>
  <c r="E89"/>
  <c r="J20"/>
  <c r="E20"/>
  <c r="F94" s="1"/>
  <c r="J19"/>
  <c r="J14"/>
  <c r="J91"/>
  <c r="E7"/>
  <c r="E131" s="1"/>
  <c r="J41" i="14"/>
  <c r="J40"/>
  <c r="AY109" i="1"/>
  <c r="J39" i="14"/>
  <c r="AX109" i="1" s="1"/>
  <c r="BI190" i="14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4"/>
  <c r="J93"/>
  <c r="F93"/>
  <c r="F91"/>
  <c r="E89"/>
  <c r="J20"/>
  <c r="E20"/>
  <c r="F94" s="1"/>
  <c r="J19"/>
  <c r="J14"/>
  <c r="J131" s="1"/>
  <c r="E7"/>
  <c r="E85" s="1"/>
  <c r="J212" i="13"/>
  <c r="J140"/>
  <c r="J41"/>
  <c r="J40"/>
  <c r="AY108" i="1"/>
  <c r="J39" i="13"/>
  <c r="AX108" i="1" s="1"/>
  <c r="J107" i="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J99"/>
  <c r="J136"/>
  <c r="J135"/>
  <c r="F135"/>
  <c r="F133"/>
  <c r="E131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4"/>
  <c r="J93"/>
  <c r="F93"/>
  <c r="F91"/>
  <c r="E89"/>
  <c r="J20"/>
  <c r="E20"/>
  <c r="F94" s="1"/>
  <c r="J19"/>
  <c r="J14"/>
  <c r="J133" s="1"/>
  <c r="E7"/>
  <c r="E85" s="1"/>
  <c r="J41" i="12"/>
  <c r="J40"/>
  <c r="AY107" i="1" s="1"/>
  <c r="J39" i="12"/>
  <c r="AX107" i="1"/>
  <c r="BI153" i="12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J128"/>
  <c r="J127"/>
  <c r="F127"/>
  <c r="F125"/>
  <c r="E123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4"/>
  <c r="J93"/>
  <c r="F93"/>
  <c r="F91"/>
  <c r="E89"/>
  <c r="J20"/>
  <c r="E20"/>
  <c r="F128" s="1"/>
  <c r="J19"/>
  <c r="J14"/>
  <c r="J91" s="1"/>
  <c r="E7"/>
  <c r="E119" s="1"/>
  <c r="J41" i="11"/>
  <c r="J40"/>
  <c r="AY106" i="1"/>
  <c r="J39" i="11"/>
  <c r="AX106" i="1"/>
  <c r="BI301" i="1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J138"/>
  <c r="J137"/>
  <c r="F137"/>
  <c r="F135"/>
  <c r="E133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4"/>
  <c r="J93"/>
  <c r="F93"/>
  <c r="F91"/>
  <c r="E89"/>
  <c r="J20"/>
  <c r="E20"/>
  <c r="F94" s="1"/>
  <c r="J19"/>
  <c r="J14"/>
  <c r="J135" s="1"/>
  <c r="E7"/>
  <c r="E85" s="1"/>
  <c r="J39" i="10"/>
  <c r="J38"/>
  <c r="AY105" i="1" s="1"/>
  <c r="J37" i="10"/>
  <c r="AX105" i="1"/>
  <c r="BI1115" i="10"/>
  <c r="BH1115"/>
  <c r="BG1115"/>
  <c r="BE1115"/>
  <c r="T1115"/>
  <c r="R1115"/>
  <c r="P1115"/>
  <c r="BI1114"/>
  <c r="BH1114"/>
  <c r="BG1114"/>
  <c r="BE1114"/>
  <c r="T1114"/>
  <c r="R1114"/>
  <c r="P1114"/>
  <c r="BI1112"/>
  <c r="BH1112"/>
  <c r="BG1112"/>
  <c r="BE1112"/>
  <c r="T1112"/>
  <c r="R1112"/>
  <c r="P1112"/>
  <c r="BI1109"/>
  <c r="BH1109"/>
  <c r="BG1109"/>
  <c r="BE1109"/>
  <c r="T1109"/>
  <c r="R1109"/>
  <c r="P1109"/>
  <c r="BI1103"/>
  <c r="BH1103"/>
  <c r="BG1103"/>
  <c r="BE1103"/>
  <c r="T1103"/>
  <c r="R1103"/>
  <c r="P1103"/>
  <c r="BI1094"/>
  <c r="BH1094"/>
  <c r="BG1094"/>
  <c r="BE1094"/>
  <c r="T1094"/>
  <c r="R1094"/>
  <c r="P1094"/>
  <c r="BI1090"/>
  <c r="BH1090"/>
  <c r="BG1090"/>
  <c r="BE1090"/>
  <c r="T1090"/>
  <c r="R1090"/>
  <c r="P1090"/>
  <c r="BI1085"/>
  <c r="BH1085"/>
  <c r="BG1085"/>
  <c r="BE1085"/>
  <c r="T1085"/>
  <c r="R1085"/>
  <c r="P1085"/>
  <c r="BI1082"/>
  <c r="BH1082"/>
  <c r="BG1082"/>
  <c r="BE1082"/>
  <c r="T1082"/>
  <c r="R1082"/>
  <c r="P1082"/>
  <c r="BI1080"/>
  <c r="BH1080"/>
  <c r="BG1080"/>
  <c r="BE1080"/>
  <c r="T1080"/>
  <c r="R1080"/>
  <c r="P1080"/>
  <c r="BI1078"/>
  <c r="BH1078"/>
  <c r="BG1078"/>
  <c r="BE1078"/>
  <c r="T1078"/>
  <c r="R1078"/>
  <c r="P1078"/>
  <c r="BI1075"/>
  <c r="BH1075"/>
  <c r="BG1075"/>
  <c r="BE1075"/>
  <c r="T1075"/>
  <c r="R1075"/>
  <c r="P1075"/>
  <c r="BI1073"/>
  <c r="BH1073"/>
  <c r="BG1073"/>
  <c r="BE1073"/>
  <c r="T1073"/>
  <c r="R1073"/>
  <c r="P1073"/>
  <c r="BI1070"/>
  <c r="BH1070"/>
  <c r="BG1070"/>
  <c r="BE1070"/>
  <c r="T1070"/>
  <c r="R1070"/>
  <c r="P1070"/>
  <c r="BI1068"/>
  <c r="BH1068"/>
  <c r="BG1068"/>
  <c r="BE1068"/>
  <c r="T1068"/>
  <c r="R1068"/>
  <c r="P1068"/>
  <c r="BI1065"/>
  <c r="BH1065"/>
  <c r="BG1065"/>
  <c r="BE1065"/>
  <c r="T1065"/>
  <c r="R1065"/>
  <c r="P1065"/>
  <c r="BI1062"/>
  <c r="BH1062"/>
  <c r="BG1062"/>
  <c r="BE1062"/>
  <c r="T1062"/>
  <c r="R1062"/>
  <c r="P1062"/>
  <c r="BI1060"/>
  <c r="BH1060"/>
  <c r="BG1060"/>
  <c r="BE1060"/>
  <c r="T1060"/>
  <c r="R1060"/>
  <c r="P1060"/>
  <c r="BI1058"/>
  <c r="BH1058"/>
  <c r="BG1058"/>
  <c r="BE1058"/>
  <c r="T1058"/>
  <c r="R1058"/>
  <c r="P1058"/>
  <c r="BI1056"/>
  <c r="BH1056"/>
  <c r="BG1056"/>
  <c r="BE1056"/>
  <c r="T1056"/>
  <c r="R1056"/>
  <c r="P1056"/>
  <c r="BI1054"/>
  <c r="BH1054"/>
  <c r="BG1054"/>
  <c r="BE1054"/>
  <c r="T1054"/>
  <c r="R1054"/>
  <c r="P1054"/>
  <c r="BI1052"/>
  <c r="BH1052"/>
  <c r="BG1052"/>
  <c r="BE1052"/>
  <c r="T1052"/>
  <c r="R1052"/>
  <c r="P1052"/>
  <c r="BI1049"/>
  <c r="BH1049"/>
  <c r="BG1049"/>
  <c r="BE1049"/>
  <c r="T1049"/>
  <c r="R1049"/>
  <c r="P1049"/>
  <c r="BI1046"/>
  <c r="BH1046"/>
  <c r="BG1046"/>
  <c r="BE1046"/>
  <c r="T1046"/>
  <c r="R1046"/>
  <c r="P1046"/>
  <c r="BI1043"/>
  <c r="BH1043"/>
  <c r="BG1043"/>
  <c r="BE1043"/>
  <c r="T1043"/>
  <c r="R1043"/>
  <c r="P1043"/>
  <c r="BI1040"/>
  <c r="BH1040"/>
  <c r="BG1040"/>
  <c r="BE1040"/>
  <c r="T1040"/>
  <c r="R1040"/>
  <c r="P1040"/>
  <c r="BI1037"/>
  <c r="BH1037"/>
  <c r="BG1037"/>
  <c r="BE1037"/>
  <c r="T1037"/>
  <c r="R1037"/>
  <c r="P1037"/>
  <c r="BI1034"/>
  <c r="BH1034"/>
  <c r="BG1034"/>
  <c r="BE1034"/>
  <c r="T1034"/>
  <c r="R1034"/>
  <c r="P1034"/>
  <c r="BI1031"/>
  <c r="BH1031"/>
  <c r="BG1031"/>
  <c r="BE1031"/>
  <c r="T1031"/>
  <c r="R1031"/>
  <c r="P1031"/>
  <c r="BI1029"/>
  <c r="BH1029"/>
  <c r="BG1029"/>
  <c r="BE1029"/>
  <c r="T1029"/>
  <c r="R1029"/>
  <c r="P1029"/>
  <c r="BI1027"/>
  <c r="BH1027"/>
  <c r="BG1027"/>
  <c r="BE1027"/>
  <c r="T1027"/>
  <c r="R1027"/>
  <c r="P1027"/>
  <c r="BI1025"/>
  <c r="BH1025"/>
  <c r="BG1025"/>
  <c r="BE1025"/>
  <c r="T1025"/>
  <c r="R1025"/>
  <c r="P1025"/>
  <c r="BI1021"/>
  <c r="BH1021"/>
  <c r="BG1021"/>
  <c r="BE1021"/>
  <c r="T1021"/>
  <c r="R1021"/>
  <c r="P1021"/>
  <c r="BI1018"/>
  <c r="BH1018"/>
  <c r="BG1018"/>
  <c r="BE1018"/>
  <c r="T1018"/>
  <c r="R1018"/>
  <c r="P1018"/>
  <c r="BI1015"/>
  <c r="BH1015"/>
  <c r="BG1015"/>
  <c r="BE1015"/>
  <c r="T1015"/>
  <c r="R1015"/>
  <c r="P1015"/>
  <c r="BI1012"/>
  <c r="BH1012"/>
  <c r="BG1012"/>
  <c r="BE1012"/>
  <c r="T1012"/>
  <c r="R1012"/>
  <c r="P1012"/>
  <c r="BI1009"/>
  <c r="BH1009"/>
  <c r="BG1009"/>
  <c r="BE1009"/>
  <c r="T1009"/>
  <c r="R1009"/>
  <c r="P1009"/>
  <c r="BI1006"/>
  <c r="BH1006"/>
  <c r="BG1006"/>
  <c r="BE1006"/>
  <c r="T1006"/>
  <c r="R1006"/>
  <c r="P1006"/>
  <c r="BI1003"/>
  <c r="BH1003"/>
  <c r="BG1003"/>
  <c r="BE1003"/>
  <c r="T1003"/>
  <c r="R1003"/>
  <c r="P1003"/>
  <c r="BI999"/>
  <c r="BH999"/>
  <c r="BG999"/>
  <c r="BE999"/>
  <c r="T999"/>
  <c r="R999"/>
  <c r="P999"/>
  <c r="BI996"/>
  <c r="BH996"/>
  <c r="BG996"/>
  <c r="BE996"/>
  <c r="T996"/>
  <c r="R996"/>
  <c r="P996"/>
  <c r="BI992"/>
  <c r="BH992"/>
  <c r="BG992"/>
  <c r="BE992"/>
  <c r="T992"/>
  <c r="R992"/>
  <c r="P992"/>
  <c r="BI989"/>
  <c r="BH989"/>
  <c r="BG989"/>
  <c r="BE989"/>
  <c r="T989"/>
  <c r="T988" s="1"/>
  <c r="R989"/>
  <c r="R988" s="1"/>
  <c r="P989"/>
  <c r="P988"/>
  <c r="BI987"/>
  <c r="BH987"/>
  <c r="BG987"/>
  <c r="BE987"/>
  <c r="T987"/>
  <c r="R987"/>
  <c r="P987"/>
  <c r="BI986"/>
  <c r="BH986"/>
  <c r="BG986"/>
  <c r="BE986"/>
  <c r="T986"/>
  <c r="R986"/>
  <c r="P986"/>
  <c r="BI984"/>
  <c r="BH984"/>
  <c r="BG984"/>
  <c r="BE984"/>
  <c r="T984"/>
  <c r="R984"/>
  <c r="P984"/>
  <c r="BI982"/>
  <c r="BH982"/>
  <c r="BG982"/>
  <c r="BE982"/>
  <c r="T982"/>
  <c r="R982"/>
  <c r="P982"/>
  <c r="BI980"/>
  <c r="BH980"/>
  <c r="BG980"/>
  <c r="BE980"/>
  <c r="T980"/>
  <c r="R980"/>
  <c r="P980"/>
  <c r="BI978"/>
  <c r="BH978"/>
  <c r="BG978"/>
  <c r="BE978"/>
  <c r="T978"/>
  <c r="R978"/>
  <c r="P978"/>
  <c r="BI976"/>
  <c r="BH976"/>
  <c r="BG976"/>
  <c r="BE976"/>
  <c r="T976"/>
  <c r="R976"/>
  <c r="P976"/>
  <c r="BI972"/>
  <c r="BH972"/>
  <c r="BG972"/>
  <c r="BE972"/>
  <c r="T972"/>
  <c r="R972"/>
  <c r="P972"/>
  <c r="BI962"/>
  <c r="BH962"/>
  <c r="BG962"/>
  <c r="BE962"/>
  <c r="T962"/>
  <c r="R962"/>
  <c r="P962"/>
  <c r="BI955"/>
  <c r="BH955"/>
  <c r="BG955"/>
  <c r="BE955"/>
  <c r="T955"/>
  <c r="R955"/>
  <c r="P955"/>
  <c r="BI953"/>
  <c r="BH953"/>
  <c r="BG953"/>
  <c r="BE953"/>
  <c r="T953"/>
  <c r="R953"/>
  <c r="P953"/>
  <c r="BI952"/>
  <c r="BH952"/>
  <c r="BG952"/>
  <c r="BE952"/>
  <c r="T952"/>
  <c r="R952"/>
  <c r="P952"/>
  <c r="BI947"/>
  <c r="BH947"/>
  <c r="BG947"/>
  <c r="BE947"/>
  <c r="T947"/>
  <c r="R947"/>
  <c r="P947"/>
  <c r="BI942"/>
  <c r="BH942"/>
  <c r="BG942"/>
  <c r="BE942"/>
  <c r="T942"/>
  <c r="R942"/>
  <c r="P942"/>
  <c r="BI936"/>
  <c r="BH936"/>
  <c r="BG936"/>
  <c r="BE936"/>
  <c r="T936"/>
  <c r="R936"/>
  <c r="P936"/>
  <c r="BI935"/>
  <c r="BH935"/>
  <c r="BG935"/>
  <c r="BE935"/>
  <c r="T935"/>
  <c r="R935"/>
  <c r="P935"/>
  <c r="BI893"/>
  <c r="BH893"/>
  <c r="BG893"/>
  <c r="BE893"/>
  <c r="T893"/>
  <c r="R893"/>
  <c r="P893"/>
  <c r="BI884"/>
  <c r="BH884"/>
  <c r="BG884"/>
  <c r="BE884"/>
  <c r="T884"/>
  <c r="R884"/>
  <c r="P884"/>
  <c r="BI883"/>
  <c r="BH883"/>
  <c r="BG883"/>
  <c r="BE883"/>
  <c r="T883"/>
  <c r="R883"/>
  <c r="P883"/>
  <c r="BI850"/>
  <c r="BH850"/>
  <c r="BG850"/>
  <c r="BE850"/>
  <c r="T850"/>
  <c r="R850"/>
  <c r="P850"/>
  <c r="BI849"/>
  <c r="BH849"/>
  <c r="BG849"/>
  <c r="BE849"/>
  <c r="T849"/>
  <c r="R849"/>
  <c r="P849"/>
  <c r="BI847"/>
  <c r="BH847"/>
  <c r="BG847"/>
  <c r="BE847"/>
  <c r="T847"/>
  <c r="R847"/>
  <c r="P847"/>
  <c r="BI842"/>
  <c r="BH842"/>
  <c r="BG842"/>
  <c r="BE842"/>
  <c r="T842"/>
  <c r="R842"/>
  <c r="P842"/>
  <c r="BI840"/>
  <c r="BH840"/>
  <c r="BG840"/>
  <c r="BE840"/>
  <c r="T840"/>
  <c r="R840"/>
  <c r="P840"/>
  <c r="BI838"/>
  <c r="BH838"/>
  <c r="BG838"/>
  <c r="BE838"/>
  <c r="T838"/>
  <c r="R838"/>
  <c r="P838"/>
  <c r="BI836"/>
  <c r="BH836"/>
  <c r="BG836"/>
  <c r="BE836"/>
  <c r="T836"/>
  <c r="R836"/>
  <c r="P836"/>
  <c r="BI834"/>
  <c r="BH834"/>
  <c r="BG834"/>
  <c r="BE834"/>
  <c r="T834"/>
  <c r="R834"/>
  <c r="P834"/>
  <c r="BI831"/>
  <c r="BH831"/>
  <c r="BG831"/>
  <c r="BE831"/>
  <c r="T831"/>
  <c r="R831"/>
  <c r="P831"/>
  <c r="BI823"/>
  <c r="BH823"/>
  <c r="BG823"/>
  <c r="BE823"/>
  <c r="T823"/>
  <c r="R823"/>
  <c r="P823"/>
  <c r="BI817"/>
  <c r="BH817"/>
  <c r="BG817"/>
  <c r="BE817"/>
  <c r="T817"/>
  <c r="R817"/>
  <c r="P817"/>
  <c r="BI815"/>
  <c r="BH815"/>
  <c r="BG815"/>
  <c r="BE815"/>
  <c r="T815"/>
  <c r="R815"/>
  <c r="P815"/>
  <c r="BI811"/>
  <c r="BH811"/>
  <c r="BG811"/>
  <c r="BE811"/>
  <c r="T811"/>
  <c r="R811"/>
  <c r="P811"/>
  <c r="BI807"/>
  <c r="BH807"/>
  <c r="BG807"/>
  <c r="BE807"/>
  <c r="T807"/>
  <c r="R807"/>
  <c r="P807"/>
  <c r="BI805"/>
  <c r="BH805"/>
  <c r="BG805"/>
  <c r="BE805"/>
  <c r="T805"/>
  <c r="R805"/>
  <c r="P805"/>
  <c r="BI803"/>
  <c r="BH803"/>
  <c r="BG803"/>
  <c r="BE803"/>
  <c r="T803"/>
  <c r="R803"/>
  <c r="P803"/>
  <c r="BI799"/>
  <c r="BH799"/>
  <c r="BG799"/>
  <c r="BE799"/>
  <c r="T799"/>
  <c r="R799"/>
  <c r="P799"/>
  <c r="BI794"/>
  <c r="BH794"/>
  <c r="BG794"/>
  <c r="BE794"/>
  <c r="T794"/>
  <c r="R794"/>
  <c r="P794"/>
  <c r="BI792"/>
  <c r="BH792"/>
  <c r="BG792"/>
  <c r="BE792"/>
  <c r="T792"/>
  <c r="R792"/>
  <c r="P792"/>
  <c r="BI790"/>
  <c r="BH790"/>
  <c r="BG790"/>
  <c r="BE790"/>
  <c r="T790"/>
  <c r="R790"/>
  <c r="P790"/>
  <c r="BI786"/>
  <c r="BH786"/>
  <c r="BG786"/>
  <c r="BE786"/>
  <c r="T786"/>
  <c r="R786"/>
  <c r="P786"/>
  <c r="BI784"/>
  <c r="BH784"/>
  <c r="BG784"/>
  <c r="BE784"/>
  <c r="T784"/>
  <c r="R784"/>
  <c r="P784"/>
  <c r="BI781"/>
  <c r="BH781"/>
  <c r="BG781"/>
  <c r="BE781"/>
  <c r="T781"/>
  <c r="R781"/>
  <c r="P781"/>
  <c r="BI778"/>
  <c r="BH778"/>
  <c r="BG778"/>
  <c r="BE778"/>
  <c r="T778"/>
  <c r="R778"/>
  <c r="P778"/>
  <c r="BI776"/>
  <c r="BH776"/>
  <c r="BG776"/>
  <c r="BE776"/>
  <c r="T776"/>
  <c r="R776"/>
  <c r="P776"/>
  <c r="BI774"/>
  <c r="BH774"/>
  <c r="BG774"/>
  <c r="BE774"/>
  <c r="T774"/>
  <c r="R774"/>
  <c r="P774"/>
  <c r="BI772"/>
  <c r="BH772"/>
  <c r="BG772"/>
  <c r="BE772"/>
  <c r="T772"/>
  <c r="R772"/>
  <c r="P772"/>
  <c r="BI770"/>
  <c r="BH770"/>
  <c r="BG770"/>
  <c r="BE770"/>
  <c r="T770"/>
  <c r="R770"/>
  <c r="P770"/>
  <c r="BI768"/>
  <c r="BH768"/>
  <c r="BG768"/>
  <c r="BE768"/>
  <c r="T768"/>
  <c r="R768"/>
  <c r="P768"/>
  <c r="BI766"/>
  <c r="BH766"/>
  <c r="BG766"/>
  <c r="BE766"/>
  <c r="T766"/>
  <c r="R766"/>
  <c r="P766"/>
  <c r="BI764"/>
  <c r="BH764"/>
  <c r="BG764"/>
  <c r="BE764"/>
  <c r="T764"/>
  <c r="R764"/>
  <c r="P764"/>
  <c r="BI762"/>
  <c r="BH762"/>
  <c r="BG762"/>
  <c r="BE762"/>
  <c r="T762"/>
  <c r="R762"/>
  <c r="P762"/>
  <c r="BI760"/>
  <c r="BH760"/>
  <c r="BG760"/>
  <c r="BE760"/>
  <c r="T760"/>
  <c r="R760"/>
  <c r="P760"/>
  <c r="BI758"/>
  <c r="BH758"/>
  <c r="BG758"/>
  <c r="BE758"/>
  <c r="T758"/>
  <c r="R758"/>
  <c r="P758"/>
  <c r="BI756"/>
  <c r="BH756"/>
  <c r="BG756"/>
  <c r="BE756"/>
  <c r="T756"/>
  <c r="R756"/>
  <c r="P756"/>
  <c r="BI754"/>
  <c r="BH754"/>
  <c r="BG754"/>
  <c r="BE754"/>
  <c r="T754"/>
  <c r="R754"/>
  <c r="P754"/>
  <c r="BI752"/>
  <c r="BH752"/>
  <c r="BG752"/>
  <c r="BE752"/>
  <c r="T752"/>
  <c r="R752"/>
  <c r="P752"/>
  <c r="BI750"/>
  <c r="BH750"/>
  <c r="BG750"/>
  <c r="BE750"/>
  <c r="T750"/>
  <c r="R750"/>
  <c r="P750"/>
  <c r="BI748"/>
  <c r="BH748"/>
  <c r="BG748"/>
  <c r="BE748"/>
  <c r="T748"/>
  <c r="R748"/>
  <c r="P748"/>
  <c r="BI746"/>
  <c r="BH746"/>
  <c r="BG746"/>
  <c r="BE746"/>
  <c r="T746"/>
  <c r="R746"/>
  <c r="P746"/>
  <c r="BI743"/>
  <c r="BH743"/>
  <c r="BG743"/>
  <c r="BE743"/>
  <c r="T743"/>
  <c r="R743"/>
  <c r="P743"/>
  <c r="BI741"/>
  <c r="BH741"/>
  <c r="BG741"/>
  <c r="BE741"/>
  <c r="T741"/>
  <c r="R741"/>
  <c r="P741"/>
  <c r="BI739"/>
  <c r="BH739"/>
  <c r="BG739"/>
  <c r="BE739"/>
  <c r="T739"/>
  <c r="R739"/>
  <c r="P739"/>
  <c r="BI737"/>
  <c r="BH737"/>
  <c r="BG737"/>
  <c r="BE737"/>
  <c r="T737"/>
  <c r="R737"/>
  <c r="P737"/>
  <c r="BI735"/>
  <c r="BH735"/>
  <c r="BG735"/>
  <c r="BE735"/>
  <c r="T735"/>
  <c r="R735"/>
  <c r="P735"/>
  <c r="BI732"/>
  <c r="BH732"/>
  <c r="BG732"/>
  <c r="BE732"/>
  <c r="T732"/>
  <c r="R732"/>
  <c r="P732"/>
  <c r="BI729"/>
  <c r="BH729"/>
  <c r="BG729"/>
  <c r="BE729"/>
  <c r="T729"/>
  <c r="R729"/>
  <c r="P729"/>
  <c r="BI726"/>
  <c r="BH726"/>
  <c r="BG726"/>
  <c r="BE726"/>
  <c r="T726"/>
  <c r="R726"/>
  <c r="P726"/>
  <c r="BI724"/>
  <c r="BH724"/>
  <c r="BG724"/>
  <c r="BE724"/>
  <c r="T724"/>
  <c r="R724"/>
  <c r="P724"/>
  <c r="BI722"/>
  <c r="BH722"/>
  <c r="BG722"/>
  <c r="BE722"/>
  <c r="T722"/>
  <c r="R722"/>
  <c r="P722"/>
  <c r="BI720"/>
  <c r="BH720"/>
  <c r="BG720"/>
  <c r="BE720"/>
  <c r="T720"/>
  <c r="R720"/>
  <c r="P720"/>
  <c r="BI717"/>
  <c r="BH717"/>
  <c r="BG717"/>
  <c r="BE717"/>
  <c r="T717"/>
  <c r="R717"/>
  <c r="P717"/>
  <c r="BI715"/>
  <c r="BH715"/>
  <c r="BG715"/>
  <c r="BE715"/>
  <c r="T715"/>
  <c r="R715"/>
  <c r="P715"/>
  <c r="BI713"/>
  <c r="BH713"/>
  <c r="BG713"/>
  <c r="BE713"/>
  <c r="T713"/>
  <c r="R713"/>
  <c r="P713"/>
  <c r="BI709"/>
  <c r="BH709"/>
  <c r="BG709"/>
  <c r="BE709"/>
  <c r="T709"/>
  <c r="R709"/>
  <c r="P709"/>
  <c r="BI707"/>
  <c r="BH707"/>
  <c r="BG707"/>
  <c r="BE707"/>
  <c r="T707"/>
  <c r="R707"/>
  <c r="P707"/>
  <c r="BI705"/>
  <c r="BH705"/>
  <c r="BG705"/>
  <c r="BE705"/>
  <c r="T705"/>
  <c r="R705"/>
  <c r="P705"/>
  <c r="BI703"/>
  <c r="BH703"/>
  <c r="BG703"/>
  <c r="BE703"/>
  <c r="T703"/>
  <c r="R703"/>
  <c r="P703"/>
  <c r="BI701"/>
  <c r="BH701"/>
  <c r="BG701"/>
  <c r="BE701"/>
  <c r="T701"/>
  <c r="R701"/>
  <c r="P701"/>
  <c r="BI699"/>
  <c r="BH699"/>
  <c r="BG699"/>
  <c r="BE699"/>
  <c r="T699"/>
  <c r="R699"/>
  <c r="P699"/>
  <c r="BI697"/>
  <c r="BH697"/>
  <c r="BG697"/>
  <c r="BE697"/>
  <c r="T697"/>
  <c r="R697"/>
  <c r="P697"/>
  <c r="BI695"/>
  <c r="BH695"/>
  <c r="BG695"/>
  <c r="BE695"/>
  <c r="T695"/>
  <c r="R695"/>
  <c r="P695"/>
  <c r="BI690"/>
  <c r="BH690"/>
  <c r="BG690"/>
  <c r="BE690"/>
  <c r="T690"/>
  <c r="R690"/>
  <c r="P690"/>
  <c r="BI686"/>
  <c r="BH686"/>
  <c r="BG686"/>
  <c r="BE686"/>
  <c r="T686"/>
  <c r="R686"/>
  <c r="P686"/>
  <c r="BI684"/>
  <c r="BH684"/>
  <c r="BG684"/>
  <c r="BE684"/>
  <c r="T684"/>
  <c r="R684"/>
  <c r="P684"/>
  <c r="BI682"/>
  <c r="BH682"/>
  <c r="BG682"/>
  <c r="BE682"/>
  <c r="T682"/>
  <c r="R682"/>
  <c r="P682"/>
  <c r="BI680"/>
  <c r="BH680"/>
  <c r="BG680"/>
  <c r="BE680"/>
  <c r="T680"/>
  <c r="R680"/>
  <c r="P680"/>
  <c r="BI678"/>
  <c r="BH678"/>
  <c r="BG678"/>
  <c r="BE678"/>
  <c r="T678"/>
  <c r="R678"/>
  <c r="P678"/>
  <c r="BI672"/>
  <c r="BH672"/>
  <c r="BG672"/>
  <c r="BE672"/>
  <c r="T672"/>
  <c r="R672"/>
  <c r="P672"/>
  <c r="BI670"/>
  <c r="BH670"/>
  <c r="BG670"/>
  <c r="BE670"/>
  <c r="T670"/>
  <c r="R670"/>
  <c r="P670"/>
  <c r="BI668"/>
  <c r="BH668"/>
  <c r="BG668"/>
  <c r="BE668"/>
  <c r="T668"/>
  <c r="R668"/>
  <c r="P668"/>
  <c r="BI666"/>
  <c r="BH666"/>
  <c r="BG666"/>
  <c r="BE666"/>
  <c r="T666"/>
  <c r="R666"/>
  <c r="P666"/>
  <c r="BI664"/>
  <c r="BH664"/>
  <c r="BG664"/>
  <c r="BE664"/>
  <c r="T664"/>
  <c r="R664"/>
  <c r="P664"/>
  <c r="BI662"/>
  <c r="BH662"/>
  <c r="BG662"/>
  <c r="BE662"/>
  <c r="T662"/>
  <c r="R662"/>
  <c r="P662"/>
  <c r="BI660"/>
  <c r="BH660"/>
  <c r="BG660"/>
  <c r="BE660"/>
  <c r="T660"/>
  <c r="R660"/>
  <c r="P660"/>
  <c r="BI658"/>
  <c r="BH658"/>
  <c r="BG658"/>
  <c r="BE658"/>
  <c r="T658"/>
  <c r="R658"/>
  <c r="P658"/>
  <c r="BI654"/>
  <c r="BH654"/>
  <c r="BG654"/>
  <c r="BE654"/>
  <c r="T654"/>
  <c r="R654"/>
  <c r="P654"/>
  <c r="BI652"/>
  <c r="BH652"/>
  <c r="BG652"/>
  <c r="BE652"/>
  <c r="T652"/>
  <c r="R652"/>
  <c r="P652"/>
  <c r="BI650"/>
  <c r="BH650"/>
  <c r="BG650"/>
  <c r="BE650"/>
  <c r="T650"/>
  <c r="R650"/>
  <c r="P650"/>
  <c r="BI648"/>
  <c r="BH648"/>
  <c r="BG648"/>
  <c r="BE648"/>
  <c r="T648"/>
  <c r="R648"/>
  <c r="P648"/>
  <c r="BI646"/>
  <c r="BH646"/>
  <c r="BG646"/>
  <c r="BE646"/>
  <c r="T646"/>
  <c r="R646"/>
  <c r="P646"/>
  <c r="BI644"/>
  <c r="BH644"/>
  <c r="BG644"/>
  <c r="BE644"/>
  <c r="T644"/>
  <c r="R644"/>
  <c r="P644"/>
  <c r="BI642"/>
  <c r="BH642"/>
  <c r="BG642"/>
  <c r="BE642"/>
  <c r="T642"/>
  <c r="R642"/>
  <c r="P642"/>
  <c r="BI641"/>
  <c r="BH641"/>
  <c r="BG641"/>
  <c r="BE641"/>
  <c r="T641"/>
  <c r="R641"/>
  <c r="P641"/>
  <c r="BI639"/>
  <c r="BH639"/>
  <c r="BG639"/>
  <c r="BE639"/>
  <c r="T639"/>
  <c r="R639"/>
  <c r="P639"/>
  <c r="BI638"/>
  <c r="BH638"/>
  <c r="BG638"/>
  <c r="BE638"/>
  <c r="T638"/>
  <c r="R638"/>
  <c r="P638"/>
  <c r="BI636"/>
  <c r="BH636"/>
  <c r="BG636"/>
  <c r="BE636"/>
  <c r="T636"/>
  <c r="R636"/>
  <c r="P636"/>
  <c r="BI634"/>
  <c r="BH634"/>
  <c r="BG634"/>
  <c r="BE634"/>
  <c r="T634"/>
  <c r="R634"/>
  <c r="P634"/>
  <c r="BI633"/>
  <c r="BH633"/>
  <c r="BG633"/>
  <c r="BE633"/>
  <c r="T633"/>
  <c r="R633"/>
  <c r="P633"/>
  <c r="BI632"/>
  <c r="BH632"/>
  <c r="BG632"/>
  <c r="BE632"/>
  <c r="T632"/>
  <c r="R632"/>
  <c r="P632"/>
  <c r="BI631"/>
  <c r="BH631"/>
  <c r="BG631"/>
  <c r="BE631"/>
  <c r="T631"/>
  <c r="R631"/>
  <c r="P631"/>
  <c r="BI630"/>
  <c r="BH630"/>
  <c r="BG630"/>
  <c r="BE630"/>
  <c r="T630"/>
  <c r="R630"/>
  <c r="P630"/>
  <c r="BI628"/>
  <c r="BH628"/>
  <c r="BG628"/>
  <c r="BE628"/>
  <c r="T628"/>
  <c r="R628"/>
  <c r="P628"/>
  <c r="BI627"/>
  <c r="BH627"/>
  <c r="BG627"/>
  <c r="BE627"/>
  <c r="T627"/>
  <c r="R627"/>
  <c r="P627"/>
  <c r="BI626"/>
  <c r="BH626"/>
  <c r="BG626"/>
  <c r="BE626"/>
  <c r="T626"/>
  <c r="R626"/>
  <c r="P626"/>
  <c r="BI625"/>
  <c r="BH625"/>
  <c r="BG625"/>
  <c r="BE625"/>
  <c r="T625"/>
  <c r="R625"/>
  <c r="P625"/>
  <c r="BI623"/>
  <c r="BH623"/>
  <c r="BG623"/>
  <c r="BE623"/>
  <c r="T623"/>
  <c r="R623"/>
  <c r="P623"/>
  <c r="BI621"/>
  <c r="BH621"/>
  <c r="BG621"/>
  <c r="BE621"/>
  <c r="T621"/>
  <c r="R621"/>
  <c r="P621"/>
  <c r="BI619"/>
  <c r="BH619"/>
  <c r="BG619"/>
  <c r="BE619"/>
  <c r="T619"/>
  <c r="R619"/>
  <c r="P619"/>
  <c r="BI617"/>
  <c r="BH617"/>
  <c r="BG617"/>
  <c r="BE617"/>
  <c r="T617"/>
  <c r="R617"/>
  <c r="P617"/>
  <c r="BI615"/>
  <c r="BH615"/>
  <c r="BG615"/>
  <c r="BE615"/>
  <c r="T615"/>
  <c r="R615"/>
  <c r="P615"/>
  <c r="BI613"/>
  <c r="BH613"/>
  <c r="BG613"/>
  <c r="BE613"/>
  <c r="T613"/>
  <c r="R613"/>
  <c r="P613"/>
  <c r="BI611"/>
  <c r="BH611"/>
  <c r="BG611"/>
  <c r="BE611"/>
  <c r="T611"/>
  <c r="R611"/>
  <c r="P611"/>
  <c r="BI589"/>
  <c r="BH589"/>
  <c r="BG589"/>
  <c r="BE589"/>
  <c r="T589"/>
  <c r="R589"/>
  <c r="P589"/>
  <c r="BI585"/>
  <c r="BH585"/>
  <c r="BG585"/>
  <c r="BE585"/>
  <c r="T585"/>
  <c r="R585"/>
  <c r="P585"/>
  <c r="BI584"/>
  <c r="BH584"/>
  <c r="BG584"/>
  <c r="BE584"/>
  <c r="T584"/>
  <c r="R584"/>
  <c r="P584"/>
  <c r="BI581"/>
  <c r="BH581"/>
  <c r="BG581"/>
  <c r="BE581"/>
  <c r="T581"/>
  <c r="R581"/>
  <c r="P581"/>
  <c r="BI579"/>
  <c r="BH579"/>
  <c r="BG579"/>
  <c r="BE579"/>
  <c r="T579"/>
  <c r="R579"/>
  <c r="P579"/>
  <c r="BI578"/>
  <c r="BH578"/>
  <c r="BG578"/>
  <c r="BE578"/>
  <c r="T578"/>
  <c r="R578"/>
  <c r="P578"/>
  <c r="BI576"/>
  <c r="BH576"/>
  <c r="BG576"/>
  <c r="BE576"/>
  <c r="T576"/>
  <c r="R576"/>
  <c r="P576"/>
  <c r="BI574"/>
  <c r="BH574"/>
  <c r="BG574"/>
  <c r="BE574"/>
  <c r="T574"/>
  <c r="R574"/>
  <c r="P574"/>
  <c r="BI573"/>
  <c r="BH573"/>
  <c r="BG573"/>
  <c r="BE573"/>
  <c r="T573"/>
  <c r="R573"/>
  <c r="P573"/>
  <c r="BI559"/>
  <c r="BH559"/>
  <c r="BG559"/>
  <c r="BE559"/>
  <c r="T559"/>
  <c r="R559"/>
  <c r="P559"/>
  <c r="BI553"/>
  <c r="BH553"/>
  <c r="BG553"/>
  <c r="BE553"/>
  <c r="T553"/>
  <c r="R553"/>
  <c r="P553"/>
  <c r="BI548"/>
  <c r="BH548"/>
  <c r="BG548"/>
  <c r="BE548"/>
  <c r="T548"/>
  <c r="R548"/>
  <c r="P548"/>
  <c r="BI541"/>
  <c r="BH541"/>
  <c r="BG541"/>
  <c r="BE541"/>
  <c r="T541"/>
  <c r="R541"/>
  <c r="P541"/>
  <c r="BI538"/>
  <c r="BH538"/>
  <c r="BG538"/>
  <c r="BE538"/>
  <c r="T538"/>
  <c r="R538"/>
  <c r="P538"/>
  <c r="BI536"/>
  <c r="BH536"/>
  <c r="BG536"/>
  <c r="BE536"/>
  <c r="T536"/>
  <c r="R536"/>
  <c r="P536"/>
  <c r="BI532"/>
  <c r="BH532"/>
  <c r="BG532"/>
  <c r="BE532"/>
  <c r="T532"/>
  <c r="R532"/>
  <c r="P532"/>
  <c r="BI528"/>
  <c r="BH528"/>
  <c r="BG528"/>
  <c r="BE528"/>
  <c r="T528"/>
  <c r="R528"/>
  <c r="P528"/>
  <c r="BI526"/>
  <c r="BH526"/>
  <c r="BG526"/>
  <c r="BE526"/>
  <c r="T526"/>
  <c r="R526"/>
  <c r="P526"/>
  <c r="BI515"/>
  <c r="BH515"/>
  <c r="BG515"/>
  <c r="BE515"/>
  <c r="T515"/>
  <c r="R515"/>
  <c r="P515"/>
  <c r="BI513"/>
  <c r="BH513"/>
  <c r="BG513"/>
  <c r="BE513"/>
  <c r="T513"/>
  <c r="R513"/>
  <c r="P513"/>
  <c r="BI497"/>
  <c r="BH497"/>
  <c r="BG497"/>
  <c r="BE497"/>
  <c r="T497"/>
  <c r="R497"/>
  <c r="P497"/>
  <c r="BI490"/>
  <c r="BH490"/>
  <c r="BG490"/>
  <c r="BE490"/>
  <c r="T490"/>
  <c r="R490"/>
  <c r="P490"/>
  <c r="BI471"/>
  <c r="BH471"/>
  <c r="BG471"/>
  <c r="BE471"/>
  <c r="T471"/>
  <c r="R471"/>
  <c r="P471"/>
  <c r="BI469"/>
  <c r="BH469"/>
  <c r="BG469"/>
  <c r="BE469"/>
  <c r="T469"/>
  <c r="R469"/>
  <c r="P469"/>
  <c r="BI452"/>
  <c r="BH452"/>
  <c r="BG452"/>
  <c r="BE452"/>
  <c r="T452"/>
  <c r="R452"/>
  <c r="P452"/>
  <c r="BI449"/>
  <c r="BH449"/>
  <c r="BG449"/>
  <c r="BE449"/>
  <c r="T449"/>
  <c r="R449"/>
  <c r="P449"/>
  <c r="BI443"/>
  <c r="BH443"/>
  <c r="BG443"/>
  <c r="BE443"/>
  <c r="T443"/>
  <c r="R443"/>
  <c r="P443"/>
  <c r="BI429"/>
  <c r="BH429"/>
  <c r="BG429"/>
  <c r="BE429"/>
  <c r="T429"/>
  <c r="R429"/>
  <c r="P429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R421"/>
  <c r="P421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1"/>
  <c r="BH411"/>
  <c r="BG411"/>
  <c r="BE411"/>
  <c r="T411"/>
  <c r="R411"/>
  <c r="P411"/>
  <c r="BI388"/>
  <c r="BH388"/>
  <c r="BG388"/>
  <c r="BE388"/>
  <c r="T388"/>
  <c r="R388"/>
  <c r="P388"/>
  <c r="BI385"/>
  <c r="BH385"/>
  <c r="BG385"/>
  <c r="BE385"/>
  <c r="T385"/>
  <c r="R385"/>
  <c r="P385"/>
  <c r="BI382"/>
  <c r="BH382"/>
  <c r="BG382"/>
  <c r="BE382"/>
  <c r="T382"/>
  <c r="T381" s="1"/>
  <c r="R382"/>
  <c r="R381" s="1"/>
  <c r="P382"/>
  <c r="P381" s="1"/>
  <c r="BI376"/>
  <c r="BH376"/>
  <c r="BG376"/>
  <c r="BE376"/>
  <c r="T376"/>
  <c r="R376"/>
  <c r="P376"/>
  <c r="BI374"/>
  <c r="BH374"/>
  <c r="BG374"/>
  <c r="BE374"/>
  <c r="T374"/>
  <c r="R374"/>
  <c r="P374"/>
  <c r="BI372"/>
  <c r="BH372"/>
  <c r="BG372"/>
  <c r="BE372"/>
  <c r="T372"/>
  <c r="R372"/>
  <c r="P372"/>
  <c r="BI364"/>
  <c r="BH364"/>
  <c r="BG364"/>
  <c r="BE364"/>
  <c r="T364"/>
  <c r="R364"/>
  <c r="P364"/>
  <c r="BI362"/>
  <c r="BH362"/>
  <c r="BG362"/>
  <c r="BE362"/>
  <c r="T362"/>
  <c r="R362"/>
  <c r="P362"/>
  <c r="BI357"/>
  <c r="BH357"/>
  <c r="BG357"/>
  <c r="BE357"/>
  <c r="T357"/>
  <c r="R357"/>
  <c r="P357"/>
  <c r="BI350"/>
  <c r="BH350"/>
  <c r="BG350"/>
  <c r="BE350"/>
  <c r="T350"/>
  <c r="R350"/>
  <c r="P350"/>
  <c r="BI345"/>
  <c r="BH345"/>
  <c r="BG345"/>
  <c r="BE345"/>
  <c r="T345"/>
  <c r="R345"/>
  <c r="P345"/>
  <c r="BI331"/>
  <c r="BH331"/>
  <c r="BG331"/>
  <c r="BE331"/>
  <c r="T331"/>
  <c r="R331"/>
  <c r="P331"/>
  <c r="BI328"/>
  <c r="BH328"/>
  <c r="BG328"/>
  <c r="BE328"/>
  <c r="T328"/>
  <c r="T327" s="1"/>
  <c r="R328"/>
  <c r="R327" s="1"/>
  <c r="P328"/>
  <c r="P327" s="1"/>
  <c r="BI323"/>
  <c r="BH323"/>
  <c r="BG323"/>
  <c r="BE323"/>
  <c r="T323"/>
  <c r="R323"/>
  <c r="P323"/>
  <c r="BI310"/>
  <c r="BH310"/>
  <c r="BG310"/>
  <c r="BE310"/>
  <c r="T310"/>
  <c r="R310"/>
  <c r="P310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83"/>
  <c r="BH283"/>
  <c r="BG283"/>
  <c r="BE283"/>
  <c r="T283"/>
  <c r="R283"/>
  <c r="P283"/>
  <c r="BI274"/>
  <c r="BH274"/>
  <c r="BG274"/>
  <c r="BE274"/>
  <c r="T274"/>
  <c r="R274"/>
  <c r="P274"/>
  <c r="BI264"/>
  <c r="BH264"/>
  <c r="BG264"/>
  <c r="BE264"/>
  <c r="T264"/>
  <c r="R264"/>
  <c r="P264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3"/>
  <c r="BH253"/>
  <c r="BG253"/>
  <c r="BE253"/>
  <c r="T253"/>
  <c r="R253"/>
  <c r="P253"/>
  <c r="BI248"/>
  <c r="BH248"/>
  <c r="BG248"/>
  <c r="BE248"/>
  <c r="T248"/>
  <c r="R248"/>
  <c r="P248"/>
  <c r="BI237"/>
  <c r="BH237"/>
  <c r="BG237"/>
  <c r="BE237"/>
  <c r="T237"/>
  <c r="R237"/>
  <c r="P237"/>
  <c r="BI224"/>
  <c r="BH224"/>
  <c r="BG224"/>
  <c r="BE224"/>
  <c r="T224"/>
  <c r="R224"/>
  <c r="P224"/>
  <c r="BI217"/>
  <c r="BH217"/>
  <c r="BG217"/>
  <c r="BE217"/>
  <c r="T217"/>
  <c r="R217"/>
  <c r="P217"/>
  <c r="BI210"/>
  <c r="BH210"/>
  <c r="BG210"/>
  <c r="BE210"/>
  <c r="T210"/>
  <c r="R210"/>
  <c r="P210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64"/>
  <c r="BH164"/>
  <c r="BG164"/>
  <c r="BE164"/>
  <c r="T164"/>
  <c r="R164"/>
  <c r="P164"/>
  <c r="BI153"/>
  <c r="BH153"/>
  <c r="BG153"/>
  <c r="BE153"/>
  <c r="T153"/>
  <c r="R153"/>
  <c r="P153"/>
  <c r="J147"/>
  <c r="J146"/>
  <c r="F146"/>
  <c r="F144"/>
  <c r="E142"/>
  <c r="BI129"/>
  <c r="BH129"/>
  <c r="BG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BI125"/>
  <c r="BH125"/>
  <c r="BG125"/>
  <c r="BF125"/>
  <c r="BE125"/>
  <c r="BI124"/>
  <c r="BH124"/>
  <c r="BG124"/>
  <c r="BF124"/>
  <c r="BE124"/>
  <c r="J92"/>
  <c r="J91"/>
  <c r="F91"/>
  <c r="F89"/>
  <c r="E87"/>
  <c r="J18"/>
  <c r="E18"/>
  <c r="F92"/>
  <c r="J17"/>
  <c r="J12"/>
  <c r="J144" s="1"/>
  <c r="E7"/>
  <c r="E85"/>
  <c r="J41" i="9"/>
  <c r="J40"/>
  <c r="AY103" i="1"/>
  <c r="J39" i="9"/>
  <c r="AX103" i="1"/>
  <c r="BI197" i="9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BI113"/>
  <c r="BH113"/>
  <c r="BG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J94"/>
  <c r="J93"/>
  <c r="F93"/>
  <c r="F91"/>
  <c r="E89"/>
  <c r="J20"/>
  <c r="E20"/>
  <c r="F94" s="1"/>
  <c r="J19"/>
  <c r="J14"/>
  <c r="J130" s="1"/>
  <c r="E7"/>
  <c r="E124"/>
  <c r="J41" i="8"/>
  <c r="J40"/>
  <c r="AY102" i="1" s="1"/>
  <c r="J39" i="8"/>
  <c r="AX102" i="1" s="1"/>
  <c r="BI170" i="8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T136" s="1"/>
  <c r="R138"/>
  <c r="R137" s="1"/>
  <c r="R136" s="1"/>
  <c r="P138"/>
  <c r="P137" s="1"/>
  <c r="P136" s="1"/>
  <c r="J132"/>
  <c r="J131"/>
  <c r="F131"/>
  <c r="F129"/>
  <c r="E127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4"/>
  <c r="J93"/>
  <c r="F93"/>
  <c r="F91"/>
  <c r="E89"/>
  <c r="J20"/>
  <c r="E20"/>
  <c r="F132" s="1"/>
  <c r="J19"/>
  <c r="J14"/>
  <c r="J129" s="1"/>
  <c r="E7"/>
  <c r="E85" s="1"/>
  <c r="J41" i="7"/>
  <c r="J40"/>
  <c r="AY101" i="1" s="1"/>
  <c r="J39" i="7"/>
  <c r="AX101" i="1" s="1"/>
  <c r="BI160" i="7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1"/>
  <c r="J130"/>
  <c r="F130"/>
  <c r="F128"/>
  <c r="E126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4"/>
  <c r="J93"/>
  <c r="F93"/>
  <c r="F91"/>
  <c r="E89"/>
  <c r="J20"/>
  <c r="E20"/>
  <c r="F131" s="1"/>
  <c r="J19"/>
  <c r="J14"/>
  <c r="J128" s="1"/>
  <c r="E7"/>
  <c r="E122" s="1"/>
  <c r="J41" i="6"/>
  <c r="J40"/>
  <c r="AY100" i="1" s="1"/>
  <c r="J39" i="6"/>
  <c r="AX100" i="1"/>
  <c r="BI184" i="6"/>
  <c r="BH184"/>
  <c r="BG184"/>
  <c r="BE184"/>
  <c r="T184"/>
  <c r="R184"/>
  <c r="P184"/>
  <c r="BI183"/>
  <c r="BH183"/>
  <c r="BG183"/>
  <c r="BE183"/>
  <c r="T183"/>
  <c r="R183"/>
  <c r="P183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J132"/>
  <c r="J131"/>
  <c r="F131"/>
  <c r="F129"/>
  <c r="E127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4"/>
  <c r="J93"/>
  <c r="F93"/>
  <c r="F91"/>
  <c r="E89"/>
  <c r="J20"/>
  <c r="E20"/>
  <c r="F132" s="1"/>
  <c r="J19"/>
  <c r="J14"/>
  <c r="J91" s="1"/>
  <c r="E7"/>
  <c r="E85" s="1"/>
  <c r="J41" i="5"/>
  <c r="J40"/>
  <c r="AY99" i="1" s="1"/>
  <c r="J39" i="5"/>
  <c r="AX99" i="1" s="1"/>
  <c r="BI153" i="5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8"/>
  <c r="J127"/>
  <c r="F127"/>
  <c r="F125"/>
  <c r="E123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4"/>
  <c r="J93"/>
  <c r="F93"/>
  <c r="F91"/>
  <c r="E89"/>
  <c r="J20"/>
  <c r="E20"/>
  <c r="F128" s="1"/>
  <c r="J19"/>
  <c r="J14"/>
  <c r="J91" s="1"/>
  <c r="E7"/>
  <c r="E85" s="1"/>
  <c r="J41" i="4"/>
  <c r="J40"/>
  <c r="AY98" i="1" s="1"/>
  <c r="J39" i="4"/>
  <c r="AX98" i="1"/>
  <c r="BI307" i="4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J140"/>
  <c r="J139"/>
  <c r="F139"/>
  <c r="F137"/>
  <c r="E135"/>
  <c r="BI120"/>
  <c r="BH120"/>
  <c r="BG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J94"/>
  <c r="J93"/>
  <c r="F93"/>
  <c r="F91"/>
  <c r="E89"/>
  <c r="J20"/>
  <c r="E20"/>
  <c r="F140" s="1"/>
  <c r="J19"/>
  <c r="J14"/>
  <c r="J91" s="1"/>
  <c r="E7"/>
  <c r="E131" s="1"/>
  <c r="J41" i="3"/>
  <c r="J40"/>
  <c r="AY97" i="1" s="1"/>
  <c r="J39" i="3"/>
  <c r="AX97" i="1"/>
  <c r="BI210" i="3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 s="1"/>
  <c r="R173"/>
  <c r="R172" s="1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J138"/>
  <c r="J137"/>
  <c r="F137"/>
  <c r="F135"/>
  <c r="E133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4"/>
  <c r="J93"/>
  <c r="F93"/>
  <c r="F91"/>
  <c r="E89"/>
  <c r="J20"/>
  <c r="E20"/>
  <c r="F138"/>
  <c r="J19"/>
  <c r="J14"/>
  <c r="J91" s="1"/>
  <c r="E7"/>
  <c r="E129"/>
  <c r="J39" i="2"/>
  <c r="J38"/>
  <c r="AY96" i="1"/>
  <c r="J37" i="2"/>
  <c r="AX96" i="1"/>
  <c r="BI711" i="2"/>
  <c r="BH711"/>
  <c r="BG711"/>
  <c r="BE711"/>
  <c r="T711"/>
  <c r="R711"/>
  <c r="P711"/>
  <c r="BI710"/>
  <c r="BH710"/>
  <c r="BG710"/>
  <c r="BE710"/>
  <c r="T710"/>
  <c r="R710"/>
  <c r="P710"/>
  <c r="BI707"/>
  <c r="BH707"/>
  <c r="BG707"/>
  <c r="BE707"/>
  <c r="T707"/>
  <c r="R707"/>
  <c r="P707"/>
  <c r="BI704"/>
  <c r="BH704"/>
  <c r="BG704"/>
  <c r="BE704"/>
  <c r="T704"/>
  <c r="R704"/>
  <c r="P704"/>
  <c r="BI701"/>
  <c r="BH701"/>
  <c r="BG701"/>
  <c r="BE701"/>
  <c r="T701"/>
  <c r="R701"/>
  <c r="P701"/>
  <c r="BI698"/>
  <c r="BH698"/>
  <c r="BG698"/>
  <c r="BE698"/>
  <c r="T698"/>
  <c r="R698"/>
  <c r="P698"/>
  <c r="BI692"/>
  <c r="BH692"/>
  <c r="BG692"/>
  <c r="BE692"/>
  <c r="T692"/>
  <c r="R692"/>
  <c r="P692"/>
  <c r="BI689"/>
  <c r="BH689"/>
  <c r="BG689"/>
  <c r="BE689"/>
  <c r="T689"/>
  <c r="R689"/>
  <c r="P689"/>
  <c r="BI686"/>
  <c r="BH686"/>
  <c r="BG686"/>
  <c r="BE686"/>
  <c r="T686"/>
  <c r="R686"/>
  <c r="P686"/>
  <c r="BI683"/>
  <c r="BH683"/>
  <c r="BG683"/>
  <c r="BE683"/>
  <c r="T683"/>
  <c r="R683"/>
  <c r="P683"/>
  <c r="BI680"/>
  <c r="BH680"/>
  <c r="BG680"/>
  <c r="BE680"/>
  <c r="T680"/>
  <c r="R680"/>
  <c r="P680"/>
  <c r="BI677"/>
  <c r="BH677"/>
  <c r="BG677"/>
  <c r="BE677"/>
  <c r="T677"/>
  <c r="R677"/>
  <c r="P677"/>
  <c r="BI674"/>
  <c r="BH674"/>
  <c r="BG674"/>
  <c r="BE674"/>
  <c r="T674"/>
  <c r="R674"/>
  <c r="P674"/>
  <c r="BI671"/>
  <c r="BH671"/>
  <c r="BG671"/>
  <c r="BE671"/>
  <c r="T671"/>
  <c r="R671"/>
  <c r="P671"/>
  <c r="BI668"/>
  <c r="BH668"/>
  <c r="BG668"/>
  <c r="BE668"/>
  <c r="T668"/>
  <c r="R668"/>
  <c r="P668"/>
  <c r="BI663"/>
  <c r="BH663"/>
  <c r="BG663"/>
  <c r="BE663"/>
  <c r="T663"/>
  <c r="R663"/>
  <c r="P663"/>
  <c r="BI659"/>
  <c r="BH659"/>
  <c r="BG659"/>
  <c r="BE659"/>
  <c r="T659"/>
  <c r="R659"/>
  <c r="P659"/>
  <c r="BI655"/>
  <c r="BH655"/>
  <c r="BG655"/>
  <c r="BE655"/>
  <c r="T655"/>
  <c r="R655"/>
  <c r="P655"/>
  <c r="BI649"/>
  <c r="BH649"/>
  <c r="BG649"/>
  <c r="BE649"/>
  <c r="T649"/>
  <c r="R649"/>
  <c r="P649"/>
  <c r="BI645"/>
  <c r="BH645"/>
  <c r="BG645"/>
  <c r="BE645"/>
  <c r="T645"/>
  <c r="R645"/>
  <c r="P645"/>
  <c r="BI641"/>
  <c r="BH641"/>
  <c r="BG641"/>
  <c r="BE641"/>
  <c r="T641"/>
  <c r="R641"/>
  <c r="P641"/>
  <c r="BI636"/>
  <c r="BH636"/>
  <c r="BG636"/>
  <c r="BE636"/>
  <c r="T636"/>
  <c r="R636"/>
  <c r="P636"/>
  <c r="BI631"/>
  <c r="BH631"/>
  <c r="BG631"/>
  <c r="BE631"/>
  <c r="T631"/>
  <c r="R631"/>
  <c r="P631"/>
  <c r="BI626"/>
  <c r="BH626"/>
  <c r="BG626"/>
  <c r="BE626"/>
  <c r="T626"/>
  <c r="R626"/>
  <c r="P626"/>
  <c r="BI621"/>
  <c r="BH621"/>
  <c r="BG621"/>
  <c r="BE621"/>
  <c r="T621"/>
  <c r="R621"/>
  <c r="P621"/>
  <c r="BI616"/>
  <c r="BH616"/>
  <c r="BG616"/>
  <c r="BE616"/>
  <c r="T616"/>
  <c r="R616"/>
  <c r="P616"/>
  <c r="BI614"/>
  <c r="BH614"/>
  <c r="BG614"/>
  <c r="BE614"/>
  <c r="T614"/>
  <c r="R614"/>
  <c r="P614"/>
  <c r="BI611"/>
  <c r="BH611"/>
  <c r="BG611"/>
  <c r="BE611"/>
  <c r="T611"/>
  <c r="R611"/>
  <c r="P611"/>
  <c r="BI608"/>
  <c r="BH608"/>
  <c r="BG608"/>
  <c r="BE608"/>
  <c r="T608"/>
  <c r="R608"/>
  <c r="P608"/>
  <c r="BI605"/>
  <c r="BH605"/>
  <c r="BG605"/>
  <c r="BE605"/>
  <c r="T605"/>
  <c r="R605"/>
  <c r="P605"/>
  <c r="BI602"/>
  <c r="BH602"/>
  <c r="BG602"/>
  <c r="BE602"/>
  <c r="T602"/>
  <c r="R602"/>
  <c r="P602"/>
  <c r="BI599"/>
  <c r="BH599"/>
  <c r="BG599"/>
  <c r="BE599"/>
  <c r="T599"/>
  <c r="R599"/>
  <c r="P599"/>
  <c r="BI596"/>
  <c r="BH596"/>
  <c r="BG596"/>
  <c r="BE596"/>
  <c r="T596"/>
  <c r="R596"/>
  <c r="P596"/>
  <c r="BI593"/>
  <c r="BH593"/>
  <c r="BG593"/>
  <c r="BE593"/>
  <c r="T593"/>
  <c r="R593"/>
  <c r="P593"/>
  <c r="BI589"/>
  <c r="BH589"/>
  <c r="BG589"/>
  <c r="BE589"/>
  <c r="T589"/>
  <c r="R589"/>
  <c r="P589"/>
  <c r="BI585"/>
  <c r="BH585"/>
  <c r="BG585"/>
  <c r="BE585"/>
  <c r="T585"/>
  <c r="R585"/>
  <c r="P585"/>
  <c r="BI581"/>
  <c r="BH581"/>
  <c r="BG581"/>
  <c r="BE581"/>
  <c r="T581"/>
  <c r="R581"/>
  <c r="P581"/>
  <c r="BI577"/>
  <c r="BH577"/>
  <c r="BG577"/>
  <c r="BE577"/>
  <c r="T577"/>
  <c r="R577"/>
  <c r="P577"/>
  <c r="BI573"/>
  <c r="BH573"/>
  <c r="BG573"/>
  <c r="BE573"/>
  <c r="T573"/>
  <c r="R573"/>
  <c r="P573"/>
  <c r="BI569"/>
  <c r="BH569"/>
  <c r="BG569"/>
  <c r="BE569"/>
  <c r="T569"/>
  <c r="R569"/>
  <c r="P569"/>
  <c r="BI565"/>
  <c r="BH565"/>
  <c r="BG565"/>
  <c r="BE565"/>
  <c r="T565"/>
  <c r="R565"/>
  <c r="P565"/>
  <c r="BI561"/>
  <c r="BH561"/>
  <c r="BG561"/>
  <c r="BE561"/>
  <c r="T561"/>
  <c r="R561"/>
  <c r="P561"/>
  <c r="BI557"/>
  <c r="BH557"/>
  <c r="BG557"/>
  <c r="BE557"/>
  <c r="T557"/>
  <c r="R557"/>
  <c r="P557"/>
  <c r="BI546"/>
  <c r="BH546"/>
  <c r="BG546"/>
  <c r="BE546"/>
  <c r="T546"/>
  <c r="T545" s="1"/>
  <c r="R546"/>
  <c r="R545" s="1"/>
  <c r="P546"/>
  <c r="P545" s="1"/>
  <c r="BI544"/>
  <c r="BH544"/>
  <c r="BG544"/>
  <c r="BE544"/>
  <c r="T544"/>
  <c r="R544"/>
  <c r="P544"/>
  <c r="BI543"/>
  <c r="BH543"/>
  <c r="BG543"/>
  <c r="BE543"/>
  <c r="T543"/>
  <c r="R543"/>
  <c r="P543"/>
  <c r="BI541"/>
  <c r="BH541"/>
  <c r="BG541"/>
  <c r="BE541"/>
  <c r="T541"/>
  <c r="R541"/>
  <c r="P541"/>
  <c r="BI537"/>
  <c r="BH537"/>
  <c r="BG537"/>
  <c r="BE537"/>
  <c r="T537"/>
  <c r="R537"/>
  <c r="P537"/>
  <c r="BI533"/>
  <c r="BH533"/>
  <c r="BG533"/>
  <c r="BE533"/>
  <c r="T533"/>
  <c r="R533"/>
  <c r="P533"/>
  <c r="BI532"/>
  <c r="BH532"/>
  <c r="BG532"/>
  <c r="BE532"/>
  <c r="T532"/>
  <c r="R532"/>
  <c r="P532"/>
  <c r="BI531"/>
  <c r="BH531"/>
  <c r="BG531"/>
  <c r="BE531"/>
  <c r="T531"/>
  <c r="R531"/>
  <c r="P531"/>
  <c r="BI527"/>
  <c r="BH527"/>
  <c r="BG527"/>
  <c r="BE527"/>
  <c r="T527"/>
  <c r="R527"/>
  <c r="P527"/>
  <c r="BI526"/>
  <c r="BH526"/>
  <c r="BG526"/>
  <c r="BE526"/>
  <c r="T526"/>
  <c r="R526"/>
  <c r="P526"/>
  <c r="BI524"/>
  <c r="BH524"/>
  <c r="BG524"/>
  <c r="BE524"/>
  <c r="T524"/>
  <c r="R524"/>
  <c r="P524"/>
  <c r="BI520"/>
  <c r="BH520"/>
  <c r="BG520"/>
  <c r="BE520"/>
  <c r="T520"/>
  <c r="R520"/>
  <c r="P520"/>
  <c r="BI518"/>
  <c r="BH518"/>
  <c r="BG518"/>
  <c r="BE518"/>
  <c r="T518"/>
  <c r="R518"/>
  <c r="P518"/>
  <c r="BI516"/>
  <c r="BH516"/>
  <c r="BG516"/>
  <c r="BE516"/>
  <c r="T516"/>
  <c r="R516"/>
  <c r="P516"/>
  <c r="BI514"/>
  <c r="BH514"/>
  <c r="BG514"/>
  <c r="BE514"/>
  <c r="T514"/>
  <c r="R514"/>
  <c r="P514"/>
  <c r="BI512"/>
  <c r="BH512"/>
  <c r="BG512"/>
  <c r="BE512"/>
  <c r="T512"/>
  <c r="R512"/>
  <c r="P512"/>
  <c r="BI510"/>
  <c r="BH510"/>
  <c r="BG510"/>
  <c r="BE510"/>
  <c r="T510"/>
  <c r="R510"/>
  <c r="P510"/>
  <c r="BI508"/>
  <c r="BH508"/>
  <c r="BG508"/>
  <c r="BE508"/>
  <c r="T508"/>
  <c r="R508"/>
  <c r="P508"/>
  <c r="BI506"/>
  <c r="BH506"/>
  <c r="BG506"/>
  <c r="BE506"/>
  <c r="T506"/>
  <c r="R506"/>
  <c r="P506"/>
  <c r="BI504"/>
  <c r="BH504"/>
  <c r="BG504"/>
  <c r="BE504"/>
  <c r="T504"/>
  <c r="R504"/>
  <c r="P504"/>
  <c r="BI502"/>
  <c r="BH502"/>
  <c r="BG502"/>
  <c r="BE502"/>
  <c r="T502"/>
  <c r="R502"/>
  <c r="P502"/>
  <c r="BI500"/>
  <c r="BH500"/>
  <c r="BG500"/>
  <c r="BE500"/>
  <c r="T500"/>
  <c r="R500"/>
  <c r="P500"/>
  <c r="BI498"/>
  <c r="BH498"/>
  <c r="BG498"/>
  <c r="BE498"/>
  <c r="T498"/>
  <c r="R498"/>
  <c r="P498"/>
  <c r="BI496"/>
  <c r="BH496"/>
  <c r="BG496"/>
  <c r="BE496"/>
  <c r="T496"/>
  <c r="R496"/>
  <c r="P496"/>
  <c r="BI492"/>
  <c r="BH492"/>
  <c r="BG492"/>
  <c r="BE492"/>
  <c r="T492"/>
  <c r="R492"/>
  <c r="P492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79"/>
  <c r="BH479"/>
  <c r="BG479"/>
  <c r="BE479"/>
  <c r="T479"/>
  <c r="R479"/>
  <c r="P479"/>
  <c r="BI476"/>
  <c r="BH476"/>
  <c r="BG476"/>
  <c r="BE476"/>
  <c r="T476"/>
  <c r="R476"/>
  <c r="P476"/>
  <c r="BI474"/>
  <c r="BH474"/>
  <c r="BG474"/>
  <c r="BE474"/>
  <c r="T474"/>
  <c r="R474"/>
  <c r="P474"/>
  <c r="BI471"/>
  <c r="BH471"/>
  <c r="BG471"/>
  <c r="BE471"/>
  <c r="T471"/>
  <c r="R471"/>
  <c r="P471"/>
  <c r="BI469"/>
  <c r="BH469"/>
  <c r="BG469"/>
  <c r="BE469"/>
  <c r="T469"/>
  <c r="R469"/>
  <c r="P469"/>
  <c r="BI467"/>
  <c r="BH467"/>
  <c r="BG467"/>
  <c r="BE467"/>
  <c r="T467"/>
  <c r="R467"/>
  <c r="P467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4"/>
  <c r="BH454"/>
  <c r="BG454"/>
  <c r="BE454"/>
  <c r="T454"/>
  <c r="R454"/>
  <c r="P454"/>
  <c r="BI452"/>
  <c r="BH452"/>
  <c r="BG452"/>
  <c r="BE452"/>
  <c r="T452"/>
  <c r="R452"/>
  <c r="P452"/>
  <c r="BI450"/>
  <c r="BH450"/>
  <c r="BG450"/>
  <c r="BE450"/>
  <c r="T450"/>
  <c r="R450"/>
  <c r="P450"/>
  <c r="BI448"/>
  <c r="BH448"/>
  <c r="BG448"/>
  <c r="BE448"/>
  <c r="T448"/>
  <c r="R448"/>
  <c r="P448"/>
  <c r="BI447"/>
  <c r="BH447"/>
  <c r="BG447"/>
  <c r="BE447"/>
  <c r="T447"/>
  <c r="R447"/>
  <c r="P447"/>
  <c r="BI445"/>
  <c r="BH445"/>
  <c r="BG445"/>
  <c r="BE445"/>
  <c r="T445"/>
  <c r="R445"/>
  <c r="P445"/>
  <c r="BI443"/>
  <c r="BH443"/>
  <c r="BG443"/>
  <c r="BE443"/>
  <c r="T443"/>
  <c r="R443"/>
  <c r="P443"/>
  <c r="BI441"/>
  <c r="BH441"/>
  <c r="BG441"/>
  <c r="BE441"/>
  <c r="T441"/>
  <c r="R441"/>
  <c r="P441"/>
  <c r="BI437"/>
  <c r="BH437"/>
  <c r="BG437"/>
  <c r="BE437"/>
  <c r="T437"/>
  <c r="R437"/>
  <c r="P437"/>
  <c r="BI435"/>
  <c r="BH435"/>
  <c r="BG435"/>
  <c r="BE435"/>
  <c r="T435"/>
  <c r="R435"/>
  <c r="P435"/>
  <c r="BI433"/>
  <c r="BH433"/>
  <c r="BG433"/>
  <c r="BE433"/>
  <c r="T433"/>
  <c r="R433"/>
  <c r="P433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R421"/>
  <c r="P421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4"/>
  <c r="BH404"/>
  <c r="BG404"/>
  <c r="BE404"/>
  <c r="T404"/>
  <c r="T403" s="1"/>
  <c r="R404"/>
  <c r="R403" s="1"/>
  <c r="P404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89"/>
  <c r="BH389"/>
  <c r="BG389"/>
  <c r="BE389"/>
  <c r="T389"/>
  <c r="R389"/>
  <c r="P389"/>
  <c r="BI387"/>
  <c r="BH387"/>
  <c r="BG387"/>
  <c r="BE387"/>
  <c r="T387"/>
  <c r="R387"/>
  <c r="P387"/>
  <c r="BI385"/>
  <c r="BH385"/>
  <c r="BG385"/>
  <c r="BE385"/>
  <c r="T385"/>
  <c r="R385"/>
  <c r="P385"/>
  <c r="BI380"/>
  <c r="BH380"/>
  <c r="BG380"/>
  <c r="BE380"/>
  <c r="T380"/>
  <c r="R380"/>
  <c r="P380"/>
  <c r="BI376"/>
  <c r="BH376"/>
  <c r="BG376"/>
  <c r="BE376"/>
  <c r="T376"/>
  <c r="R376"/>
  <c r="P376"/>
  <c r="BI372"/>
  <c r="BH372"/>
  <c r="BG372"/>
  <c r="BE372"/>
  <c r="T372"/>
  <c r="R372"/>
  <c r="P372"/>
  <c r="BI367"/>
  <c r="BH367"/>
  <c r="BG367"/>
  <c r="BE367"/>
  <c r="T367"/>
  <c r="R367"/>
  <c r="P367"/>
  <c r="BI365"/>
  <c r="BH365"/>
  <c r="BG365"/>
  <c r="BE365"/>
  <c r="T365"/>
  <c r="R365"/>
  <c r="P365"/>
  <c r="BI363"/>
  <c r="BH363"/>
  <c r="BG363"/>
  <c r="BE363"/>
  <c r="T363"/>
  <c r="R363"/>
  <c r="P363"/>
  <c r="BI360"/>
  <c r="BH360"/>
  <c r="BG360"/>
  <c r="BE360"/>
  <c r="T360"/>
  <c r="R360"/>
  <c r="P360"/>
  <c r="BI357"/>
  <c r="BH357"/>
  <c r="BG357"/>
  <c r="BE357"/>
  <c r="T357"/>
  <c r="R357"/>
  <c r="P357"/>
  <c r="BI356"/>
  <c r="BH356"/>
  <c r="BG356"/>
  <c r="BE356"/>
  <c r="T356"/>
  <c r="R356"/>
  <c r="P356"/>
  <c r="BI354"/>
  <c r="BH354"/>
  <c r="BG354"/>
  <c r="BE354"/>
  <c r="T354"/>
  <c r="R354"/>
  <c r="P354"/>
  <c r="BI349"/>
  <c r="BH349"/>
  <c r="BG349"/>
  <c r="BE349"/>
  <c r="T349"/>
  <c r="R349"/>
  <c r="P349"/>
  <c r="BI348"/>
  <c r="BH348"/>
  <c r="BG348"/>
  <c r="BE348"/>
  <c r="T348"/>
  <c r="R348"/>
  <c r="P348"/>
  <c r="BI344"/>
  <c r="BH344"/>
  <c r="BG344"/>
  <c r="BE344"/>
  <c r="T344"/>
  <c r="R344"/>
  <c r="P344"/>
  <c r="BI342"/>
  <c r="BH342"/>
  <c r="BG342"/>
  <c r="BE342"/>
  <c r="T342"/>
  <c r="R342"/>
  <c r="P342"/>
  <c r="BI340"/>
  <c r="BH340"/>
  <c r="BG340"/>
  <c r="BE340"/>
  <c r="T340"/>
  <c r="R340"/>
  <c r="P340"/>
  <c r="BI337"/>
  <c r="BH337"/>
  <c r="BG337"/>
  <c r="BE337"/>
  <c r="T337"/>
  <c r="R337"/>
  <c r="P337"/>
  <c r="BI333"/>
  <c r="BH333"/>
  <c r="BG333"/>
  <c r="BE333"/>
  <c r="T333"/>
  <c r="R333"/>
  <c r="P333"/>
  <c r="BI331"/>
  <c r="BH331"/>
  <c r="BG331"/>
  <c r="BE331"/>
  <c r="T331"/>
  <c r="R331"/>
  <c r="P331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2"/>
  <c r="BH312"/>
  <c r="BG312"/>
  <c r="BE312"/>
  <c r="T312"/>
  <c r="R312"/>
  <c r="P312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1"/>
  <c r="BH301"/>
  <c r="BG301"/>
  <c r="BE301"/>
  <c r="T301"/>
  <c r="R301"/>
  <c r="P301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0"/>
  <c r="BH280"/>
  <c r="BG280"/>
  <c r="BE280"/>
  <c r="T280"/>
  <c r="R280"/>
  <c r="P280"/>
  <c r="BI278"/>
  <c r="BH278"/>
  <c r="BG278"/>
  <c r="BE278"/>
  <c r="T278"/>
  <c r="R278"/>
  <c r="P278"/>
  <c r="BI275"/>
  <c r="BH275"/>
  <c r="BG275"/>
  <c r="BE275"/>
  <c r="T275"/>
  <c r="R275"/>
  <c r="P275"/>
  <c r="BI262"/>
  <c r="BH262"/>
  <c r="BG262"/>
  <c r="BE262"/>
  <c r="T262"/>
  <c r="R262"/>
  <c r="P262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1"/>
  <c r="BH251"/>
  <c r="BG251"/>
  <c r="BE251"/>
  <c r="T251"/>
  <c r="R251"/>
  <c r="P251"/>
  <c r="BI247"/>
  <c r="BH247"/>
  <c r="BG247"/>
  <c r="BE247"/>
  <c r="T247"/>
  <c r="R247"/>
  <c r="P247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2"/>
  <c r="BH232"/>
  <c r="BG232"/>
  <c r="BE232"/>
  <c r="T232"/>
  <c r="R232"/>
  <c r="P232"/>
  <c r="BI229"/>
  <c r="BH229"/>
  <c r="BG229"/>
  <c r="BE229"/>
  <c r="T229"/>
  <c r="R229"/>
  <c r="P229"/>
  <c r="BI226"/>
  <c r="BH226"/>
  <c r="BG226"/>
  <c r="BE226"/>
  <c r="T226"/>
  <c r="R226"/>
  <c r="P226"/>
  <c r="BI205"/>
  <c r="BH205"/>
  <c r="BG205"/>
  <c r="BE205"/>
  <c r="T205"/>
  <c r="R205"/>
  <c r="P205"/>
  <c r="BI193"/>
  <c r="BH193"/>
  <c r="BG193"/>
  <c r="BE193"/>
  <c r="T193"/>
  <c r="R193"/>
  <c r="P193"/>
  <c r="BI192"/>
  <c r="BH192"/>
  <c r="BG192"/>
  <c r="BE192"/>
  <c r="T192"/>
  <c r="R192"/>
  <c r="P192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6"/>
  <c r="BH176"/>
  <c r="BG176"/>
  <c r="BE176"/>
  <c r="T176"/>
  <c r="R176"/>
  <c r="P176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57"/>
  <c r="BH157"/>
  <c r="BG157"/>
  <c r="BE157"/>
  <c r="T157"/>
  <c r="R157"/>
  <c r="P157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J141"/>
  <c r="J140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J92"/>
  <c r="J91"/>
  <c r="F91"/>
  <c r="F89"/>
  <c r="E87"/>
  <c r="J18"/>
  <c r="E18"/>
  <c r="F141" s="1"/>
  <c r="J17"/>
  <c r="J12"/>
  <c r="J89" s="1"/>
  <c r="E7"/>
  <c r="E85" s="1"/>
  <c r="CK134" i="1"/>
  <c r="CJ134"/>
  <c r="CI134"/>
  <c r="CH134"/>
  <c r="CG134"/>
  <c r="CF134"/>
  <c r="BZ134"/>
  <c r="CE134"/>
  <c r="CK133"/>
  <c r="CJ133"/>
  <c r="CI133"/>
  <c r="CH133"/>
  <c r="CG133"/>
  <c r="CF133"/>
  <c r="BZ133"/>
  <c r="CE133"/>
  <c r="CK132"/>
  <c r="CJ132"/>
  <c r="CI132"/>
  <c r="CH132"/>
  <c r="CG132"/>
  <c r="CF132"/>
  <c r="BZ132"/>
  <c r="CE132"/>
  <c r="CK131"/>
  <c r="CJ131"/>
  <c r="CI131"/>
  <c r="CH131"/>
  <c r="CG131"/>
  <c r="CF131"/>
  <c r="BZ131"/>
  <c r="CE131"/>
  <c r="CK130"/>
  <c r="CJ130"/>
  <c r="CI130"/>
  <c r="CH130"/>
  <c r="CG130"/>
  <c r="CF130"/>
  <c r="BZ130"/>
  <c r="CE130"/>
  <c r="CK129"/>
  <c r="CJ129"/>
  <c r="CI129"/>
  <c r="CH129"/>
  <c r="CG129"/>
  <c r="CF129"/>
  <c r="BZ129"/>
  <c r="CE129"/>
  <c r="CK128"/>
  <c r="CJ128"/>
  <c r="CI128"/>
  <c r="CH128"/>
  <c r="CG128"/>
  <c r="CF128"/>
  <c r="BZ128"/>
  <c r="CE128"/>
  <c r="CK127"/>
  <c r="CJ127"/>
  <c r="CI127"/>
  <c r="CH127"/>
  <c r="CG127"/>
  <c r="CF127"/>
  <c r="BZ127"/>
  <c r="CE127"/>
  <c r="CK126"/>
  <c r="CJ126"/>
  <c r="CI126"/>
  <c r="CH126"/>
  <c r="CG126"/>
  <c r="CF126"/>
  <c r="BZ126"/>
  <c r="CE126"/>
  <c r="CK125"/>
  <c r="CJ125"/>
  <c r="CI125"/>
  <c r="CH125"/>
  <c r="CG125"/>
  <c r="CF125"/>
  <c r="BZ125"/>
  <c r="CE125"/>
  <c r="CK124"/>
  <c r="CJ124"/>
  <c r="CI124"/>
  <c r="CH124"/>
  <c r="CG124"/>
  <c r="CF124"/>
  <c r="BZ124"/>
  <c r="CE124"/>
  <c r="CK123"/>
  <c r="CJ123"/>
  <c r="CI123"/>
  <c r="CH123"/>
  <c r="CG123"/>
  <c r="CF123"/>
  <c r="BZ123"/>
  <c r="CE123"/>
  <c r="CK122"/>
  <c r="CJ122"/>
  <c r="CI122"/>
  <c r="CH122"/>
  <c r="CG122"/>
  <c r="CF122"/>
  <c r="BZ122"/>
  <c r="CE122"/>
  <c r="CK121"/>
  <c r="CJ121"/>
  <c r="CI121"/>
  <c r="CH121"/>
  <c r="CG121"/>
  <c r="CF121"/>
  <c r="BZ121"/>
  <c r="CE121"/>
  <c r="CK120"/>
  <c r="CJ120"/>
  <c r="CI120"/>
  <c r="CH120"/>
  <c r="CG120"/>
  <c r="CF120"/>
  <c r="BZ120"/>
  <c r="CE120"/>
  <c r="CK119"/>
  <c r="CJ119"/>
  <c r="CI119"/>
  <c r="CH119"/>
  <c r="CG119"/>
  <c r="CF119"/>
  <c r="BZ119"/>
  <c r="CE119"/>
  <c r="CK118"/>
  <c r="CJ118"/>
  <c r="CI118"/>
  <c r="CH118"/>
  <c r="CG118"/>
  <c r="CF118"/>
  <c r="BZ118"/>
  <c r="CE118"/>
  <c r="CK117"/>
  <c r="CJ117"/>
  <c r="CI117"/>
  <c r="CH117"/>
  <c r="CG117"/>
  <c r="CF117"/>
  <c r="BZ117"/>
  <c r="CE117"/>
  <c r="CK116"/>
  <c r="CJ116"/>
  <c r="CI116"/>
  <c r="CH116"/>
  <c r="CG116"/>
  <c r="CF116"/>
  <c r="BZ116"/>
  <c r="CE116"/>
  <c r="L90"/>
  <c r="AM90"/>
  <c r="AM89"/>
  <c r="L89"/>
  <c r="AM87"/>
  <c r="L87"/>
  <c r="L85"/>
  <c r="L84"/>
  <c r="BK190" i="18"/>
  <c r="J181"/>
  <c r="BK180"/>
  <c r="J179"/>
  <c r="J176"/>
  <c r="BK175"/>
  <c r="BK172"/>
  <c r="BK171"/>
  <c r="J170"/>
  <c r="BK169"/>
  <c r="J167"/>
  <c r="BK164"/>
  <c r="BK163"/>
  <c r="BK161"/>
  <c r="J160"/>
  <c r="BK159"/>
  <c r="J154"/>
  <c r="J153"/>
  <c r="J152"/>
  <c r="BK151"/>
  <c r="BK150"/>
  <c r="BK149"/>
  <c r="J148"/>
  <c r="J146"/>
  <c r="BK144"/>
  <c r="BK143"/>
  <c r="J142"/>
  <c r="J141"/>
  <c r="BK141" i="17"/>
  <c r="BK140"/>
  <c r="J136"/>
  <c r="BK329" i="16"/>
  <c r="J318"/>
  <c r="BK313"/>
  <c r="J306"/>
  <c r="J305"/>
  <c r="BK301"/>
  <c r="BK299"/>
  <c r="J297"/>
  <c r="BK287"/>
  <c r="BK285"/>
  <c r="J282"/>
  <c r="J281"/>
  <c r="J269"/>
  <c r="J263"/>
  <c r="BK261"/>
  <c r="BK255"/>
  <c r="BK253"/>
  <c r="J249"/>
  <c r="J241"/>
  <c r="J233"/>
  <c r="BK227"/>
  <c r="J225"/>
  <c r="J223"/>
  <c r="BK222"/>
  <c r="BK211"/>
  <c r="BK209"/>
  <c r="J202"/>
  <c r="J196"/>
  <c r="BK193"/>
  <c r="BK182"/>
  <c r="BK180"/>
  <c r="J171"/>
  <c r="BK169"/>
  <c r="J149"/>
  <c r="J145"/>
  <c r="BK274" i="15"/>
  <c r="J273"/>
  <c r="J271"/>
  <c r="BK268"/>
  <c r="J265"/>
  <c r="BK258"/>
  <c r="BK256"/>
  <c r="BK255"/>
  <c r="BK250"/>
  <c r="J249"/>
  <c r="J248"/>
  <c r="J246"/>
  <c r="BK244"/>
  <c r="BK242"/>
  <c r="J240"/>
  <c r="J238"/>
  <c r="J237"/>
  <c r="BK236"/>
  <c r="J236"/>
  <c r="BK235"/>
  <c r="J235"/>
  <c r="BK232"/>
  <c r="J231"/>
  <c r="J230"/>
  <c r="J229"/>
  <c r="BK228"/>
  <c r="J227"/>
  <c r="J225"/>
  <c r="BK221"/>
  <c r="BK220"/>
  <c r="BK219"/>
  <c r="J211"/>
  <c r="BK208"/>
  <c r="BK207"/>
  <c r="J206"/>
  <c r="BK203"/>
  <c r="J202"/>
  <c r="J200"/>
  <c r="BK198"/>
  <c r="BK194"/>
  <c r="J193"/>
  <c r="J192"/>
  <c r="J189"/>
  <c r="J188"/>
  <c r="BK187"/>
  <c r="BK181"/>
  <c r="J180"/>
  <c r="J178"/>
  <c r="BK176"/>
  <c r="BK175"/>
  <c r="BK174"/>
  <c r="BK173"/>
  <c r="BK172"/>
  <c r="J170"/>
  <c r="J169"/>
  <c r="BK167"/>
  <c r="BK166"/>
  <c r="J165"/>
  <c r="BK164"/>
  <c r="J163"/>
  <c r="BK162"/>
  <c r="BK161"/>
  <c r="J155"/>
  <c r="J151"/>
  <c r="BK149"/>
  <c r="J146"/>
  <c r="BK190" i="14"/>
  <c r="J189"/>
  <c r="J187"/>
  <c r="J186"/>
  <c r="J183"/>
  <c r="BK181"/>
  <c r="J177"/>
  <c r="J176"/>
  <c r="BK175"/>
  <c r="BK174"/>
  <c r="J155"/>
  <c r="BK153"/>
  <c r="BK152"/>
  <c r="J146"/>
  <c r="BK145"/>
  <c r="J145"/>
  <c r="BK144"/>
  <c r="J144"/>
  <c r="BK143"/>
  <c r="J143"/>
  <c r="BK142"/>
  <c r="J142"/>
  <c r="BK141"/>
  <c r="J141"/>
  <c r="J140"/>
  <c r="BK211" i="13"/>
  <c r="BK210"/>
  <c r="J208"/>
  <c r="J207"/>
  <c r="J205"/>
  <c r="BK202"/>
  <c r="J201"/>
  <c r="BK200"/>
  <c r="J198"/>
  <c r="BK196"/>
  <c r="J192"/>
  <c r="BK191"/>
  <c r="J189"/>
  <c r="J188"/>
  <c r="J186"/>
  <c r="J182"/>
  <c r="J180"/>
  <c r="J179"/>
  <c r="BK178"/>
  <c r="BK177"/>
  <c r="BK176"/>
  <c r="BK172"/>
  <c r="BK171"/>
  <c r="J168"/>
  <c r="BK165"/>
  <c r="BK164"/>
  <c r="J161"/>
  <c r="J160"/>
  <c r="J158"/>
  <c r="BK156"/>
  <c r="J155"/>
  <c r="BK152"/>
  <c r="BK149"/>
  <c r="J147"/>
  <c r="J145"/>
  <c r="BK153" i="12"/>
  <c r="J151"/>
  <c r="J148"/>
  <c r="BK145"/>
  <c r="J144"/>
  <c r="J142"/>
  <c r="J140"/>
  <c r="J138"/>
  <c r="BK297" i="11"/>
  <c r="J296"/>
  <c r="J295"/>
  <c r="J290"/>
  <c r="BK289"/>
  <c r="BK288"/>
  <c r="BK286"/>
  <c r="J285"/>
  <c r="J284"/>
  <c r="BK283"/>
  <c r="BK281"/>
  <c r="J280"/>
  <c r="J278"/>
  <c r="J275"/>
  <c r="J273"/>
  <c r="J271"/>
  <c r="J270"/>
  <c r="J267"/>
  <c r="J264"/>
  <c r="J263"/>
  <c r="BK262"/>
  <c r="J261"/>
  <c r="BK259"/>
  <c r="BK258"/>
  <c r="BK257"/>
  <c r="BK255"/>
  <c r="J252"/>
  <c r="BK248"/>
  <c r="J244"/>
  <c r="BK243"/>
  <c r="BK241"/>
  <c r="BK239"/>
  <c r="BK238"/>
  <c r="J237"/>
  <c r="J236"/>
  <c r="BK232"/>
  <c r="BK231"/>
  <c r="J230"/>
  <c r="BK229"/>
  <c r="J226"/>
  <c r="J225"/>
  <c r="J224"/>
  <c r="J223"/>
  <c r="BK222"/>
  <c r="BK221"/>
  <c r="J216"/>
  <c r="BK215"/>
  <c r="BK212"/>
  <c r="J211"/>
  <c r="BK210"/>
  <c r="J208"/>
  <c r="J207"/>
  <c r="BK206"/>
  <c r="BK205"/>
  <c r="BK204"/>
  <c r="BK201"/>
  <c r="J198"/>
  <c r="BK197"/>
  <c r="J196"/>
  <c r="BK194"/>
  <c r="BK193"/>
  <c r="BK192"/>
  <c r="J191"/>
  <c r="J187"/>
  <c r="J186"/>
  <c r="J185"/>
  <c r="J184"/>
  <c r="BK181"/>
  <c r="BK179"/>
  <c r="BK178"/>
  <c r="J175"/>
  <c r="J174"/>
  <c r="J171"/>
  <c r="J169"/>
  <c r="J165"/>
  <c r="BK164"/>
  <c r="J163"/>
  <c r="BK162"/>
  <c r="BK161"/>
  <c r="J158"/>
  <c r="J155"/>
  <c r="BK152"/>
  <c r="J149"/>
  <c r="BK148"/>
  <c r="BK147"/>
  <c r="J146"/>
  <c r="BK145"/>
  <c r="J144"/>
  <c r="J143"/>
  <c r="J1115" i="10"/>
  <c r="BK1114"/>
  <c r="J1109"/>
  <c r="J1103"/>
  <c r="BK1094"/>
  <c r="BK1090"/>
  <c r="BK1085"/>
  <c r="BK1082"/>
  <c r="BK1080"/>
  <c r="J1078"/>
  <c r="J1075"/>
  <c r="BK1073"/>
  <c r="BK1068"/>
  <c r="BK1065"/>
  <c r="BK1062"/>
  <c r="J1058"/>
  <c r="J1056"/>
  <c r="J1054"/>
  <c r="J1052"/>
  <c r="J1046"/>
  <c r="BK1037"/>
  <c r="BK1034"/>
  <c r="BK1031"/>
  <c r="BK1029"/>
  <c r="BK1027"/>
  <c r="BK1025"/>
  <c r="J1018"/>
  <c r="BK1012"/>
  <c r="BK1009"/>
  <c r="BK1006"/>
  <c r="J1003"/>
  <c r="BK999"/>
  <c r="BK996"/>
  <c r="J989"/>
  <c r="BK986"/>
  <c r="J984"/>
  <c r="J982"/>
  <c r="BK980"/>
  <c r="BK976"/>
  <c r="J972"/>
  <c r="BK962"/>
  <c r="J955"/>
  <c r="J952"/>
  <c r="BK942"/>
  <c r="J936"/>
  <c r="BK935"/>
  <c r="BK893"/>
  <c r="J884"/>
  <c r="J883"/>
  <c r="J850"/>
  <c r="BK849"/>
  <c r="BK847"/>
  <c r="BK842"/>
  <c r="J840"/>
  <c r="BK831"/>
  <c r="BK823"/>
  <c r="BK805"/>
  <c r="BK803"/>
  <c r="J799"/>
  <c r="J794"/>
  <c r="J790"/>
  <c r="BK786"/>
  <c r="BK784"/>
  <c r="J781"/>
  <c r="BK778"/>
  <c r="J776"/>
  <c r="J772"/>
  <c r="J770"/>
  <c r="J768"/>
  <c r="J766"/>
  <c r="BK764"/>
  <c r="BK760"/>
  <c r="J758"/>
  <c r="J756"/>
  <c r="J754"/>
  <c r="J750"/>
  <c r="J748"/>
  <c r="J746"/>
  <c r="J739"/>
  <c r="BK737"/>
  <c r="J735"/>
  <c r="J732"/>
  <c r="J729"/>
  <c r="J724"/>
  <c r="BK720"/>
  <c r="J717"/>
  <c r="J715"/>
  <c r="J713"/>
  <c r="J709"/>
  <c r="J707"/>
  <c r="BK705"/>
  <c r="J703"/>
  <c r="J701"/>
  <c r="BK697"/>
  <c r="BK690"/>
  <c r="BK680"/>
  <c r="BK672"/>
  <c r="BK670"/>
  <c r="BK668"/>
  <c r="BK666"/>
  <c r="J662"/>
  <c r="BK658"/>
  <c r="BK654"/>
  <c r="BK652"/>
  <c r="J650"/>
  <c r="J644"/>
  <c r="J642"/>
  <c r="J641"/>
  <c r="BK638"/>
  <c r="BK634"/>
  <c r="BK631"/>
  <c r="J627"/>
  <c r="BK626"/>
  <c r="BK621"/>
  <c r="BK619"/>
  <c r="J613"/>
  <c r="BK611"/>
  <c r="BK585"/>
  <c r="BK574"/>
  <c r="BK548"/>
  <c r="J532"/>
  <c r="J528"/>
  <c r="J526"/>
  <c r="BK497"/>
  <c r="BK490"/>
  <c r="J449"/>
  <c r="J426"/>
  <c r="BK425"/>
  <c r="BK423"/>
  <c r="J421"/>
  <c r="BK417"/>
  <c r="J411"/>
  <c r="J382"/>
  <c r="J376"/>
  <c r="BK374"/>
  <c r="BK364"/>
  <c r="BK362"/>
  <c r="J350"/>
  <c r="J345"/>
  <c r="J295"/>
  <c r="J293"/>
  <c r="J283"/>
  <c r="BK274"/>
  <c r="BK264"/>
  <c r="BK259"/>
  <c r="BK255"/>
  <c r="J224"/>
  <c r="J217"/>
  <c r="BK210"/>
  <c r="J201"/>
  <c r="BK181"/>
  <c r="J181"/>
  <c r="BK164"/>
  <c r="J196" i="9"/>
  <c r="BK194"/>
  <c r="BK193"/>
  <c r="BK190"/>
  <c r="BK188"/>
  <c r="BK182"/>
  <c r="BK180"/>
  <c r="J176"/>
  <c r="J173"/>
  <c r="BK172"/>
  <c r="BK171"/>
  <c r="J170"/>
  <c r="BK169"/>
  <c r="J168"/>
  <c r="BK161"/>
  <c r="J159"/>
  <c r="J153"/>
  <c r="BK151"/>
  <c r="BK150"/>
  <c r="BK149"/>
  <c r="J146"/>
  <c r="BK145"/>
  <c r="BK144"/>
  <c r="BK142"/>
  <c r="J141"/>
  <c r="J139"/>
  <c r="J167" i="8"/>
  <c r="J166"/>
  <c r="BK165"/>
  <c r="J164"/>
  <c r="J159"/>
  <c r="BK158"/>
  <c r="BK157"/>
  <c r="J156"/>
  <c r="J155"/>
  <c r="BK154"/>
  <c r="J152"/>
  <c r="BK150"/>
  <c r="BK147"/>
  <c r="J143"/>
  <c r="J138"/>
  <c r="BK159" i="7"/>
  <c r="J157"/>
  <c r="J156"/>
  <c r="BK155"/>
  <c r="BK154"/>
  <c r="BK152"/>
  <c r="BK149"/>
  <c r="BK147"/>
  <c r="BK146"/>
  <c r="BK140"/>
  <c r="J139"/>
  <c r="BK138"/>
  <c r="BK137"/>
  <c r="BK184" i="6"/>
  <c r="BK183"/>
  <c r="J180"/>
  <c r="BK177"/>
  <c r="J176"/>
  <c r="J171"/>
  <c r="J167"/>
  <c r="J160"/>
  <c r="BK156"/>
  <c r="BK155"/>
  <c r="J154"/>
  <c r="J153"/>
  <c r="J150"/>
  <c r="BK148"/>
  <c r="J147"/>
  <c r="J146"/>
  <c r="J145"/>
  <c r="BK144"/>
  <c r="BK143"/>
  <c r="BK142"/>
  <c r="J141"/>
  <c r="BK140"/>
  <c r="BK139"/>
  <c r="J138"/>
  <c r="BK150" i="5"/>
  <c r="J149"/>
  <c r="BK148"/>
  <c r="BK146"/>
  <c r="J143"/>
  <c r="BK142"/>
  <c r="J141"/>
  <c r="J140"/>
  <c r="J139"/>
  <c r="BK136"/>
  <c r="J133"/>
  <c r="J304" i="4"/>
  <c r="J302"/>
  <c r="BK301"/>
  <c r="BK300"/>
  <c r="J297"/>
  <c r="BK296"/>
  <c r="BK295"/>
  <c r="BK293"/>
  <c r="BK291"/>
  <c r="BK287"/>
  <c r="J286"/>
  <c r="J285"/>
  <c r="BK282"/>
  <c r="J281"/>
  <c r="BK279"/>
  <c r="J278"/>
  <c r="J277"/>
  <c r="BK276"/>
  <c r="J275"/>
  <c r="J274"/>
  <c r="BK268"/>
  <c r="J264"/>
  <c r="BK263"/>
  <c r="BK258"/>
  <c r="J257"/>
  <c r="BK256"/>
  <c r="BK254"/>
  <c r="BK251"/>
  <c r="J250"/>
  <c r="J249"/>
  <c r="BK246"/>
  <c r="J242"/>
  <c r="BK241"/>
  <c r="J240"/>
  <c r="J239"/>
  <c r="J237"/>
  <c r="BK236"/>
  <c r="BK234"/>
  <c r="J233"/>
  <c r="BK232"/>
  <c r="BK231"/>
  <c r="BK230"/>
  <c r="BK229"/>
  <c r="J222"/>
  <c r="J221"/>
  <c r="BK220"/>
  <c r="BK216"/>
  <c r="J212"/>
  <c r="J211"/>
  <c r="J210"/>
  <c r="J206"/>
  <c r="J205"/>
  <c r="J203"/>
  <c r="BK202"/>
  <c r="BK201"/>
  <c r="J199"/>
  <c r="J198"/>
  <c r="J197"/>
  <c r="J196"/>
  <c r="BK191"/>
  <c r="J190"/>
  <c r="BK186"/>
  <c r="BK185"/>
  <c r="BK184"/>
  <c r="J180"/>
  <c r="J179"/>
  <c r="J178"/>
  <c r="J177"/>
  <c r="J176"/>
  <c r="J175"/>
  <c r="J173"/>
  <c r="J172"/>
  <c r="BK170"/>
  <c r="BK169"/>
  <c r="J165"/>
  <c r="J162"/>
  <c r="J160"/>
  <c r="J159"/>
  <c r="BK158"/>
  <c r="J157"/>
  <c r="BK156"/>
  <c r="BK155"/>
  <c r="BK154"/>
  <c r="J153"/>
  <c r="J152"/>
  <c r="BK151"/>
  <c r="BK150"/>
  <c r="J149"/>
  <c r="J148"/>
  <c r="BK210" i="3"/>
  <c r="BK205"/>
  <c r="J201"/>
  <c r="J199"/>
  <c r="J197"/>
  <c r="BK193"/>
  <c r="J191"/>
  <c r="J190"/>
  <c r="J188"/>
  <c r="J185"/>
  <c r="J183"/>
  <c r="J182"/>
  <c r="J181"/>
  <c r="BK180"/>
  <c r="BK179"/>
  <c r="J177"/>
  <c r="BK171"/>
  <c r="J170"/>
  <c r="BK169"/>
  <c r="BK166"/>
  <c r="BK164"/>
  <c r="BK163"/>
  <c r="BK162"/>
  <c r="J161"/>
  <c r="J159"/>
  <c r="BK156"/>
  <c r="J154"/>
  <c r="J149"/>
  <c r="J711" i="2"/>
  <c r="BK704"/>
  <c r="J692"/>
  <c r="J686"/>
  <c r="BK680"/>
  <c r="J674"/>
  <c r="J668"/>
  <c r="BK663"/>
  <c r="J659"/>
  <c r="J655"/>
  <c r="BK636"/>
  <c r="BK626"/>
  <c r="J616"/>
  <c r="BK614"/>
  <c r="BK608"/>
  <c r="J605"/>
  <c r="BK599"/>
  <c r="BK596"/>
  <c r="J593"/>
  <c r="BK589"/>
  <c r="BK585"/>
  <c r="BK569"/>
  <c r="BK565"/>
  <c r="BK557"/>
  <c r="BK189" i="18"/>
  <c r="J187"/>
  <c r="J186"/>
  <c r="BK185"/>
  <c r="J184"/>
  <c r="BK183"/>
  <c r="BK182"/>
  <c r="J177"/>
  <c r="BK176"/>
  <c r="J175"/>
  <c r="BK173"/>
  <c r="J172"/>
  <c r="BK167"/>
  <c r="J166"/>
  <c r="BK165"/>
  <c r="J165"/>
  <c r="J161"/>
  <c r="BK160"/>
  <c r="J158"/>
  <c r="J156"/>
  <c r="BK154"/>
  <c r="BK152"/>
  <c r="J150"/>
  <c r="J149"/>
  <c r="BK148"/>
  <c r="J147"/>
  <c r="J144"/>
  <c r="J143"/>
  <c r="BK142"/>
  <c r="J140"/>
  <c r="BK139"/>
  <c r="BK144" i="17"/>
  <c r="J144"/>
  <c r="BK143"/>
  <c r="J143"/>
  <c r="BK142"/>
  <c r="J142"/>
  <c r="J141"/>
  <c r="BK139"/>
  <c r="BK138"/>
  <c r="J137"/>
  <c r="BK335" i="16"/>
  <c r="J329"/>
  <c r="J323"/>
  <c r="BK318"/>
  <c r="J304"/>
  <c r="J303"/>
  <c r="J299"/>
  <c r="J295"/>
  <c r="J293"/>
  <c r="BK289"/>
  <c r="J285"/>
  <c r="BK281"/>
  <c r="BK277"/>
  <c r="J265"/>
  <c r="BK259"/>
  <c r="J256"/>
  <c r="J253"/>
  <c r="BK216"/>
  <c r="J206"/>
  <c r="BK202"/>
  <c r="BK196"/>
  <c r="J193"/>
  <c r="BK192"/>
  <c r="BK190"/>
  <c r="J189"/>
  <c r="J186"/>
  <c r="BK171"/>
  <c r="J158"/>
  <c r="BK149"/>
  <c r="BK145"/>
  <c r="BK140"/>
  <c r="J270" i="15"/>
  <c r="BK267"/>
  <c r="BK264"/>
  <c r="BK261"/>
  <c r="BK259"/>
  <c r="J258"/>
  <c r="J256"/>
  <c r="BK252"/>
  <c r="J251"/>
  <c r="BK243"/>
  <c r="J241"/>
  <c r="BK240"/>
  <c r="BK237"/>
  <c r="J234"/>
  <c r="J232"/>
  <c r="J228"/>
  <c r="J226"/>
  <c r="BK225"/>
  <c r="J224"/>
  <c r="BK223"/>
  <c r="J222"/>
  <c r="J220"/>
  <c r="J217"/>
  <c r="J216"/>
  <c r="J215"/>
  <c r="BK214"/>
  <c r="BK209"/>
  <c r="J207"/>
  <c r="J204"/>
  <c r="BK201"/>
  <c r="J199"/>
  <c r="J198"/>
  <c r="J195"/>
  <c r="BK193"/>
  <c r="BK191"/>
  <c r="BK190"/>
  <c r="BK188"/>
  <c r="J187"/>
  <c r="J186"/>
  <c r="BK185"/>
  <c r="BK184"/>
  <c r="J182"/>
  <c r="J179"/>
  <c r="J172"/>
  <c r="BK169"/>
  <c r="J168"/>
  <c r="J166"/>
  <c r="J161"/>
  <c r="BK160"/>
  <c r="BK159"/>
  <c r="J158"/>
  <c r="J157"/>
  <c r="BK154"/>
  <c r="J153"/>
  <c r="J152"/>
  <c r="BK150"/>
  <c r="J149"/>
  <c r="BK147"/>
  <c r="BK187" i="14"/>
  <c r="J182"/>
  <c r="J180"/>
  <c r="BK179"/>
  <c r="BK177"/>
  <c r="BK176"/>
  <c r="BK171"/>
  <c r="BK169"/>
  <c r="J168"/>
  <c r="BK166"/>
  <c r="BK165"/>
  <c r="BK164"/>
  <c r="BK162"/>
  <c r="J161"/>
  <c r="BK158"/>
  <c r="BK156"/>
  <c r="BK155"/>
  <c r="BK154"/>
  <c r="J153"/>
  <c r="J150"/>
  <c r="BK146"/>
  <c r="BK209" i="13"/>
  <c r="J206"/>
  <c r="BK205"/>
  <c r="BK198"/>
  <c r="BK197"/>
  <c r="J195"/>
  <c r="BK188"/>
  <c r="BK187"/>
  <c r="J184"/>
  <c r="BK181"/>
  <c r="BK179"/>
  <c r="J174"/>
  <c r="J171"/>
  <c r="J170"/>
  <c r="BK169"/>
  <c r="J167"/>
  <c r="J166"/>
  <c r="J163"/>
  <c r="BK160"/>
  <c r="BK157"/>
  <c r="BK155"/>
  <c r="BK154"/>
  <c r="BK151"/>
  <c r="J150"/>
  <c r="J149"/>
  <c r="BK148"/>
  <c r="BK146"/>
  <c r="BK144"/>
  <c r="BK143"/>
  <c r="J153" i="12"/>
  <c r="BK151"/>
  <c r="J150"/>
  <c r="BK149"/>
  <c r="BK147"/>
  <c r="BK144"/>
  <c r="J143"/>
  <c r="BK140"/>
  <c r="BK139"/>
  <c r="BK137"/>
  <c r="J136"/>
  <c r="BK133"/>
  <c r="J301" i="11"/>
  <c r="BK298"/>
  <c r="BK296"/>
  <c r="BK295"/>
  <c r="J294"/>
  <c r="J293"/>
  <c r="BK282"/>
  <c r="BK280"/>
  <c r="BK274"/>
  <c r="BK272"/>
  <c r="J269"/>
  <c r="J268"/>
  <c r="BK265"/>
  <c r="BK261"/>
  <c r="J257"/>
  <c r="BK254"/>
  <c r="BK253"/>
  <c r="BK250"/>
  <c r="BK249"/>
  <c r="J248"/>
  <c r="J243"/>
  <c r="BK237"/>
  <c r="J235"/>
  <c r="BK233"/>
  <c r="BK228"/>
  <c r="BK223"/>
  <c r="J221"/>
  <c r="BK217"/>
  <c r="BK216"/>
  <c r="J215"/>
  <c r="J214"/>
  <c r="J212"/>
  <c r="BK211"/>
  <c r="J209"/>
  <c r="J205"/>
  <c r="BK202"/>
  <c r="J201"/>
  <c r="BK199"/>
  <c r="J190"/>
  <c r="J189"/>
  <c r="J188"/>
  <c r="BK187"/>
  <c r="BK185"/>
  <c r="J182"/>
  <c r="BK180"/>
  <c r="BK177"/>
  <c r="BK175"/>
  <c r="J173"/>
  <c r="BK171"/>
  <c r="BK168"/>
  <c r="J167"/>
  <c r="J164"/>
  <c r="J160"/>
  <c r="BK159"/>
  <c r="J156"/>
  <c r="BK155"/>
  <c r="J154"/>
  <c r="BK153"/>
  <c r="J151"/>
  <c r="BK150"/>
  <c r="BK149"/>
  <c r="J148"/>
  <c r="BK143"/>
  <c r="J1112" i="10"/>
  <c r="J1090"/>
  <c r="J1070"/>
  <c r="J1060"/>
  <c r="BK1056"/>
  <c r="BK1054"/>
  <c r="BK1049"/>
  <c r="BK1046"/>
  <c r="J1043"/>
  <c r="BK1040"/>
  <c r="J1037"/>
  <c r="J1031"/>
  <c r="BK1021"/>
  <c r="J1015"/>
  <c r="J1009"/>
  <c r="J1006"/>
  <c r="BK1003"/>
  <c r="BK992"/>
  <c r="J987"/>
  <c r="J978"/>
  <c r="J976"/>
  <c r="BK955"/>
  <c r="J953"/>
  <c r="J947"/>
  <c r="BK884"/>
  <c r="J842"/>
  <c r="BK840"/>
  <c r="BK838"/>
  <c r="BK836"/>
  <c r="J834"/>
  <c r="J823"/>
  <c r="BK817"/>
  <c r="J815"/>
  <c r="BK811"/>
  <c r="J807"/>
  <c r="J803"/>
  <c r="J792"/>
  <c r="BK790"/>
  <c r="J786"/>
  <c r="BK776"/>
  <c r="J774"/>
  <c r="BK772"/>
  <c r="BK770"/>
  <c r="J764"/>
  <c r="BK762"/>
  <c r="BK758"/>
  <c r="J752"/>
  <c r="BK750"/>
  <c r="BK748"/>
  <c r="J743"/>
  <c r="J741"/>
  <c r="BK739"/>
  <c r="J737"/>
  <c r="BK729"/>
  <c r="J726"/>
  <c r="BK724"/>
  <c r="J722"/>
  <c r="BK713"/>
  <c r="J705"/>
  <c r="BK703"/>
  <c r="J699"/>
  <c r="BK695"/>
  <c r="J686"/>
  <c r="J684"/>
  <c r="J682"/>
  <c r="BK678"/>
  <c r="J672"/>
  <c r="J666"/>
  <c r="J664"/>
  <c r="BK660"/>
  <c r="J654"/>
  <c r="BK650"/>
  <c r="BK648"/>
  <c r="J638"/>
  <c r="J636"/>
  <c r="J634"/>
  <c r="J633"/>
  <c r="J632"/>
  <c r="BK630"/>
  <c r="BK628"/>
  <c r="J626"/>
  <c r="BK623"/>
  <c r="J621"/>
  <c r="BK615"/>
  <c r="BK613"/>
  <c r="BK589"/>
  <c r="J585"/>
  <c r="J581"/>
  <c r="J579"/>
  <c r="J578"/>
  <c r="J576"/>
  <c r="BK573"/>
  <c r="BK541"/>
  <c r="J538"/>
  <c r="BK526"/>
  <c r="J513"/>
  <c r="BK469"/>
  <c r="BK452"/>
  <c r="BK443"/>
  <c r="J429"/>
  <c r="BK427"/>
  <c r="BK426"/>
  <c r="J424"/>
  <c r="J423"/>
  <c r="BK419"/>
  <c r="J388"/>
  <c r="BK376"/>
  <c r="J374"/>
  <c r="J372"/>
  <c r="J364"/>
  <c r="J362"/>
  <c r="BK357"/>
  <c r="BK345"/>
  <c r="BK323"/>
  <c r="BK293"/>
  <c r="J292"/>
  <c r="J264"/>
  <c r="J257"/>
  <c r="J255"/>
  <c r="BK253"/>
  <c r="J248"/>
  <c r="J237"/>
  <c r="BK201"/>
  <c r="BK199"/>
  <c r="J197"/>
  <c r="BK189"/>
  <c r="BK175"/>
  <c r="J153"/>
  <c r="J193" i="9"/>
  <c r="BK192"/>
  <c r="J188"/>
  <c r="J187"/>
  <c r="J186"/>
  <c r="J185"/>
  <c r="J184"/>
  <c r="BK183"/>
  <c r="BK181"/>
  <c r="BK179"/>
  <c r="BK176"/>
  <c r="BK175"/>
  <c r="BK174"/>
  <c r="J171"/>
  <c r="BK170"/>
  <c r="BK168"/>
  <c r="J166"/>
  <c r="J163"/>
  <c r="J162"/>
  <c r="BK159"/>
  <c r="J158"/>
  <c r="J157"/>
  <c r="BK155"/>
  <c r="J150"/>
  <c r="J149"/>
  <c r="J147"/>
  <c r="BK146"/>
  <c r="J145"/>
  <c r="J142"/>
  <c r="J140"/>
  <c r="BK170" i="8"/>
  <c r="BK169"/>
  <c r="BK168"/>
  <c r="J163"/>
  <c r="J162"/>
  <c r="J158"/>
  <c r="BK155"/>
  <c r="BK153"/>
  <c r="J148"/>
  <c r="J144"/>
  <c r="BK143"/>
  <c r="BK141"/>
  <c r="BK138"/>
  <c r="J160" i="7"/>
  <c r="J148"/>
  <c r="J145"/>
  <c r="BK143"/>
  <c r="J142"/>
  <c r="J140"/>
  <c r="J183" i="6"/>
  <c r="BK179"/>
  <c r="J177"/>
  <c r="J175"/>
  <c r="J174"/>
  <c r="J173"/>
  <c r="BK172"/>
  <c r="BK171"/>
  <c r="J169"/>
  <c r="BK168"/>
  <c r="BK166"/>
  <c r="J165"/>
  <c r="BK164"/>
  <c r="BK162"/>
  <c r="BK159"/>
  <c r="J158"/>
  <c r="BK151"/>
  <c r="J149"/>
  <c r="J148"/>
  <c r="BK146"/>
  <c r="J142"/>
  <c r="J139"/>
  <c r="J153" i="5"/>
  <c r="J151"/>
  <c r="BK145"/>
  <c r="BK144"/>
  <c r="BK138"/>
  <c r="J137"/>
  <c r="J135"/>
  <c r="J134"/>
  <c r="BK302" i="4"/>
  <c r="J298"/>
  <c r="BK297"/>
  <c r="J296"/>
  <c r="BK292"/>
  <c r="BK290"/>
  <c r="BK285"/>
  <c r="J283"/>
  <c r="J282"/>
  <c r="BK280"/>
  <c r="J279"/>
  <c r="BK278"/>
  <c r="BK274"/>
  <c r="BK273"/>
  <c r="J271"/>
  <c r="J268"/>
  <c r="BK264"/>
  <c r="J263"/>
  <c r="BK262"/>
  <c r="J261"/>
  <c r="J259"/>
  <c r="J258"/>
  <c r="J255"/>
  <c r="BK248"/>
  <c r="BK245"/>
  <c r="BK243"/>
  <c r="J241"/>
  <c r="BK240"/>
  <c r="J228"/>
  <c r="BK225"/>
  <c r="J224"/>
  <c r="BK223"/>
  <c r="BK222"/>
  <c r="J218"/>
  <c r="BK214"/>
  <c r="BK213"/>
  <c r="BK211"/>
  <c r="BK207"/>
  <c r="BK205"/>
  <c r="J204"/>
  <c r="BK198"/>
  <c r="BK194"/>
  <c r="J193"/>
  <c r="J192"/>
  <c r="BK189"/>
  <c r="J188"/>
  <c r="BK187"/>
  <c r="J185"/>
  <c r="J184"/>
  <c r="J183"/>
  <c r="J182"/>
  <c r="BK181"/>
  <c r="BK174"/>
  <c r="BK173"/>
  <c r="J170"/>
  <c r="J169"/>
  <c r="J168"/>
  <c r="J167"/>
  <c r="BK164"/>
  <c r="BK163"/>
  <c r="BK162"/>
  <c r="BK161"/>
  <c r="J156"/>
  <c r="BK152"/>
  <c r="J151"/>
  <c r="J150"/>
  <c r="BK149"/>
  <c r="BK148"/>
  <c r="BK147"/>
  <c r="BK146"/>
  <c r="BK209" i="3"/>
  <c r="BK208"/>
  <c r="BK206"/>
  <c r="J205"/>
  <c r="J204"/>
  <c r="BK203"/>
  <c r="BK201"/>
  <c r="J200"/>
  <c r="BK199"/>
  <c r="J198"/>
  <c r="BK197"/>
  <c r="J196"/>
  <c r="BK195"/>
  <c r="BK194"/>
  <c r="J193"/>
  <c r="BK192"/>
  <c r="BK190"/>
  <c r="BK189"/>
  <c r="BK188"/>
  <c r="BK186"/>
  <c r="BK182"/>
  <c r="BK178"/>
  <c r="BK177"/>
  <c r="J176"/>
  <c r="J173"/>
  <c r="BK170"/>
  <c r="J169"/>
  <c r="J168"/>
  <c r="J167"/>
  <c r="BK165"/>
  <c r="J162"/>
  <c r="BK160"/>
  <c r="J158"/>
  <c r="BK157"/>
  <c r="J156"/>
  <c r="BK155"/>
  <c r="BK153"/>
  <c r="J151"/>
  <c r="BK150"/>
  <c r="BK149"/>
  <c r="BK148"/>
  <c r="BK146"/>
  <c r="J145"/>
  <c r="J144"/>
  <c r="BK711" i="2"/>
  <c r="J710"/>
  <c r="J707"/>
  <c r="J704"/>
  <c r="J701"/>
  <c r="BK698"/>
  <c r="J689"/>
  <c r="BK686"/>
  <c r="BK683"/>
  <c r="J677"/>
  <c r="J671"/>
  <c r="J663"/>
  <c r="BK659"/>
  <c r="BK649"/>
  <c r="BK645"/>
  <c r="BK641"/>
  <c r="J636"/>
  <c r="BK631"/>
  <c r="J626"/>
  <c r="J621"/>
  <c r="J611"/>
  <c r="BK605"/>
  <c r="J602"/>
  <c r="J599"/>
  <c r="J596"/>
  <c r="BK593"/>
  <c r="J585"/>
  <c r="BK581"/>
  <c r="J577"/>
  <c r="J573"/>
  <c r="J561"/>
  <c r="J557"/>
  <c r="BK546"/>
  <c r="BK544"/>
  <c r="J543"/>
  <c r="BK541"/>
  <c r="J533"/>
  <c r="BK532"/>
  <c r="BK531"/>
  <c r="BK527"/>
  <c r="BK524"/>
  <c r="BK520"/>
  <c r="BK518"/>
  <c r="J512"/>
  <c r="BK510"/>
  <c r="J506"/>
  <c r="BK504"/>
  <c r="J502"/>
  <c r="J500"/>
  <c r="J498"/>
  <c r="BK496"/>
  <c r="BK492"/>
  <c r="J490"/>
  <c r="J486"/>
  <c r="J476"/>
  <c r="BK474"/>
  <c r="BK471"/>
  <c r="BK469"/>
  <c r="BK467"/>
  <c r="BK465"/>
  <c r="J463"/>
  <c r="BK461"/>
  <c r="J459"/>
  <c r="J457"/>
  <c r="J452"/>
  <c r="BK450"/>
  <c r="BK447"/>
  <c r="J445"/>
  <c r="BK441"/>
  <c r="J437"/>
  <c r="BK433"/>
  <c r="J431"/>
  <c r="BK430"/>
  <c r="BK429"/>
  <c r="BK427"/>
  <c r="J425"/>
  <c r="J424"/>
  <c r="J421"/>
  <c r="J419"/>
  <c r="J417"/>
  <c r="J415"/>
  <c r="BK413"/>
  <c r="BK412"/>
  <c r="BK410"/>
  <c r="J409"/>
  <c r="J404"/>
  <c r="BK400"/>
  <c r="BK398"/>
  <c r="J396"/>
  <c r="J392"/>
  <c r="J389"/>
  <c r="BK387"/>
  <c r="J385"/>
  <c r="J380"/>
  <c r="J376"/>
  <c r="BK372"/>
  <c r="BK365"/>
  <c r="J363"/>
  <c r="J360"/>
  <c r="BK357"/>
  <c r="BK356"/>
  <c r="J354"/>
  <c r="BK349"/>
  <c r="J348"/>
  <c r="BK344"/>
  <c r="J342"/>
  <c r="J340"/>
  <c r="BK331"/>
  <c r="BK327"/>
  <c r="BK325"/>
  <c r="BK324"/>
  <c r="J319"/>
  <c r="BK317"/>
  <c r="J316"/>
  <c r="J315"/>
  <c r="BK310"/>
  <c r="BK309"/>
  <c r="BK305"/>
  <c r="J303"/>
  <c r="J301"/>
  <c r="BK292"/>
  <c r="J280"/>
  <c r="J278"/>
  <c r="J275"/>
  <c r="BK262"/>
  <c r="J257"/>
  <c r="BK255"/>
  <c r="J251"/>
  <c r="J247"/>
  <c r="J243"/>
  <c r="J240"/>
  <c r="BK239"/>
  <c r="J237"/>
  <c r="BK235"/>
  <c r="J193"/>
  <c r="J192"/>
  <c r="J184"/>
  <c r="J182"/>
  <c r="J180"/>
  <c r="BK176"/>
  <c r="J169"/>
  <c r="J166"/>
  <c r="BK164"/>
  <c r="J162"/>
  <c r="BK157"/>
  <c r="BK153"/>
  <c r="J150"/>
  <c r="BK149"/>
  <c r="BK147"/>
  <c r="AS104" i="1"/>
  <c r="J140" i="17"/>
  <c r="J139"/>
  <c r="J138"/>
  <c r="BK137"/>
  <c r="J129"/>
  <c r="BK323" i="16"/>
  <c r="J313"/>
  <c r="BK305"/>
  <c r="BK304"/>
  <c r="BK295"/>
  <c r="J287"/>
  <c r="J284"/>
  <c r="BK282"/>
  <c r="BK279"/>
  <c r="BK272"/>
  <c r="BK269"/>
  <c r="BK267"/>
  <c r="BK256"/>
  <c r="J255"/>
  <c r="BK249"/>
  <c r="BK233"/>
  <c r="J230"/>
  <c r="J227"/>
  <c r="J222"/>
  <c r="BK218"/>
  <c r="J216"/>
  <c r="BK189"/>
  <c r="BK187"/>
  <c r="J182"/>
  <c r="BK181"/>
  <c r="J169"/>
  <c r="BK158"/>
  <c r="J140"/>
  <c r="BK271" i="15"/>
  <c r="J267"/>
  <c r="J264"/>
  <c r="BK263"/>
  <c r="BK262"/>
  <c r="J261"/>
  <c r="J259"/>
  <c r="BK257"/>
  <c r="J255"/>
  <c r="J254"/>
  <c r="BK248"/>
  <c r="BK246"/>
  <c r="BK245"/>
  <c r="J244"/>
  <c r="BK241"/>
  <c r="J239"/>
  <c r="BK231"/>
  <c r="BK229"/>
  <c r="J223"/>
  <c r="J219"/>
  <c r="BK215"/>
  <c r="J213"/>
  <c r="BK210"/>
  <c r="BK206"/>
  <c r="J201"/>
  <c r="BK200"/>
  <c r="BK197"/>
  <c r="BK196"/>
  <c r="BK192"/>
  <c r="J191"/>
  <c r="J190"/>
  <c r="BK186"/>
  <c r="J185"/>
  <c r="J184"/>
  <c r="BK183"/>
  <c r="BK178"/>
  <c r="J177"/>
  <c r="BK170"/>
  <c r="J167"/>
  <c r="J164"/>
  <c r="J160"/>
  <c r="J159"/>
  <c r="BK158"/>
  <c r="BK156"/>
  <c r="BK152"/>
  <c r="BK151"/>
  <c r="J148"/>
  <c r="BK146"/>
  <c r="BK189" i="14"/>
  <c r="BK186"/>
  <c r="J184"/>
  <c r="BK183"/>
  <c r="J181"/>
  <c r="BK180"/>
  <c r="BK178"/>
  <c r="J175"/>
  <c r="J174"/>
  <c r="BK172"/>
  <c r="J170"/>
  <c r="J167"/>
  <c r="J166"/>
  <c r="J164"/>
  <c r="BK163"/>
  <c r="J162"/>
  <c r="BK161"/>
  <c r="BK159"/>
  <c r="J157"/>
  <c r="J156"/>
  <c r="BK149"/>
  <c r="BK148"/>
  <c r="J147"/>
  <c r="J211" i="13"/>
  <c r="J209"/>
  <c r="BK208"/>
  <c r="BK206"/>
  <c r="BK203"/>
  <c r="BK199"/>
  <c r="J197"/>
  <c r="J194"/>
  <c r="BK192"/>
  <c r="J191"/>
  <c r="BK190"/>
  <c r="BK186"/>
  <c r="J183"/>
  <c r="J181"/>
  <c r="BK180"/>
  <c r="BK174"/>
  <c r="J173"/>
  <c r="BK170"/>
  <c r="BK168"/>
  <c r="BK167"/>
  <c r="J165"/>
  <c r="BK163"/>
  <c r="J159"/>
  <c r="BK158"/>
  <c r="J157"/>
  <c r="J154"/>
  <c r="BK153"/>
  <c r="J152"/>
  <c r="J151"/>
  <c r="BK150"/>
  <c r="J148"/>
  <c r="BK145"/>
  <c r="BK152" i="12"/>
  <c r="J152"/>
  <c r="BK150"/>
  <c r="BK148"/>
  <c r="J146"/>
  <c r="BK142"/>
  <c r="BK141"/>
  <c r="BK138"/>
  <c r="J137"/>
  <c r="BK301" i="11"/>
  <c r="J300"/>
  <c r="J298"/>
  <c r="BK294"/>
  <c r="J292"/>
  <c r="J289"/>
  <c r="J288"/>
  <c r="J287"/>
  <c r="J286"/>
  <c r="BK285"/>
  <c r="J282"/>
  <c r="J281"/>
  <c r="J279"/>
  <c r="BK278"/>
  <c r="BK277"/>
  <c r="BK275"/>
  <c r="BK273"/>
  <c r="BK271"/>
  <c r="J266"/>
  <c r="J262"/>
  <c r="J260"/>
  <c r="J254"/>
  <c r="J247"/>
  <c r="BK246"/>
  <c r="J241"/>
  <c r="BK240"/>
  <c r="J238"/>
  <c r="BK235"/>
  <c r="J232"/>
  <c r="J228"/>
  <c r="BK226"/>
  <c r="BK225"/>
  <c r="J222"/>
  <c r="BK220"/>
  <c r="J219"/>
  <c r="J218"/>
  <c r="BK214"/>
  <c r="J210"/>
  <c r="BK208"/>
  <c r="J206"/>
  <c r="BK203"/>
  <c r="BK200"/>
  <c r="J199"/>
  <c r="BK198"/>
  <c r="J197"/>
  <c r="J195"/>
  <c r="J194"/>
  <c r="J193"/>
  <c r="J192"/>
  <c r="BK190"/>
  <c r="J183"/>
  <c r="BK182"/>
  <c r="J179"/>
  <c r="J178"/>
  <c r="J177"/>
  <c r="BK176"/>
  <c r="BK172"/>
  <c r="BK170"/>
  <c r="J166"/>
  <c r="BK165"/>
  <c r="BK160"/>
  <c r="J159"/>
  <c r="BK157"/>
  <c r="BK156"/>
  <c r="J152"/>
  <c r="J147"/>
  <c r="BK146"/>
  <c r="J145"/>
  <c r="BK144"/>
  <c r="BK1115" i="10"/>
  <c r="J1114"/>
  <c r="BK1112"/>
  <c r="BK1109"/>
  <c r="BK1103"/>
  <c r="J1094"/>
  <c r="J1085"/>
  <c r="J1082"/>
  <c r="J1080"/>
  <c r="BK1078"/>
  <c r="BK1075"/>
  <c r="J1073"/>
  <c r="BK1070"/>
  <c r="J1068"/>
  <c r="J1065"/>
  <c r="J1062"/>
  <c r="BK1060"/>
  <c r="BK1058"/>
  <c r="BK1052"/>
  <c r="J1049"/>
  <c r="BK1043"/>
  <c r="J1040"/>
  <c r="J1034"/>
  <c r="J1029"/>
  <c r="J1027"/>
  <c r="J1025"/>
  <c r="J1021"/>
  <c r="BK1018"/>
  <c r="BK1015"/>
  <c r="J1012"/>
  <c r="J999"/>
  <c r="J996"/>
  <c r="J992"/>
  <c r="BK989"/>
  <c r="BK987"/>
  <c r="J986"/>
  <c r="BK984"/>
  <c r="BK982"/>
  <c r="J980"/>
  <c r="BK978"/>
  <c r="BK972"/>
  <c r="J962"/>
  <c r="BK953"/>
  <c r="BK952"/>
  <c r="BK947"/>
  <c r="J942"/>
  <c r="BK936"/>
  <c r="J935"/>
  <c r="J893"/>
  <c r="BK883"/>
  <c r="BK850"/>
  <c r="J849"/>
  <c r="J847"/>
  <c r="J838"/>
  <c r="J836"/>
  <c r="BK834"/>
  <c r="J831"/>
  <c r="J817"/>
  <c r="BK815"/>
  <c r="J811"/>
  <c r="BK807"/>
  <c r="J805"/>
  <c r="BK799"/>
  <c r="BK794"/>
  <c r="BK792"/>
  <c r="J784"/>
  <c r="BK781"/>
  <c r="J778"/>
  <c r="BK774"/>
  <c r="BK768"/>
  <c r="BK766"/>
  <c r="J762"/>
  <c r="J760"/>
  <c r="BK756"/>
  <c r="BK754"/>
  <c r="BK752"/>
  <c r="BK746"/>
  <c r="BK743"/>
  <c r="BK741"/>
  <c r="BK735"/>
  <c r="BK732"/>
  <c r="BK726"/>
  <c r="BK722"/>
  <c r="J720"/>
  <c r="BK717"/>
  <c r="BK715"/>
  <c r="BK709"/>
  <c r="BK707"/>
  <c r="BK701"/>
  <c r="BK699"/>
  <c r="J697"/>
  <c r="J695"/>
  <c r="J690"/>
  <c r="BK686"/>
  <c r="BK684"/>
  <c r="BK682"/>
  <c r="J680"/>
  <c r="J678"/>
  <c r="J668"/>
  <c r="J660"/>
  <c r="J658"/>
  <c r="J646"/>
  <c r="BK641"/>
  <c r="BK639"/>
  <c r="BK632"/>
  <c r="J630"/>
  <c r="J628"/>
  <c r="BK627"/>
  <c r="BK625"/>
  <c r="BK617"/>
  <c r="J615"/>
  <c r="BK584"/>
  <c r="BK578"/>
  <c r="BK559"/>
  <c r="J553"/>
  <c r="J548"/>
  <c r="J536"/>
  <c r="J515"/>
  <c r="BK513"/>
  <c r="J490"/>
  <c r="BK471"/>
  <c r="J452"/>
  <c r="BK449"/>
  <c r="J443"/>
  <c r="J427"/>
  <c r="J418"/>
  <c r="BK411"/>
  <c r="J385"/>
  <c r="BK382"/>
  <c r="BK372"/>
  <c r="BK350"/>
  <c r="BK331"/>
  <c r="BK328"/>
  <c r="J310"/>
  <c r="BK295"/>
  <c r="BK292"/>
  <c r="BK283"/>
  <c r="J259"/>
  <c r="J253"/>
  <c r="BK248"/>
  <c r="BK237"/>
  <c r="BK217"/>
  <c r="J195"/>
  <c r="BK187"/>
  <c r="BK185"/>
  <c r="BK183"/>
  <c r="J175"/>
  <c r="J164"/>
  <c r="BK153"/>
  <c r="BK197" i="9"/>
  <c r="BK196"/>
  <c r="J194"/>
  <c r="J192"/>
  <c r="BK189"/>
  <c r="BK186"/>
  <c r="BK184"/>
  <c r="J181"/>
  <c r="J178"/>
  <c r="J177"/>
  <c r="J175"/>
  <c r="J174"/>
  <c r="BK173"/>
  <c r="BK166"/>
  <c r="BK165"/>
  <c r="J164"/>
  <c r="BK163"/>
  <c r="BK158"/>
  <c r="BK157"/>
  <c r="BK156"/>
  <c r="BK154"/>
  <c r="J152"/>
  <c r="BK148"/>
  <c r="BK147"/>
  <c r="J144"/>
  <c r="BK143"/>
  <c r="BK140"/>
  <c r="J170" i="8"/>
  <c r="BK167"/>
  <c r="BK166"/>
  <c r="J165"/>
  <c r="BK164"/>
  <c r="BK163"/>
  <c r="BK162"/>
  <c r="J161"/>
  <c r="J160"/>
  <c r="J157"/>
  <c r="J150"/>
  <c r="J149"/>
  <c r="J147"/>
  <c r="J146"/>
  <c r="J145"/>
  <c r="BK144"/>
  <c r="BK142"/>
  <c r="J141"/>
  <c r="BK160" i="7"/>
  <c r="BK156"/>
  <c r="J155"/>
  <c r="J153"/>
  <c r="J152"/>
  <c r="J151"/>
  <c r="BK150"/>
  <c r="J149"/>
  <c r="BK148"/>
  <c r="J144"/>
  <c r="J138"/>
  <c r="J184" i="6"/>
  <c r="J179"/>
  <c r="BK178"/>
  <c r="BK176"/>
  <c r="BK174"/>
  <c r="BK173"/>
  <c r="J172"/>
  <c r="J170"/>
  <c r="BK167"/>
  <c r="BK165"/>
  <c r="BK161"/>
  <c r="BK160"/>
  <c r="J159"/>
  <c r="BK158"/>
  <c r="J157"/>
  <c r="J156"/>
  <c r="BK154"/>
  <c r="BK152"/>
  <c r="BK150"/>
  <c r="BK147"/>
  <c r="J144"/>
  <c r="J143"/>
  <c r="BK138"/>
  <c r="BK153" i="5"/>
  <c r="J152"/>
  <c r="J150"/>
  <c r="J148"/>
  <c r="J147"/>
  <c r="J146"/>
  <c r="J145"/>
  <c r="J144"/>
  <c r="BK143"/>
  <c r="J142"/>
  <c r="BK141"/>
  <c r="BK139"/>
  <c r="BK137"/>
  <c r="BK135"/>
  <c r="J307" i="4"/>
  <c r="BK306"/>
  <c r="BK304"/>
  <c r="J303"/>
  <c r="J301"/>
  <c r="J294"/>
  <c r="BK289"/>
  <c r="BK286"/>
  <c r="BK283"/>
  <c r="BK281"/>
  <c r="J280"/>
  <c r="BK277"/>
  <c r="J276"/>
  <c r="BK275"/>
  <c r="J273"/>
  <c r="J272"/>
  <c r="BK271"/>
  <c r="J270"/>
  <c r="J267"/>
  <c r="BK266"/>
  <c r="BK261"/>
  <c r="BK259"/>
  <c r="BK255"/>
  <c r="J254"/>
  <c r="BK253"/>
  <c r="BK252"/>
  <c r="BK247"/>
  <c r="J245"/>
  <c r="J243"/>
  <c r="BK237"/>
  <c r="J236"/>
  <c r="J235"/>
  <c r="BK233"/>
  <c r="J232"/>
  <c r="J231"/>
  <c r="J229"/>
  <c r="BK228"/>
  <c r="BK226"/>
  <c r="J225"/>
  <c r="J223"/>
  <c r="BK221"/>
  <c r="J220"/>
  <c r="J219"/>
  <c r="J216"/>
  <c r="J215"/>
  <c r="J214"/>
  <c r="J213"/>
  <c r="BK209"/>
  <c r="BK208"/>
  <c r="J207"/>
  <c r="BK206"/>
  <c r="J202"/>
  <c r="BK200"/>
  <c r="BK197"/>
  <c r="BK196"/>
  <c r="J195"/>
  <c r="J194"/>
  <c r="BK192"/>
  <c r="J189"/>
  <c r="BK178"/>
  <c r="J171"/>
  <c r="BK167"/>
  <c r="J166"/>
  <c r="J164"/>
  <c r="J163"/>
  <c r="J161"/>
  <c r="BK160"/>
  <c r="BK159"/>
  <c r="J158"/>
  <c r="BK157"/>
  <c r="J155"/>
  <c r="J154"/>
  <c r="BK153"/>
  <c r="J147"/>
  <c r="J146"/>
  <c r="J210" i="3"/>
  <c r="J209"/>
  <c r="J208"/>
  <c r="J206"/>
  <c r="BK204"/>
  <c r="J203"/>
  <c r="BK200"/>
  <c r="BK198"/>
  <c r="BK196"/>
  <c r="J195"/>
  <c r="J194"/>
  <c r="J192"/>
  <c r="BK191"/>
  <c r="J189"/>
  <c r="J186"/>
  <c r="BK185"/>
  <c r="BK183"/>
  <c r="BK181"/>
  <c r="J180"/>
  <c r="J179"/>
  <c r="J178"/>
  <c r="BK176"/>
  <c r="BK173"/>
  <c r="J171"/>
  <c r="BK168"/>
  <c r="BK167"/>
  <c r="J166"/>
  <c r="J165"/>
  <c r="J164"/>
  <c r="J163"/>
  <c r="BK161"/>
  <c r="J160"/>
  <c r="BK159"/>
  <c r="BK158"/>
  <c r="J157"/>
  <c r="J155"/>
  <c r="BK154"/>
  <c r="J153"/>
  <c r="BK151"/>
  <c r="J150"/>
  <c r="J148"/>
  <c r="J146"/>
  <c r="BK145"/>
  <c r="BK144"/>
  <c r="BK710" i="2"/>
  <c r="BK707"/>
  <c r="BK701"/>
  <c r="J698"/>
  <c r="BK692"/>
  <c r="BK689"/>
  <c r="J683"/>
  <c r="J680"/>
  <c r="BK677"/>
  <c r="BK674"/>
  <c r="BK671"/>
  <c r="BK668"/>
  <c r="BK655"/>
  <c r="J649"/>
  <c r="J645"/>
  <c r="J641"/>
  <c r="J631"/>
  <c r="BK621"/>
  <c r="BK616"/>
  <c r="J614"/>
  <c r="BK611"/>
  <c r="J608"/>
  <c r="BK602"/>
  <c r="J589"/>
  <c r="J581"/>
  <c r="BK577"/>
  <c r="BK573"/>
  <c r="J569"/>
  <c r="J565"/>
  <c r="BK561"/>
  <c r="J546"/>
  <c r="BK543"/>
  <c r="BK537"/>
  <c r="BK533"/>
  <c r="BK526"/>
  <c r="J524"/>
  <c r="BK516"/>
  <c r="J514"/>
  <c r="BK512"/>
  <c r="BK508"/>
  <c r="J504"/>
  <c r="BK500"/>
  <c r="BK498"/>
  <c r="BK490"/>
  <c r="BK488"/>
  <c r="BK479"/>
  <c r="BK476"/>
  <c r="J469"/>
  <c r="BK463"/>
  <c r="BK455"/>
  <c r="J454"/>
  <c r="BK448"/>
  <c r="J447"/>
  <c r="J443"/>
  <c r="BK435"/>
  <c r="J433"/>
  <c r="J429"/>
  <c r="BK426"/>
  <c r="BK423"/>
  <c r="BK417"/>
  <c r="BK409"/>
  <c r="BK407"/>
  <c r="BK402"/>
  <c r="BK401"/>
  <c r="BK396"/>
  <c r="J394"/>
  <c r="BK392"/>
  <c r="J387"/>
  <c r="BK367"/>
  <c r="J365"/>
  <c r="BK363"/>
  <c r="J357"/>
  <c r="J356"/>
  <c r="BK348"/>
  <c r="BK342"/>
  <c r="BK340"/>
  <c r="J337"/>
  <c r="BK333"/>
  <c r="J331"/>
  <c r="J327"/>
  <c r="J325"/>
  <c r="BK316"/>
  <c r="BK314"/>
  <c r="BK312"/>
  <c r="J310"/>
  <c r="BK307"/>
  <c r="J305"/>
  <c r="BK301"/>
  <c r="J294"/>
  <c r="J290"/>
  <c r="BK278"/>
  <c r="BK259"/>
  <c r="BK257"/>
  <c r="BK252"/>
  <c r="BK247"/>
  <c r="BK242"/>
  <c r="J238"/>
  <c r="BK236"/>
  <c r="J232"/>
  <c r="BK229"/>
  <c r="BK226"/>
  <c r="BK205"/>
  <c r="BK193"/>
  <c r="J176"/>
  <c r="BK168"/>
  <c r="BK166"/>
  <c r="J149"/>
  <c r="AS95" i="1"/>
  <c r="J190" i="18"/>
  <c r="J189"/>
  <c r="BK187"/>
  <c r="BK186"/>
  <c r="J185"/>
  <c r="BK184"/>
  <c r="J183"/>
  <c r="J182"/>
  <c r="BK181"/>
  <c r="J180"/>
  <c r="BK179"/>
  <c r="BK177"/>
  <c r="J173"/>
  <c r="J171"/>
  <c r="BK170"/>
  <c r="J169"/>
  <c r="BK166"/>
  <c r="J164"/>
  <c r="J163"/>
  <c r="J159"/>
  <c r="BK158"/>
  <c r="BK156"/>
  <c r="BK153"/>
  <c r="J151"/>
  <c r="BK147"/>
  <c r="BK146"/>
  <c r="BK141"/>
  <c r="BK140"/>
  <c r="J139"/>
  <c r="BK136" i="17"/>
  <c r="BK129"/>
  <c r="J335" i="16"/>
  <c r="BK306"/>
  <c r="BK303"/>
  <c r="J301"/>
  <c r="BK297"/>
  <c r="BK293"/>
  <c r="J289"/>
  <c r="BK284"/>
  <c r="J279"/>
  <c r="J277"/>
  <c r="J272"/>
  <c r="J267"/>
  <c r="BK265"/>
  <c r="BK263"/>
  <c r="J261"/>
  <c r="J259"/>
  <c r="BK241"/>
  <c r="BK230"/>
  <c r="BK225"/>
  <c r="BK223"/>
  <c r="J218"/>
  <c r="J211"/>
  <c r="J209"/>
  <c r="BK206"/>
  <c r="J192"/>
  <c r="J190"/>
  <c r="J187"/>
  <c r="BK186"/>
  <c r="J181"/>
  <c r="J180"/>
  <c r="J274" i="15"/>
  <c r="BK273"/>
  <c r="BK270"/>
  <c r="J268"/>
  <c r="BK265"/>
  <c r="J263"/>
  <c r="J262"/>
  <c r="J257"/>
  <c r="BK254"/>
  <c r="J252"/>
  <c r="BK251"/>
  <c r="J250"/>
  <c r="BK249"/>
  <c r="J245"/>
  <c r="J243"/>
  <c r="J242"/>
  <c r="BK239"/>
  <c r="BK238"/>
  <c r="BK234"/>
  <c r="BK230"/>
  <c r="BK227"/>
  <c r="BK226"/>
  <c r="BK224"/>
  <c r="BK222"/>
  <c r="J221"/>
  <c r="BK217"/>
  <c r="BK216"/>
  <c r="J214"/>
  <c r="BK213"/>
  <c r="BK211"/>
  <c r="J210"/>
  <c r="J209"/>
  <c r="J208"/>
  <c r="BK204"/>
  <c r="J203"/>
  <c r="BK202"/>
  <c r="BK199"/>
  <c r="J197"/>
  <c r="J196"/>
  <c r="BK195"/>
  <c r="J194"/>
  <c r="BK189"/>
  <c r="J183"/>
  <c r="BK182"/>
  <c r="J181"/>
  <c r="BK180"/>
  <c r="BK179"/>
  <c r="BK177"/>
  <c r="J176"/>
  <c r="J175"/>
  <c r="J174"/>
  <c r="J173"/>
  <c r="BK168"/>
  <c r="BK165"/>
  <c r="BK163"/>
  <c r="J162"/>
  <c r="BK157"/>
  <c r="J156"/>
  <c r="BK155"/>
  <c r="J154"/>
  <c r="BK153"/>
  <c r="J150"/>
  <c r="BK148"/>
  <c r="J147"/>
  <c r="J190" i="14"/>
  <c r="BK184"/>
  <c r="BK182"/>
  <c r="J179"/>
  <c r="J178"/>
  <c r="J172"/>
  <c r="J171"/>
  <c r="BK170"/>
  <c r="J169"/>
  <c r="BK168"/>
  <c r="BK167"/>
  <c r="J165"/>
  <c r="J163"/>
  <c r="J159"/>
  <c r="J158"/>
  <c r="BK157"/>
  <c r="J154"/>
  <c r="J152"/>
  <c r="BK150"/>
  <c r="J149"/>
  <c r="J148"/>
  <c r="BK147"/>
  <c r="BK140"/>
  <c r="J210" i="13"/>
  <c r="BK207"/>
  <c r="J203"/>
  <c r="J202"/>
  <c r="BK201"/>
  <c r="J200"/>
  <c r="J199"/>
  <c r="J196"/>
  <c r="BK195"/>
  <c r="BK194"/>
  <c r="J190"/>
  <c r="BK189"/>
  <c r="J187"/>
  <c r="BK184"/>
  <c r="BK183"/>
  <c r="BK182"/>
  <c r="J178"/>
  <c r="J177"/>
  <c r="J176"/>
  <c r="BK173"/>
  <c r="J172"/>
  <c r="J169"/>
  <c r="BK166"/>
  <c r="J164"/>
  <c r="BK161"/>
  <c r="BK159"/>
  <c r="J156"/>
  <c r="J153"/>
  <c r="BK147"/>
  <c r="J146"/>
  <c r="J144"/>
  <c r="J143"/>
  <c r="J149" i="12"/>
  <c r="J147"/>
  <c r="BK146"/>
  <c r="J145"/>
  <c r="BK143"/>
  <c r="J141"/>
  <c r="J139"/>
  <c r="BK136"/>
  <c r="J133"/>
  <c r="BK300" i="11"/>
  <c r="J297"/>
  <c r="BK293"/>
  <c r="BK292"/>
  <c r="BK290"/>
  <c r="BK287"/>
  <c r="BK284"/>
  <c r="J283"/>
  <c r="BK279"/>
  <c r="J277"/>
  <c r="J274"/>
  <c r="J272"/>
  <c r="BK270"/>
  <c r="BK269"/>
  <c r="BK268"/>
  <c r="BK267"/>
  <c r="BK266"/>
  <c r="J265"/>
  <c r="BK264"/>
  <c r="BK263"/>
  <c r="BK260"/>
  <c r="J259"/>
  <c r="J258"/>
  <c r="J255"/>
  <c r="J253"/>
  <c r="BK252"/>
  <c r="J250"/>
  <c r="J249"/>
  <c r="BK247"/>
  <c r="J246"/>
  <c r="BK244"/>
  <c r="J240"/>
  <c r="J239"/>
  <c r="BK236"/>
  <c r="J233"/>
  <c r="J231"/>
  <c r="BK230"/>
  <c r="J229"/>
  <c r="BK224"/>
  <c r="J220"/>
  <c r="BK219"/>
  <c r="BK218"/>
  <c r="J217"/>
  <c r="BK209"/>
  <c r="BK207"/>
  <c r="J204"/>
  <c r="J203"/>
  <c r="J202"/>
  <c r="J200"/>
  <c r="BK196"/>
  <c r="BK195"/>
  <c r="BK191"/>
  <c r="BK189"/>
  <c r="BK188"/>
  <c r="BK186"/>
  <c r="BK184"/>
  <c r="BK183"/>
  <c r="J181"/>
  <c r="J180"/>
  <c r="J176"/>
  <c r="BK174"/>
  <c r="BK173"/>
  <c r="J172"/>
  <c r="J170"/>
  <c r="BK169"/>
  <c r="J168"/>
  <c r="BK167"/>
  <c r="BK166"/>
  <c r="BK163"/>
  <c r="J162"/>
  <c r="J161"/>
  <c r="BK158"/>
  <c r="J157"/>
  <c r="BK154"/>
  <c r="J153"/>
  <c r="BK151"/>
  <c r="J150"/>
  <c r="J670" i="10"/>
  <c r="BK664"/>
  <c r="BK662"/>
  <c r="J652"/>
  <c r="J648"/>
  <c r="BK646"/>
  <c r="BK644"/>
  <c r="BK642"/>
  <c r="J639"/>
  <c r="BK636"/>
  <c r="BK633"/>
  <c r="J631"/>
  <c r="J625"/>
  <c r="J623"/>
  <c r="J619"/>
  <c r="J617"/>
  <c r="J611"/>
  <c r="J589"/>
  <c r="J584"/>
  <c r="BK581"/>
  <c r="BK579"/>
  <c r="BK576"/>
  <c r="J574"/>
  <c r="J573"/>
  <c r="J559"/>
  <c r="BK553"/>
  <c r="J541"/>
  <c r="BK538"/>
  <c r="BK536"/>
  <c r="BK532"/>
  <c r="BK528"/>
  <c r="BK515"/>
  <c r="J497"/>
  <c r="J471"/>
  <c r="J469"/>
  <c r="BK429"/>
  <c r="J425"/>
  <c r="BK424"/>
  <c r="BK421"/>
  <c r="J419"/>
  <c r="BK418"/>
  <c r="J417"/>
  <c r="BK388"/>
  <c r="BK385"/>
  <c r="J357"/>
  <c r="J331"/>
  <c r="J328"/>
  <c r="J323"/>
  <c r="BK310"/>
  <c r="J274"/>
  <c r="BK257"/>
  <c r="BK224"/>
  <c r="J210"/>
  <c r="J199"/>
  <c r="BK197"/>
  <c r="BK195"/>
  <c r="J189"/>
  <c r="J187"/>
  <c r="J185"/>
  <c r="J183"/>
  <c r="BK179"/>
  <c r="J179"/>
  <c r="BK177"/>
  <c r="J177"/>
  <c r="BK176"/>
  <c r="J176"/>
  <c r="J197" i="9"/>
  <c r="J190"/>
  <c r="J189"/>
  <c r="BK187"/>
  <c r="BK185"/>
  <c r="J183"/>
  <c r="J182"/>
  <c r="J180"/>
  <c r="J179"/>
  <c r="BK178"/>
  <c r="BK177"/>
  <c r="J172"/>
  <c r="J169"/>
  <c r="J165"/>
  <c r="BK164"/>
  <c r="BK162"/>
  <c r="J161"/>
  <c r="J156"/>
  <c r="J155"/>
  <c r="J154"/>
  <c r="BK153"/>
  <c r="BK152"/>
  <c r="J151"/>
  <c r="J148"/>
  <c r="J143"/>
  <c r="BK141"/>
  <c r="BK139"/>
  <c r="J169" i="8"/>
  <c r="J168"/>
  <c r="BK161"/>
  <c r="BK160"/>
  <c r="BK159"/>
  <c r="BK156"/>
  <c r="J154"/>
  <c r="J153"/>
  <c r="BK152"/>
  <c r="BK149"/>
  <c r="BK148"/>
  <c r="BK146"/>
  <c r="BK145"/>
  <c r="J142"/>
  <c r="J159" i="7"/>
  <c r="BK157"/>
  <c r="J154"/>
  <c r="BK153"/>
  <c r="BK151"/>
  <c r="J150"/>
  <c r="J147"/>
  <c r="J146"/>
  <c r="BK145"/>
  <c r="BK144"/>
  <c r="J143"/>
  <c r="BK142"/>
  <c r="BK139"/>
  <c r="J137"/>
  <c r="BK180" i="6"/>
  <c r="J178"/>
  <c r="BK175"/>
  <c r="BK170"/>
  <c r="BK169"/>
  <c r="J168"/>
  <c r="J166"/>
  <c r="J164"/>
  <c r="J162"/>
  <c r="J161"/>
  <c r="BK157"/>
  <c r="J155"/>
  <c r="BK153"/>
  <c r="J152"/>
  <c r="J151"/>
  <c r="BK149"/>
  <c r="BK145"/>
  <c r="BK141"/>
  <c r="J140"/>
  <c r="BK152" i="5"/>
  <c r="BK151"/>
  <c r="BK149"/>
  <c r="BK147"/>
  <c r="BK140"/>
  <c r="J138"/>
  <c r="J136"/>
  <c r="BK134"/>
  <c r="BK133"/>
  <c r="BK307" i="4"/>
  <c r="J306"/>
  <c r="BK303"/>
  <c r="J300"/>
  <c r="BK298"/>
  <c r="J295"/>
  <c r="BK294"/>
  <c r="J293"/>
  <c r="J292"/>
  <c r="J291"/>
  <c r="J290"/>
  <c r="J289"/>
  <c r="J287"/>
  <c r="BK272"/>
  <c r="BK270"/>
  <c r="BK267"/>
  <c r="J266"/>
  <c r="J262"/>
  <c r="BK257"/>
  <c r="J256"/>
  <c r="J253"/>
  <c r="J252"/>
  <c r="J251"/>
  <c r="BK250"/>
  <c r="BK249"/>
  <c r="J248"/>
  <c r="J247"/>
  <c r="J246"/>
  <c r="BK242"/>
  <c r="BK239"/>
  <c r="BK235"/>
  <c r="J234"/>
  <c r="J230"/>
  <c r="J226"/>
  <c r="BK224"/>
  <c r="BK219"/>
  <c r="BK218"/>
  <c r="BK215"/>
  <c r="BK212"/>
  <c r="BK210"/>
  <c r="J209"/>
  <c r="J208"/>
  <c r="BK204"/>
  <c r="BK203"/>
  <c r="J201"/>
  <c r="J200"/>
  <c r="BK199"/>
  <c r="BK195"/>
  <c r="BK193"/>
  <c r="J191"/>
  <c r="BK190"/>
  <c r="BK188"/>
  <c r="J187"/>
  <c r="J186"/>
  <c r="BK183"/>
  <c r="BK182"/>
  <c r="J181"/>
  <c r="BK180"/>
  <c r="BK179"/>
  <c r="BK177"/>
  <c r="BK176"/>
  <c r="BK175"/>
  <c r="J174"/>
  <c r="BK172"/>
  <c r="BK171"/>
  <c r="BK168"/>
  <c r="BK166"/>
  <c r="BK165"/>
  <c r="J544" i="2"/>
  <c r="J541"/>
  <c r="J537"/>
  <c r="J532"/>
  <c r="J531"/>
  <c r="J527"/>
  <c r="J526"/>
  <c r="J520"/>
  <c r="J518"/>
  <c r="J516"/>
  <c r="BK514"/>
  <c r="J510"/>
  <c r="J508"/>
  <c r="BK506"/>
  <c r="BK502"/>
  <c r="J496"/>
  <c r="J492"/>
  <c r="J488"/>
  <c r="BK486"/>
  <c r="J479"/>
  <c r="J474"/>
  <c r="J471"/>
  <c r="J467"/>
  <c r="J465"/>
  <c r="J461"/>
  <c r="BK459"/>
  <c r="BK457"/>
  <c r="J455"/>
  <c r="BK454"/>
  <c r="BK452"/>
  <c r="J450"/>
  <c r="J448"/>
  <c r="BK445"/>
  <c r="BK443"/>
  <c r="J441"/>
  <c r="BK437"/>
  <c r="J435"/>
  <c r="BK431"/>
  <c r="J430"/>
  <c r="J427"/>
  <c r="J426"/>
  <c r="BK425"/>
  <c r="BK424"/>
  <c r="J423"/>
  <c r="BK421"/>
  <c r="BK419"/>
  <c r="BK415"/>
  <c r="J413"/>
  <c r="J412"/>
  <c r="J410"/>
  <c r="J407"/>
  <c r="BK404"/>
  <c r="J402"/>
  <c r="J401"/>
  <c r="J400"/>
  <c r="J398"/>
  <c r="BK394"/>
  <c r="BK389"/>
  <c r="BK385"/>
  <c r="BK380"/>
  <c r="BK376"/>
  <c r="J372"/>
  <c r="J367"/>
  <c r="BK360"/>
  <c r="BK354"/>
  <c r="J349"/>
  <c r="J344"/>
  <c r="BK337"/>
  <c r="J333"/>
  <c r="J324"/>
  <c r="BK319"/>
  <c r="J317"/>
  <c r="BK315"/>
  <c r="J314"/>
  <c r="J312"/>
  <c r="J309"/>
  <c r="J307"/>
  <c r="BK303"/>
  <c r="BK294"/>
  <c r="J292"/>
  <c r="BK290"/>
  <c r="BK280"/>
  <c r="BK275"/>
  <c r="J262"/>
  <c r="J259"/>
  <c r="J255"/>
  <c r="J252"/>
  <c r="BK251"/>
  <c r="BK243"/>
  <c r="J242"/>
  <c r="BK240"/>
  <c r="J239"/>
  <c r="BK238"/>
  <c r="BK237"/>
  <c r="J236"/>
  <c r="J235"/>
  <c r="BK232"/>
  <c r="J229"/>
  <c r="J226"/>
  <c r="J205"/>
  <c r="BK192"/>
  <c r="BK184"/>
  <c r="BK182"/>
  <c r="BK180"/>
  <c r="BK169"/>
  <c r="J168"/>
  <c r="J164"/>
  <c r="BK162"/>
  <c r="J157"/>
  <c r="J153"/>
  <c r="BK150"/>
  <c r="J147"/>
  <c r="P145" i="4" l="1"/>
  <c r="R217"/>
  <c r="P227"/>
  <c r="BK244"/>
  <c r="J244" s="1"/>
  <c r="J104" s="1"/>
  <c r="BK260"/>
  <c r="J260" s="1"/>
  <c r="J105" s="1"/>
  <c r="R260"/>
  <c r="BK269"/>
  <c r="J269"/>
  <c r="J107" s="1"/>
  <c r="BK284"/>
  <c r="J284"/>
  <c r="J108" s="1"/>
  <c r="BK288"/>
  <c r="J288" s="1"/>
  <c r="J109" s="1"/>
  <c r="BK299"/>
  <c r="J299" s="1"/>
  <c r="J110" s="1"/>
  <c r="BK305"/>
  <c r="J305" s="1"/>
  <c r="J111" s="1"/>
  <c r="P305"/>
  <c r="BK132" i="5"/>
  <c r="BK131" s="1"/>
  <c r="J131" s="1"/>
  <c r="J98" s="1"/>
  <c r="BK137" i="6"/>
  <c r="BK136" s="1"/>
  <c r="BK163"/>
  <c r="J163" s="1"/>
  <c r="J101" s="1"/>
  <c r="T182"/>
  <c r="T181" s="1"/>
  <c r="BK141" i="7"/>
  <c r="J141"/>
  <c r="J101" s="1"/>
  <c r="BK158"/>
  <c r="J158" s="1"/>
  <c r="J102" s="1"/>
  <c r="T140" i="8"/>
  <c r="P151"/>
  <c r="BK138" i="9"/>
  <c r="BK160"/>
  <c r="J160" s="1"/>
  <c r="J101" s="1"/>
  <c r="BK167"/>
  <c r="J167" s="1"/>
  <c r="J102" s="1"/>
  <c r="BK191"/>
  <c r="J191"/>
  <c r="J103"/>
  <c r="BK195"/>
  <c r="J195"/>
  <c r="J104" s="1"/>
  <c r="R195"/>
  <c r="P213" i="11"/>
  <c r="P142" s="1"/>
  <c r="P141" s="1"/>
  <c r="AU106" i="1" s="1"/>
  <c r="P227" i="11"/>
  <c r="P234"/>
  <c r="T242"/>
  <c r="T245"/>
  <c r="T251"/>
  <c r="T256"/>
  <c r="BK276"/>
  <c r="J276"/>
  <c r="J107" s="1"/>
  <c r="P299"/>
  <c r="P291" s="1"/>
  <c r="T132" i="12"/>
  <c r="T131" s="1"/>
  <c r="T142" i="13"/>
  <c r="P162"/>
  <c r="T175"/>
  <c r="T185"/>
  <c r="R193"/>
  <c r="T204"/>
  <c r="P139" i="14"/>
  <c r="P151"/>
  <c r="BK160"/>
  <c r="J160"/>
  <c r="J102"/>
  <c r="BK173"/>
  <c r="J173"/>
  <c r="J103" s="1"/>
  <c r="BK185"/>
  <c r="J185" s="1"/>
  <c r="J104" s="1"/>
  <c r="R185"/>
  <c r="P188"/>
  <c r="T145" i="15"/>
  <c r="T171"/>
  <c r="R205"/>
  <c r="T212"/>
  <c r="R218"/>
  <c r="R233"/>
  <c r="P247"/>
  <c r="P253"/>
  <c r="T260"/>
  <c r="BK269"/>
  <c r="J269" s="1"/>
  <c r="J110" s="1"/>
  <c r="BK272"/>
  <c r="J272" s="1"/>
  <c r="J111" s="1"/>
  <c r="R139" i="16"/>
  <c r="T195"/>
  <c r="P208"/>
  <c r="R232"/>
  <c r="P258"/>
  <c r="P271"/>
  <c r="P286"/>
  <c r="R292"/>
  <c r="BK298"/>
  <c r="J298" s="1"/>
  <c r="J107" s="1"/>
  <c r="P128" i="17"/>
  <c r="P127" s="1"/>
  <c r="AU112" i="1" s="1"/>
  <c r="R188" i="18"/>
  <c r="R146" i="2"/>
  <c r="P152"/>
  <c r="R152"/>
  <c r="P191"/>
  <c r="BK228"/>
  <c r="J228" s="1"/>
  <c r="J101" s="1"/>
  <c r="BK261"/>
  <c r="J261" s="1"/>
  <c r="J103" s="1"/>
  <c r="R261"/>
  <c r="P362"/>
  <c r="T362"/>
  <c r="P375"/>
  <c r="BK406"/>
  <c r="J406"/>
  <c r="J108" s="1"/>
  <c r="P406"/>
  <c r="T406"/>
  <c r="T414"/>
  <c r="R444"/>
  <c r="BK449"/>
  <c r="J449" s="1"/>
  <c r="J111" s="1"/>
  <c r="P456"/>
  <c r="BK556"/>
  <c r="J556" s="1"/>
  <c r="J114" s="1"/>
  <c r="R556"/>
  <c r="T143" i="3"/>
  <c r="P147"/>
  <c r="T147"/>
  <c r="R152"/>
  <c r="BK187"/>
  <c r="J187" s="1"/>
  <c r="J107" s="1"/>
  <c r="R187"/>
  <c r="R202"/>
  <c r="P207"/>
  <c r="R145" i="4"/>
  <c r="P217"/>
  <c r="BK238"/>
  <c r="J238" s="1"/>
  <c r="J103" s="1"/>
  <c r="R238"/>
  <c r="R244"/>
  <c r="P260"/>
  <c r="R265"/>
  <c r="R269"/>
  <c r="P284"/>
  <c r="R288"/>
  <c r="T299"/>
  <c r="R305"/>
  <c r="R132" i="5"/>
  <c r="R131" s="1"/>
  <c r="R137" i="6"/>
  <c r="R136" s="1"/>
  <c r="P163"/>
  <c r="R182"/>
  <c r="R181"/>
  <c r="BK136" i="7"/>
  <c r="J136" s="1"/>
  <c r="J100" s="1"/>
  <c r="P136"/>
  <c r="R141"/>
  <c r="P158"/>
  <c r="R140" i="8"/>
  <c r="R151"/>
  <c r="P138" i="9"/>
  <c r="R160"/>
  <c r="P167"/>
  <c r="P191"/>
  <c r="T195"/>
  <c r="R152" i="10"/>
  <c r="T152"/>
  <c r="P178"/>
  <c r="BK247"/>
  <c r="J247" s="1"/>
  <c r="J100" s="1"/>
  <c r="BK258"/>
  <c r="J258" s="1"/>
  <c r="J101" s="1"/>
  <c r="R258"/>
  <c r="BK330"/>
  <c r="J330" s="1"/>
  <c r="J103" s="1"/>
  <c r="R330"/>
  <c r="T330"/>
  <c r="T384"/>
  <c r="BK588"/>
  <c r="J588" s="1"/>
  <c r="J108" s="1"/>
  <c r="P588"/>
  <c r="BK640"/>
  <c r="J640"/>
  <c r="J109"/>
  <c r="R640"/>
  <c r="BK649"/>
  <c r="J649" s="1"/>
  <c r="J110" s="1"/>
  <c r="R649"/>
  <c r="BK659"/>
  <c r="J659"/>
  <c r="J111"/>
  <c r="R659"/>
  <c r="BK736"/>
  <c r="J736" s="1"/>
  <c r="J114" s="1"/>
  <c r="P736"/>
  <c r="BK954"/>
  <c r="J954"/>
  <c r="J115"/>
  <c r="T954"/>
  <c r="P977"/>
  <c r="T977"/>
  <c r="P983"/>
  <c r="R983"/>
  <c r="BK991"/>
  <c r="J991" s="1"/>
  <c r="J119" s="1"/>
  <c r="R991"/>
  <c r="T991"/>
  <c r="R998"/>
  <c r="R213" i="11"/>
  <c r="R142" s="1"/>
  <c r="R141" s="1"/>
  <c r="T227"/>
  <c r="R234"/>
  <c r="BK245"/>
  <c r="J245"/>
  <c r="J104"/>
  <c r="BK251"/>
  <c r="J251" s="1"/>
  <c r="J105" s="1"/>
  <c r="P256"/>
  <c r="P276"/>
  <c r="R299"/>
  <c r="R291"/>
  <c r="P132" i="12"/>
  <c r="P131"/>
  <c r="AU107" i="1" s="1"/>
  <c r="P142" i="13"/>
  <c r="T162"/>
  <c r="R175"/>
  <c r="BK193"/>
  <c r="J193"/>
  <c r="J105"/>
  <c r="BK204"/>
  <c r="J204" s="1"/>
  <c r="J106" s="1"/>
  <c r="BK139" i="14"/>
  <c r="BK151"/>
  <c r="J151"/>
  <c r="J101"/>
  <c r="P160"/>
  <c r="R173"/>
  <c r="P185"/>
  <c r="R145" i="15"/>
  <c r="R171"/>
  <c r="T205"/>
  <c r="P212"/>
  <c r="P218"/>
  <c r="P233"/>
  <c r="R247"/>
  <c r="R253"/>
  <c r="P260"/>
  <c r="P266"/>
  <c r="P269"/>
  <c r="T272"/>
  <c r="BK139" i="16"/>
  <c r="BK195"/>
  <c r="J195"/>
  <c r="J99" s="1"/>
  <c r="P195"/>
  <c r="R208"/>
  <c r="P232"/>
  <c r="R258"/>
  <c r="T271"/>
  <c r="T286"/>
  <c r="T298"/>
  <c r="T291" s="1"/>
  <c r="T128" i="17"/>
  <c r="T127" s="1"/>
  <c r="BK138" i="18"/>
  <c r="J138"/>
  <c r="J98"/>
  <c r="P138"/>
  <c r="R138"/>
  <c r="T138"/>
  <c r="BK145"/>
  <c r="J145" s="1"/>
  <c r="J99" s="1"/>
  <c r="P145"/>
  <c r="R145"/>
  <c r="T145"/>
  <c r="BK157"/>
  <c r="J157"/>
  <c r="J101" s="1"/>
  <c r="R157"/>
  <c r="BK162"/>
  <c r="J162"/>
  <c r="J102"/>
  <c r="P162"/>
  <c r="R162"/>
  <c r="T162"/>
  <c r="BK168"/>
  <c r="J168" s="1"/>
  <c r="J103" s="1"/>
  <c r="P168"/>
  <c r="R168"/>
  <c r="T168"/>
  <c r="BK174"/>
  <c r="J174"/>
  <c r="J104" s="1"/>
  <c r="P174"/>
  <c r="R174"/>
  <c r="T174"/>
  <c r="BK178"/>
  <c r="J178"/>
  <c r="J105"/>
  <c r="P178"/>
  <c r="R178"/>
  <c r="T178"/>
  <c r="BK188"/>
  <c r="J188"/>
  <c r="J106"/>
  <c r="BK146" i="2"/>
  <c r="J146"/>
  <c r="J98"/>
  <c r="BK152"/>
  <c r="J152" s="1"/>
  <c r="J99" s="1"/>
  <c r="T152"/>
  <c r="R191"/>
  <c r="P228"/>
  <c r="T228"/>
  <c r="P254"/>
  <c r="R254"/>
  <c r="T254"/>
  <c r="P261"/>
  <c r="BK362"/>
  <c r="J362"/>
  <c r="J104"/>
  <c r="BK375"/>
  <c r="R375"/>
  <c r="BK414"/>
  <c r="J414" s="1"/>
  <c r="J109" s="1"/>
  <c r="P414"/>
  <c r="BK444"/>
  <c r="J444"/>
  <c r="J110"/>
  <c r="BK456"/>
  <c r="J456" s="1"/>
  <c r="J112" s="1"/>
  <c r="T456"/>
  <c r="T556"/>
  <c r="P143" i="3"/>
  <c r="BK147"/>
  <c r="J147"/>
  <c r="J101"/>
  <c r="R147"/>
  <c r="R142" s="1"/>
  <c r="P152"/>
  <c r="P175"/>
  <c r="T175"/>
  <c r="P184"/>
  <c r="T184"/>
  <c r="P187"/>
  <c r="BK202"/>
  <c r="J202" s="1"/>
  <c r="J108" s="1"/>
  <c r="T202"/>
  <c r="T207"/>
  <c r="T145" i="4"/>
  <c r="BK227"/>
  <c r="J227"/>
  <c r="J102"/>
  <c r="T227"/>
  <c r="P238"/>
  <c r="P244"/>
  <c r="BK265"/>
  <c r="J265" s="1"/>
  <c r="J106" s="1"/>
  <c r="T265"/>
  <c r="P269"/>
  <c r="R284"/>
  <c r="P288"/>
  <c r="R299"/>
  <c r="T305"/>
  <c r="T132" i="5"/>
  <c r="T131"/>
  <c r="P137" i="6"/>
  <c r="P136"/>
  <c r="P135" s="1"/>
  <c r="AU100" i="1" s="1"/>
  <c r="R163" i="6"/>
  <c r="P182"/>
  <c r="P181" s="1"/>
  <c r="R136" i="7"/>
  <c r="P141"/>
  <c r="R158"/>
  <c r="BK140" i="8"/>
  <c r="J140" s="1"/>
  <c r="J102" s="1"/>
  <c r="BK151"/>
  <c r="J151" s="1"/>
  <c r="J103" s="1"/>
  <c r="R138" i="9"/>
  <c r="P160"/>
  <c r="R167"/>
  <c r="R191"/>
  <c r="P195"/>
  <c r="BK152" i="10"/>
  <c r="J152" s="1"/>
  <c r="J98" s="1"/>
  <c r="R178"/>
  <c r="P258"/>
  <c r="P330"/>
  <c r="P384"/>
  <c r="P583"/>
  <c r="T588"/>
  <c r="BK665"/>
  <c r="J665"/>
  <c r="J112"/>
  <c r="R665"/>
  <c r="P716"/>
  <c r="R736"/>
  <c r="R954"/>
  <c r="BK983"/>
  <c r="J983" s="1"/>
  <c r="J117" s="1"/>
  <c r="T983"/>
  <c r="P991"/>
  <c r="P998"/>
  <c r="T213" i="11"/>
  <c r="T142" s="1"/>
  <c r="R227"/>
  <c r="T234"/>
  <c r="P242"/>
  <c r="P245"/>
  <c r="P251"/>
  <c r="R256"/>
  <c r="T276"/>
  <c r="T299"/>
  <c r="T291" s="1"/>
  <c r="R132" i="12"/>
  <c r="R131"/>
  <c r="R142" i="13"/>
  <c r="BK175"/>
  <c r="J175" s="1"/>
  <c r="J103" s="1"/>
  <c r="BK185"/>
  <c r="J185" s="1"/>
  <c r="J104" s="1"/>
  <c r="P185"/>
  <c r="T193"/>
  <c r="P204"/>
  <c r="T139" i="14"/>
  <c r="R151"/>
  <c r="R160"/>
  <c r="T173"/>
  <c r="BK188"/>
  <c r="J188"/>
  <c r="J105"/>
  <c r="T188"/>
  <c r="BK145" i="15"/>
  <c r="BK171"/>
  <c r="J171"/>
  <c r="J101" s="1"/>
  <c r="BK205"/>
  <c r="J205"/>
  <c r="J102"/>
  <c r="BK212"/>
  <c r="J212" s="1"/>
  <c r="J103" s="1"/>
  <c r="R212"/>
  <c r="T218"/>
  <c r="T233"/>
  <c r="BK253"/>
  <c r="J253"/>
  <c r="J107" s="1"/>
  <c r="T253"/>
  <c r="R260"/>
  <c r="R266"/>
  <c r="R269"/>
  <c r="P272"/>
  <c r="T139" i="16"/>
  <c r="R195"/>
  <c r="T208"/>
  <c r="T232"/>
  <c r="T258"/>
  <c r="BK271"/>
  <c r="J271" s="1"/>
  <c r="J103" s="1"/>
  <c r="BK286"/>
  <c r="J286"/>
  <c r="J104" s="1"/>
  <c r="BK292"/>
  <c r="J292" s="1"/>
  <c r="J106" s="1"/>
  <c r="T292"/>
  <c r="P298"/>
  <c r="R128" i="17"/>
  <c r="R127" s="1"/>
  <c r="T157" i="18"/>
  <c r="P188"/>
  <c r="P146" i="2"/>
  <c r="P145" s="1"/>
  <c r="T146"/>
  <c r="BK191"/>
  <c r="J191"/>
  <c r="J100" s="1"/>
  <c r="T191"/>
  <c r="R228"/>
  <c r="BK254"/>
  <c r="J254" s="1"/>
  <c r="J102" s="1"/>
  <c r="T261"/>
  <c r="R362"/>
  <c r="T375"/>
  <c r="R406"/>
  <c r="R414"/>
  <c r="P444"/>
  <c r="T444"/>
  <c r="P449"/>
  <c r="R449"/>
  <c r="T449"/>
  <c r="R456"/>
  <c r="P556"/>
  <c r="BK143" i="3"/>
  <c r="J143"/>
  <c r="J100" s="1"/>
  <c r="R143"/>
  <c r="BK152"/>
  <c r="J152" s="1"/>
  <c r="J102" s="1"/>
  <c r="T152"/>
  <c r="BK175"/>
  <c r="J175" s="1"/>
  <c r="J105" s="1"/>
  <c r="R175"/>
  <c r="BK184"/>
  <c r="J184" s="1"/>
  <c r="J106" s="1"/>
  <c r="R184"/>
  <c r="T187"/>
  <c r="P202"/>
  <c r="BK207"/>
  <c r="J207"/>
  <c r="J109"/>
  <c r="R207"/>
  <c r="BK145" i="4"/>
  <c r="J145" s="1"/>
  <c r="J100" s="1"/>
  <c r="BK217"/>
  <c r="J217"/>
  <c r="J101"/>
  <c r="T217"/>
  <c r="R227"/>
  <c r="T238"/>
  <c r="T244"/>
  <c r="T260"/>
  <c r="P265"/>
  <c r="T269"/>
  <c r="T284"/>
  <c r="T288"/>
  <c r="P299"/>
  <c r="P132" i="5"/>
  <c r="P131" s="1"/>
  <c r="AU99" i="1" s="1"/>
  <c r="T137" i="6"/>
  <c r="T136"/>
  <c r="T163"/>
  <c r="BK182"/>
  <c r="J182" s="1"/>
  <c r="J103" s="1"/>
  <c r="T136" i="7"/>
  <c r="T141"/>
  <c r="T158"/>
  <c r="P140" i="8"/>
  <c r="P139"/>
  <c r="P135" s="1"/>
  <c r="AU102" i="1" s="1"/>
  <c r="T151" i="8"/>
  <c r="T138" i="9"/>
  <c r="T160"/>
  <c r="T167"/>
  <c r="T191"/>
  <c r="P152" i="10"/>
  <c r="BK178"/>
  <c r="J178" s="1"/>
  <c r="J99" s="1"/>
  <c r="T178"/>
  <c r="P247"/>
  <c r="R247"/>
  <c r="T247"/>
  <c r="T258"/>
  <c r="BK384"/>
  <c r="J384" s="1"/>
  <c r="J105" s="1"/>
  <c r="R384"/>
  <c r="BK583"/>
  <c r="J583"/>
  <c r="J106"/>
  <c r="R583"/>
  <c r="T583"/>
  <c r="R588"/>
  <c r="P640"/>
  <c r="T640"/>
  <c r="P649"/>
  <c r="T649"/>
  <c r="P659"/>
  <c r="T659"/>
  <c r="P665"/>
  <c r="T665"/>
  <c r="BK716"/>
  <c r="J716"/>
  <c r="J113" s="1"/>
  <c r="R716"/>
  <c r="T716"/>
  <c r="T736"/>
  <c r="P954"/>
  <c r="BK977"/>
  <c r="J977" s="1"/>
  <c r="J116" s="1"/>
  <c r="R977"/>
  <c r="BK998"/>
  <c r="J998"/>
  <c r="J120"/>
  <c r="T998"/>
  <c r="BK213" i="11"/>
  <c r="J213" s="1"/>
  <c r="J100" s="1"/>
  <c r="BK227"/>
  <c r="J227"/>
  <c r="J101"/>
  <c r="BK234"/>
  <c r="J234" s="1"/>
  <c r="J102" s="1"/>
  <c r="BK242"/>
  <c r="J242"/>
  <c r="J103" s="1"/>
  <c r="R242"/>
  <c r="R245"/>
  <c r="R251"/>
  <c r="BK256"/>
  <c r="J256" s="1"/>
  <c r="J106" s="1"/>
  <c r="R276"/>
  <c r="BK299"/>
  <c r="J299"/>
  <c r="J109"/>
  <c r="BK132" i="12"/>
  <c r="J132" s="1"/>
  <c r="J99" s="1"/>
  <c r="BK142" i="13"/>
  <c r="J142"/>
  <c r="J101" s="1"/>
  <c r="BK162"/>
  <c r="J162"/>
  <c r="J102"/>
  <c r="R162"/>
  <c r="P175"/>
  <c r="R185"/>
  <c r="P193"/>
  <c r="R204"/>
  <c r="R139" i="14"/>
  <c r="T151"/>
  <c r="T160"/>
  <c r="P173"/>
  <c r="T185"/>
  <c r="R188"/>
  <c r="P145" i="15"/>
  <c r="P171"/>
  <c r="P205"/>
  <c r="BK218"/>
  <c r="J218"/>
  <c r="J104" s="1"/>
  <c r="BK233"/>
  <c r="J233" s="1"/>
  <c r="J105" s="1"/>
  <c r="BK247"/>
  <c r="J247"/>
  <c r="J106"/>
  <c r="T247"/>
  <c r="BK260"/>
  <c r="J260" s="1"/>
  <c r="J108" s="1"/>
  <c r="BK266"/>
  <c r="J266" s="1"/>
  <c r="J109" s="1"/>
  <c r="T266"/>
  <c r="T269"/>
  <c r="R272"/>
  <c r="P139" i="16"/>
  <c r="P138" s="1"/>
  <c r="BK208"/>
  <c r="J208"/>
  <c r="J100"/>
  <c r="BK232"/>
  <c r="J232" s="1"/>
  <c r="J101" s="1"/>
  <c r="BK258"/>
  <c r="J258" s="1"/>
  <c r="J102" s="1"/>
  <c r="R271"/>
  <c r="R286"/>
  <c r="P292"/>
  <c r="P291" s="1"/>
  <c r="R298"/>
  <c r="BK128" i="17"/>
  <c r="J128" s="1"/>
  <c r="J97" s="1"/>
  <c r="P157" i="18"/>
  <c r="T188"/>
  <c r="E134" i="2"/>
  <c r="J138"/>
  <c r="BF147"/>
  <c r="BF168"/>
  <c r="BF176"/>
  <c r="BF180"/>
  <c r="BF236"/>
  <c r="BF243"/>
  <c r="BF247"/>
  <c r="BF251"/>
  <c r="BF252"/>
  <c r="BF259"/>
  <c r="BF262"/>
  <c r="BF275"/>
  <c r="BF278"/>
  <c r="BF292"/>
  <c r="BF294"/>
  <c r="BF301"/>
  <c r="BF337"/>
  <c r="BF340"/>
  <c r="BF354"/>
  <c r="BF356"/>
  <c r="BF363"/>
  <c r="BF385"/>
  <c r="BF389"/>
  <c r="BF394"/>
  <c r="BF407"/>
  <c r="BF413"/>
  <c r="BF415"/>
  <c r="BF417"/>
  <c r="BF419"/>
  <c r="BF423"/>
  <c r="BF424"/>
  <c r="BF429"/>
  <c r="BF430"/>
  <c r="BF431"/>
  <c r="BF435"/>
  <c r="BF443"/>
  <c r="BF445"/>
  <c r="BF461"/>
  <c r="BF479"/>
  <c r="BF488"/>
  <c r="BF496"/>
  <c r="BF498"/>
  <c r="BF500"/>
  <c r="BF502"/>
  <c r="BF504"/>
  <c r="BF510"/>
  <c r="BF514"/>
  <c r="BF518"/>
  <c r="BF520"/>
  <c r="BF531"/>
  <c r="BF532"/>
  <c r="BF541"/>
  <c r="BF170" i="4"/>
  <c r="BF174"/>
  <c r="BF176"/>
  <c r="BF184"/>
  <c r="BF185"/>
  <c r="BF190"/>
  <c r="BF191"/>
  <c r="BF198"/>
  <c r="BF200"/>
  <c r="BF215"/>
  <c r="BF224"/>
  <c r="BF229"/>
  <c r="BF232"/>
  <c r="BF233"/>
  <c r="BF247"/>
  <c r="BF249"/>
  <c r="BF250"/>
  <c r="BF252"/>
  <c r="BF253"/>
  <c r="BF255"/>
  <c r="BF266"/>
  <c r="BF280"/>
  <c r="BF282"/>
  <c r="BF286"/>
  <c r="BF287"/>
  <c r="BF289"/>
  <c r="BF290"/>
  <c r="BF294"/>
  <c r="BF296"/>
  <c r="BF303"/>
  <c r="BF307"/>
  <c r="F94" i="5"/>
  <c r="E119"/>
  <c r="BF136"/>
  <c r="BF137"/>
  <c r="BF139"/>
  <c r="BF141"/>
  <c r="BF144"/>
  <c r="BF151"/>
  <c r="BF139" i="6"/>
  <c r="BF140"/>
  <c r="BF143"/>
  <c r="BF144"/>
  <c r="BF147"/>
  <c r="BF150"/>
  <c r="BF152"/>
  <c r="BF158"/>
  <c r="J91" i="7"/>
  <c r="BF146"/>
  <c r="BF149"/>
  <c r="BF152"/>
  <c r="BF153"/>
  <c r="BF159"/>
  <c r="J91" i="8"/>
  <c r="F94"/>
  <c r="BF141"/>
  <c r="BF146"/>
  <c r="BF149"/>
  <c r="BF155"/>
  <c r="BF157"/>
  <c r="BF167"/>
  <c r="BF168"/>
  <c r="E85" i="9"/>
  <c r="J91"/>
  <c r="BF143"/>
  <c r="BF147"/>
  <c r="BF153"/>
  <c r="BF154"/>
  <c r="BF163"/>
  <c r="BF170"/>
  <c r="BF171"/>
  <c r="BF178"/>
  <c r="BF179"/>
  <c r="BF181"/>
  <c r="BF189"/>
  <c r="BF192"/>
  <c r="BF197"/>
  <c r="E140" i="10"/>
  <c r="BF164"/>
  <c r="BF175"/>
  <c r="BF176"/>
  <c r="BF177"/>
  <c r="BF179"/>
  <c r="BF183"/>
  <c r="BF185"/>
  <c r="BF197"/>
  <c r="BF224"/>
  <c r="BF283"/>
  <c r="BF310"/>
  <c r="BF328"/>
  <c r="BF350"/>
  <c r="BF362"/>
  <c r="BF382"/>
  <c r="BF419"/>
  <c r="BF421"/>
  <c r="BF424"/>
  <c r="BF427"/>
  <c r="BF452"/>
  <c r="BF490"/>
  <c r="BF538"/>
  <c r="BF541"/>
  <c r="BF573"/>
  <c r="BF581"/>
  <c r="BF615"/>
  <c r="BF617"/>
  <c r="BF621"/>
  <c r="BF623"/>
  <c r="BF625"/>
  <c r="BF626"/>
  <c r="BF636"/>
  <c r="BF638"/>
  <c r="BF646"/>
  <c r="BF664"/>
  <c r="BF666"/>
  <c r="BF159" i="11"/>
  <c r="BF161"/>
  <c r="BF167"/>
  <c r="BF168"/>
  <c r="BF169"/>
  <c r="BF171"/>
  <c r="BF173"/>
  <c r="BF175"/>
  <c r="BF196"/>
  <c r="BF199"/>
  <c r="BF202"/>
  <c r="BF203"/>
  <c r="BF208"/>
  <c r="BF209"/>
  <c r="BF216"/>
  <c r="BF219"/>
  <c r="BF226"/>
  <c r="BF230"/>
  <c r="BF231"/>
  <c r="BF244"/>
  <c r="BF246"/>
  <c r="BF247"/>
  <c r="BF248"/>
  <c r="BF253"/>
  <c r="BF257"/>
  <c r="BF263"/>
  <c r="BF264"/>
  <c r="BF282"/>
  <c r="E85" i="12"/>
  <c r="BF140"/>
  <c r="BF143"/>
  <c r="BF144"/>
  <c r="BF146"/>
  <c r="BF148"/>
  <c r="BF149"/>
  <c r="BF151"/>
  <c r="J91" i="13"/>
  <c r="F136"/>
  <c r="BF144"/>
  <c r="BF145"/>
  <c r="BF151"/>
  <c r="BF154"/>
  <c r="BF156"/>
  <c r="BF165"/>
  <c r="BF171"/>
  <c r="BF173"/>
  <c r="BF174"/>
  <c r="BF176"/>
  <c r="BF179"/>
  <c r="BF181"/>
  <c r="BF184"/>
  <c r="BF188"/>
  <c r="BF189"/>
  <c r="BF194"/>
  <c r="BF195"/>
  <c r="BF199"/>
  <c r="BF209"/>
  <c r="BF210"/>
  <c r="E125" i="14"/>
  <c r="BF145"/>
  <c r="BF147"/>
  <c r="BF148"/>
  <c r="BF150"/>
  <c r="BF155"/>
  <c r="BF156"/>
  <c r="BF157"/>
  <c r="BF161"/>
  <c r="BF162"/>
  <c r="BF164"/>
  <c r="BF165"/>
  <c r="BF166"/>
  <c r="BF169"/>
  <c r="BF171"/>
  <c r="BF177"/>
  <c r="BF189"/>
  <c r="BF190"/>
  <c r="E85" i="15"/>
  <c r="J137"/>
  <c r="BF146"/>
  <c r="BF157"/>
  <c r="BF159"/>
  <c r="BF172"/>
  <c r="BF175"/>
  <c r="BF178"/>
  <c r="BF179"/>
  <c r="BF180"/>
  <c r="BF182"/>
  <c r="BF194"/>
  <c r="BF195"/>
  <c r="BF202"/>
  <c r="BF213"/>
  <c r="BF220"/>
  <c r="BF226"/>
  <c r="BF241"/>
  <c r="BF243"/>
  <c r="BF244"/>
  <c r="BF245"/>
  <c r="BF248"/>
  <c r="BF249"/>
  <c r="BF251"/>
  <c r="BF254"/>
  <c r="BF256"/>
  <c r="BF262"/>
  <c r="BF265"/>
  <c r="BF267"/>
  <c r="BF268"/>
  <c r="BF273"/>
  <c r="E127" i="16"/>
  <c r="BF140"/>
  <c r="BF169"/>
  <c r="BF171"/>
  <c r="BF180"/>
  <c r="BF181"/>
  <c r="BF186"/>
  <c r="BF190"/>
  <c r="BF206"/>
  <c r="BF209"/>
  <c r="BF216"/>
  <c r="BF256"/>
  <c r="BF265"/>
  <c r="BF267"/>
  <c r="BF272"/>
  <c r="BF277"/>
  <c r="BF287"/>
  <c r="BF299"/>
  <c r="BF329"/>
  <c r="E117" i="17"/>
  <c r="F124"/>
  <c r="BF141" i="18"/>
  <c r="BF142"/>
  <c r="BF143"/>
  <c r="BF147"/>
  <c r="BF148"/>
  <c r="BF149"/>
  <c r="BF151"/>
  <c r="BF153"/>
  <c r="BF159"/>
  <c r="BF160"/>
  <c r="BF163"/>
  <c r="BF166"/>
  <c r="BF171"/>
  <c r="BF173"/>
  <c r="BF175"/>
  <c r="BF177"/>
  <c r="BF181"/>
  <c r="BF182"/>
  <c r="BF183"/>
  <c r="BF184"/>
  <c r="BF186"/>
  <c r="BF187"/>
  <c r="BF149" i="2"/>
  <c r="BF153"/>
  <c r="BF157"/>
  <c r="BF164"/>
  <c r="BF166"/>
  <c r="BF169"/>
  <c r="BF182"/>
  <c r="BF192"/>
  <c r="BF229"/>
  <c r="BF232"/>
  <c r="BF235"/>
  <c r="BF237"/>
  <c r="BF238"/>
  <c r="BF239"/>
  <c r="BF240"/>
  <c r="BF255"/>
  <c r="BF280"/>
  <c r="BF290"/>
  <c r="BF303"/>
  <c r="BF305"/>
  <c r="BF309"/>
  <c r="BF310"/>
  <c r="BF315"/>
  <c r="BF316"/>
  <c r="BF317"/>
  <c r="BF324"/>
  <c r="BF342"/>
  <c r="BF349"/>
  <c r="BF357"/>
  <c r="BF360"/>
  <c r="BF387"/>
  <c r="BF396"/>
  <c r="BF398"/>
  <c r="BF404"/>
  <c r="BF409"/>
  <c r="BF410"/>
  <c r="BF425"/>
  <c r="BF427"/>
  <c r="BF441"/>
  <c r="BF450"/>
  <c r="BF452"/>
  <c r="BF457"/>
  <c r="BF459"/>
  <c r="BF463"/>
  <c r="BF465"/>
  <c r="BF467"/>
  <c r="BF469"/>
  <c r="BF474"/>
  <c r="BF476"/>
  <c r="BF486"/>
  <c r="BF490"/>
  <c r="BF506"/>
  <c r="BF508"/>
  <c r="BF527"/>
  <c r="BF537"/>
  <c r="BF544"/>
  <c r="BF546"/>
  <c r="BF573"/>
  <c r="BF581"/>
  <c r="BF589"/>
  <c r="BF593"/>
  <c r="BF596"/>
  <c r="BF602"/>
  <c r="BF621"/>
  <c r="BF655"/>
  <c r="BF659"/>
  <c r="BF663"/>
  <c r="BF686"/>
  <c r="BF698"/>
  <c r="BF704"/>
  <c r="BF707"/>
  <c r="BF711"/>
  <c r="BK403"/>
  <c r="J403"/>
  <c r="J107" s="1"/>
  <c r="J135" i="3"/>
  <c r="BF146"/>
  <c r="BF148"/>
  <c r="BF155"/>
  <c r="BF159"/>
  <c r="BF167"/>
  <c r="BF168"/>
  <c r="BF169"/>
  <c r="BF176"/>
  <c r="BF177"/>
  <c r="BF178"/>
  <c r="BF186"/>
  <c r="BF188"/>
  <c r="BF197"/>
  <c r="BF206"/>
  <c r="F94" i="4"/>
  <c r="J137"/>
  <c r="BF149"/>
  <c r="BF151"/>
  <c r="BF154"/>
  <c r="BF161"/>
  <c r="BF163"/>
  <c r="BF165"/>
  <c r="BF166"/>
  <c r="BF168"/>
  <c r="BF180"/>
  <c r="BF181"/>
  <c r="BF186"/>
  <c r="BF188"/>
  <c r="BF193"/>
  <c r="BF194"/>
  <c r="BF201"/>
  <c r="BF213"/>
  <c r="BF214"/>
  <c r="BF218"/>
  <c r="BF222"/>
  <c r="BF223"/>
  <c r="BF225"/>
  <c r="BF230"/>
  <c r="BF231"/>
  <c r="BF234"/>
  <c r="BF235"/>
  <c r="BF240"/>
  <c r="BF245"/>
  <c r="BF258"/>
  <c r="BF268"/>
  <c r="BF271"/>
  <c r="BF272"/>
  <c r="BF279"/>
  <c r="BF291"/>
  <c r="BF292"/>
  <c r="BF293"/>
  <c r="BF298"/>
  <c r="BF300"/>
  <c r="BF306"/>
  <c r="J125" i="5"/>
  <c r="BF133"/>
  <c r="BF138"/>
  <c r="BF142"/>
  <c r="BF145"/>
  <c r="BF146"/>
  <c r="BF147"/>
  <c r="BF149"/>
  <c r="F94" i="6"/>
  <c r="E123"/>
  <c r="BF142"/>
  <c r="BF148"/>
  <c r="BF154"/>
  <c r="BF155"/>
  <c r="BF156"/>
  <c r="BF159"/>
  <c r="BF162"/>
  <c r="BF165"/>
  <c r="BF169"/>
  <c r="BF176"/>
  <c r="BF178"/>
  <c r="BF179"/>
  <c r="BF180"/>
  <c r="BF183"/>
  <c r="E85" i="7"/>
  <c r="BF137"/>
  <c r="BF139"/>
  <c r="BF140"/>
  <c r="BF144"/>
  <c r="BF145"/>
  <c r="BF150"/>
  <c r="BF151"/>
  <c r="BF154"/>
  <c r="BF157"/>
  <c r="BF160"/>
  <c r="E123" i="8"/>
  <c r="BF138"/>
  <c r="BF144"/>
  <c r="BF148"/>
  <c r="BF153"/>
  <c r="BF156"/>
  <c r="BF169"/>
  <c r="BK137"/>
  <c r="J137"/>
  <c r="J100" s="1"/>
  <c r="F133" i="9"/>
  <c r="BF150"/>
  <c r="BF151"/>
  <c r="BF152"/>
  <c r="BF156"/>
  <c r="BF161"/>
  <c r="BF168"/>
  <c r="BF173"/>
  <c r="BF174"/>
  <c r="BF176"/>
  <c r="BF177"/>
  <c r="BF182"/>
  <c r="BF193"/>
  <c r="J89" i="10"/>
  <c r="F147"/>
  <c r="BF189"/>
  <c r="BF217"/>
  <c r="BF257"/>
  <c r="BF264"/>
  <c r="BF292"/>
  <c r="BF295"/>
  <c r="BF417"/>
  <c r="BF429"/>
  <c r="BF469"/>
  <c r="BF515"/>
  <c r="BF532"/>
  <c r="BF536"/>
  <c r="BF548"/>
  <c r="BF660"/>
  <c r="BF668"/>
  <c r="BF680"/>
  <c r="BF695"/>
  <c r="BF699"/>
  <c r="BF709"/>
  <c r="BF713"/>
  <c r="BF722"/>
  <c r="BF724"/>
  <c r="BF732"/>
  <c r="BF735"/>
  <c r="BF746"/>
  <c r="BF748"/>
  <c r="BF762"/>
  <c r="BF764"/>
  <c r="BF766"/>
  <c r="BF770"/>
  <c r="BF786"/>
  <c r="BF803"/>
  <c r="BF823"/>
  <c r="BF838"/>
  <c r="BF849"/>
  <c r="BF884"/>
  <c r="BF942"/>
  <c r="BF952"/>
  <c r="BF953"/>
  <c r="BF955"/>
  <c r="BF962"/>
  <c r="BF976"/>
  <c r="BF980"/>
  <c r="BF989"/>
  <c r="BF999"/>
  <c r="BF1009"/>
  <c r="BF1012"/>
  <c r="BF1015"/>
  <c r="BF1029"/>
  <c r="BF1043"/>
  <c r="BF1052"/>
  <c r="BF1065"/>
  <c r="BF1073"/>
  <c r="BF1080"/>
  <c r="BF1082"/>
  <c r="BF1085"/>
  <c r="BF1090"/>
  <c r="BF1094"/>
  <c r="BF1103"/>
  <c r="BF1109"/>
  <c r="BF1115"/>
  <c r="BK381"/>
  <c r="J381" s="1"/>
  <c r="J104" s="1"/>
  <c r="BK988"/>
  <c r="J988"/>
  <c r="J118"/>
  <c r="J91" i="11"/>
  <c r="E129"/>
  <c r="F138"/>
  <c r="BF143"/>
  <c r="BF149"/>
  <c r="BF151"/>
  <c r="BF153"/>
  <c r="BF158"/>
  <c r="BF176"/>
  <c r="BF177"/>
  <c r="BF182"/>
  <c r="BF185"/>
  <c r="BF190"/>
  <c r="BF191"/>
  <c r="BF192"/>
  <c r="BF193"/>
  <c r="BF194"/>
  <c r="BF197"/>
  <c r="BF198"/>
  <c r="BF201"/>
  <c r="BF204"/>
  <c r="BF217"/>
  <c r="BF221"/>
  <c r="BF229"/>
  <c r="BF232"/>
  <c r="BF233"/>
  <c r="BF237"/>
  <c r="BF239"/>
  <c r="BF249"/>
  <c r="BF252"/>
  <c r="BF254"/>
  <c r="BF258"/>
  <c r="BF259"/>
  <c r="BF265"/>
  <c r="BF279"/>
  <c r="BF280"/>
  <c r="BF285"/>
  <c r="BF286"/>
  <c r="BF287"/>
  <c r="BF288"/>
  <c r="BF289"/>
  <c r="BF296"/>
  <c r="BF298"/>
  <c r="J125" i="12"/>
  <c r="BF145"/>
  <c r="BF150"/>
  <c r="BF152"/>
  <c r="BF153"/>
  <c r="BF147" i="13"/>
  <c r="BF153"/>
  <c r="BF155"/>
  <c r="BF159"/>
  <c r="BF164"/>
  <c r="BF170"/>
  <c r="BF172"/>
  <c r="BF177"/>
  <c r="BF180"/>
  <c r="BF186"/>
  <c r="BF190"/>
  <c r="BF192"/>
  <c r="BF196"/>
  <c r="BF201"/>
  <c r="BF202"/>
  <c r="J91" i="14"/>
  <c r="F134"/>
  <c r="BF154"/>
  <c r="BF170"/>
  <c r="BF176"/>
  <c r="BF180"/>
  <c r="BF182"/>
  <c r="BF183"/>
  <c r="F140" i="15"/>
  <c r="BF150"/>
  <c r="BF151"/>
  <c r="BF152"/>
  <c r="BF153"/>
  <c r="BF154"/>
  <c r="BF158"/>
  <c r="BF161"/>
  <c r="BF169"/>
  <c r="BF176"/>
  <c r="BF181"/>
  <c r="BF183"/>
  <c r="BF184"/>
  <c r="BF190"/>
  <c r="BF193"/>
  <c r="BF200"/>
  <c r="BF201"/>
  <c r="BF209"/>
  <c r="BF217"/>
  <c r="BF219"/>
  <c r="BF232"/>
  <c r="BF236"/>
  <c r="BF238"/>
  <c r="BF239"/>
  <c r="BF252"/>
  <c r="BF261"/>
  <c r="BF263"/>
  <c r="BF270"/>
  <c r="J131" i="16"/>
  <c r="BF158"/>
  <c r="BF192"/>
  <c r="BF211"/>
  <c r="BF218"/>
  <c r="BF223"/>
  <c r="BF269"/>
  <c r="BF282"/>
  <c r="BF284"/>
  <c r="BF285"/>
  <c r="BF293"/>
  <c r="BF304"/>
  <c r="BF306"/>
  <c r="BF323"/>
  <c r="J89" i="17"/>
  <c r="BF129"/>
  <c r="BF136"/>
  <c r="BF137"/>
  <c r="BF140"/>
  <c r="BF142"/>
  <c r="J89" i="18"/>
  <c r="BK155"/>
  <c r="J155" s="1"/>
  <c r="J100" s="1"/>
  <c r="F92" i="2"/>
  <c r="BF150"/>
  <c r="BF162"/>
  <c r="BF184"/>
  <c r="BF193"/>
  <c r="BF205"/>
  <c r="BF226"/>
  <c r="BF242"/>
  <c r="BF257"/>
  <c r="BF307"/>
  <c r="BF312"/>
  <c r="BF314"/>
  <c r="BF319"/>
  <c r="BF325"/>
  <c r="BF327"/>
  <c r="BF331"/>
  <c r="BF333"/>
  <c r="BF344"/>
  <c r="BF348"/>
  <c r="BF365"/>
  <c r="BF367"/>
  <c r="BF372"/>
  <c r="BF376"/>
  <c r="BF380"/>
  <c r="BF392"/>
  <c r="BF400"/>
  <c r="BF401"/>
  <c r="BF402"/>
  <c r="BF412"/>
  <c r="BF421"/>
  <c r="BF426"/>
  <c r="BF433"/>
  <c r="BF437"/>
  <c r="BF447"/>
  <c r="BF448"/>
  <c r="BF454"/>
  <c r="BF455"/>
  <c r="BF471"/>
  <c r="BF492"/>
  <c r="BF512"/>
  <c r="BF516"/>
  <c r="BF524"/>
  <c r="BF526"/>
  <c r="BF533"/>
  <c r="BF543"/>
  <c r="BF561"/>
  <c r="BF565"/>
  <c r="BF585"/>
  <c r="BF611"/>
  <c r="BF614"/>
  <c r="BF636"/>
  <c r="BF649"/>
  <c r="BF677"/>
  <c r="BF680"/>
  <c r="BF692"/>
  <c r="BF710"/>
  <c r="BK545"/>
  <c r="J545"/>
  <c r="J113" s="1"/>
  <c r="E85" i="3"/>
  <c r="BF149"/>
  <c r="BF151"/>
  <c r="BF153"/>
  <c r="BF161"/>
  <c r="BF162"/>
  <c r="BF163"/>
  <c r="BF170"/>
  <c r="BF171"/>
  <c r="BF173"/>
  <c r="BF179"/>
  <c r="BF182"/>
  <c r="BF183"/>
  <c r="BF194"/>
  <c r="BF196"/>
  <c r="BF201"/>
  <c r="BF204"/>
  <c r="BF208"/>
  <c r="E85" i="4"/>
  <c r="BF146"/>
  <c r="BF147"/>
  <c r="BF148"/>
  <c r="BF150"/>
  <c r="BF152"/>
  <c r="BF156"/>
  <c r="BF157"/>
  <c r="BF159"/>
  <c r="BF164"/>
  <c r="BF167"/>
  <c r="BF169"/>
  <c r="BF171"/>
  <c r="BF175"/>
  <c r="BF178"/>
  <c r="BF182"/>
  <c r="BF187"/>
  <c r="BF208"/>
  <c r="BF209"/>
  <c r="BF210"/>
  <c r="BF211"/>
  <c r="BF226"/>
  <c r="BF243"/>
  <c r="BF251"/>
  <c r="BF254"/>
  <c r="BF256"/>
  <c r="BF257"/>
  <c r="BF259"/>
  <c r="BF262"/>
  <c r="BF264"/>
  <c r="BF267"/>
  <c r="BF270"/>
  <c r="BF278"/>
  <c r="BF295"/>
  <c r="BF297"/>
  <c r="BF304"/>
  <c r="J129" i="6"/>
  <c r="BF138"/>
  <c r="BF141"/>
  <c r="BF145"/>
  <c r="BF157"/>
  <c r="BF160"/>
  <c r="BF161"/>
  <c r="BF164"/>
  <c r="BF170"/>
  <c r="BF171"/>
  <c r="BF172"/>
  <c r="BF173"/>
  <c r="BF177"/>
  <c r="BF184"/>
  <c r="BF147" i="7"/>
  <c r="BF142" i="8"/>
  <c r="BF143"/>
  <c r="BF145"/>
  <c r="BF147"/>
  <c r="BF154"/>
  <c r="BF160"/>
  <c r="BF161"/>
  <c r="BF163"/>
  <c r="BF164"/>
  <c r="BF165"/>
  <c r="BF139" i="9"/>
  <c r="BF141"/>
  <c r="BF142"/>
  <c r="BF144"/>
  <c r="BF146"/>
  <c r="BF148"/>
  <c r="BF149"/>
  <c r="BF157"/>
  <c r="BF162"/>
  <c r="BF165"/>
  <c r="BF169"/>
  <c r="BF180"/>
  <c r="BF185"/>
  <c r="BF186"/>
  <c r="BF187"/>
  <c r="BF188"/>
  <c r="BF196"/>
  <c r="BF195" i="10"/>
  <c r="BF237"/>
  <c r="BF248"/>
  <c r="BF253"/>
  <c r="BF255"/>
  <c r="BF259"/>
  <c r="BF274"/>
  <c r="BF345"/>
  <c r="BF357"/>
  <c r="BF364"/>
  <c r="BF385"/>
  <c r="BF418"/>
  <c r="BF423"/>
  <c r="BF426"/>
  <c r="BF449"/>
  <c r="BF471"/>
  <c r="BF497"/>
  <c r="BF513"/>
  <c r="BF559"/>
  <c r="BF574"/>
  <c r="BF576"/>
  <c r="BF578"/>
  <c r="BF613"/>
  <c r="BF619"/>
  <c r="BF627"/>
  <c r="BF631"/>
  <c r="BF632"/>
  <c r="BF633"/>
  <c r="BF634"/>
  <c r="BF662"/>
  <c r="BF670"/>
  <c r="BF678"/>
  <c r="BF690"/>
  <c r="BF697"/>
  <c r="BF701"/>
  <c r="BF703"/>
  <c r="BF705"/>
  <c r="BF707"/>
  <c r="BF717"/>
  <c r="BF726"/>
  <c r="BF729"/>
  <c r="BF741"/>
  <c r="BF743"/>
  <c r="BF752"/>
  <c r="BF754"/>
  <c r="BF756"/>
  <c r="BF758"/>
  <c r="BF768"/>
  <c r="BF774"/>
  <c r="BF776"/>
  <c r="BF778"/>
  <c r="BF781"/>
  <c r="BF784"/>
  <c r="BF792"/>
  <c r="BF794"/>
  <c r="BF805"/>
  <c r="BF807"/>
  <c r="BF811"/>
  <c r="BF817"/>
  <c r="BF840"/>
  <c r="BF842"/>
  <c r="BF847"/>
  <c r="BF883"/>
  <c r="BF935"/>
  <c r="BF982"/>
  <c r="BF986"/>
  <c r="BF1018"/>
  <c r="BF1021"/>
  <c r="BF1025"/>
  <c r="BF1027"/>
  <c r="BF1031"/>
  <c r="BF1034"/>
  <c r="BF1049"/>
  <c r="BF1054"/>
  <c r="BF1056"/>
  <c r="BF1058"/>
  <c r="BF1062"/>
  <c r="BF1068"/>
  <c r="BF1078"/>
  <c r="BK327"/>
  <c r="J327"/>
  <c r="J102"/>
  <c r="BF147" i="11"/>
  <c r="BF150"/>
  <c r="BF152"/>
  <c r="BF155"/>
  <c r="BF160"/>
  <c r="BF163"/>
  <c r="BF166"/>
  <c r="BF172"/>
  <c r="BF178"/>
  <c r="BF179"/>
  <c r="BF180"/>
  <c r="BF181"/>
  <c r="BF188"/>
  <c r="BF189"/>
  <c r="BF200"/>
  <c r="BF215"/>
  <c r="BF218"/>
  <c r="BF220"/>
  <c r="BF235"/>
  <c r="BF238"/>
  <c r="BF240"/>
  <c r="BF241"/>
  <c r="BF250"/>
  <c r="BF255"/>
  <c r="BF260"/>
  <c r="BF268"/>
  <c r="BF273"/>
  <c r="BF274"/>
  <c r="BF275"/>
  <c r="BF290"/>
  <c r="BF295"/>
  <c r="BF297"/>
  <c r="BF300"/>
  <c r="BK142"/>
  <c r="BK141" s="1"/>
  <c r="J141" s="1"/>
  <c r="J98" s="1"/>
  <c r="BK291"/>
  <c r="J291"/>
  <c r="J108"/>
  <c r="F94" i="12"/>
  <c r="BF136"/>
  <c r="BF138"/>
  <c r="BF139"/>
  <c r="BF141"/>
  <c r="E127" i="13"/>
  <c r="BF146"/>
  <c r="BF148"/>
  <c r="BF149"/>
  <c r="BF161"/>
  <c r="BF167"/>
  <c r="BF168"/>
  <c r="BF169"/>
  <c r="BF183"/>
  <c r="BF187"/>
  <c r="BF191"/>
  <c r="BF198"/>
  <c r="BF206"/>
  <c r="BF211"/>
  <c r="BF146" i="14"/>
  <c r="BF152"/>
  <c r="BF158"/>
  <c r="BF159"/>
  <c r="BF163"/>
  <c r="BF167"/>
  <c r="BF168"/>
  <c r="BF172"/>
  <c r="BF178"/>
  <c r="BF186"/>
  <c r="BF187"/>
  <c r="BF148" i="15"/>
  <c r="BF149"/>
  <c r="BF156"/>
  <c r="BF160"/>
  <c r="BF165"/>
  <c r="BF166"/>
  <c r="BF167"/>
  <c r="BF170"/>
  <c r="BF185"/>
  <c r="BF186"/>
  <c r="BF196"/>
  <c r="BF197"/>
  <c r="BF198"/>
  <c r="BF199"/>
  <c r="BF203"/>
  <c r="BF206"/>
  <c r="BF208"/>
  <c r="BF211"/>
  <c r="BF214"/>
  <c r="BF215"/>
  <c r="BF216"/>
  <c r="BF221"/>
  <c r="BF222"/>
  <c r="BF223"/>
  <c r="BF224"/>
  <c r="BF225"/>
  <c r="BF229"/>
  <c r="BF231"/>
  <c r="BF240"/>
  <c r="BF250"/>
  <c r="BF255"/>
  <c r="BF257"/>
  <c r="BF258"/>
  <c r="BF259"/>
  <c r="BF264"/>
  <c r="BF271"/>
  <c r="F134" i="16"/>
  <c r="BF149"/>
  <c r="BF182"/>
  <c r="BF187"/>
  <c r="BF189"/>
  <c r="BF202"/>
  <c r="BF225"/>
  <c r="BF227"/>
  <c r="BF249"/>
  <c r="BF253"/>
  <c r="BF255"/>
  <c r="BF263"/>
  <c r="BF301"/>
  <c r="BF303"/>
  <c r="BF305"/>
  <c r="BF335"/>
  <c r="BF139" i="17"/>
  <c r="BF141"/>
  <c r="BF143"/>
  <c r="BF144"/>
  <c r="E85" i="18"/>
  <c r="F92"/>
  <c r="BF139"/>
  <c r="BF140"/>
  <c r="BF150"/>
  <c r="BF152"/>
  <c r="BF158"/>
  <c r="BF161"/>
  <c r="BF165"/>
  <c r="BF169"/>
  <c r="BF170"/>
  <c r="BF179"/>
  <c r="BF180"/>
  <c r="BF185"/>
  <c r="BF189"/>
  <c r="BF190"/>
  <c r="BF557" i="2"/>
  <c r="BF569"/>
  <c r="BF577"/>
  <c r="BF599"/>
  <c r="BF605"/>
  <c r="BF608"/>
  <c r="BF616"/>
  <c r="BF626"/>
  <c r="BF631"/>
  <c r="BF641"/>
  <c r="BF645"/>
  <c r="BF668"/>
  <c r="BF671"/>
  <c r="BF674"/>
  <c r="BF683"/>
  <c r="BF689"/>
  <c r="BF701"/>
  <c r="F94" i="3"/>
  <c r="BF144"/>
  <c r="BF145"/>
  <c r="BF150"/>
  <c r="BF154"/>
  <c r="BF156"/>
  <c r="BF157"/>
  <c r="BF158"/>
  <c r="BF160"/>
  <c r="BF164"/>
  <c r="BF165"/>
  <c r="BF166"/>
  <c r="BF180"/>
  <c r="BF181"/>
  <c r="BF185"/>
  <c r="BF189"/>
  <c r="BF190"/>
  <c r="BF191"/>
  <c r="BF192"/>
  <c r="BF193"/>
  <c r="BF195"/>
  <c r="BF198"/>
  <c r="BF199"/>
  <c r="BF200"/>
  <c r="BF203"/>
  <c r="BF205"/>
  <c r="BF209"/>
  <c r="BF210"/>
  <c r="BK172"/>
  <c r="J172" s="1"/>
  <c r="J103" s="1"/>
  <c r="BF153" i="4"/>
  <c r="BF155"/>
  <c r="BF158"/>
  <c r="BF160"/>
  <c r="BF162"/>
  <c r="BF172"/>
  <c r="BF173"/>
  <c r="BF177"/>
  <c r="BF179"/>
  <c r="BF183"/>
  <c r="BF189"/>
  <c r="BF192"/>
  <c r="BF195"/>
  <c r="BF196"/>
  <c r="BF197"/>
  <c r="BF199"/>
  <c r="BF202"/>
  <c r="BF203"/>
  <c r="BF204"/>
  <c r="BF205"/>
  <c r="BF206"/>
  <c r="BF207"/>
  <c r="BF212"/>
  <c r="BF216"/>
  <c r="BF219"/>
  <c r="BF220"/>
  <c r="BF221"/>
  <c r="BF228"/>
  <c r="BF236"/>
  <c r="BF237"/>
  <c r="BF239"/>
  <c r="BF241"/>
  <c r="BF242"/>
  <c r="BF246"/>
  <c r="BF248"/>
  <c r="BF261"/>
  <c r="BF263"/>
  <c r="BF273"/>
  <c r="BF274"/>
  <c r="BF275"/>
  <c r="BF276"/>
  <c r="BF277"/>
  <c r="BF281"/>
  <c r="BF283"/>
  <c r="BF285"/>
  <c r="BF301"/>
  <c r="BF302"/>
  <c r="BF134" i="5"/>
  <c r="BF135"/>
  <c r="BF140"/>
  <c r="BF143"/>
  <c r="BF148"/>
  <c r="BF150"/>
  <c r="BF152"/>
  <c r="BF153"/>
  <c r="BF146" i="6"/>
  <c r="BF149"/>
  <c r="BF151"/>
  <c r="BF153"/>
  <c r="BF166"/>
  <c r="BF167"/>
  <c r="BF168"/>
  <c r="BF174"/>
  <c r="BF175"/>
  <c r="F94" i="7"/>
  <c r="BF138"/>
  <c r="BF142"/>
  <c r="BF143"/>
  <c r="BF148"/>
  <c r="BF155"/>
  <c r="BF156"/>
  <c r="BF150" i="8"/>
  <c r="BF152"/>
  <c r="BF158"/>
  <c r="BF159"/>
  <c r="BF162"/>
  <c r="BF166"/>
  <c r="BF170"/>
  <c r="BF140" i="9"/>
  <c r="BF145"/>
  <c r="BF155"/>
  <c r="BF158"/>
  <c r="BF159"/>
  <c r="BF164"/>
  <c r="BF166"/>
  <c r="BF172"/>
  <c r="BF175"/>
  <c r="BF183"/>
  <c r="BF184"/>
  <c r="BF190"/>
  <c r="BF194"/>
  <c r="BF153" i="10"/>
  <c r="BF181"/>
  <c r="BF187"/>
  <c r="BF199"/>
  <c r="BF201"/>
  <c r="BF210"/>
  <c r="BF293"/>
  <c r="BF323"/>
  <c r="BF331"/>
  <c r="BF372"/>
  <c r="BF374"/>
  <c r="BF376"/>
  <c r="BF388"/>
  <c r="BF411"/>
  <c r="BF425"/>
  <c r="BF443"/>
  <c r="BF526"/>
  <c r="BF528"/>
  <c r="BF553"/>
  <c r="BF579"/>
  <c r="BF584"/>
  <c r="BF585"/>
  <c r="BF589"/>
  <c r="BF611"/>
  <c r="BF628"/>
  <c r="BF630"/>
  <c r="BF639"/>
  <c r="BF641"/>
  <c r="BF642"/>
  <c r="BF644"/>
  <c r="BF648"/>
  <c r="BF650"/>
  <c r="BF652"/>
  <c r="BF654"/>
  <c r="BF658"/>
  <c r="BF672"/>
  <c r="BF682"/>
  <c r="BF684"/>
  <c r="BF686"/>
  <c r="BF715"/>
  <c r="BF720"/>
  <c r="BF737"/>
  <c r="BF739"/>
  <c r="BF750"/>
  <c r="BF760"/>
  <c r="BF772"/>
  <c r="BF790"/>
  <c r="BF799"/>
  <c r="BF815"/>
  <c r="BF831"/>
  <c r="BF834"/>
  <c r="BF836"/>
  <c r="BF850"/>
  <c r="BF893"/>
  <c r="BF936"/>
  <c r="BF947"/>
  <c r="BF972"/>
  <c r="BF978"/>
  <c r="BF984"/>
  <c r="BF987"/>
  <c r="BF992"/>
  <c r="BF996"/>
  <c r="BF1003"/>
  <c r="BF1006"/>
  <c r="BF1037"/>
  <c r="BF1040"/>
  <c r="BF1046"/>
  <c r="BF1060"/>
  <c r="BF1070"/>
  <c r="BF1075"/>
  <c r="BF1112"/>
  <c r="BF1114"/>
  <c r="BF144" i="11"/>
  <c r="BF145"/>
  <c r="BF146"/>
  <c r="BF148"/>
  <c r="BF154"/>
  <c r="BF156"/>
  <c r="BF157"/>
  <c r="BF162"/>
  <c r="BF164"/>
  <c r="BF165"/>
  <c r="BF170"/>
  <c r="BF174"/>
  <c r="BF183"/>
  <c r="BF184"/>
  <c r="BF186"/>
  <c r="BF187"/>
  <c r="BF195"/>
  <c r="BF205"/>
  <c r="BF206"/>
  <c r="BF207"/>
  <c r="BF210"/>
  <c r="BF211"/>
  <c r="BF212"/>
  <c r="BF214"/>
  <c r="BF222"/>
  <c r="BF223"/>
  <c r="BF224"/>
  <c r="BF225"/>
  <c r="BF228"/>
  <c r="BF236"/>
  <c r="BF243"/>
  <c r="BF261"/>
  <c r="BF262"/>
  <c r="BF266"/>
  <c r="BF267"/>
  <c r="BF269"/>
  <c r="BF270"/>
  <c r="BF271"/>
  <c r="BF272"/>
  <c r="BF277"/>
  <c r="BF278"/>
  <c r="BF281"/>
  <c r="BF283"/>
  <c r="BF284"/>
  <c r="BF292"/>
  <c r="BF293"/>
  <c r="BF294"/>
  <c r="BF301"/>
  <c r="BF133" i="12"/>
  <c r="BF137"/>
  <c r="BF142"/>
  <c r="BF147"/>
  <c r="BF143" i="13"/>
  <c r="BF150"/>
  <c r="BF152"/>
  <c r="BF157"/>
  <c r="BF158"/>
  <c r="BF160"/>
  <c r="BF163"/>
  <c r="BF166"/>
  <c r="BF178"/>
  <c r="BF182"/>
  <c r="BF197"/>
  <c r="BF200"/>
  <c r="BF203"/>
  <c r="BF205"/>
  <c r="BF207"/>
  <c r="BF208"/>
  <c r="BF140" i="14"/>
  <c r="BF141"/>
  <c r="BF142"/>
  <c r="BF143"/>
  <c r="BF144"/>
  <c r="BF149"/>
  <c r="BF153"/>
  <c r="BF174"/>
  <c r="BF175"/>
  <c r="BF179"/>
  <c r="BF181"/>
  <c r="BF184"/>
  <c r="BF147" i="15"/>
  <c r="BF155"/>
  <c r="BF162"/>
  <c r="BF163"/>
  <c r="BF164"/>
  <c r="BF168"/>
  <c r="BF173"/>
  <c r="BF174"/>
  <c r="BF177"/>
  <c r="BF187"/>
  <c r="BF188"/>
  <c r="BF189"/>
  <c r="BF191"/>
  <c r="BF192"/>
  <c r="BF204"/>
  <c r="BF207"/>
  <c r="BF210"/>
  <c r="BF227"/>
  <c r="BF228"/>
  <c r="BF230"/>
  <c r="BF234"/>
  <c r="BF235"/>
  <c r="BF237"/>
  <c r="BF242"/>
  <c r="BF246"/>
  <c r="BF274"/>
  <c r="BF145" i="16"/>
  <c r="BF193"/>
  <c r="BF196"/>
  <c r="BF222"/>
  <c r="BF230"/>
  <c r="BF233"/>
  <c r="BF241"/>
  <c r="BF259"/>
  <c r="BF261"/>
  <c r="BF279"/>
  <c r="BF281"/>
  <c r="BF289"/>
  <c r="BF295"/>
  <c r="BF297"/>
  <c r="BF313"/>
  <c r="BF318"/>
  <c r="BF138" i="17"/>
  <c r="BF144" i="18"/>
  <c r="BF146"/>
  <c r="BF154"/>
  <c r="BF156"/>
  <c r="BF164"/>
  <c r="BF167"/>
  <c r="BF172"/>
  <c r="BF176"/>
  <c r="F41" i="4"/>
  <c r="BD98" i="1"/>
  <c r="F40" i="4"/>
  <c r="BC98" i="1"/>
  <c r="J37" i="6"/>
  <c r="AV100" i="1" s="1"/>
  <c r="J35" i="10"/>
  <c r="AV105" i="1" s="1"/>
  <c r="F40" i="13"/>
  <c r="BC108" i="1"/>
  <c r="J37" i="7"/>
  <c r="AV101" i="1"/>
  <c r="J37" i="13"/>
  <c r="AV108" i="1" s="1"/>
  <c r="F39" i="15"/>
  <c r="BB110" i="1" s="1"/>
  <c r="J35" i="17"/>
  <c r="AV112" i="1"/>
  <c r="F39" i="17"/>
  <c r="BD112" i="1"/>
  <c r="F39" i="3"/>
  <c r="BB97" i="1" s="1"/>
  <c r="F37" i="7"/>
  <c r="AZ101" i="1" s="1"/>
  <c r="F39" i="12"/>
  <c r="BB107" i="1"/>
  <c r="F41" i="14"/>
  <c r="BD109" i="1"/>
  <c r="F39" i="5"/>
  <c r="BB99" i="1" s="1"/>
  <c r="F39" i="6"/>
  <c r="BB100" i="1" s="1"/>
  <c r="F37" i="8"/>
  <c r="AZ102" i="1"/>
  <c r="F37" i="9"/>
  <c r="AZ103" i="1"/>
  <c r="F41" i="11"/>
  <c r="BD106" i="1" s="1"/>
  <c r="F40" i="12"/>
  <c r="BC107" i="1" s="1"/>
  <c r="F39" i="14"/>
  <c r="BB109" i="1"/>
  <c r="J37" i="15"/>
  <c r="AV110" i="1"/>
  <c r="F37" i="16"/>
  <c r="BB111" i="1" s="1"/>
  <c r="F35" i="18"/>
  <c r="AZ113" i="1" s="1"/>
  <c r="F38" i="18"/>
  <c r="BC113" i="1"/>
  <c r="F38" i="2"/>
  <c r="BC96" i="1" s="1"/>
  <c r="F37" i="3"/>
  <c r="AZ97" i="1" s="1"/>
  <c r="F40" i="3"/>
  <c r="BC97" i="1" s="1"/>
  <c r="F41" i="6"/>
  <c r="BD100" i="1"/>
  <c r="F40" i="9"/>
  <c r="BC103" i="1" s="1"/>
  <c r="F41" i="12"/>
  <c r="BD107" i="1" s="1"/>
  <c r="F37" i="13"/>
  <c r="AZ108" i="1" s="1"/>
  <c r="F39" i="16"/>
  <c r="BD111" i="1"/>
  <c r="F39" i="2"/>
  <c r="BD96" i="1" s="1"/>
  <c r="F37" i="5"/>
  <c r="AZ99" i="1" s="1"/>
  <c r="F39" i="9"/>
  <c r="BB103" i="1" s="1"/>
  <c r="F37" i="15"/>
  <c r="AZ110" i="1"/>
  <c r="F38" i="16"/>
  <c r="BC111" i="1" s="1"/>
  <c r="J35" i="2"/>
  <c r="AV96" i="1" s="1"/>
  <c r="F39" i="4"/>
  <c r="BB98" i="1" s="1"/>
  <c r="J37" i="8"/>
  <c r="AV102" i="1"/>
  <c r="F37" i="10"/>
  <c r="BB105" i="1" s="1"/>
  <c r="F41" i="13"/>
  <c r="BD108" i="1" s="1"/>
  <c r="F39" i="18"/>
  <c r="BD113" i="1" s="1"/>
  <c r="J37" i="4"/>
  <c r="AV98" i="1"/>
  <c r="F40" i="8"/>
  <c r="BC102" i="1" s="1"/>
  <c r="F37" i="11"/>
  <c r="AZ106" i="1" s="1"/>
  <c r="F40" i="14"/>
  <c r="BC109" i="1" s="1"/>
  <c r="J37" i="3"/>
  <c r="AV97" i="1"/>
  <c r="F41" i="3"/>
  <c r="BD97" i="1" s="1"/>
  <c r="F39" i="8"/>
  <c r="BB102" i="1" s="1"/>
  <c r="F35" i="10"/>
  <c r="AZ105" i="1" s="1"/>
  <c r="J37" i="12"/>
  <c r="AV107" i="1"/>
  <c r="J35" i="16"/>
  <c r="AV111" i="1" s="1"/>
  <c r="F35" i="17"/>
  <c r="AZ112" i="1" s="1"/>
  <c r="F38" i="17"/>
  <c r="BC112" i="1" s="1"/>
  <c r="F37" i="2"/>
  <c r="BB96" i="1"/>
  <c r="J37" i="5"/>
  <c r="AV99" i="1" s="1"/>
  <c r="F40" i="6"/>
  <c r="BC100" i="1" s="1"/>
  <c r="F41" i="8"/>
  <c r="BD102" i="1" s="1"/>
  <c r="F39" i="11"/>
  <c r="BB106" i="1"/>
  <c r="AS94"/>
  <c r="F37" i="12"/>
  <c r="AZ107" i="1"/>
  <c r="F39" i="13"/>
  <c r="BB108" i="1" s="1"/>
  <c r="F37" i="14"/>
  <c r="AZ109" i="1"/>
  <c r="F40" i="15"/>
  <c r="BC110" i="1" s="1"/>
  <c r="F35" i="16"/>
  <c r="AZ111" i="1"/>
  <c r="J35" i="18"/>
  <c r="AV113" i="1" s="1"/>
  <c r="F37" i="18"/>
  <c r="BB113" i="1"/>
  <c r="F35" i="2"/>
  <c r="AZ96" i="1" s="1"/>
  <c r="F40" i="5"/>
  <c r="BC99" i="1"/>
  <c r="F40" i="7"/>
  <c r="BC101" i="1" s="1"/>
  <c r="J37" i="9"/>
  <c r="AV103" i="1"/>
  <c r="F39" i="10"/>
  <c r="BD105" i="1" s="1"/>
  <c r="F40" i="11"/>
  <c r="BC106" i="1"/>
  <c r="F41" i="15"/>
  <c r="BD110" i="1" s="1"/>
  <c r="F37" i="6"/>
  <c r="AZ100" i="1"/>
  <c r="F39" i="7"/>
  <c r="BB101" i="1" s="1"/>
  <c r="F38" i="10"/>
  <c r="BC105" i="1"/>
  <c r="F37" i="17"/>
  <c r="BB112" i="1" s="1"/>
  <c r="F37" i="4"/>
  <c r="AZ98" i="1"/>
  <c r="F41" i="5"/>
  <c r="BD99" i="1" s="1"/>
  <c r="F41" i="7"/>
  <c r="BD101" i="1"/>
  <c r="F41" i="9"/>
  <c r="BD103" i="1" s="1"/>
  <c r="J37" i="11"/>
  <c r="AV106" i="1"/>
  <c r="J37" i="14"/>
  <c r="AV109" i="1" s="1"/>
  <c r="T141" i="11" l="1"/>
  <c r="P137" i="16"/>
  <c r="AU111" i="1" s="1"/>
  <c r="T135" i="6"/>
  <c r="R174" i="3"/>
  <c r="T138" i="16"/>
  <c r="T137" s="1"/>
  <c r="R137" i="9"/>
  <c r="R136"/>
  <c r="T174" i="3"/>
  <c r="T141" s="1"/>
  <c r="T137" i="18"/>
  <c r="T136" s="1"/>
  <c r="P137"/>
  <c r="P136"/>
  <c r="AU113" i="1" s="1"/>
  <c r="P141" i="13"/>
  <c r="P139"/>
  <c r="AU108" i="1"/>
  <c r="R144" i="4"/>
  <c r="R143" s="1"/>
  <c r="R145" i="2"/>
  <c r="R291" i="16"/>
  <c r="T144" i="15"/>
  <c r="T143"/>
  <c r="P144" i="4"/>
  <c r="P143"/>
  <c r="AU98" i="1" s="1"/>
  <c r="P144" i="15"/>
  <c r="P143" s="1"/>
  <c r="AU110" i="1" s="1"/>
  <c r="R138" i="14"/>
  <c r="R137"/>
  <c r="BK144" i="15"/>
  <c r="J144"/>
  <c r="J99" s="1"/>
  <c r="R141" i="13"/>
  <c r="R139" s="1"/>
  <c r="T587" i="10"/>
  <c r="R374" i="2"/>
  <c r="BK374"/>
  <c r="J374"/>
  <c r="J105"/>
  <c r="R137" i="18"/>
  <c r="R136" s="1"/>
  <c r="BK138" i="16"/>
  <c r="J138"/>
  <c r="J97" s="1"/>
  <c r="R151" i="10"/>
  <c r="P135" i="7"/>
  <c r="P134"/>
  <c r="AU101" i="1" s="1"/>
  <c r="R135" i="6"/>
  <c r="T142" i="3"/>
  <c r="T135" i="7"/>
  <c r="T134"/>
  <c r="R135"/>
  <c r="R134"/>
  <c r="P587" i="10"/>
  <c r="T151"/>
  <c r="T150" s="1"/>
  <c r="R139" i="8"/>
  <c r="R135" s="1"/>
  <c r="P374" i="2"/>
  <c r="P144"/>
  <c r="AU96" i="1"/>
  <c r="R138" i="16"/>
  <c r="R137" s="1"/>
  <c r="P138" i="14"/>
  <c r="P137"/>
  <c r="AU109" i="1" s="1"/>
  <c r="T141" i="13"/>
  <c r="T139"/>
  <c r="BK137" i="9"/>
  <c r="J137" s="1"/>
  <c r="J99" s="1"/>
  <c r="T139" i="8"/>
  <c r="T135"/>
  <c r="R587" i="10"/>
  <c r="P151"/>
  <c r="P150"/>
  <c r="AU105" i="1"/>
  <c r="T137" i="9"/>
  <c r="T136" s="1"/>
  <c r="R141" i="3"/>
  <c r="T374" i="2"/>
  <c r="T144" s="1"/>
  <c r="T145"/>
  <c r="T138" i="14"/>
  <c r="T137"/>
  <c r="T144" i="4"/>
  <c r="T143" s="1"/>
  <c r="P174" i="3"/>
  <c r="P142"/>
  <c r="P141" s="1"/>
  <c r="AU97" i="1" s="1"/>
  <c r="R144" i="15"/>
  <c r="R143"/>
  <c r="BK138" i="14"/>
  <c r="J138" s="1"/>
  <c r="J99" s="1"/>
  <c r="P137" i="9"/>
  <c r="P136" s="1"/>
  <c r="AU103" i="1" s="1"/>
  <c r="BK144" i="4"/>
  <c r="J144"/>
  <c r="J99" s="1"/>
  <c r="J132" i="5"/>
  <c r="J99"/>
  <c r="J137" i="6"/>
  <c r="J100" s="1"/>
  <c r="BK135" i="7"/>
  <c r="J135"/>
  <c r="J99"/>
  <c r="J138" i="9"/>
  <c r="J100" s="1"/>
  <c r="BK291" i="16"/>
  <c r="J291"/>
  <c r="J105" s="1"/>
  <c r="BK137" i="18"/>
  <c r="BK136"/>
  <c r="J136"/>
  <c r="J96" s="1"/>
  <c r="BK145" i="2"/>
  <c r="BK144"/>
  <c r="J144"/>
  <c r="J96" s="1"/>
  <c r="J375"/>
  <c r="J106"/>
  <c r="BK142" i="3"/>
  <c r="J142" s="1"/>
  <c r="J99" s="1"/>
  <c r="J136" i="6"/>
  <c r="J99"/>
  <c r="BK181"/>
  <c r="J181"/>
  <c r="J102"/>
  <c r="BK151" i="10"/>
  <c r="J151" s="1"/>
  <c r="J97" s="1"/>
  <c r="J142" i="11"/>
  <c r="J99"/>
  <c r="BK131" i="12"/>
  <c r="J131"/>
  <c r="J98"/>
  <c r="J139" i="14"/>
  <c r="J100" s="1"/>
  <c r="J139" i="16"/>
  <c r="J98"/>
  <c r="BK174" i="3"/>
  <c r="J174" s="1"/>
  <c r="J104" s="1"/>
  <c r="J32" i="5"/>
  <c r="BK136" i="8"/>
  <c r="J136" s="1"/>
  <c r="J99" s="1"/>
  <c r="BK139"/>
  <c r="J139"/>
  <c r="J101" s="1"/>
  <c r="BK141" i="13"/>
  <c r="BK139"/>
  <c r="J139"/>
  <c r="J98" s="1"/>
  <c r="J32" s="1"/>
  <c r="J145" i="15"/>
  <c r="J100"/>
  <c r="BK127" i="17"/>
  <c r="J127"/>
  <c r="J96"/>
  <c r="BK587" i="10"/>
  <c r="J587" s="1"/>
  <c r="J107" s="1"/>
  <c r="J32" i="11"/>
  <c r="J118" s="1"/>
  <c r="J112" s="1"/>
  <c r="J33" s="1"/>
  <c r="BB95" i="1"/>
  <c r="AX95" s="1"/>
  <c r="BB104"/>
  <c r="AX104" s="1"/>
  <c r="J108" i="5"/>
  <c r="BF108" s="1"/>
  <c r="J38" s="1"/>
  <c r="AW99" i="1" s="1"/>
  <c r="AT99" s="1"/>
  <c r="AZ95"/>
  <c r="AV95" s="1"/>
  <c r="BD95"/>
  <c r="BD104"/>
  <c r="AZ104"/>
  <c r="AV104" s="1"/>
  <c r="BC95"/>
  <c r="AY95" s="1"/>
  <c r="BC104"/>
  <c r="AY104" s="1"/>
  <c r="R144" i="2" l="1"/>
  <c r="R150" i="10"/>
  <c r="BK135" i="6"/>
  <c r="J135" s="1"/>
  <c r="J98" s="1"/>
  <c r="J30" i="2"/>
  <c r="BK143" i="4"/>
  <c r="J143" s="1"/>
  <c r="J98" s="1"/>
  <c r="BK135" i="8"/>
  <c r="J135"/>
  <c r="J98" s="1"/>
  <c r="J32" s="1"/>
  <c r="J112" s="1"/>
  <c r="BF112" s="1"/>
  <c r="F38" s="1"/>
  <c r="BA102" i="1" s="1"/>
  <c r="J141" i="13"/>
  <c r="J100"/>
  <c r="BK143" i="15"/>
  <c r="J143"/>
  <c r="J98" s="1"/>
  <c r="J32" s="1"/>
  <c r="J120" s="1"/>
  <c r="BF120" s="1"/>
  <c r="J38" s="1"/>
  <c r="AW110" i="1" s="1"/>
  <c r="AT110" s="1"/>
  <c r="BK137" i="16"/>
  <c r="J137" s="1"/>
  <c r="J96" s="1"/>
  <c r="J30" i="17"/>
  <c r="J30" i="18"/>
  <c r="J137"/>
  <c r="J97" s="1"/>
  <c r="J145" i="2"/>
  <c r="J97" s="1"/>
  <c r="BK141" i="3"/>
  <c r="J141" s="1"/>
  <c r="J98" s="1"/>
  <c r="BK136" i="9"/>
  <c r="J136"/>
  <c r="J98" s="1"/>
  <c r="BF118" i="11"/>
  <c r="BK134" i="7"/>
  <c r="J134" s="1"/>
  <c r="J98" s="1"/>
  <c r="BK150" i="10"/>
  <c r="J150" s="1"/>
  <c r="J96" s="1"/>
  <c r="J32" i="12"/>
  <c r="BK137" i="14"/>
  <c r="J137" s="1"/>
  <c r="J98" s="1"/>
  <c r="BD94" i="1"/>
  <c r="W36" s="1"/>
  <c r="AU95"/>
  <c r="J120" i="11"/>
  <c r="BB94" i="1"/>
  <c r="W34" s="1"/>
  <c r="J116" i="13"/>
  <c r="J110" s="1"/>
  <c r="J33" s="1"/>
  <c r="J34" s="1"/>
  <c r="AG108" i="1" s="1"/>
  <c r="F38" i="5"/>
  <c r="BA99" i="1" s="1"/>
  <c r="AU104"/>
  <c r="BC94"/>
  <c r="W35" s="1"/>
  <c r="AZ94"/>
  <c r="J34" i="11"/>
  <c r="AG106" i="1"/>
  <c r="J102" i="5"/>
  <c r="J33"/>
  <c r="J34" s="1"/>
  <c r="AG99" i="1" s="1"/>
  <c r="AN99" s="1"/>
  <c r="J38" i="11"/>
  <c r="AW106" i="1" s="1"/>
  <c r="AT106" s="1"/>
  <c r="J32" i="6" l="1"/>
  <c r="J32" i="9"/>
  <c r="J32" i="14"/>
  <c r="J32" i="3"/>
  <c r="J32" i="7"/>
  <c r="J111" s="1"/>
  <c r="BF111" s="1"/>
  <c r="F38" s="1"/>
  <c r="BA101" i="1" s="1"/>
  <c r="J30" i="10"/>
  <c r="BF116" i="13"/>
  <c r="J32" i="4"/>
  <c r="J30" i="16"/>
  <c r="J116" s="1"/>
  <c r="J110" s="1"/>
  <c r="J31" s="1"/>
  <c r="J43" i="5"/>
  <c r="J43" i="11"/>
  <c r="AU94" i="1"/>
  <c r="AN106"/>
  <c r="J110" i="5"/>
  <c r="AY94" i="1"/>
  <c r="J38" i="8"/>
  <c r="AW102" i="1" s="1"/>
  <c r="AT102" s="1"/>
  <c r="J38" i="13"/>
  <c r="AW108" i="1" s="1"/>
  <c r="AT108" s="1"/>
  <c r="J118" i="13"/>
  <c r="AX94" i="1"/>
  <c r="J106" i="8"/>
  <c r="J33" s="1"/>
  <c r="J34" s="1"/>
  <c r="AG102" i="1" s="1"/>
  <c r="AN102" s="1"/>
  <c r="J123" i="2"/>
  <c r="J117" s="1"/>
  <c r="J31" s="1"/>
  <c r="J32" s="1"/>
  <c r="AG96" i="1" s="1"/>
  <c r="F38" i="15"/>
  <c r="BA110" i="1"/>
  <c r="AV94"/>
  <c r="J114" i="15"/>
  <c r="J33" s="1"/>
  <c r="J34" s="1"/>
  <c r="AG110" i="1" s="1"/>
  <c r="AN110" s="1"/>
  <c r="J115" i="18"/>
  <c r="J109"/>
  <c r="J31"/>
  <c r="J32" s="1"/>
  <c r="AG113" i="1" s="1"/>
  <c r="J106" i="17"/>
  <c r="BF106" s="1"/>
  <c r="J36" s="1"/>
  <c r="AW112" i="1" s="1"/>
  <c r="AT112" s="1"/>
  <c r="F38" i="11"/>
  <c r="BA106" i="1" s="1"/>
  <c r="J108" i="12"/>
  <c r="J102" s="1"/>
  <c r="J33" s="1"/>
  <c r="J34" s="1"/>
  <c r="AG107" i="1" s="1"/>
  <c r="J43" i="8" l="1"/>
  <c r="BF123" i="2"/>
  <c r="BF108" i="12"/>
  <c r="BF115" i="18"/>
  <c r="J43" i="15"/>
  <c r="BF116" i="16"/>
  <c r="J43" i="13"/>
  <c r="AN108" i="1"/>
  <c r="J36" i="2"/>
  <c r="AW96" i="1" s="1"/>
  <c r="AT96" s="1"/>
  <c r="J118" i="16"/>
  <c r="J122" i="15"/>
  <c r="J117" i="18"/>
  <c r="J105" i="7"/>
  <c r="J33"/>
  <c r="J34"/>
  <c r="AG101" i="1" s="1"/>
  <c r="J38" i="7"/>
  <c r="AW101" i="1" s="1"/>
  <c r="AT101" s="1"/>
  <c r="J114" i="8"/>
  <c r="J110" i="12"/>
  <c r="J112" i="6"/>
  <c r="J106"/>
  <c r="J33" s="1"/>
  <c r="J34" s="1"/>
  <c r="AG100" i="1" s="1"/>
  <c r="F38" i="13"/>
  <c r="BA108" i="1" s="1"/>
  <c r="J32" i="16"/>
  <c r="AG111" i="1"/>
  <c r="J36" i="18"/>
  <c r="AW113" i="1" s="1"/>
  <c r="AT113" s="1"/>
  <c r="J100" i="17"/>
  <c r="J31"/>
  <c r="J32" s="1"/>
  <c r="AG112" i="1" s="1"/>
  <c r="AN112" s="1"/>
  <c r="F36" i="17"/>
  <c r="BA112" i="1" s="1"/>
  <c r="J113" i="9"/>
  <c r="J107" s="1"/>
  <c r="J33" s="1"/>
  <c r="J34" s="1"/>
  <c r="AG103" i="1" s="1"/>
  <c r="J129" i="10"/>
  <c r="BF129"/>
  <c r="F36" s="1"/>
  <c r="BA105" i="1" s="1"/>
  <c r="J38" i="12"/>
  <c r="AW107" i="1" s="1"/>
  <c r="AT107" s="1"/>
  <c r="J125" i="2"/>
  <c r="J118" i="3"/>
  <c r="BF118"/>
  <c r="J38" s="1"/>
  <c r="AW97" i="1" s="1"/>
  <c r="AT97" s="1"/>
  <c r="J120" i="4"/>
  <c r="BF120" s="1"/>
  <c r="J38" s="1"/>
  <c r="AW98" i="1" s="1"/>
  <c r="AT98" s="1"/>
  <c r="J114" i="14"/>
  <c r="BF114"/>
  <c r="J38" s="1"/>
  <c r="AW109" i="1" s="1"/>
  <c r="AT109" s="1"/>
  <c r="J36" i="16"/>
  <c r="AW111" i="1"/>
  <c r="AT111" s="1"/>
  <c r="J41" i="2" l="1"/>
  <c r="J41" i="17"/>
  <c r="J41" i="18"/>
  <c r="BF113" i="9"/>
  <c r="F38" s="1"/>
  <c r="BA103" i="1" s="1"/>
  <c r="BF112" i="6"/>
  <c r="J43" i="12"/>
  <c r="J41" i="16"/>
  <c r="J43" i="7"/>
  <c r="AN96" i="1"/>
  <c r="AN113"/>
  <c r="AN107"/>
  <c r="AN101"/>
  <c r="AN111"/>
  <c r="J108" i="14"/>
  <c r="J33"/>
  <c r="J34" s="1"/>
  <c r="AG109" i="1" s="1"/>
  <c r="AN109" s="1"/>
  <c r="F36" i="18"/>
  <c r="BA113" i="1"/>
  <c r="J36" i="10"/>
  <c r="AW105" i="1" s="1"/>
  <c r="AT105" s="1"/>
  <c r="J114" i="6"/>
  <c r="J123" i="10"/>
  <c r="J31" s="1"/>
  <c r="J32" s="1"/>
  <c r="AG105" i="1" s="1"/>
  <c r="J113" i="7"/>
  <c r="J115" i="9"/>
  <c r="J108" i="17"/>
  <c r="J114" i="4"/>
  <c r="J33" s="1"/>
  <c r="J34" s="1"/>
  <c r="AG98" i="1" s="1"/>
  <c r="AN98" s="1"/>
  <c r="F38" i="4"/>
  <c r="BA98" i="1"/>
  <c r="F36" i="2"/>
  <c r="BA96" i="1" s="1"/>
  <c r="F38" i="14"/>
  <c r="BA109" i="1" s="1"/>
  <c r="J112" i="3"/>
  <c r="J33"/>
  <c r="J34" s="1"/>
  <c r="AG97" i="1" s="1"/>
  <c r="AN97" s="1"/>
  <c r="F38" i="6"/>
  <c r="BA100" i="1"/>
  <c r="F38" i="3"/>
  <c r="BA97" i="1" s="1"/>
  <c r="F38" i="12"/>
  <c r="BA107" i="1" s="1"/>
  <c r="F36" i="16"/>
  <c r="BA111" i="1" s="1"/>
  <c r="AN105" l="1"/>
  <c r="J41" i="10"/>
  <c r="J43" i="4"/>
  <c r="J43" i="14"/>
  <c r="J43" i="3"/>
  <c r="AG95" i="1"/>
  <c r="AG104"/>
  <c r="J131" i="10"/>
  <c r="BA95" i="1"/>
  <c r="AW95" s="1"/>
  <c r="AT95" s="1"/>
  <c r="BA104"/>
  <c r="AW104" s="1"/>
  <c r="AT104" s="1"/>
  <c r="J122" i="4"/>
  <c r="J120" i="3"/>
  <c r="J38" i="9"/>
  <c r="AW103" i="1" s="1"/>
  <c r="AT103" s="1"/>
  <c r="J116" i="14"/>
  <c r="J38" i="6"/>
  <c r="AW100" i="1" s="1"/>
  <c r="AT100" s="1"/>
  <c r="AN95" l="1"/>
  <c r="J43" i="6"/>
  <c r="J43" i="9"/>
  <c r="AN100" i="1"/>
  <c r="AN103"/>
  <c r="AG94"/>
  <c r="AN104"/>
  <c r="BA94"/>
  <c r="W33"/>
  <c r="AW94" l="1"/>
  <c r="AK33" s="1"/>
  <c r="AG119"/>
  <c r="AV119" s="1"/>
  <c r="BY119" s="1"/>
  <c r="AG120"/>
  <c r="AG122"/>
  <c r="AV122" s="1"/>
  <c r="BY122" s="1"/>
  <c r="AG123"/>
  <c r="CD123"/>
  <c r="AG126"/>
  <c r="AV126" s="1"/>
  <c r="BY126" s="1"/>
  <c r="AG130"/>
  <c r="CD130" s="1"/>
  <c r="AG133"/>
  <c r="CD133" s="1"/>
  <c r="AG116"/>
  <c r="AV116" s="1"/>
  <c r="BY116" s="1"/>
  <c r="AK26"/>
  <c r="AG124"/>
  <c r="CD124"/>
  <c r="AG128"/>
  <c r="CD128" s="1"/>
  <c r="AG132"/>
  <c r="CD132" s="1"/>
  <c r="AG121"/>
  <c r="CD121" s="1"/>
  <c r="AG125"/>
  <c r="CD125" s="1"/>
  <c r="AG127"/>
  <c r="AV127" s="1"/>
  <c r="BY127" s="1"/>
  <c r="AG131"/>
  <c r="AV131"/>
  <c r="BY131" s="1"/>
  <c r="AG134"/>
  <c r="AV134"/>
  <c r="BY134" s="1"/>
  <c r="AG118"/>
  <c r="AV118" s="1"/>
  <c r="BY118" s="1"/>
  <c r="AG117"/>
  <c r="AV117" s="1"/>
  <c r="BY117" s="1"/>
  <c r="AG129"/>
  <c r="AV129" s="1"/>
  <c r="BY129" s="1"/>
  <c r="CD119" l="1"/>
  <c r="CD120"/>
  <c r="CD126"/>
  <c r="CD127"/>
  <c r="CD129"/>
  <c r="CD131"/>
  <c r="CD134"/>
  <c r="CD116"/>
  <c r="CD117"/>
  <c r="CD118"/>
  <c r="CD122"/>
  <c r="AT94"/>
  <c r="AN94" s="1"/>
  <c r="AN117"/>
  <c r="AV121"/>
  <c r="BY121" s="1"/>
  <c r="AV124"/>
  <c r="BY124" s="1"/>
  <c r="AN126"/>
  <c r="AN127"/>
  <c r="AN129"/>
  <c r="AN134"/>
  <c r="AG115"/>
  <c r="AK27" s="1"/>
  <c r="AN116"/>
  <c r="AN118"/>
  <c r="AV123"/>
  <c r="BY123" s="1"/>
  <c r="AV128"/>
  <c r="BY128" s="1"/>
  <c r="AV133"/>
  <c r="BY133" s="1"/>
  <c r="AV125"/>
  <c r="BY125"/>
  <c r="AV130"/>
  <c r="BY130" s="1"/>
  <c r="AV120"/>
  <c r="BY120"/>
  <c r="AN122"/>
  <c r="AV132"/>
  <c r="BY132" s="1"/>
  <c r="AN119"/>
  <c r="AN131"/>
  <c r="W32" l="1"/>
  <c r="AK32"/>
  <c r="AG136"/>
  <c r="AN120"/>
  <c r="AK29"/>
  <c r="AN125"/>
  <c r="AN124"/>
  <c r="AN133"/>
  <c r="AN123"/>
  <c r="AN132"/>
  <c r="AN121"/>
  <c r="AN130"/>
  <c r="AN128"/>
  <c r="AK38" l="1"/>
  <c r="AN115"/>
  <c r="AN136" l="1"/>
</calcChain>
</file>

<file path=xl/sharedStrings.xml><?xml version="1.0" encoding="utf-8"?>
<sst xmlns="http://schemas.openxmlformats.org/spreadsheetml/2006/main" count="33479" uniqueCount="4536">
  <si>
    <t>Export Komplet</t>
  </si>
  <si>
    <t/>
  </si>
  <si>
    <t>2.0</t>
  </si>
  <si>
    <t>ZAMOK</t>
  </si>
  <si>
    <t>False</t>
  </si>
  <si>
    <t>{174d1e36-8d6f-4348-951b-d67436da3ba2}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</si>
  <si>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</si>
  <si>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</si>
  <si>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</si>
  <si>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</si>
  <si>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</si>
  <si>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</si>
  <si>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</si>
  <si>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202116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</si>
  <si>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</si>
  <si>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</si>
  <si>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Spišského hradu, Románsky palác a Západné paláce II.etapa</t>
  </si>
  <si>
    <t>JKSO:</t>
  </si>
  <si>
    <t>KS:</t>
  </si>
  <si>
    <t>Miesto:</t>
  </si>
  <si>
    <t xml:space="preserve"> </t>
  </si>
  <si>
    <t>Dátum:</t>
  </si>
  <si>
    <t>20. 3. 2021</t>
  </si>
  <si>
    <t>Objednávateľ:</t>
  </si>
  <si>
    <t>IČO:</t>
  </si>
  <si>
    <t>Slovenské národné múzeum Bratislava</t>
  </si>
  <si>
    <t>IČ DPH:</t>
  </si>
  <si>
    <t>Zhotoviteľ:</t>
  </si>
  <si>
    <t>Vyplň údaj</t>
  </si>
  <si>
    <t>Projektant:</t>
  </si>
  <si>
    <t>Štúdio J  J s.r.o. Levoča</t>
  </si>
  <si>
    <t>Spracovateľ:</t>
  </si>
  <si>
    <t>Anna Hricová</t>
  </si>
  <si>
    <t>True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</si>
  <si>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</si>
  <si>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</si>
  <si>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</si>
  <si>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</si>
  <si>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</si>
  <si>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</si>
  <si>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</si>
  <si>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</si>
  <si>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</si>
  <si>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</si>
  <si>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</si>
  <si>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</si>
  <si>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</si>
  <si>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</si>
  <si>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</si>
  <si>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</si>
  <si>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</si>
  <si>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</si>
  <si>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</si>
  <si>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</si>
  <si>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</si>
  <si>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</si>
  <si>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</si>
  <si>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</si>
  <si>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</si>
  <si>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</si>
  <si>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</si>
  <si>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</si>
  <si>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</si>
  <si>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</si>
  <si>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</si>
  <si>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</si>
  <si>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</si>
  <si>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</si>
  <si>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</si>
  <si>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</si>
  <si>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</si>
  <si>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</si>
  <si>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</si>
  <si>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</si>
  <si>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</si>
  <si>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</si>
  <si>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</si>
  <si>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</si>
  <si>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</si>
  <si>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</si>
  <si>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</si>
  <si>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1</t>
  </si>
  <si>
    <t>SO.01 - románsky palác</t>
  </si>
  <si>
    <t>STA</t>
  </si>
  <si>
    <t>{46f7e7c3-840d-4303-9629-0fce4f31e0ee}</t>
  </si>
  <si>
    <t>/</t>
  </si>
  <si>
    <t>Časť</t>
  </si>
  <si>
    <t>2</t>
  </si>
  <si>
    <t>###NOINSERT###</t>
  </si>
  <si>
    <t>1.1</t>
  </si>
  <si>
    <t>SO 01.1 Strešná membrána</t>
  </si>
  <si>
    <t>{12a09f9c-2836-49fc-85ed-2f48ccfb7d5a}</t>
  </si>
  <si>
    <t>EI</t>
  </si>
  <si>
    <t>Elektromontáže - spolu</t>
  </si>
  <si>
    <t>{dd299e8b-59e2-4526-a2bc-73fb3fe05ed4}</t>
  </si>
  <si>
    <t>21M-22</t>
  </si>
  <si>
    <t>Svietidlá -materiál/požiadavky -včítane svetelných zdrojov</t>
  </si>
  <si>
    <t>{7bb7dd98-f76e-468a-a342-7020a1c836ef}</t>
  </si>
  <si>
    <t>21M-2</t>
  </si>
  <si>
    <t>Dodávky -Rozvádzače-Špecifikácia hlavnej výzbroje</t>
  </si>
  <si>
    <t>{34962a91-6feb-487a-a50f-b282601a82f5}</t>
  </si>
  <si>
    <t>OZV</t>
  </si>
  <si>
    <t>Ozvučenie</t>
  </si>
  <si>
    <t>{c3cbe954-5ab9-41f8-979f-bb4abc2783b0}</t>
  </si>
  <si>
    <t>ZTI</t>
  </si>
  <si>
    <t>Zdravotechnika</t>
  </si>
  <si>
    <t>{8a7bab53-664c-4c55-a38c-7ae946a34f4f}</t>
  </si>
  <si>
    <t>ŠK</t>
  </si>
  <si>
    <t>Štrukturovaná kabeláž</t>
  </si>
  <si>
    <t>{b72a93ae-94db-499d-8d24-c35447ef19a5}</t>
  </si>
  <si>
    <t>SO.02 - západné paláce s kaplnkou</t>
  </si>
  <si>
    <t>{933263dd-5038-4404-8346-dd615322f4bb}</t>
  </si>
  <si>
    <t>{3036bdc3-d18f-4d89-b42b-8ad95b3bb120}</t>
  </si>
  <si>
    <t>{67e55123-eb8f-4dc2-b636-c6569fa7ed0e}</t>
  </si>
  <si>
    <t>Dodávky - Rozvádzače- Špecifikácia hlavnej výzbroje</t>
  </si>
  <si>
    <t>{ecb39d4b-96c2-4c54-9557-f671f1d8bedc}</t>
  </si>
  <si>
    <t>{89097991-4a62-4db7-8671-00ef6550ea06}</t>
  </si>
  <si>
    <t>ŠK (1)</t>
  </si>
  <si>
    <t>{abdc43fb-f2c8-41aa-ad73-0ea3f67a9be0}</t>
  </si>
  <si>
    <t>5</t>
  </si>
  <si>
    <t>SO.05a - úpravy plôch nádvoria (spevnené plochy, zelené plochy,opevnenie)</t>
  </si>
  <si>
    <t>{2798f00a-fce4-4c21-95b4-2b47c65f4af2}</t>
  </si>
  <si>
    <t>6</t>
  </si>
  <si>
    <t>SO.06 - sanácia hradného brala</t>
  </si>
  <si>
    <t>{28dd5f50-f0d3-4606-9fbe-5f9bef9afcfe}</t>
  </si>
  <si>
    <t>11</t>
  </si>
  <si>
    <t>SO.11 - slaboprúdové rozvody</t>
  </si>
  <si>
    <t>{2c1b0305-8666-4cf6-9ab9-cc7bfef3bc4f}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</si>
  <si>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</si>
  <si>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</si>
  <si>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</si>
  <si>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</si>
  <si>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</si>
  <si>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</si>
  <si>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</si>
  <si>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archeologický výskum</t>
  </si>
  <si>
    <t>architektonicko-historický výskum(počas realizácie)</t>
  </si>
  <si>
    <t>statika -diagnostika</t>
  </si>
  <si>
    <t>Stroje, zariadenie, inventár</t>
  </si>
  <si>
    <t>Umelecké diela</t>
  </si>
  <si>
    <t>Vedľajšie náklady</t>
  </si>
  <si>
    <t>Ostatné náklady</t>
  </si>
  <si>
    <t>geodetické a vytyčovacie práce</t>
  </si>
  <si>
    <t>VIII. Rezerva</t>
  </si>
  <si>
    <t>IX. Ostatné investície</t>
  </si>
  <si>
    <t>Nehmotný investičný majetok</t>
  </si>
  <si>
    <t>Prevádzkové náklady</t>
  </si>
  <si>
    <t>autorský dozor</t>
  </si>
  <si>
    <t>stavebný dozor</t>
  </si>
  <si>
    <t>Vyplň vlastné</t>
  </si>
  <si>
    <t>OSTATNENAKLADYVLASTNE</t>
  </si>
  <si>
    <t>Celkové náklady za stavbu 1) + 2)</t>
  </si>
  <si>
    <t>KRYCÍ LIST ROZPOČTU</t>
  </si>
  <si>
    <t>Objekt:</t>
  </si>
  <si>
    <t>1 - SO.01 - románsky palác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</si>
  <si>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</si>
  <si>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</si>
  <si>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</si>
  <si>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</si>
  <si>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</si>
  <si>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</si>
  <si>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</si>
  <si>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</si>
  <si>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</si>
  <si>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</si>
  <si>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</si>
  <si>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</si>
  <si>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</si>
  <si>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</si>
  <si>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</si>
  <si>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</si>
  <si>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</si>
  <si>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721 - Zdravotech.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</si>
  <si>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</si>
  <si>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</si>
  <si>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</si>
  <si>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</si>
  <si>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783 - Dokončovacie práce - nátery</t>
  </si>
  <si>
    <t>9-I - Reštaurátorsko -konzervátorské práce,vrátane reštaurátorskej dokumentácie</t>
  </si>
  <si>
    <t>2) Ostatné náklady</t>
  </si>
  <si>
    <t>Zariad. staveniska</t>
  </si>
  <si>
    <t>VRN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</si>
  <si>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</si>
  <si>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</si>
  <si>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</si>
  <si>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</si>
  <si>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</si>
  <si>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</si>
  <si>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</si>
  <si>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</si>
  <si>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</si>
  <si>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</si>
  <si>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</si>
  <si>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</si>
  <si>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</si>
  <si>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</si>
  <si>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</si>
  <si>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</si>
  <si>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</si>
  <si>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</si>
  <si>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</si>
  <si>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</si>
  <si>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</si>
  <si>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</si>
  <si>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</si>
  <si>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139711P</t>
  </si>
  <si>
    <t>Odkop ,obnaženie rubu klenby nad prízemím,vyčístenie po vrstvách pod dohľadom archeológa</t>
  </si>
  <si>
    <t>m3</t>
  </si>
  <si>
    <t>4</t>
  </si>
  <si>
    <t>1179676381</t>
  </si>
  <si>
    <t>VV</t>
  </si>
  <si>
    <t>"priestor nad  klenbami" 194,69*0,5</t>
  </si>
  <si>
    <t>162201201</t>
  </si>
  <si>
    <t>Vodorovné premiestnenie výkopu nosením do 10 m horniny 1 až 4</t>
  </si>
  <si>
    <t>429275588</t>
  </si>
  <si>
    <t>3</t>
  </si>
  <si>
    <t>162201209</t>
  </si>
  <si>
    <t>Vodorovné premiestnenie výkopu nosením do 10 m horniny 1 až 4 - príplatok k cene za každých ďalších 10 m</t>
  </si>
  <si>
    <t>-2075790007</t>
  </si>
  <si>
    <t>97,345*5 'Prepočítané koeficientom množstva</t>
  </si>
  <si>
    <t>Zakladanie</t>
  </si>
  <si>
    <t>216451211</t>
  </si>
  <si>
    <t>Spojovacia vrstva na základovej škáre z cementovej malty hr.do 40 mm z 200 kg cementu/m3 piesku</t>
  </si>
  <si>
    <t>m2</t>
  </si>
  <si>
    <t>-1072250555</t>
  </si>
  <si>
    <t>"S1.1 - cem.malta pre osadenie oceľ. prvkov" 4</t>
  </si>
  <si>
    <t>"S1.2"20</t>
  </si>
  <si>
    <t>Medzisúčet</t>
  </si>
  <si>
    <t>262401171</t>
  </si>
  <si>
    <t>Vrty pre injektovanie vykonávané na povrchu vŕtacími kladivami D 13-56 mm, úpadne až horizontálne v hornine IV</t>
  </si>
  <si>
    <t>m</t>
  </si>
  <si>
    <t>397901480</t>
  </si>
  <si>
    <t>"S1.1 - vrty pre ukotvenie OK von. schodiska do skaly" 0,5*4*6</t>
  </si>
  <si>
    <t xml:space="preserve">            "pre chemické kotvy"0,2*5</t>
  </si>
  <si>
    <t>"S1.4 vrty pre prepjenie venca s kamenným múrom"0,4*15</t>
  </si>
  <si>
    <t>275313711</t>
  </si>
  <si>
    <t>Betón základových pätiek, prostý tr.C 25/30</t>
  </si>
  <si>
    <t>715141928</t>
  </si>
  <si>
    <t>"S1.1" 0,4*0,4*1,05*2+0,4*2,5*0,5</t>
  </si>
  <si>
    <t>7</t>
  </si>
  <si>
    <t>279311114</t>
  </si>
  <si>
    <t>Postupné podbet. základného muriva bez výkopu, zapaž. a debnenia prostým betónom tr.C 16/20</t>
  </si>
  <si>
    <t>1531949696</t>
  </si>
  <si>
    <t>"úprava,vytvorenie betónového základu pod kam. piliermi" 1*1*4 "po skalné bralo hl.1m"</t>
  </si>
  <si>
    <t>8</t>
  </si>
  <si>
    <t>279351105</t>
  </si>
  <si>
    <t>Debnenie základových múrov obojstranné zhotovenie - dielce</t>
  </si>
  <si>
    <t>-496007521</t>
  </si>
  <si>
    <t>"S1.1" 0,4*1,05*4*2+(0,4*2+2,5)*0,5</t>
  </si>
  <si>
    <t>9</t>
  </si>
  <si>
    <t>279351106</t>
  </si>
  <si>
    <t>Debnenie základových múrov obojstranné odstránenie-dielce</t>
  </si>
  <si>
    <t>2084292101</t>
  </si>
  <si>
    <t>10</t>
  </si>
  <si>
    <t>2892111PV</t>
  </si>
  <si>
    <t>Obklad a nadmurovka vencov kamenným murivom riadkovým viď. detaily</t>
  </si>
  <si>
    <t>1117477920</t>
  </si>
  <si>
    <t>"obmurovka skrytého venca"0,3*0,4*(0,65*2+22,701+1,2+1,2+10,4+2,3)</t>
  </si>
  <si>
    <t xml:space="preserve">                                              0,25*0,4*(1,2+17,6+5,5+4,378+2,495+2,5)</t>
  </si>
  <si>
    <t>"nadmurovka nad vencom" 1*0,5*(0,65*2+22,701+1,2*2+10,4+2,3+1,2+17,6+5,5+4,378+2,495+2,5)</t>
  </si>
  <si>
    <t>Súčet</t>
  </si>
  <si>
    <t>289211p</t>
  </si>
  <si>
    <t>Rekonštrukcia-premurovanie pilierov ,blokový pieskovec</t>
  </si>
  <si>
    <t>486398355</t>
  </si>
  <si>
    <t>"piliere"44,446</t>
  </si>
  <si>
    <t>"klenbový pas" 1*0,5*1,2</t>
  </si>
  <si>
    <t>12</t>
  </si>
  <si>
    <t>28947131P</t>
  </si>
  <si>
    <t>L Vyplnenie trhlín zamurovaním dutín priemeru nad 50 mm do 1 m kameňom do trassovej malty</t>
  </si>
  <si>
    <t>1408063300</t>
  </si>
  <si>
    <t>"klenba nad 1NP" 6</t>
  </si>
  <si>
    <t>13</t>
  </si>
  <si>
    <t>28947321P</t>
  </si>
  <si>
    <t>L Dvojvrstv.. hĺbkové škárovanie z lomového kameňa nad 30mm stredného na maltu trassovú TUBAG</t>
  </si>
  <si>
    <t>-536009463</t>
  </si>
  <si>
    <t>"rubu  klenby nad 1NP"260</t>
  </si>
  <si>
    <t>14</t>
  </si>
  <si>
    <t>289474-L</t>
  </si>
  <si>
    <t>L Škárovanie muriva stien i klenieb maltou z hydraulického vápna ,hrubozrného piesku  fr. 0-4mm s prímesou drobného riečneho štrku fr. 4-8mm, škárovanie nesmie prečnievať cez líce muriva (trassová malta TUBAG)</t>
  </si>
  <si>
    <t>-1228661841</t>
  </si>
  <si>
    <t>"obmurovka skrytého venca"0,4*(0,65*2+22,701+1,2+1,2+10,4+2,3)</t>
  </si>
  <si>
    <t xml:space="preserve">                                              0,4*(1,2+17,6+5,5+4,378+2,495+2,5)</t>
  </si>
  <si>
    <t>"nadmurovka nad vencom" (0,5+1+0,5)*(0,65*2+22,701+1,2*2+10,4+2,3+1,2+17,6+5,5+4,378+2,495+2,5)</t>
  </si>
  <si>
    <t>Zvislé a kompletné konštrukcie</t>
  </si>
  <si>
    <t>15</t>
  </si>
  <si>
    <t>310217851</t>
  </si>
  <si>
    <t>Zamurovanie otvoru s plochou do 0, 25 m2 v murive nadzákladovom kameňom v múre hr. do 450 mm</t>
  </si>
  <si>
    <t>ks</t>
  </si>
  <si>
    <t>39859266</t>
  </si>
  <si>
    <t>16</t>
  </si>
  <si>
    <t>310218811</t>
  </si>
  <si>
    <t>Zamurovanie otvoru s plochou nad 0, 25 m2 do 1 m2 v murive nadzákladovom kameňom vybratým zo sute a z búraných konštrukcií</t>
  </si>
  <si>
    <t>1450762899</t>
  </si>
  <si>
    <t>"S1.2 -domurovanie otvorov  kaps pre OK nosníky"2</t>
  </si>
  <si>
    <t>"1NP domurovanie okna z exteriéru (O1.4) " 0,92*0,6*0,7</t>
  </si>
  <si>
    <t>"domurovanie muriva pri schodoch vpravo m.č.01-1.02" 0,6*0,4*1,2</t>
  </si>
  <si>
    <t>"2NP "</t>
  </si>
  <si>
    <t>"úprava -domurovanie muriva pod prahom dverí D1.2" 1,22*2*1,05</t>
  </si>
  <si>
    <t>"podmurovanie parapetu okna O/10ô 1,2*0,8*1,002</t>
  </si>
  <si>
    <t>"zamurovanie drážok po zbúraných stropoch - úroveň 635" 0,3*0,5*(1,5+1,8+1,7+1,5+3,5+2,5+3+2,5+3+2)</t>
  </si>
  <si>
    <t>"úroveň 639" 0,3*0,5*(3,5+2+1,5+2,6+2+2,2+3,5+3,5+2,5+2+2+3,5)</t>
  </si>
  <si>
    <t>17</t>
  </si>
  <si>
    <t>31023821P</t>
  </si>
  <si>
    <t>Zamurovanie otvoru v murive obvodovom  tehlami plnými P20 na maltu vápennocementovú /posledný rad na maltu rozpínavu viď. TS statika)</t>
  </si>
  <si>
    <t>-35141856</t>
  </si>
  <si>
    <t>"zamurovanie otvorov"</t>
  </si>
  <si>
    <t>"2NP" 1,22*(1,22+0,953)/2*1,329</t>
  </si>
  <si>
    <t>1,24*(1,28+1,146)/2*1,304</t>
  </si>
  <si>
    <t>1,24*(1,28+1,146)/2*1,3</t>
  </si>
  <si>
    <t>1,24*(1,22+1,46)/2*1,105</t>
  </si>
  <si>
    <t>1,35*1,262*2,5</t>
  </si>
  <si>
    <t>1,16*1,262*1,3</t>
  </si>
  <si>
    <t xml:space="preserve">"3NP" </t>
  </si>
  <si>
    <t>1,21*1,24*1,146</t>
  </si>
  <si>
    <t>1,21*1,24*1,25</t>
  </si>
  <si>
    <t>1,25*1,24*1,25</t>
  </si>
  <si>
    <t>1,25*1,24*1,202</t>
  </si>
  <si>
    <t>1,22*1,262*1,219</t>
  </si>
  <si>
    <t>(1,29*+0,605)/2*1,262*1,165</t>
  </si>
  <si>
    <t>1,22*1,262*1,25</t>
  </si>
  <si>
    <t>(1,26+0,848)/2*1,262*0,97</t>
  </si>
  <si>
    <t>"zamurovanie 4 otvorov v poslednom podlaží -renesančné kamenné ostenia"6</t>
  </si>
  <si>
    <t>18</t>
  </si>
  <si>
    <t>340238235</t>
  </si>
  <si>
    <t>Zamurovanie otvorov pl do 1 m2 v priečkach alebo stenách z priečkoviek Ytong hr. 150 mm</t>
  </si>
  <si>
    <t>-428492387</t>
  </si>
  <si>
    <t>"otvor v klenbe" 0,511*1,2+0,987*1,2+0,511*2,4*2</t>
  </si>
  <si>
    <t>Vodorovné konštrukcie</t>
  </si>
  <si>
    <t>19</t>
  </si>
  <si>
    <t>41123822P</t>
  </si>
  <si>
    <t>Zamurovanie otvoru,premurovanie rozrušenej kamennej klenby na maltu trassovú TUBAG</t>
  </si>
  <si>
    <t>-278493643</t>
  </si>
  <si>
    <t>"klenba nad 1NP"260/3</t>
  </si>
  <si>
    <t>"1/3 muriva cca je potrebné rozobrať,kameň očistiť a pre murovať na maltu trassovú TUBAG"</t>
  </si>
  <si>
    <t>411353103</t>
  </si>
  <si>
    <t>Debnenie bez podpernej konštrukcie stropov klenieb polomeru nad 1000 mmm tvaru vrchlíka zhotovenie</t>
  </si>
  <si>
    <t>-1504447612</t>
  </si>
  <si>
    <t>"podchtenie klenby 1NP"</t>
  </si>
  <si>
    <t>(66,57+2,11+2,47+2,5+2,5+80+2,56+2,59+14,64+2,23+12+2,17)*1,2</t>
  </si>
  <si>
    <t>21</t>
  </si>
  <si>
    <t>411353104</t>
  </si>
  <si>
    <t>Debnenie bez podpernej konštrukcie stropov klenieb polomeru nad 1000 mmm tvaru vrchlíka odstránenie</t>
  </si>
  <si>
    <t>-1558142708</t>
  </si>
  <si>
    <t>22</t>
  </si>
  <si>
    <t>411354175</t>
  </si>
  <si>
    <t>Podporná konštrukcia stropov pre zaťaženie do 20 kpa zhotovenie</t>
  </si>
  <si>
    <t>-1148713540</t>
  </si>
  <si>
    <t>23</t>
  </si>
  <si>
    <t>411354176</t>
  </si>
  <si>
    <t>Podporná konštrukcia stropov pre zaťaženie do 20 kpa odstránenie</t>
  </si>
  <si>
    <t>240851054</t>
  </si>
  <si>
    <t>24</t>
  </si>
  <si>
    <t>416351115</t>
  </si>
  <si>
    <t>Debnenie fabiónov, pri polomere oblúku nad 50 do 100 mm zhotovenie</t>
  </si>
  <si>
    <t>1500208982</t>
  </si>
  <si>
    <t>25</t>
  </si>
  <si>
    <t>416351116</t>
  </si>
  <si>
    <t>Debnenie fabiónov, pri polomere oblúku nad 50 do 100 mm odstránenie</t>
  </si>
  <si>
    <t>203464107</t>
  </si>
  <si>
    <t>26</t>
  </si>
  <si>
    <t>416351117</t>
  </si>
  <si>
    <t>Príplatok za podpornú konštrukciu o výške nad 4 do 6 m zhotovenie</t>
  </si>
  <si>
    <t>1538484915</t>
  </si>
  <si>
    <t>"veniec-otvory" 12</t>
  </si>
  <si>
    <t>27</t>
  </si>
  <si>
    <t>416351118</t>
  </si>
  <si>
    <t>Príplatok za podpornú konštrukciu o výške nad 4 do 6 m odstránenie</t>
  </si>
  <si>
    <t>1032315309</t>
  </si>
  <si>
    <t>28</t>
  </si>
  <si>
    <t>417321515</t>
  </si>
  <si>
    <t>Betón stužujúcich pásov a vencov železový tr. C 25/30</t>
  </si>
  <si>
    <t>-1636516060</t>
  </si>
  <si>
    <t>"S1.3,S1.4"</t>
  </si>
  <si>
    <t>"V7" 0,4*0,6*(24,744+19,399+14,058+6,071+4,148+3,719+2,419)</t>
  </si>
  <si>
    <t>29</t>
  </si>
  <si>
    <t>417351115</t>
  </si>
  <si>
    <t>Debnenie bočníc stužujúcich pásov a vencov vrátane vzpier zhotovenie</t>
  </si>
  <si>
    <t>1298659904</t>
  </si>
  <si>
    <t>"V7" 0,4*2*(24,744+19,399+14,058+6,071+4,148+3,719+2,419)</t>
  </si>
  <si>
    <t>30</t>
  </si>
  <si>
    <t>417351116</t>
  </si>
  <si>
    <t>Debnenie bočníc stužujúcich pásov a vencov vrátane vzpier odstránenie</t>
  </si>
  <si>
    <t>1595435715</t>
  </si>
  <si>
    <t>31</t>
  </si>
  <si>
    <t>417361821</t>
  </si>
  <si>
    <t>Výstuž stužujúcich pásov a vencov z betonárskej ocele 10505</t>
  </si>
  <si>
    <t>t</t>
  </si>
  <si>
    <t>1893384048</t>
  </si>
  <si>
    <t>"S1.4 V7" 2,004</t>
  </si>
  <si>
    <t>Úpravy povrchov, podlahy, osadenie</t>
  </si>
  <si>
    <t>32</t>
  </si>
  <si>
    <t>631571003</t>
  </si>
  <si>
    <t>Násyp zo štrkopiesku 0-32 (pre spevnenie podkladu)</t>
  </si>
  <si>
    <t>268416641</t>
  </si>
  <si>
    <t>"podlaha PO1-2" 194,69*0,12</t>
  </si>
  <si>
    <t>33</t>
  </si>
  <si>
    <t>631591115</t>
  </si>
  <si>
    <t>Násyp s utlačením a urovnaním povrchu, z keramzitu</t>
  </si>
  <si>
    <t>1084803607</t>
  </si>
  <si>
    <t>"podlaha PO1-1" 270</t>
  </si>
  <si>
    <t>34</t>
  </si>
  <si>
    <t>63224591P</t>
  </si>
  <si>
    <t>Dlažba z  keramickej dlažby (pôjdovky)  štvorcového tvaru 200-250mm, hr. 40-70mm do pieskového lôžka hr. 50mm</t>
  </si>
  <si>
    <t>-1352098074</t>
  </si>
  <si>
    <t>"podlaha PO1-2" 194,69</t>
  </si>
  <si>
    <t>Ostatné konštrukcie a práce-búranie</t>
  </si>
  <si>
    <t>35</t>
  </si>
  <si>
    <t>94294102P</t>
  </si>
  <si>
    <t>Montáž lešenia ťaž.radov.s podlahami z dosiek, šírky 2,00-2,50 m, pri zať.plochy 3kPa, výšky nad 10 do 20 m</t>
  </si>
  <si>
    <t>1511610025</t>
  </si>
  <si>
    <t>"exteriérové lešenie  spodné"</t>
  </si>
  <si>
    <t>11*(6,138+2,738)</t>
  </si>
  <si>
    <t>3,093*(6,26+2,15)</t>
  </si>
  <si>
    <t>3,443*(6,26+2,15)</t>
  </si>
  <si>
    <t>6,395*(6,26+2,15)</t>
  </si>
  <si>
    <t>8,46*(7,15+3,5)</t>
  </si>
  <si>
    <t>2,34*(7,15+3,5)</t>
  </si>
  <si>
    <t>3,192*7,09</t>
  </si>
  <si>
    <t>6,655*7</t>
  </si>
  <si>
    <t>(3,281+6,264+0,845+2,569)*6,565</t>
  </si>
  <si>
    <t>36</t>
  </si>
  <si>
    <t>942941192</t>
  </si>
  <si>
    <t>Príplatok za prvý a každý ďalší začatý mesiac použitia lešenia nad 10 do 20 m</t>
  </si>
  <si>
    <t>1730934532</t>
  </si>
  <si>
    <t>"exteriérové" 475,9*5</t>
  </si>
  <si>
    <t>37</t>
  </si>
  <si>
    <t>942941822</t>
  </si>
  <si>
    <t>Demontáž lešenia ťaž.prac.rad.s podlah., šírky 2,00-2,50m pri zaťaž.plochy do 3 kPa výšky do 20m</t>
  </si>
  <si>
    <t>-2143875534</t>
  </si>
  <si>
    <t>475,698</t>
  </si>
  <si>
    <t>38</t>
  </si>
  <si>
    <t>94294P</t>
  </si>
  <si>
    <t>Montáž,prenájom a demontáž ťažkého pracovného lešenia montovaného podľa vopred vypracovanej PD špeciálne pracovné lešenie,ktoré rešpektuje rozhodnutie KPU č.KE-12/226-02/1042/JJ</t>
  </si>
  <si>
    <t>243558005</t>
  </si>
  <si>
    <t>"lešenie podľa vopred vypracovanej a odsúhlasenej projektovej dokumentácie</t>
  </si>
  <si>
    <t>"v zmysle rozhodnutia KPU lešnie pre reštarátorské práce musí byť zhotovené z materiálov nepoškodzujúcich hrdzou objekty hradu."</t>
  </si>
  <si>
    <t>"musí splňať všetky bezpečnostné požiadavky pre dopravu potrebnej techniky a bezpočnosť pracovníkov, kotvenie rešpektujúce pamiat. charakter objektu"</t>
  </si>
  <si>
    <t>"predpokladaná doba použitia lešenia je 8 mesiacov"</t>
  </si>
  <si>
    <t>"interiérové lešenie"</t>
  </si>
  <si>
    <t>10,65*(23+1,818+2,5+4,455+5,953+1,57+1,22+3,46+1,7+4,52+1,61+0,9+1,14+2,23+12,05)</t>
  </si>
  <si>
    <t>"exteriérové lešenie"</t>
  </si>
  <si>
    <t>14,414*14,295+2,855*17,68+3,877*18,42+4,216*19,03+6,106*14,67+0,917*14,67+10*16,8+7,96*15+16,9*14,2</t>
  </si>
  <si>
    <t>39</t>
  </si>
  <si>
    <t>943955031</t>
  </si>
  <si>
    <t>Montáž lešeňovej podlahy bez priečnikov výšky do 10 m</t>
  </si>
  <si>
    <t>-536474598</t>
  </si>
  <si>
    <t>260</t>
  </si>
  <si>
    <t>40</t>
  </si>
  <si>
    <t>943955192</t>
  </si>
  <si>
    <t>Príplatok za prvý a každý i začatý mesiac použitia lešenia pre všetky výšky bez priečnikov, alebo pozdľžnikov od 10 do 40 m</t>
  </si>
  <si>
    <t>-947305595</t>
  </si>
  <si>
    <t>260*8</t>
  </si>
  <si>
    <t>41</t>
  </si>
  <si>
    <t>944944103</t>
  </si>
  <si>
    <t xml:space="preserve">Ochranná sieť na boku lešenia zo siete </t>
  </si>
  <si>
    <t>-1344220497</t>
  </si>
  <si>
    <t>"v zmysle rozhodnutia KPU lešnie pre reštaáratorské práce musí byť zhotovené z materiálov nepoškodzujúcich hrdzou objekty hradu."</t>
  </si>
  <si>
    <t>"musí splňať všetky bezpečnostné požiadavky pre dopravu potrebnej techniky a bezpočnosť pracovníkov"</t>
  </si>
  <si>
    <t>42</t>
  </si>
  <si>
    <t>944945PS</t>
  </si>
  <si>
    <t>Provizórne zastrešenie objektu a vonkajšieho lešenia  D a M (ochrana pred nepriaznivými klimatickými podmienkami a odvedenie zrážkovej vody od objektu)</t>
  </si>
  <si>
    <t>1495791438</t>
  </si>
  <si>
    <t>32*22*1,15</t>
  </si>
  <si>
    <t>43</t>
  </si>
  <si>
    <t>945941201</t>
  </si>
  <si>
    <t>Závesná klietka so závesnými nosníkmi, s elektrickým zdvihom do výšky 50 m, dľžky nad 1,20 do 6,00 m</t>
  </si>
  <si>
    <t>deň</t>
  </si>
  <si>
    <t>640536708</t>
  </si>
  <si>
    <t>240</t>
  </si>
  <si>
    <t>44</t>
  </si>
  <si>
    <t>949946122</t>
  </si>
  <si>
    <t>Montáž lešeňovej konštrukcie rúrkovej bez podláh celkovej výšky nad 10 do 20 m</t>
  </si>
  <si>
    <t>256552543</t>
  </si>
  <si>
    <t>"spevnenie lešenia zo strany exteriéru " 600</t>
  </si>
  <si>
    <t>45</t>
  </si>
  <si>
    <t>949946194</t>
  </si>
  <si>
    <t>Príplatok za prvý a každý ďalší i začatý mesiac použitia lešeňovej konštrukcie pre všetky výšky od 10 do 38 m</t>
  </si>
  <si>
    <t>872343608</t>
  </si>
  <si>
    <t>600*3</t>
  </si>
  <si>
    <t>46</t>
  </si>
  <si>
    <t>949946822</t>
  </si>
  <si>
    <t>Demontáž lešeňovej konštrukcie rúrkovej bez podláh, celkovej výšky do 20 m</t>
  </si>
  <si>
    <t>776360048</t>
  </si>
  <si>
    <t>47</t>
  </si>
  <si>
    <t>953941212</t>
  </si>
  <si>
    <t>Osadenie mreže</t>
  </si>
  <si>
    <t>1149155315</t>
  </si>
  <si>
    <t>"M1.1" 1</t>
  </si>
  <si>
    <t>48</t>
  </si>
  <si>
    <t>M</t>
  </si>
  <si>
    <t>4297100865</t>
  </si>
  <si>
    <t>Otvaracia mriežka hliníková vo farbe titanzinku so žalúziou a sieťkou 200/200</t>
  </si>
  <si>
    <t>1983021397</t>
  </si>
  <si>
    <t>"ozn. M1.1" 1</t>
  </si>
  <si>
    <t>49</t>
  </si>
  <si>
    <t>9539412P6</t>
  </si>
  <si>
    <t>Dodávka a montáž hasiaceho prístroja prenosného práškového P6- 6kg</t>
  </si>
  <si>
    <t>-779594572</t>
  </si>
  <si>
    <t>50</t>
  </si>
  <si>
    <t>9539412ST</t>
  </si>
  <si>
    <t>Dodávka a montáž stojanov pre hasiace prístroje</t>
  </si>
  <si>
    <t>-1700163762</t>
  </si>
  <si>
    <t>51</t>
  </si>
  <si>
    <t>9539412V9</t>
  </si>
  <si>
    <t>Dodávka a montáž hasiaceho prístroja prenosného vodného V9l</t>
  </si>
  <si>
    <t>1882716658</t>
  </si>
  <si>
    <t>52</t>
  </si>
  <si>
    <t>9599910P</t>
  </si>
  <si>
    <t>Vyplnenie škár-osadenie kotiev do rozpínavej malty</t>
  </si>
  <si>
    <t>859807697</t>
  </si>
  <si>
    <t>53</t>
  </si>
  <si>
    <t>962022P</t>
  </si>
  <si>
    <t>Búranie muriva nadzákladového kamenného príp. zmieš. na akúkoľvek maltu, - ručné postupné rozberanie s vytriedením kameňov pre ďalšie použitie -2,38500t</t>
  </si>
  <si>
    <t>533041643</t>
  </si>
  <si>
    <t xml:space="preserve">"odbúranie koruny muriva  ručné s roztriedením  kameňov pre ďalšie použitie" </t>
  </si>
  <si>
    <t xml:space="preserve"> 1*1,95*(0,65*2+22,701+1,2*2+10,4+2,3+1,2+17,6+5,5+4,378+2,495+2,5)</t>
  </si>
  <si>
    <t>54</t>
  </si>
  <si>
    <t>96303143P</t>
  </si>
  <si>
    <t>Rozobratie narušeného muriva klenieb na akúkoľvek maltu vápennú alebo vápenocementovú, hr. do 450 mm,  -0,69800t</t>
  </si>
  <si>
    <t>-935840938</t>
  </si>
  <si>
    <t>55</t>
  </si>
  <si>
    <t>964061121</t>
  </si>
  <si>
    <t>Uvoľnenie záhlavia trámu pri jeho výmene z muriva kamenného alebo zmiešaného,  -0,06500t</t>
  </si>
  <si>
    <t>990069363</t>
  </si>
  <si>
    <t>"odstránenie náznakov povalových stropov" 15</t>
  </si>
  <si>
    <t>56</t>
  </si>
  <si>
    <t>965082-P</t>
  </si>
  <si>
    <t>Odstránenie násypu z klenby ručne po 15 cm vrstvách viď. tech. správu statiky</t>
  </si>
  <si>
    <t>460385701</t>
  </si>
  <si>
    <t>"B 14"</t>
  </si>
  <si>
    <t>"Postupné vyberanie násypov z klenby pod dozorom archeológa - preosievanie" ,</t>
  </si>
  <si>
    <t>"m.č. 01 -2.02" 259,64*0,5+23*1,5*2+1*1,5*8</t>
  </si>
  <si>
    <t>57</t>
  </si>
  <si>
    <t>968062455</t>
  </si>
  <si>
    <t>Vybúranie drevených dverových zárubní,  -0,08200t</t>
  </si>
  <si>
    <t>-453651492</t>
  </si>
  <si>
    <t>"B8 - demontáž provizórnych dverí do rom. paláca" 1,8*2,367</t>
  </si>
  <si>
    <t>58</t>
  </si>
  <si>
    <t>973021511</t>
  </si>
  <si>
    <t>Vysekanie v murive z kameňa výklenkov pohľadovej plochy väčší než 0, 25 m2,  -2,50000t</t>
  </si>
  <si>
    <t>-1272446280</t>
  </si>
  <si>
    <t>"S1.2" 0,6*0,6*2+0,6*0,6*2,5*3</t>
  </si>
  <si>
    <t>0,6*0,6*1,5*2</t>
  </si>
  <si>
    <t>59</t>
  </si>
  <si>
    <t>973022361</t>
  </si>
  <si>
    <t>Vysekanie v murive z kameňa kapsy plochy do 0, 25 m2, hĺbky do 450 mm,  -0,15400t</t>
  </si>
  <si>
    <t>-161229289</t>
  </si>
  <si>
    <t>"S1.2 výsek kapies pre uloženie oceľ. nosníkov" 15</t>
  </si>
  <si>
    <t>60</t>
  </si>
  <si>
    <t>974029287</t>
  </si>
  <si>
    <t>Vysekanie rýh v murive kamennom v priestore priľahlom k stropnej konštrukcii do hĺbky 300 mm a š. nad 200 mm,  -0,13100t</t>
  </si>
  <si>
    <t>-1659307431</t>
  </si>
  <si>
    <t>"vysekanie pre podchytenie pilierov" 4*4</t>
  </si>
  <si>
    <t>61</t>
  </si>
  <si>
    <t>975011221</t>
  </si>
  <si>
    <t>Podperná výdreva základového muriva pri v. výmur. do 2 m, hr. muriva do 600 mm, dĺžky podch. do 1 m</t>
  </si>
  <si>
    <t>-1586527261</t>
  </si>
  <si>
    <t>"dočasná výdreva pri murovaní vypadnutých kaverien" 12</t>
  </si>
  <si>
    <t>62</t>
  </si>
  <si>
    <t>9750531P</t>
  </si>
  <si>
    <t>Vydreva kleby v 1.NP podľa projektu statiky</t>
  </si>
  <si>
    <t>-685927173</t>
  </si>
  <si>
    <t>"podchytenie klenby  pri jej statickej stabilizácii respek. premurovaní"</t>
  </si>
  <si>
    <t xml:space="preserve"> "pred  nahradením kamennej časti piliera"</t>
  </si>
  <si>
    <t>12*4</t>
  </si>
  <si>
    <t>63</t>
  </si>
  <si>
    <t>97901113P</t>
  </si>
  <si>
    <t>Ručná doprava sute na medziskládku spodné nádvorie</t>
  </si>
  <si>
    <t>264159771</t>
  </si>
  <si>
    <t>64</t>
  </si>
  <si>
    <t>979081111</t>
  </si>
  <si>
    <t>Odvoz sutiny a vybúraných hmôt na skládku do 1 km</t>
  </si>
  <si>
    <t>632735370</t>
  </si>
  <si>
    <t>50,9</t>
  </si>
  <si>
    <t>"povlaková krytina"1,684</t>
  </si>
  <si>
    <t>"drevo"1,44+3,22++10,362+8,979</t>
  </si>
  <si>
    <t>65</t>
  </si>
  <si>
    <t>979081121</t>
  </si>
  <si>
    <t>Odvoz sutiny a vybúraných hmôt na skládku za každý ďalší 1 km</t>
  </si>
  <si>
    <t>-768526942</t>
  </si>
  <si>
    <t>76,585*25</t>
  </si>
  <si>
    <t>66</t>
  </si>
  <si>
    <t>979082111</t>
  </si>
  <si>
    <t>Vnútrostavenisková doprava sutiny a vybúraných hmôt do 10 m</t>
  </si>
  <si>
    <t>-298056047</t>
  </si>
  <si>
    <t>67</t>
  </si>
  <si>
    <t>979082121</t>
  </si>
  <si>
    <t>Vnútrostavenisková doprava sutiny a vybúraných hmôt za každých ďalších 5 m</t>
  </si>
  <si>
    <t>-1229485195</t>
  </si>
  <si>
    <t>738,201</t>
  </si>
  <si>
    <t>738,201*20 'Prepočítané koeficientom množstva</t>
  </si>
  <si>
    <t>68</t>
  </si>
  <si>
    <t>979089012</t>
  </si>
  <si>
    <t>Poplatok za skladovanie - betón, tehly, dlaždice (17 01 ), ostatné</t>
  </si>
  <si>
    <t>972873582</t>
  </si>
  <si>
    <t>76,585</t>
  </si>
  <si>
    <t>99</t>
  </si>
  <si>
    <t>Presun hmôt HSV</t>
  </si>
  <si>
    <t>69</t>
  </si>
  <si>
    <t>94994PV</t>
  </si>
  <si>
    <t>Montáž, prenájom a demontáž stavebného výťahu na dopravu stavebných materiálov a potrebnej techniky</t>
  </si>
  <si>
    <t>-96406023</t>
  </si>
  <si>
    <t>8*30</t>
  </si>
  <si>
    <t>70</t>
  </si>
  <si>
    <t>9987111P</t>
  </si>
  <si>
    <t>Príplatok na sťažený presun materiálu dodávok obsiahnutých v oddieloch PSV- sťažené podmiienky (prevyšenie a pohyb osôb)</t>
  </si>
  <si>
    <t>1319825928</t>
  </si>
  <si>
    <t>89,523-39,82</t>
  </si>
  <si>
    <t>71</t>
  </si>
  <si>
    <t>99928P</t>
  </si>
  <si>
    <t>Presun hmôt vrtuľníkom na miesto uloženia</t>
  </si>
  <si>
    <t>286814275</t>
  </si>
  <si>
    <t>"OK podlahový rošt" 39,890</t>
  </si>
  <si>
    <t>"OK schodišťa"7,222</t>
  </si>
  <si>
    <t>"beton vencov a výstuže" 41,37</t>
  </si>
  <si>
    <t>72</t>
  </si>
  <si>
    <t>99928P-R</t>
  </si>
  <si>
    <t>Presun hmôt z dočasnej skládky  bez možnosti použitia bežných dopravných prostriedkov a s ohľadom na bezpečnosť návštevníkov hradu</t>
  </si>
  <si>
    <t>-191206273</t>
  </si>
  <si>
    <t>860,823 *0,8</t>
  </si>
  <si>
    <t>PSV</t>
  </si>
  <si>
    <t>Práce a dodávky PSV</t>
  </si>
  <si>
    <t>711</t>
  </si>
  <si>
    <t>Izolácie proti vode a vlhkosti</t>
  </si>
  <si>
    <t>73</t>
  </si>
  <si>
    <t>711131103</t>
  </si>
  <si>
    <t>Zhotovenie  izolácie proti zemnej vlhkosti vodorovne, separačná fólia na sucho</t>
  </si>
  <si>
    <t>1859231708</t>
  </si>
  <si>
    <t>"podlaha PO1-1" 320</t>
  </si>
  <si>
    <t>"podlaha PO1-2 -geotextília" 194,69</t>
  </si>
  <si>
    <t>74</t>
  </si>
  <si>
    <t>6936651300</t>
  </si>
  <si>
    <t>Geotextílie netkané polypropylénové 300gr/m2</t>
  </si>
  <si>
    <t>1565642481</t>
  </si>
  <si>
    <t>"PO1-1" 300</t>
  </si>
  <si>
    <t>"PO1-2"194,69</t>
  </si>
  <si>
    <t>494,69*1,15 'Prepočítané koeficientom množstva</t>
  </si>
  <si>
    <t>75</t>
  </si>
  <si>
    <t>711142560</t>
  </si>
  <si>
    <t>Izolácia proti zemnej vlhkosti a tlakovej vode zvislá nopovou fóliou</t>
  </si>
  <si>
    <t>-1006430156</t>
  </si>
  <si>
    <t>76</t>
  </si>
  <si>
    <t>2830010070</t>
  </si>
  <si>
    <t>Nopová fólia</t>
  </si>
  <si>
    <t>-994895749</t>
  </si>
  <si>
    <t>194,69*1,2 'Prepočítané koeficientom množstva</t>
  </si>
  <si>
    <t>77</t>
  </si>
  <si>
    <t>711471054</t>
  </si>
  <si>
    <t>Izolácia proti tlakovej vode termoplastami vodorovne texilnými pásmi s nánosom bentonitového prachu a polymerovej suspenzie položenými voľne</t>
  </si>
  <si>
    <t>-322495645</t>
  </si>
  <si>
    <t>"koruna muriva"90</t>
  </si>
  <si>
    <t>78</t>
  </si>
  <si>
    <t>6936656064</t>
  </si>
  <si>
    <t>Polymerová izolácia typu CEM proof Silver Seal aktívna SilverSeal bobtnava textília s nakaširovanou PE fóiou, bobtnavá samotesniaca špeciálna izolácia,ktorá sa aktivuje vodou</t>
  </si>
  <si>
    <t>1031611304</t>
  </si>
  <si>
    <t>90*1,15</t>
  </si>
  <si>
    <t>79</t>
  </si>
  <si>
    <t>711471054.S</t>
  </si>
  <si>
    <t>Zhotovenie izolácie proti tlakovej vode PVC fóliou položenou voľne na vodorovnej ploche s naleptaním spoju</t>
  </si>
  <si>
    <t>512</t>
  </si>
  <si>
    <t>-635350252</t>
  </si>
  <si>
    <t>"podlaha PO1-1"320</t>
  </si>
  <si>
    <t>80</t>
  </si>
  <si>
    <t>283220001200</t>
  </si>
  <si>
    <t>Hydroizolačná fólia PVC-P FATRAFOL 810, hr. 2 mm, š. 1,2 m, izolácia balkónov, strešných detailov, farba sivá, FATRA IZOLFA</t>
  </si>
  <si>
    <t>684456946</t>
  </si>
  <si>
    <t>320*1,15 'Prepočítané koeficientom množstva</t>
  </si>
  <si>
    <t>81</t>
  </si>
  <si>
    <t>711790110.S</t>
  </si>
  <si>
    <t>Zhotovenie detailov k hydroizolačným fóliam - kútová lišta z HPP rš. 70 mm pre kotvenie na vnútorných a vonkajších hranách</t>
  </si>
  <si>
    <t>142291045</t>
  </si>
  <si>
    <t>"podlaha PO1-1"23+1,818+2,5+4,475+4,953+18,35+12,05</t>
  </si>
  <si>
    <t>82</t>
  </si>
  <si>
    <t>311970001500.S</t>
  </si>
  <si>
    <t>Vrut do dĺžky 150 mm na upevnenie do kombi dosiek</t>
  </si>
  <si>
    <t>-664423059</t>
  </si>
  <si>
    <t>83</t>
  </si>
  <si>
    <t>553430004700.S</t>
  </si>
  <si>
    <t>Lišta kútová z poplastovaného plechu pre ukončenie fólií z PVC š. 71 mm, dĺ. 2 m</t>
  </si>
  <si>
    <t>-870140375</t>
  </si>
  <si>
    <t>84</t>
  </si>
  <si>
    <t>998711203</t>
  </si>
  <si>
    <t>Presun hmôt pre izoláciu proti vode v objektoch výšky nad 12 do 60 m</t>
  </si>
  <si>
    <t>%</t>
  </si>
  <si>
    <t>1208632471</t>
  </si>
  <si>
    <t>712</t>
  </si>
  <si>
    <t>Izolácie striech</t>
  </si>
  <si>
    <t>85</t>
  </si>
  <si>
    <t>712400831</t>
  </si>
  <si>
    <t>Odstránenie povlakovej krytiny na strechách šikmých do 30° jednovrstvovej,  -0,00600t</t>
  </si>
  <si>
    <t>-1120558862</t>
  </si>
  <si>
    <t>"odstránenie dočasného prekrytia strechy"280,6</t>
  </si>
  <si>
    <t>721</t>
  </si>
  <si>
    <t>Zdravotech. vnútorná kanalizácia</t>
  </si>
  <si>
    <t>86</t>
  </si>
  <si>
    <t>721171808</t>
  </si>
  <si>
    <t>Demontáž potrubia z novodurových rúr odpadového alebo pripojovacieho nad 75 do D114,  -0,00198 t</t>
  </si>
  <si>
    <t>-944734382</t>
  </si>
  <si>
    <t>"demontáž odvedenia vody zo strechy dočasného prekrytia"26</t>
  </si>
  <si>
    <t>87</t>
  </si>
  <si>
    <t>721210823</t>
  </si>
  <si>
    <t>Demontáž strešného vtoku DN 125,  -0,02011t</t>
  </si>
  <si>
    <t>1800565285</t>
  </si>
  <si>
    <t>88</t>
  </si>
  <si>
    <t>721213025.S</t>
  </si>
  <si>
    <t>Montáž dvorného vpustu so zvislým odtokom a zápachovou klapkou s izolačnou prírubou DN 110</t>
  </si>
  <si>
    <t>1750997071</t>
  </si>
  <si>
    <t>89</t>
  </si>
  <si>
    <t>286630034500</t>
  </si>
  <si>
    <t>Podlahová  vpust  vertikálny odtok DN 50/75/110,s rotizápachovým uzáverom Primus 121X121 klik-klak 115/ pevná izolačná príruba, rám 121x121 mm, mriežka 115x115 mm, pre možnosť nalepenia PVC fólie</t>
  </si>
  <si>
    <t>114472591</t>
  </si>
  <si>
    <t>90</t>
  </si>
  <si>
    <t>998721203.S</t>
  </si>
  <si>
    <t>Presun hmôt pre vnútornú kanalizáciu v objektoch výšky nad 12 do 24 m</t>
  </si>
  <si>
    <t>298184184</t>
  </si>
  <si>
    <t>762</t>
  </si>
  <si>
    <t>Konštrukcie tesárske</t>
  </si>
  <si>
    <t>91</t>
  </si>
  <si>
    <t>762211811</t>
  </si>
  <si>
    <t>Demontáž schodiska vrátane zábradlia priamočiarych alebo krivočiar. bez podstupníc š. do 1, 50 m,  -0.30000t</t>
  </si>
  <si>
    <t>-2132650481</t>
  </si>
  <si>
    <t>"ozn. B13" 4,5</t>
  </si>
  <si>
    <t>92</t>
  </si>
  <si>
    <t>6114190D1.3</t>
  </si>
  <si>
    <t>D+M Drevený poklop v oceľovom rošte osadený v drevenej podlahe 900/2410mm( oceľ. rám L40/50/4, oceľ. zavesy so stavavačom,protizávažie pre lepšiu manipuláciu,drevené fošne he. 32mm ,povrchová úprava ako podlaha, kovové častí upravené žiarovym pozinkovaním</t>
  </si>
  <si>
    <t>-1752277941</t>
  </si>
  <si>
    <t>"ozn. D1.3" 1</t>
  </si>
  <si>
    <t>93</t>
  </si>
  <si>
    <t>6114190D1.4</t>
  </si>
  <si>
    <t>D+M Drevený poklop osadený v drevenej podlahe 700/700 mm,dubové dosky 150/32 v  drevenom ráme,povrchová úprava ako podlaha</t>
  </si>
  <si>
    <t>138753310</t>
  </si>
  <si>
    <t>"ozn. D1.4" 2</t>
  </si>
  <si>
    <t>94</t>
  </si>
  <si>
    <t>6114190D1.5</t>
  </si>
  <si>
    <t>D+M Drevený poklop osadený v drevenej podlahe 380/380 mm,dubové dosky 150/32 v  drevenom ráme,povrchová úprava ako podlaha</t>
  </si>
  <si>
    <t>1247664070</t>
  </si>
  <si>
    <t>"ozn. D1.5" 4</t>
  </si>
  <si>
    <t>95</t>
  </si>
  <si>
    <t>762331811.S</t>
  </si>
  <si>
    <t>Demontáž viazaných konštrukcií krovov so sklonom do 60°, prierezovej plochy do 120 cm2, -0,00800 t</t>
  </si>
  <si>
    <t>784047045</t>
  </si>
  <si>
    <t>96</t>
  </si>
  <si>
    <t>762331812.S</t>
  </si>
  <si>
    <t>Demontáž viazaných konštrukcií krovov so sklonom do 60°, prierezovej plochy 120 - 224 cm2, -0,01400 t</t>
  </si>
  <si>
    <t>-1014642297</t>
  </si>
  <si>
    <t>97</t>
  </si>
  <si>
    <t>762331814.S</t>
  </si>
  <si>
    <t>Demontáž viazaných konštrukcií krovov so sklonom do 60°, prierezovej plochy 288 - 450 cm2, -0,03200 t</t>
  </si>
  <si>
    <t>734629597</t>
  </si>
  <si>
    <t>98</t>
  </si>
  <si>
    <t>762341811.S</t>
  </si>
  <si>
    <t>Demontáž debnenia striech rovných, oblúkových do 60° z dosiek hrubých, hobľovaných, -0,01600 t</t>
  </si>
  <si>
    <t>1732027752</t>
  </si>
  <si>
    <t>762512245</t>
  </si>
  <si>
    <t>Položenie podláh pod PVC na drevený podklad z drevotrieskových dosiek priskrutkovaním</t>
  </si>
  <si>
    <t>255308950</t>
  </si>
  <si>
    <t>"PO1.1"260*2</t>
  </si>
  <si>
    <t>100</t>
  </si>
  <si>
    <t>6072628104</t>
  </si>
  <si>
    <t>Doska drevoštiepková typu ako OSB 3 do vlhkého prostrediahr. 18 mm (2500x1250mm)</t>
  </si>
  <si>
    <t>1392110181</t>
  </si>
  <si>
    <t>101</t>
  </si>
  <si>
    <t>5959074600</t>
  </si>
  <si>
    <t>Doska cementotriesková typu ako CETRIS BASIS 1250x2500</t>
  </si>
  <si>
    <t>1675606000</t>
  </si>
  <si>
    <t>102</t>
  </si>
  <si>
    <t>76252410P</t>
  </si>
  <si>
    <t>Dodávka a montáž podlahy z hobľovaných dubových dosák hr. 32mm š. 150mm naimpregnovaných</t>
  </si>
  <si>
    <t>-664194793</t>
  </si>
  <si>
    <t>"podlaha PO1-1" 260</t>
  </si>
  <si>
    <t>103</t>
  </si>
  <si>
    <t>76252611P</t>
  </si>
  <si>
    <t>Zhotovenie podkladného roštu pod slepú podlahu na OK</t>
  </si>
  <si>
    <t>-672322921</t>
  </si>
  <si>
    <t>104</t>
  </si>
  <si>
    <t>6053279500</t>
  </si>
  <si>
    <t>Hranoly SM/JD na podkladný rošt naimpregnované</t>
  </si>
  <si>
    <t>-780254168</t>
  </si>
  <si>
    <t>"výkres č. 13 - podlahové hranoly"(0,25+0,34+0,34+0,41+0,66+0,5+0,25+0,3+0,31+0,33+1,05+0,07+0,09+0,29+0,08)*1,1</t>
  </si>
  <si>
    <t>105</t>
  </si>
  <si>
    <t>762810036</t>
  </si>
  <si>
    <t>Záklop stropov z dosiek typu ako OSB skrutkovaných na rošt na zraz hr. dosky 22 mm</t>
  </si>
  <si>
    <t>99536652</t>
  </si>
  <si>
    <t>"S1 -záklop" 9,25</t>
  </si>
  <si>
    <t>"S1 - podbitie" 9,25</t>
  </si>
  <si>
    <t>106</t>
  </si>
  <si>
    <t>762810134</t>
  </si>
  <si>
    <t>Záklop stropov z dosiek typu ako CETRIS jednovrstvových skrutkovaných na rošt na zraz hr. dosky 18 mm</t>
  </si>
  <si>
    <t>-1319030307</t>
  </si>
  <si>
    <t>"prekrytie medzery medzi korunou muriva a membranou detail A01" 75</t>
  </si>
  <si>
    <t>107</t>
  </si>
  <si>
    <t>998762203</t>
  </si>
  <si>
    <t>Presun hmôt pre konštrukcie tesárske v objektoch výšky od 12 do 24 m</t>
  </si>
  <si>
    <t>698533269</t>
  </si>
  <si>
    <t>763</t>
  </si>
  <si>
    <t>Konštrukcie - drevostavby</t>
  </si>
  <si>
    <t>108</t>
  </si>
  <si>
    <t>76313221C1</t>
  </si>
  <si>
    <t>Podhľad a obklady z dosák typu ako Cetris hr. 18mm na rošte z CD a UW profilov uchytených na nosnej konštrukcií podlahy</t>
  </si>
  <si>
    <t>983940618</t>
  </si>
  <si>
    <t>"ozn. C1" 25</t>
  </si>
  <si>
    <t>109</t>
  </si>
  <si>
    <t>998763201</t>
  </si>
  <si>
    <t>Presun hmôt pre drevostavby v objektoch výšky do 12 m</t>
  </si>
  <si>
    <t>-391528038</t>
  </si>
  <si>
    <t>110</t>
  </si>
  <si>
    <t>998763294</t>
  </si>
  <si>
    <t>Drevostavby, prípl.za presun nad vymedzenú najväčšiu dopr. vzdial. do 1000 m</t>
  </si>
  <si>
    <t>-1500026634</t>
  </si>
  <si>
    <t>764</t>
  </si>
  <si>
    <t>Konštrukcie klampiarske</t>
  </si>
  <si>
    <t>111</t>
  </si>
  <si>
    <t>76422225N</t>
  </si>
  <si>
    <t>Oplechovanie odkvapu - striešky prekrývajúcej medzeru medzi konštrukciou textilnej membrany a korunou murivana vrátane podklad. plechu rš 1250 mm falcovaný plech antikorový hr. 0,5mm na stojatú drážku</t>
  </si>
  <si>
    <t>-330428825</t>
  </si>
  <si>
    <t>"ozn. 1.1/K"80</t>
  </si>
  <si>
    <t>112</t>
  </si>
  <si>
    <t>76453022N</t>
  </si>
  <si>
    <t>Ukončujúci plechový profil so stojatou drážkou r.š. 300mm z antikorového plechu hr. 0,5mm</t>
  </si>
  <si>
    <t>-1393587353</t>
  </si>
  <si>
    <t>"ozn. 1.1/K" 90</t>
  </si>
  <si>
    <t>113</t>
  </si>
  <si>
    <t>998764202</t>
  </si>
  <si>
    <t>Presun hmôt pre konštrukcie klampiarske v objektoch výšky nad 6 do 12 m</t>
  </si>
  <si>
    <t>-2105996273</t>
  </si>
  <si>
    <t>114</t>
  </si>
  <si>
    <t>998764203.S</t>
  </si>
  <si>
    <t>Presun hmôt pre konštrukcie klampiarske v objektoch výšky nad 12 do 24 m</t>
  </si>
  <si>
    <t>-1312262467</t>
  </si>
  <si>
    <t>767</t>
  </si>
  <si>
    <t>Konštrukcie doplnkové kovové</t>
  </si>
  <si>
    <t>115</t>
  </si>
  <si>
    <t>55341901.1</t>
  </si>
  <si>
    <t>D+M bezrámové bezpečnostné sklo typu VSG 21,5mm kotvené za armované travertínové ostenie 4 antikorovými uchytkami 600/1475</t>
  </si>
  <si>
    <t>-1561439291</t>
  </si>
  <si>
    <t>"ozn. O1.1" 1</t>
  </si>
  <si>
    <t>116</t>
  </si>
  <si>
    <t>55341901.2</t>
  </si>
  <si>
    <t>D+M bezrámové bezpečnostné sklo typu VSG 21,5mm kotvené za armované travertínové ostenie 4 antikorovými uchytkami 600/1440</t>
  </si>
  <si>
    <t>1911151028</t>
  </si>
  <si>
    <t>"ozn. O1.2" 1</t>
  </si>
  <si>
    <t>117</t>
  </si>
  <si>
    <t>55341901.3</t>
  </si>
  <si>
    <t>D+M bezrámové bezpečnostné sklo typu VSG 21,5mm kotvené za armované travertínové ostenie 4 antikorovými uchytkami 730/1260</t>
  </si>
  <si>
    <t>1474503488</t>
  </si>
  <si>
    <t>"ozn. O1.3" 1</t>
  </si>
  <si>
    <t>118</t>
  </si>
  <si>
    <t>55341901.4</t>
  </si>
  <si>
    <t>D+M bezrámové bezpečnostné sklo typu VSG 21,5mm kotvené za armované travertínové ostenie 4 antikorovými uchytkami 890/2020</t>
  </si>
  <si>
    <t>-1198969604</t>
  </si>
  <si>
    <t>"ozn. O1.4" 1</t>
  </si>
  <si>
    <t>119</t>
  </si>
  <si>
    <t>55341901.5</t>
  </si>
  <si>
    <t>D+M bezrámové bezpečnostné sklo typu VSG 21,5mm kotvené za armované travertínové ostenie 4 antikorovými uchytkami 600/1410</t>
  </si>
  <si>
    <t>1354837567</t>
  </si>
  <si>
    <t>"ozn. O1.5" 1</t>
  </si>
  <si>
    <t>120</t>
  </si>
  <si>
    <t>5534190D1.1</t>
  </si>
  <si>
    <t>D+M dvojkrídlové exteriérové oceľové dvere s presklením,nosný oceľový rám s pozinkovanou úpravou z interiéru poz. z exteriéru s bandažou z titanzink. plechu 1790/2320</t>
  </si>
  <si>
    <t>-1991188292</t>
  </si>
  <si>
    <t>"ozn. D1.1" 1</t>
  </si>
  <si>
    <t>121</t>
  </si>
  <si>
    <t>5534190D1.2</t>
  </si>
  <si>
    <t>D+M dvojkrídlové exteriérové oceľové dvere s presklením,nosný oceľový rám s pozinkovanou úpravou z interiéru poz. z exteriéru s bandažou z titanzink. plechu 1187/2470</t>
  </si>
  <si>
    <t>-2064189681</t>
  </si>
  <si>
    <t>"ozn. D1.2" 1</t>
  </si>
  <si>
    <t>122</t>
  </si>
  <si>
    <t>553915-Z7</t>
  </si>
  <si>
    <t>D+M  zábradlie v. 900 mm- madlo 40/40mm a stĺpiky 40/40 mm povrch antikor matný</t>
  </si>
  <si>
    <t>bm</t>
  </si>
  <si>
    <t>1498205453</t>
  </si>
  <si>
    <t>"ozn. Z/31" 10,41</t>
  </si>
  <si>
    <t>123</t>
  </si>
  <si>
    <t>553915-Z32</t>
  </si>
  <si>
    <t>D+M zábradlie v. 1100mm z hlinikového skladaného nosného profilu  v.200mm-kotvenie do oceľ, schodnice - výplň lepené bezpečnostné sklo typu VSG hr. 21,5mm+ antikor. madlo 40/40</t>
  </si>
  <si>
    <t>-1768561445</t>
  </si>
  <si>
    <t>"ozn. Z/32" 35,85</t>
  </si>
  <si>
    <t>124</t>
  </si>
  <si>
    <t>553915-Z12</t>
  </si>
  <si>
    <t>D+M  zábradlie presklenné z lepeného bezpečnostného skla  typu VSG hr. 21,5mm uchytených do U profilov antikor matný</t>
  </si>
  <si>
    <t>1887442373</t>
  </si>
  <si>
    <t>"ozn. Z/30" 0,95</t>
  </si>
  <si>
    <t>125</t>
  </si>
  <si>
    <t>55391501Z1.1</t>
  </si>
  <si>
    <t>D+M rovné zábradlie presklenné z lepeného bezpečnostného skla  typu VSG hr. 21,5mm uchytených do AL U profilov v.124mm,madlo joklový antikorový profil 40/40/2  v. 1,1m (1,2)</t>
  </si>
  <si>
    <t>557308810</t>
  </si>
  <si>
    <t>"ozn. Z/1.1 "9,1</t>
  </si>
  <si>
    <t>"ozn. Z/1.2" 1,1</t>
  </si>
  <si>
    <t>"ozn. Z/1.3" 1,15</t>
  </si>
  <si>
    <t>"ozn. Z/1.3a" 0,6</t>
  </si>
  <si>
    <t>"ozn. Z/1.6" 1,25+2,25</t>
  </si>
  <si>
    <t>126</t>
  </si>
  <si>
    <t>55391501Z1.7</t>
  </si>
  <si>
    <t>D+M šikmé zábradlie presklenné z lepeného bezpečnostného skla  typu VSG hr. 21,5mm uchytených do AL U profilov v.124mm,madlo joklový antikorový profil 40/40/2  v. 1,1m (1,2)</t>
  </si>
  <si>
    <t>159331260</t>
  </si>
  <si>
    <t>"ozn. Z/1.7"3,2</t>
  </si>
  <si>
    <t>127</t>
  </si>
  <si>
    <t>55391501Z1.4</t>
  </si>
  <si>
    <t>D+M stredové madlo atyp antikorový jokel 65/40/2 s lńiovým podsvietením madla osadené na antikorových jpklových stlpikoch privarených k schodniciam schodiska</t>
  </si>
  <si>
    <t>-1826110777</t>
  </si>
  <si>
    <t>"ozn. Z/1.4" 7,7</t>
  </si>
  <si>
    <t>128</t>
  </si>
  <si>
    <t>55391501Z1.6</t>
  </si>
  <si>
    <t>D+M stredové deliace sklo -výplň zábradlia lepené bezpečnostné sklo typu VSG hr. 21,5mm,nosný AL skladaný profil tvaru U 200mm dl. 1,97m a v. 1,67-4,04m</t>
  </si>
  <si>
    <t>-1755213063</t>
  </si>
  <si>
    <t>"ozn. Z/1.5" 2</t>
  </si>
  <si>
    <t>129</t>
  </si>
  <si>
    <t>55391501Z1.8</t>
  </si>
  <si>
    <t>D+M madlo-joklový antikorový profil 40/40/2 na joklovom antikorovom stlpiku 40/40/2 mm v. 0,95m</t>
  </si>
  <si>
    <t>909138823</t>
  </si>
  <si>
    <t>"ozn. Z/1.8" 3,25</t>
  </si>
  <si>
    <t>"ozn. Z/1.9" 6,5</t>
  </si>
  <si>
    <t>130</t>
  </si>
  <si>
    <t>55391501Z1.10</t>
  </si>
  <si>
    <t>D+M atypické hlinikové rozoberateľné  schodisko s podestou, hlinikové demontovateľné rameno, schodnice 40/120/1,5mm s madlami 40/40/1,5mm,stupne 120/30/800mm a podesta 650/800/mm</t>
  </si>
  <si>
    <t>-793078725</t>
  </si>
  <si>
    <t>"ozn. Z/1.10" 1</t>
  </si>
  <si>
    <t>131</t>
  </si>
  <si>
    <t>55391501Z1.11</t>
  </si>
  <si>
    <t>D+M sieťka proti hmyzu a vtákom za ostením (rám antikorové L 35/35/3mm výplň antikorová drôtená výplň s okami 2/2mm 500/1000mm</t>
  </si>
  <si>
    <t>1898331069</t>
  </si>
  <si>
    <t>"ozn. Z/1.11" 1</t>
  </si>
  <si>
    <t>132</t>
  </si>
  <si>
    <t>55391501Z1.12</t>
  </si>
  <si>
    <t>D+M nástupná plocha antikorový slzičkový plech hr. 5mm,protišmykový 18,5m2</t>
  </si>
  <si>
    <t>1478878267</t>
  </si>
  <si>
    <t>"ozn. Z/1.12" 1</t>
  </si>
  <si>
    <t>133</t>
  </si>
  <si>
    <t>55391501Z1.14</t>
  </si>
  <si>
    <t>D+M nástupná plocha antikorový slzičkový plech hr. 5mm,protišmykový 2,7m2</t>
  </si>
  <si>
    <t>-341654507</t>
  </si>
  <si>
    <t>"ozn. Z/1.14" 1</t>
  </si>
  <si>
    <t>134</t>
  </si>
  <si>
    <t>55391501Z1.13</t>
  </si>
  <si>
    <t>D+M atypické antikorové rošty -schodiskové stupne 290/50/950 z antikorovej pasoviny 50/6mm</t>
  </si>
  <si>
    <t>647450661</t>
  </si>
  <si>
    <t>"ozn. Z/1.13" 19</t>
  </si>
  <si>
    <t>135</t>
  </si>
  <si>
    <t>55391501Z1.15</t>
  </si>
  <si>
    <t>D+M atypické antikorové rošty -schodiskové stupne 350/50/1770mm + podesta 2680/1770/50mm-antikorový tyčový profil 50/6mm -4 ks stupne + 1 podesta</t>
  </si>
  <si>
    <t>2023780409</t>
  </si>
  <si>
    <t>"ozn. Z/1.15" 1</t>
  </si>
  <si>
    <t>136</t>
  </si>
  <si>
    <t>55391501Z1.16</t>
  </si>
  <si>
    <t>D+M atypické antikorové rošty -schodiskové stupne 200/30/1065mm + podesta 900/1065/30mm-antikorový tyčový profil 30/6mm  7 ks stupňov + 1 podesta</t>
  </si>
  <si>
    <t>372277745</t>
  </si>
  <si>
    <t>"ozn. Z/1.16" 1</t>
  </si>
  <si>
    <t>137</t>
  </si>
  <si>
    <t>55391501Z1.17</t>
  </si>
  <si>
    <t>D+M pevné schody nad klenbou z atypických antikorových roštov -stupne 200/30/800mm osadené na pasovine v tvare L 80/6mm   - 5 ks stupňov</t>
  </si>
  <si>
    <t>1030810032</t>
  </si>
  <si>
    <t>"ozn. Z/1.17" 1</t>
  </si>
  <si>
    <t>138</t>
  </si>
  <si>
    <t>55391501Z1.18</t>
  </si>
  <si>
    <t>D+M madlo joklový antikorový profil 40/40/2 mm s klbom otočné -otváravé so zástrčou a protiplechom</t>
  </si>
  <si>
    <t>-928893765</t>
  </si>
  <si>
    <t>"ozn. Z/1.18" 1</t>
  </si>
  <si>
    <t>139</t>
  </si>
  <si>
    <t>55391501Z1.19</t>
  </si>
  <si>
    <t>D+M zvislé obandažovanie inžinierských sieti, nosná konštrukcia antikorový L profil 40/40/3mm ,oplechovanie titanzinkovým plechom hr. 0,6mm,časť demontovateľná 200/600/3500mm</t>
  </si>
  <si>
    <t>1702876145</t>
  </si>
  <si>
    <t>"ozn. Z/1.19" 2</t>
  </si>
  <si>
    <t>140</t>
  </si>
  <si>
    <t>55391501Z1.20</t>
  </si>
  <si>
    <t>D+M konzoly z L 60/60/6mm pre striešku prekrývajúcu medzeru medzi tex. memnranou a korunou muriva-úprava  žiarovým pozinkovaním dl. 70-920mm,oceľ. platne hr. 6mm</t>
  </si>
  <si>
    <t>-1010161381</t>
  </si>
  <si>
    <t>"ozn. Z/1.20" 87</t>
  </si>
  <si>
    <t>141</t>
  </si>
  <si>
    <t>55391501Z1.21</t>
  </si>
  <si>
    <t xml:space="preserve">D+M poklop - výlez do priestoru pod podlahou 2NP,bandažovaný poklop z titanzinkového plechu na antikorovom ráme L 30/30/3 a 50/50/3 600/600mm </t>
  </si>
  <si>
    <t>2119458198</t>
  </si>
  <si>
    <t>"ozn. Z/1.21" 1</t>
  </si>
  <si>
    <t>142</t>
  </si>
  <si>
    <t>767914110P2</t>
  </si>
  <si>
    <t xml:space="preserve">Montáž a dodávka oplotenia provizórnej skládky na parkovisku a oplotenie staveniska -ochrana návštevníkov hradu </t>
  </si>
  <si>
    <t>-1221385032</t>
  </si>
  <si>
    <t>"skládka na parkovisku" 245</t>
  </si>
  <si>
    <t>"oplotenie staveniska 3.nádvorie"420</t>
  </si>
  <si>
    <t>143</t>
  </si>
  <si>
    <t>767995102</t>
  </si>
  <si>
    <t>Montáž ostatných atypických kovových stavebných doplnkových konštrukcií nad 5 do 10 kg</t>
  </si>
  <si>
    <t>kg</t>
  </si>
  <si>
    <t>-1741201834</t>
  </si>
  <si>
    <t>"S1.4 - oceľ. platne na OK strechy" 191,7</t>
  </si>
  <si>
    <t>144</t>
  </si>
  <si>
    <t>55396000PZ</t>
  </si>
  <si>
    <t>Dodávka-výroba oceľ. spojovacích prvkov</t>
  </si>
  <si>
    <t>1184415189</t>
  </si>
  <si>
    <t>145</t>
  </si>
  <si>
    <t>767995103</t>
  </si>
  <si>
    <t>Montáž ostatných atypických kovových stavebných doplnkových konštrukcií nad 10 do 20 kg</t>
  </si>
  <si>
    <t>-1038137603</t>
  </si>
  <si>
    <t>"S2.6 - ocel. platne na piloty 105,78, zapocítané v objekte SO 02"0</t>
  </si>
  <si>
    <t>"zadné vretenové schodisko v.c..53 53,64+926,18+680,97 je zapocítané v objekte SO 02"0</t>
  </si>
  <si>
    <t>146</t>
  </si>
  <si>
    <t>553960005</t>
  </si>
  <si>
    <t>1738055347</t>
  </si>
  <si>
    <t>147</t>
  </si>
  <si>
    <t>553960008</t>
  </si>
  <si>
    <t>Dodávka - výroba oceľových konštrukcií z antikorových prvkov</t>
  </si>
  <si>
    <t>-392178354</t>
  </si>
  <si>
    <t>148</t>
  </si>
  <si>
    <t>767995105</t>
  </si>
  <si>
    <t>Montáž ostatných atypických kovových stavebných doplnkových konštrukcií nad 50 do 100 kg -doplnené oceľové výrobky z v.č.S1,1</t>
  </si>
  <si>
    <t>1823154282</t>
  </si>
  <si>
    <t>" S1.1 - OK vonkajšieho schodiska" 4533,08</t>
  </si>
  <si>
    <t>"S1.1- OK ocelové výrobky"2497,45</t>
  </si>
  <si>
    <t>149</t>
  </si>
  <si>
    <t>553960PZ2</t>
  </si>
  <si>
    <t>Dodávka-výroba oceľ. konštrukcie schodiska z uzavretých profilov vrátane kotviaceho materiálu , chemických kotiev a povrchovej úpravy- doplnené oceľové výrobky z v.č.S1.1</t>
  </si>
  <si>
    <t>-1702139038</t>
  </si>
  <si>
    <t>"S1.1 oceľové výrobky"2497,45</t>
  </si>
  <si>
    <t>150</t>
  </si>
  <si>
    <t>767995108</t>
  </si>
  <si>
    <t>Montáž ostatných atypických kovových stavebných doplnkových konštrukcií nad 500 kg</t>
  </si>
  <si>
    <t>-1550185220</t>
  </si>
  <si>
    <t>"S1.2 ocelová konštrukcia podlahy 2.NP" 39890</t>
  </si>
  <si>
    <t>151</t>
  </si>
  <si>
    <t>5539600PZ3</t>
  </si>
  <si>
    <t>Dodávka-výroba oceľ. konštrukcie podlahy z valcovaných nosníkov a uzavretých profilov vrátane kotviaceho materiálu a povrchovej úpravy,protipožiarny náter</t>
  </si>
  <si>
    <t>866859076</t>
  </si>
  <si>
    <t>152</t>
  </si>
  <si>
    <t>998767203</t>
  </si>
  <si>
    <t>Presun hmôt pre kovové stavebné doplnkové konštrukcie v objektoch výšky nad 12 do 24 m</t>
  </si>
  <si>
    <t>553525149</t>
  </si>
  <si>
    <t>783</t>
  </si>
  <si>
    <t>Dokončovacie práce - nátery</t>
  </si>
  <si>
    <t>153</t>
  </si>
  <si>
    <t>78327100PO</t>
  </si>
  <si>
    <t>Nátery kov.stav.doplnk.konštr. protipožiarny v zložení( základný náter, protipožirny vypeňovací s odolnosťou 15 minút a uzatvárací náter finálna RAL 7042</t>
  </si>
  <si>
    <t>1932656937</t>
  </si>
  <si>
    <t>"S1.1 pol.04,05,24,25,26,27,31"</t>
  </si>
  <si>
    <t>"04" (0,3+0,1*2)*2*4,86</t>
  </si>
  <si>
    <t>"05"(0,1+0,05)*2*1,93*2</t>
  </si>
  <si>
    <t>"24" (0,08+0,05)*2*0,95*2</t>
  </si>
  <si>
    <t>"25" (0,2+0,1)*2*1,65</t>
  </si>
  <si>
    <t>"26" (0,2+0,1)*2*3,03+0,5</t>
  </si>
  <si>
    <t>"27" (0,08+0,05)*2*1,065</t>
  </si>
  <si>
    <t>"31" (0,08+0,05)*2*1,3</t>
  </si>
  <si>
    <t>9-I</t>
  </si>
  <si>
    <t>Reštaurátorsko -konzervátorské práce,vrátane reštaurátorskej dokumentácie</t>
  </si>
  <si>
    <t>154</t>
  </si>
  <si>
    <t>9-I-A1</t>
  </si>
  <si>
    <t>Gotický arkier,pieskovec, zlepencový vápenec v mieste nasadenia záklenku</t>
  </si>
  <si>
    <t>799535475</t>
  </si>
  <si>
    <t>"svetlý rozmer 2230/2800-3670-280"1</t>
  </si>
  <si>
    <t>"spôsob prezentácie bude navrhnutý po výskume"</t>
  </si>
  <si>
    <t>"podprobný popis viď tabuľky reštaurátorských prác"</t>
  </si>
  <si>
    <t>155</t>
  </si>
  <si>
    <t>9-I-EST-JV</t>
  </si>
  <si>
    <t>Exteriérové steny  -Jv reštaurátorske scelenie stien ( vrátane ník, otvorov) ich prezentácia vo forme maximálnej autenticity, zachovanie originálov na mieste, v obmedzenej miere rekonštrukcií.</t>
  </si>
  <si>
    <t>1880156179</t>
  </si>
  <si>
    <t>"rekonštrukcia prípustná iba zo statických dôvodov"</t>
  </si>
  <si>
    <t>"Jv" 205</t>
  </si>
  <si>
    <t>156</t>
  </si>
  <si>
    <t>9-I-EST-JZ</t>
  </si>
  <si>
    <t>Exteriérové steny  -Jz reštaurátorske scelenie stien ( vrátane ník, otvorov) ich prezentácia vo forme maximálnej autenticity, zachovanie originálov na mieste, v obmedzenej miere rekonštrukcií.</t>
  </si>
  <si>
    <t>1316884085</t>
  </si>
  <si>
    <t>"podrobný popis viď tabuľky reštaurátorských prác"</t>
  </si>
  <si>
    <t>"Jz"342,3</t>
  </si>
  <si>
    <t>157</t>
  </si>
  <si>
    <t>9-I-EST-SV</t>
  </si>
  <si>
    <t>Exteriérové steny  -Sv reštaurátorske scelenie stien ( vrátane ník, otvorov) ich prezentácia vo forme maximálnej autenticity, zachovanie originálov na mieste, v obmedzenej miere rekonštrukcií.</t>
  </si>
  <si>
    <t>-991919088</t>
  </si>
  <si>
    <t>"Sv" 300</t>
  </si>
  <si>
    <t>158</t>
  </si>
  <si>
    <t>9-I-EST-SZ</t>
  </si>
  <si>
    <t>Exteriérové steny  -Sz reštaurátorske scelenie stien ( vrátane ník, otvorov) ich prezentácia vo forme maximálnej autenticity, zachovanie originálov na mieste, v obmedzenej miere rekonštrukcií.</t>
  </si>
  <si>
    <t>-265242744</t>
  </si>
  <si>
    <t>"Sz"285</t>
  </si>
  <si>
    <t>159</t>
  </si>
  <si>
    <t>9-I-IST-JV</t>
  </si>
  <si>
    <t>Interiérové steny  -JVreštaurátorske scelenie stien ( vrátane ník, otvorov) ich prezentácia vo forme maximálnej autenticity, zachovanie originálov na mieste, v obmedzenej miere rekonštrukcií.</t>
  </si>
  <si>
    <t>-853856815</t>
  </si>
  <si>
    <t>"Jv" 134,3</t>
  </si>
  <si>
    <t>160</t>
  </si>
  <si>
    <t>9-I-IST-JZ</t>
  </si>
  <si>
    <t>Interiérové steny  -Jz reštaurátorske scelenie stien ( vrátane ník, otvorov) ich prezentácia vo forme maximálnej autenticity, zachovanie originálov na mieste, v obmedzenej miere rekonštrukcií.</t>
  </si>
  <si>
    <t>-339464945</t>
  </si>
  <si>
    <t>"Jz" 252,4</t>
  </si>
  <si>
    <t>161</t>
  </si>
  <si>
    <t>9-I-IST-SV</t>
  </si>
  <si>
    <t>Interiérové steny  -Sv reštaurátorske scelenie stien ( vrátane ník, otvorov) ich prezentácia vo forme maximálnej autenticity, zachovanie originálov na mieste, v obmedzenej miere rekonštrukcií.</t>
  </si>
  <si>
    <t>676458090</t>
  </si>
  <si>
    <t>"Sv" 199</t>
  </si>
  <si>
    <t>162</t>
  </si>
  <si>
    <t>9-I-IST-SZ</t>
  </si>
  <si>
    <t>Interiérové steny  -Sz reštaurátorske scelenie stien ( vrátane ník, otvorov) ich prezentácia vo forme maximálnej autenticity, zachovanie originálov na mieste, v obmedzenej miere rekonštrukcií.</t>
  </si>
  <si>
    <t>-210898847</t>
  </si>
  <si>
    <t xml:space="preserve">"Sz" 156,2 </t>
  </si>
  <si>
    <t>163</t>
  </si>
  <si>
    <t>9-I-K1</t>
  </si>
  <si>
    <t>Kamenná konzola nesúca pôvodný drevený trámový strop nad 2.NP.,interiér južná stena materiál travertín</t>
  </si>
  <si>
    <t>1406792247</t>
  </si>
  <si>
    <t>"K/1 -  rozmer 300/420/650"1</t>
  </si>
  <si>
    <t>164</t>
  </si>
  <si>
    <t>9-I-K2</t>
  </si>
  <si>
    <t>Kamenná konzola nesúca gotický drevený trámový strop nad 2.NP po zmene podlažného členenia-ponechať na mieste, konzervátorsky  ošetriť</t>
  </si>
  <si>
    <t>1240439597</t>
  </si>
  <si>
    <t>"K/2 -rozmer 250/360/360" 3</t>
  </si>
  <si>
    <t>165</t>
  </si>
  <si>
    <t>9-I-K3</t>
  </si>
  <si>
    <t>Kamenná konzola nesúca gotický drevený trámový strop nad medzipodlažím a 3.NP po zmene podlažného členenia-ponechať na mieste, konzervátorsky  ošetriť</t>
  </si>
  <si>
    <t>-521468199</t>
  </si>
  <si>
    <t>"K/3 -rozmer 250/360/470" 9</t>
  </si>
  <si>
    <t>166</t>
  </si>
  <si>
    <t>9-I-K4</t>
  </si>
  <si>
    <t>Kamenná konzola v exteriéri na východnej a západnej fasáde niesla pravdepodobne rímsu z gotickej prestavby -ponechať na mieste, konzervátorsky  ošetriť</t>
  </si>
  <si>
    <t>-735857529</t>
  </si>
  <si>
    <t>"K/4 rozmer 300/450/500"1</t>
  </si>
  <si>
    <t>167</t>
  </si>
  <si>
    <t>9-I-K5</t>
  </si>
  <si>
    <t>Kamenná konzola  nesúca drevený trámový strop nad 3.NP -ponechať na mieste, konzervátorsky  ošetriť</t>
  </si>
  <si>
    <t>-836195455</t>
  </si>
  <si>
    <t>"K/5 rozmer 290/360/400" 1</t>
  </si>
  <si>
    <t>168</t>
  </si>
  <si>
    <t>9-I-K6</t>
  </si>
  <si>
    <t>Kamenná konzola  nesúca  sekundárne vytvorený prevét na 2.NP. severovýchodné nárožie -ponechať na mieste, konzervátorsky  ošetriť</t>
  </si>
  <si>
    <t>-1998671850</t>
  </si>
  <si>
    <t>"K/6 rozmer 320/400/800" 2</t>
  </si>
  <si>
    <t>169</t>
  </si>
  <si>
    <t>9-I-K7a,b</t>
  </si>
  <si>
    <t>Kamenná konzola,fragment  nesúca pôvodnú drevenú románsku ochozdzu nad 2.NP -ponechať na mieste, konzervátorsky  ošetriť</t>
  </si>
  <si>
    <t>-796901273</t>
  </si>
  <si>
    <t>"K/7a,b rozmer 320/400/800"2</t>
  </si>
  <si>
    <t>170</t>
  </si>
  <si>
    <t>9-I-klenba</t>
  </si>
  <si>
    <t>Očistenie a škárovanie líca klenby na maltu trassovú TUBAG</t>
  </si>
  <si>
    <t>1626088197</t>
  </si>
  <si>
    <t>"líce klenby nad 1.NP"260</t>
  </si>
  <si>
    <t>171</t>
  </si>
  <si>
    <t>9-I-O10</t>
  </si>
  <si>
    <t>Združené okná v 2.NP so stredovým stĺpikom kruhového prierezu s pätkou a hlavicou z travertínu</t>
  </si>
  <si>
    <t>1172910130</t>
  </si>
  <si>
    <t>"O/10 svetlý rozmer 1700/1970-2220-1970, 2x620/1720" 1</t>
  </si>
  <si>
    <t>"prezentácia originálu vrátane ich slohových úprav,ktorý bude súčasťou expozície, v okennom otvore bude osadená travertínová kópia"</t>
  </si>
  <si>
    <t>"naviac oproti PD vytvorenie materiálovej tvarovej kópie"</t>
  </si>
  <si>
    <t>172</t>
  </si>
  <si>
    <t>9-I-O11</t>
  </si>
  <si>
    <t>-340412017</t>
  </si>
  <si>
    <t>"O/11 svetlý rozmer 1700/1970-2220-1970, 2x620/1720" 1</t>
  </si>
  <si>
    <t>173</t>
  </si>
  <si>
    <t>9-I-O12</t>
  </si>
  <si>
    <t>-1397595923</t>
  </si>
  <si>
    <t>"O/12 svetlý rozmer 1700/1970-2220-1970, 2x620/1720" 1</t>
  </si>
  <si>
    <t>174</t>
  </si>
  <si>
    <t>9-I-O13</t>
  </si>
  <si>
    <t xml:space="preserve">Ostenie/fragment ľavej spodnej časti so závorou na zaťahovanie závory roman. združeného okna v 3.NP materiál travertín </t>
  </si>
  <si>
    <t>148590841</t>
  </si>
  <si>
    <t>"O/13 svetlý rozmer 2300/3200-3570/3200" 1</t>
  </si>
  <si>
    <t>175</t>
  </si>
  <si>
    <t>9-I-O14-O15-O17-O18</t>
  </si>
  <si>
    <t>Renesančné okenné ostenia v 3.NP vložené do pôvodného väčšieho gotického ostenia okna materiál pieskovec</t>
  </si>
  <si>
    <t>-1026306395</t>
  </si>
  <si>
    <t>"O/14 ,O/15,O/17,O/18 svetlý rozmer 2200/3200-3540/3200" 4</t>
  </si>
  <si>
    <t>" kamenné pieskovcové hladké ostenie okna zakonzervovať, stabilizovať "</t>
  </si>
  <si>
    <t>"v prípade výrazného poškodenia a statického narušenia kamenného ostenia je možné otvor zamurovať"</t>
  </si>
  <si>
    <t>176</t>
  </si>
  <si>
    <t>9-I-O1-O2-O4</t>
  </si>
  <si>
    <t xml:space="preserve">Okná okenné šambrány -štrbinové okná </t>
  </si>
  <si>
    <t>1038273353</t>
  </si>
  <si>
    <t>"ozn. O/1,O/2,O/4svetlý rozmer 470/1420"3</t>
  </si>
  <si>
    <t>"doplnenie armovania chýbajúcich travertínových článkov ostenia formou rekonštrukcie s dodržaním škárorezu"</t>
  </si>
  <si>
    <t>177</t>
  </si>
  <si>
    <t>9-I-O26-O27</t>
  </si>
  <si>
    <t>Fragmenty - kamenná šambrána so skosením 250/180/750x2 okno v medzipodlaží 2-3.NP</t>
  </si>
  <si>
    <t>864493395</t>
  </si>
  <si>
    <t>"O/26,O27" 2</t>
  </si>
  <si>
    <t>" konzervátorsky ošetriť zachované fragmenty ostení, otvor sa predpokladá zamurovať"</t>
  </si>
  <si>
    <t>178</t>
  </si>
  <si>
    <t>9-I-O3-O5</t>
  </si>
  <si>
    <t>-2108380982</t>
  </si>
  <si>
    <t>"O/3svetlý rozmer 425/990" 1</t>
  </si>
  <si>
    <t>"O/5svetlý rozmer 350/800"1</t>
  </si>
  <si>
    <t>"konzervátorsky ošetriť v dochovanom stave"</t>
  </si>
  <si>
    <t>179</t>
  </si>
  <si>
    <t>9-I-O6</t>
  </si>
  <si>
    <t>-1180625685</t>
  </si>
  <si>
    <t>"O/6 svetlý rozmer 1700/1970-2220-1970, 2x620/1720" 1</t>
  </si>
  <si>
    <t>"prezentácia originálu vrátane ich slohových úprav"</t>
  </si>
  <si>
    <t>180</t>
  </si>
  <si>
    <t>9-I-O7</t>
  </si>
  <si>
    <t>-353211770</t>
  </si>
  <si>
    <t>"O/7 svetlý rozmer 1700/1970-2220-1970, 2x620/1720" 1</t>
  </si>
  <si>
    <t>181</t>
  </si>
  <si>
    <t>9-I-O8</t>
  </si>
  <si>
    <t>1751765319</t>
  </si>
  <si>
    <t>"O/8 svetlý rozmer 1700/1970-2220-1970, 2x620/1720" 1</t>
  </si>
  <si>
    <t>182</t>
  </si>
  <si>
    <t>9-I-P1</t>
  </si>
  <si>
    <t>Dverné ,kamenné armované ostenia - vstupné dverné ostenie z opracovaných travertínových blokov-doplnenie formou rekonštrukcie armovanie ostenia a prah z travertínu</t>
  </si>
  <si>
    <t>-1155283984</t>
  </si>
  <si>
    <t>"P/1 svetlý rozmer 1790/2200-2450-2200" 1</t>
  </si>
  <si>
    <t>183</t>
  </si>
  <si>
    <t>9-I-P2</t>
  </si>
  <si>
    <t>554751422</t>
  </si>
  <si>
    <t>"P/2 svetlý rozmer 1180/2360-2490-2360" 1</t>
  </si>
  <si>
    <t>184</t>
  </si>
  <si>
    <t>9-I-P3</t>
  </si>
  <si>
    <t>Kamenné travertínové ostenie s oblúkovým ukončením ,zachované fragmenty pôvodného romanského ostenia,armované z blokov kameňa -konzervátorsky ošetriť zachované fragmenty portálu zo strany extérieru  a interiéru,ktorý nebude obnovený</t>
  </si>
  <si>
    <t>249860714</t>
  </si>
  <si>
    <t>"P/3 svetlý otvor 1050/1320-1860-1320"1</t>
  </si>
  <si>
    <t>185</t>
  </si>
  <si>
    <t>9-I-P4</t>
  </si>
  <si>
    <t>Kamenné travertínové ostenie s oblúkovým ukončením ,zachované fragmenty pôvodného romanského ostenia,armované z blokov kameňa - po reálizácií doplnkových výskumov je možné otvor prezentovať ako otvorený s rekonštrukciou dvoch blokov travert. armovania</t>
  </si>
  <si>
    <t>-825982030</t>
  </si>
  <si>
    <t>"P/4 - svetlý rozmer 1040/1320-1850-1320"1</t>
  </si>
  <si>
    <t>186</t>
  </si>
  <si>
    <t>9-I-PR1</t>
  </si>
  <si>
    <t>Prevét v hrúbke muriva zač. 13. stor. súčasť najstaršieho opevnenia - kozervátorsky ošetriť a ponechať v súčasnom stave zachovania, domurovať iba kamenným murivom zo strany exteriéru v hr. a v. parapetu</t>
  </si>
  <si>
    <t>58925354</t>
  </si>
  <si>
    <t>"PR/1 -svetlý rozmer 920/2050"1</t>
  </si>
  <si>
    <t>187</t>
  </si>
  <si>
    <t>9-I-PR2</t>
  </si>
  <si>
    <t>Prevét, predsadený voči obvodovému murivu na kamenných konzolách dnes zamurovaný - očistiťm stabilizovať a prezentovať v súčasnej podobe</t>
  </si>
  <si>
    <t>-568734602</t>
  </si>
  <si>
    <t>"PR/2 - svetlý rozmer 980/2030"1</t>
  </si>
  <si>
    <t>188</t>
  </si>
  <si>
    <t>9-I-R1</t>
  </si>
  <si>
    <t>Nárožie armované -pieskovec -odsolenie,napustenie spevňovacím a hydrofobizačným prostriedkom,ponechanie vo fragmentálnom stave, bez doplňovania</t>
  </si>
  <si>
    <t>1001422282</t>
  </si>
  <si>
    <t>"R/1"12,9</t>
  </si>
  <si>
    <t>" v prípade znáčného ubytku hmoty je nutné reálizovať zo statických dôvodov výmenu formou kamenárskej vložky z totožného materiálu"</t>
  </si>
  <si>
    <t>189</t>
  </si>
  <si>
    <t>9-I-R2</t>
  </si>
  <si>
    <t>1159663922</t>
  </si>
  <si>
    <t>"R/2 "41</t>
  </si>
  <si>
    <t>190</t>
  </si>
  <si>
    <t>9-I-R3</t>
  </si>
  <si>
    <t>Armované stredové piliere -pieskovec -odsolenie,napustenie spevňovacím a hydrofobizačným prostriedkom,ponechanie vo fragmentálnom stave, bez doplňovania</t>
  </si>
  <si>
    <t>1563524669</t>
  </si>
  <si>
    <t>"R/3 rozmer 800/800" 3</t>
  </si>
  <si>
    <t>"rozmer 800x1000" 1</t>
  </si>
  <si>
    <t>"výsoký predpoklad materiálovej rekonštrukcie"</t>
  </si>
  <si>
    <t>191</t>
  </si>
  <si>
    <t>9-I-VD1</t>
  </si>
  <si>
    <t>Kamenná pätka stĺpu šesťhranná ,profilácia a ložná plocha pre nasadenie drieka srĺpu -konzervátorsky ošetriť,budú uložené na novej drevenej podlahe 2.NP na mieste- v polohe pôvodných stĺpov</t>
  </si>
  <si>
    <t>-570604159</t>
  </si>
  <si>
    <t>"VD/1 rozmer 700/700/335"2</t>
  </si>
  <si>
    <t>192</t>
  </si>
  <si>
    <t>9-I-VD2</t>
  </si>
  <si>
    <t>Fragment klenáku s kamenárskou značkou sekundárne zabudovaný v gotickom ostení okna O/7 - konzervátorsky ošetriť ,ponechať na mieste</t>
  </si>
  <si>
    <t>-1043023815</t>
  </si>
  <si>
    <t>"D/2"1</t>
  </si>
  <si>
    <t>193</t>
  </si>
  <si>
    <t>9-I-VD3</t>
  </si>
  <si>
    <t>Rytina v omietke, kresba v ostení okna znázorňujúca severnú stenu románského paláca - očistiť,konzervátorsky zabezpečiť na mieste, upevniť</t>
  </si>
  <si>
    <t>-1642183519</t>
  </si>
  <si>
    <t>"D/3"1</t>
  </si>
  <si>
    <t>194</t>
  </si>
  <si>
    <t>9-I-VD4</t>
  </si>
  <si>
    <t>Kresba uhľom na omietke v ostení okna O/12 znázorňujúca vtáka- očistiť,konzervátorsky zabezpečiť na mieste, upevniť</t>
  </si>
  <si>
    <t>575057019</t>
  </si>
  <si>
    <t>"D/4"1</t>
  </si>
  <si>
    <t>195</t>
  </si>
  <si>
    <t>-811169149</t>
  </si>
  <si>
    <t>196</t>
  </si>
  <si>
    <t>HZS000114R</t>
  </si>
  <si>
    <t>Vyhotovenie záverečnej správy reštaurovania</t>
  </si>
  <si>
    <t>-483199709</t>
  </si>
  <si>
    <t>Časť:</t>
  </si>
  <si>
    <t>1.1 - SO 01.1 Strešná membrána</t>
  </si>
  <si>
    <t>PSV -  Práce a dodávky PSV</t>
  </si>
  <si>
    <t xml:space="preserve">    713 -  Izolácie tepelné</t>
  </si>
  <si>
    <t xml:space="preserve">    721 -  Zdravotech. vnútorná kanalizácia</t>
  </si>
  <si>
    <t xml:space="preserve">    767 -  Konštrukcie doplnkové kovové</t>
  </si>
  <si>
    <t xml:space="preserve">    783 -  Dokončovacie práce - nátery</t>
  </si>
  <si>
    <t>M -  Práce a dodávky M</t>
  </si>
  <si>
    <t xml:space="preserve">    25-M -  Povrch. úprava strojov a zariadení</t>
  </si>
  <si>
    <t xml:space="preserve">    33-M -  Montáže vrtulníkom</t>
  </si>
  <si>
    <t xml:space="preserve">    43-M -  Montáž oceľových konštrukcií</t>
  </si>
  <si>
    <t>OST -  Ostatné</t>
  </si>
  <si>
    <t>VRN - Vedľajšie rozpočtové náklady</t>
  </si>
  <si>
    <t xml:space="preserve"> Práce a dodávky PSV</t>
  </si>
  <si>
    <t>713</t>
  </si>
  <si>
    <t xml:space="preserve"> Izolácie tepelné</t>
  </si>
  <si>
    <t>713471114</t>
  </si>
  <si>
    <t xml:space="preserve">Montáž izolácie tepelnej </t>
  </si>
  <si>
    <t>-568470461</t>
  </si>
  <si>
    <t>6313670505</t>
  </si>
  <si>
    <t>Kmenná vlna typu ako ISOVER S  hrúbka 100 mm</t>
  </si>
  <si>
    <t>476810392</t>
  </si>
  <si>
    <t>998713202</t>
  </si>
  <si>
    <t>Presun hmôt pre izolácie tepelné v objektoch výšky nad 6 m do 12 m</t>
  </si>
  <si>
    <t>-1145640767</t>
  </si>
  <si>
    <t xml:space="preserve"> Zdravotech. vnútorná kanalizácia</t>
  </si>
  <si>
    <t>210803764</t>
  </si>
  <si>
    <t>Vyhrievanie zvislých zvodov typu ako GEBERIT systémom typu ako  DEVI (D+M)</t>
  </si>
  <si>
    <t>753169975</t>
  </si>
  <si>
    <t>721171408</t>
  </si>
  <si>
    <t>Potrubie z rúr typu ako GEBERIT 110/4, 3 odpadné zvislé</t>
  </si>
  <si>
    <t>-1931854015</t>
  </si>
  <si>
    <t>721233212</t>
  </si>
  <si>
    <t>Strešný vtok plastový korugovaný pre ploché strechy so zvislým odtokom DN 100 mm - vyhrievaný</t>
  </si>
  <si>
    <t>-513039985</t>
  </si>
  <si>
    <t>998721202</t>
  </si>
  <si>
    <t>Presun hmôt pre vnútornú kanalizáciu v objektoch výšky nad 6 do 12 m</t>
  </si>
  <si>
    <t>-893361540</t>
  </si>
  <si>
    <t xml:space="preserve"> Konštrukcie doplnkové kovové</t>
  </si>
  <si>
    <t>767392112</t>
  </si>
  <si>
    <t>Predpätá membrána - montáž (bez výškových pracovníkov a vrtulníka)</t>
  </si>
  <si>
    <t>547326055</t>
  </si>
  <si>
    <t>6932011000</t>
  </si>
  <si>
    <t>Technická textília typu ako Flex Light Tx30-IV</t>
  </si>
  <si>
    <t>1265465317</t>
  </si>
  <si>
    <t>69320110001</t>
  </si>
  <si>
    <t>AL lišty obvodové</t>
  </si>
  <si>
    <t>-1162130393</t>
  </si>
  <si>
    <t>69320110002</t>
  </si>
  <si>
    <t>Kéder pr. 13</t>
  </si>
  <si>
    <t>712136814</t>
  </si>
  <si>
    <t>69320110003</t>
  </si>
  <si>
    <t>Oceľová  nerezová skruž na membránu</t>
  </si>
  <si>
    <t>163336369</t>
  </si>
  <si>
    <t>69320110004</t>
  </si>
  <si>
    <t>Rohové Al platne</t>
  </si>
  <si>
    <t>-206219558</t>
  </si>
  <si>
    <t>767392112Vyroba</t>
  </si>
  <si>
    <t>Predpätá membrána  - výroba</t>
  </si>
  <si>
    <t>-1055793576</t>
  </si>
  <si>
    <t>Montáž OK - Oceľový rám pre výlez do membrány</t>
  </si>
  <si>
    <t>-446431161</t>
  </si>
  <si>
    <t>1375662210</t>
  </si>
  <si>
    <t xml:space="preserve">Plech nerezový </t>
  </si>
  <si>
    <t>860309131</t>
  </si>
  <si>
    <t>1457439500</t>
  </si>
  <si>
    <t>Profil oceľový tenkostenný uzavretý štvorcový zváraný 60x3 mm</t>
  </si>
  <si>
    <t>1582299424</t>
  </si>
  <si>
    <t>1458081500</t>
  </si>
  <si>
    <t>Profil oceľový tenkostenný uzavretý obdĺžnikový 1x ťahaný 70x70x3 mm</t>
  </si>
  <si>
    <t>-1097306071</t>
  </si>
  <si>
    <t>767995104</t>
  </si>
  <si>
    <t>Montáž ostatných atypických kovových stavebných doplnkových konštrukcií nad 20 do 50 kg - kotvenie membrány</t>
  </si>
  <si>
    <t>315175832</t>
  </si>
  <si>
    <t>3451407500</t>
  </si>
  <si>
    <t>Spojovací materiál na kotvenie membrány na oceľ stĺp</t>
  </si>
  <si>
    <t>2002807956</t>
  </si>
  <si>
    <t>-104798480</t>
  </si>
  <si>
    <t>1323102800</t>
  </si>
  <si>
    <t>Tyč oceľová jemná prierezu L rovnoramenný uholník oceľ ozn. STN 11 373, podľa EN alebo EN ISO S235JRG1 30x30x3 mm</t>
  </si>
  <si>
    <t>-651707828</t>
  </si>
  <si>
    <t>1322535000</t>
  </si>
  <si>
    <t>Tyč oceľová jemná plochá oceľ nerez š.30xhr.  3 mm</t>
  </si>
  <si>
    <t>1715856528</t>
  </si>
  <si>
    <t>1333536200</t>
  </si>
  <si>
    <t>Tyč oceľová stredná prierezu L nerovnoramenný uholník oceľ ozn. STN 11 373, podľa EN alebo EN ISO S235JRG1   80x50x6 mm</t>
  </si>
  <si>
    <t>1574591485</t>
  </si>
  <si>
    <t>5539570000</t>
  </si>
  <si>
    <t>Tyč závitová M 12 mm</t>
  </si>
  <si>
    <t>1358100837</t>
  </si>
  <si>
    <t>3690903841</t>
  </si>
  <si>
    <t>3 - dielny AL rebrík s nadstavcom - atyp</t>
  </si>
  <si>
    <t>-2109253840</t>
  </si>
  <si>
    <t xml:space="preserve"> Dokončovacie práce - nátery</t>
  </si>
  <si>
    <t>783784303</t>
  </si>
  <si>
    <t>Nátery protipožiarne</t>
  </si>
  <si>
    <t>-1332659235</t>
  </si>
  <si>
    <t xml:space="preserve"> Práce a dodávky M</t>
  </si>
  <si>
    <t>25-M</t>
  </si>
  <si>
    <t xml:space="preserve"> Povrch. úprava strojov a zariadení</t>
  </si>
  <si>
    <t>250020111</t>
  </si>
  <si>
    <t>Základný náter dvojzložkový technolog.konštrukcie tr.II.</t>
  </si>
  <si>
    <t>386973831</t>
  </si>
  <si>
    <t>250020211</t>
  </si>
  <si>
    <t>Ostatné nátery dvojzložkové technolog.konštrukcií tr.II.</t>
  </si>
  <si>
    <t>-1893554700</t>
  </si>
  <si>
    <t>2461357500</t>
  </si>
  <si>
    <t xml:space="preserve">Tužidlo do polyuretanu  </t>
  </si>
  <si>
    <t>-1730857566</t>
  </si>
  <si>
    <t>2462372100</t>
  </si>
  <si>
    <t xml:space="preserve">Farba polyuretanová </t>
  </si>
  <si>
    <t>1018613166</t>
  </si>
  <si>
    <t>2462371000</t>
  </si>
  <si>
    <t>Farba polyuretanová podkladná</t>
  </si>
  <si>
    <t>1455326008</t>
  </si>
  <si>
    <t>MV</t>
  </si>
  <si>
    <t>Murárske výpomoci</t>
  </si>
  <si>
    <t>-661004308</t>
  </si>
  <si>
    <t>PM</t>
  </si>
  <si>
    <t>Podružný materiál</t>
  </si>
  <si>
    <t>-246951428</t>
  </si>
  <si>
    <t>PPV</t>
  </si>
  <si>
    <t>Podiel pridružených výkonov</t>
  </si>
  <si>
    <t>125030939</t>
  </si>
  <si>
    <t>33-M</t>
  </si>
  <si>
    <t xml:space="preserve"> Montáže vrtulníkom</t>
  </si>
  <si>
    <t>330110081</t>
  </si>
  <si>
    <t xml:space="preserve">Preprava OK a zariadení vrtuľníkom, práce vykonávané vrtuľníkom </t>
  </si>
  <si>
    <t>let</t>
  </si>
  <si>
    <t>513190206</t>
  </si>
  <si>
    <t>330110081-1</t>
  </si>
  <si>
    <t xml:space="preserve">Preprava strešnej fólie na OK vrtuľníkom, práce vykonávané vrtuľníkom </t>
  </si>
  <si>
    <t>967795160</t>
  </si>
  <si>
    <t>43-M</t>
  </si>
  <si>
    <t xml:space="preserve"> Montáž oceľových konštrukcií</t>
  </si>
  <si>
    <t>430811301</t>
  </si>
  <si>
    <t>Podlaha s oceľovou konštrukciou, pokrytou podlahovými oceľovými roštami, hmot.podl. 60 kg/m2</t>
  </si>
  <si>
    <t>282794984</t>
  </si>
  <si>
    <t>5524171400</t>
  </si>
  <si>
    <t>Oceľový nerezový rošt</t>
  </si>
  <si>
    <t>1495064201</t>
  </si>
  <si>
    <t>430861001P</t>
  </si>
  <si>
    <t>Zhotovenie (výroba) rôznych dielov OK - OK membrány</t>
  </si>
  <si>
    <t>1355123898</t>
  </si>
  <si>
    <t>430861010</t>
  </si>
  <si>
    <t>Montáž rôznych dielov OK - prvá cenová krivka do 20 000 kg vrátane (bez výškových pracovníkov a vrtuľníkaa)</t>
  </si>
  <si>
    <t>1868248486</t>
  </si>
  <si>
    <t>1321209800</t>
  </si>
  <si>
    <t>Tyč oceľová jemná kruhová oceľ, podľa EN alebo EN ISO S355J0 D 16 mm</t>
  </si>
  <si>
    <t>838017161</t>
  </si>
  <si>
    <t>1321213600</t>
  </si>
  <si>
    <t>Tyč oceľová jemná kruhová oceľ ozn. STN 11 523, podľa EN alebo EN ISO S355J0 D 25 mm</t>
  </si>
  <si>
    <t>1981522677</t>
  </si>
  <si>
    <t>1423111100</t>
  </si>
  <si>
    <t>Rúrka hladká kruhová bežná bezšvová ozn. S 355, vonkajší priemer D 323 hrúbka  9,0 mm</t>
  </si>
  <si>
    <t>-2015586868</t>
  </si>
  <si>
    <t>1421599500</t>
  </si>
  <si>
    <t>Rúrka hladká kruhová bežná bezšvová ozn. S 355, vonkajší priemer D 168 mm hrúbka   5,0 mm</t>
  </si>
  <si>
    <t>-2020513946</t>
  </si>
  <si>
    <t>1332461000</t>
  </si>
  <si>
    <t xml:space="preserve">Tyč oceľová plochá oceľ ozn. STN 11 523, podľa EN alebo EN ISO S355J0 </t>
  </si>
  <si>
    <t>-2090431088</t>
  </si>
  <si>
    <t>1375662210.1</t>
  </si>
  <si>
    <t>1225833826</t>
  </si>
  <si>
    <t>3090093800</t>
  </si>
  <si>
    <t>Spojovací materiál 15% z dodávky OK</t>
  </si>
  <si>
    <t>-1853256161</t>
  </si>
  <si>
    <t>41005315</t>
  </si>
  <si>
    <t>-469775676</t>
  </si>
  <si>
    <t>954479126</t>
  </si>
  <si>
    <t>OST</t>
  </si>
  <si>
    <t xml:space="preserve"> Ostatné</t>
  </si>
  <si>
    <t>HZS0001153</t>
  </si>
  <si>
    <t>Obklad stĺpov z technickej textílie typu Précontraint T2 materiál + montáž</t>
  </si>
  <si>
    <t>-999270083</t>
  </si>
  <si>
    <t>HZS0001154</t>
  </si>
  <si>
    <t>Izolácia oceľ stĺpov sieťovaným polyetylénom hr. 3 mm s imlpulzným výdržným napätím 100 kV, 1,2/50 us</t>
  </si>
  <si>
    <t>90548206</t>
  </si>
  <si>
    <t>HZS0001157</t>
  </si>
  <si>
    <t>Garančná prehliadka vrátane dopnutia membrány (do 6 mes. po montáži)</t>
  </si>
  <si>
    <t>-2113919093</t>
  </si>
  <si>
    <t>HZS0001155</t>
  </si>
  <si>
    <t>Doprava materiálu</t>
  </si>
  <si>
    <t>kpl</t>
  </si>
  <si>
    <t>-294320898</t>
  </si>
  <si>
    <t>Vedľajšie rozpočtové náklady</t>
  </si>
  <si>
    <t>000300014.S</t>
  </si>
  <si>
    <t>Geodetické práce - vykonávané pred výstavbou zameranie existujúceho objektu dronom a laserom</t>
  </si>
  <si>
    <t>eur</t>
  </si>
  <si>
    <t>1024</t>
  </si>
  <si>
    <t>29675185</t>
  </si>
  <si>
    <t>000400013.S</t>
  </si>
  <si>
    <t>Projektové práce - príprava verejnej práce náklady na dokumentáciu pre dielenskú dokumentáciu membrány a kotvenia</t>
  </si>
  <si>
    <t>-2131360752</t>
  </si>
  <si>
    <t>000400021.S</t>
  </si>
  <si>
    <t>Projektové práce - stavebná časť (stavebné objekty vrátane ich technického vybavenia). náklady na vypracovanie dielenskej  dokumentácie OK podľa skutočného vyhotovenia stavby</t>
  </si>
  <si>
    <t>-830539690</t>
  </si>
  <si>
    <t>EI - Elektromontáže - spolu</t>
  </si>
  <si>
    <t>D1 - Práce a dodávky M</t>
  </si>
  <si>
    <t xml:space="preserve">    21M-1 - ELEKTROINŠTALÁCIE</t>
  </si>
  <si>
    <t xml:space="preserve">    22M-1 - ELEKTROMONTÁŽE - KNX/EIB (systém ABB)</t>
  </si>
  <si>
    <t xml:space="preserve">    21M-21 - SVIETIDLÁ-montáž</t>
  </si>
  <si>
    <t xml:space="preserve">    21M-22 - SVIETIDLÁ  - Materiál</t>
  </si>
  <si>
    <t xml:space="preserve">    21M-3 - Ochrana potrubí a daždových úžlabí a zvodov termokáblami</t>
  </si>
  <si>
    <t xml:space="preserve">    21M-4 - ELEKTROINŠTALÁCIE - Pomocné práce - sekanie</t>
  </si>
  <si>
    <t xml:space="preserve">    21M-5 - DODÁVKY</t>
  </si>
  <si>
    <t xml:space="preserve">    46M-1 - ZEMNÉ PRÁCE</t>
  </si>
  <si>
    <t xml:space="preserve">    HZS-1 - Inžiniering pre KNX/EIB</t>
  </si>
  <si>
    <t xml:space="preserve">    D2 - Programovanie, oživenie, testovanie a ladenie - pomerná cast (50%) :</t>
  </si>
  <si>
    <t xml:space="preserve">    HZS-2 - PRÁCE PODLA HZS - hl.VI</t>
  </si>
  <si>
    <t xml:space="preserve">    HZS-3 - HLAVA XI</t>
  </si>
  <si>
    <t>D1</t>
  </si>
  <si>
    <t>Práce a dodávky M</t>
  </si>
  <si>
    <t>21M-1</t>
  </si>
  <si>
    <t>ELEKTROINŠTALÁCIE</t>
  </si>
  <si>
    <t>210190052p</t>
  </si>
  <si>
    <t>Montáž rozvádzaca RS1 - zostava komplet aj so soklom</t>
  </si>
  <si>
    <t>382651412</t>
  </si>
  <si>
    <t>210100X</t>
  </si>
  <si>
    <t>Ukoncenie celoplastových káblov zmrašt. záklopkou alebo páskou do 5 x 25 mm2</t>
  </si>
  <si>
    <t>-1417025647</t>
  </si>
  <si>
    <t>210220301</t>
  </si>
  <si>
    <t>Ochranné pospájanie v prácovniach, kúpelniach, pevne uložené Cu 4-16mm2</t>
  </si>
  <si>
    <t>-52729865</t>
  </si>
  <si>
    <t>Pol11</t>
  </si>
  <si>
    <t>Vodic medený bezhalogenový CYA 25,0 zž</t>
  </si>
  <si>
    <t>256</t>
  </si>
  <si>
    <t>1931210920</t>
  </si>
  <si>
    <t>Pol95</t>
  </si>
  <si>
    <t>Montáž pripojnica EP*</t>
  </si>
  <si>
    <t>939107541</t>
  </si>
  <si>
    <t>Pol12</t>
  </si>
  <si>
    <t>Skrinka potenciálového vyrovnania EP  v skrinke IP54</t>
  </si>
  <si>
    <t>210100102</t>
  </si>
  <si>
    <t>Ukoncenie Cu a Al drôtov a lán vcítane zapojenie, jedna žila, vodic s prierezom do 50 mm2</t>
  </si>
  <si>
    <t>293404454</t>
  </si>
  <si>
    <t>210800163</t>
  </si>
  <si>
    <t>MONTAZ kábel 750 - 1000 V /mm2/ CYKY-CYKYm 750 V do 5x16</t>
  </si>
  <si>
    <t>-1437304379</t>
  </si>
  <si>
    <t>210800200</t>
  </si>
  <si>
    <t>MONTAZ kábel 750 - 1000 V /mm2/ CYKY-CYKYm 750 V do 5x4</t>
  </si>
  <si>
    <t>415195719</t>
  </si>
  <si>
    <t>Pol96</t>
  </si>
  <si>
    <t>Kábel silový medený CYKY-O 2x1,5</t>
  </si>
  <si>
    <t>-82100932</t>
  </si>
  <si>
    <t>Pol14</t>
  </si>
  <si>
    <t>Kábel silový medený CYKY-J 3x1,5</t>
  </si>
  <si>
    <t>Pol15</t>
  </si>
  <si>
    <t>Kábel silový medený CYKY-J 3x2,5</t>
  </si>
  <si>
    <t>Pol16</t>
  </si>
  <si>
    <t>Kábel silový medený CYKY-J 5x2,5</t>
  </si>
  <si>
    <t>Pol17</t>
  </si>
  <si>
    <t>Kábel silový medený CYKY-J 5x4</t>
  </si>
  <si>
    <t>Pol18</t>
  </si>
  <si>
    <t>kábel silový medený CYKY-J 5x16</t>
  </si>
  <si>
    <t>Pol19</t>
  </si>
  <si>
    <t>Kábel JEFY 2x1,0</t>
  </si>
  <si>
    <t>210802306</t>
  </si>
  <si>
    <t>MONTAZ Šnúra a banský kábel /v mm2/ volne uložené CYSY 3x1.50 (prepojenie NZ a sviet.E,F)</t>
  </si>
  <si>
    <t>-129379489</t>
  </si>
  <si>
    <t>Pol20</t>
  </si>
  <si>
    <t>Šnúra  CYSY 2x0,75</t>
  </si>
  <si>
    <t>210100259p</t>
  </si>
  <si>
    <t>Ukoncenie celoplastových káblov zmrašt. záklopkou alebo páskou do 5 x 16 mm2</t>
  </si>
  <si>
    <t>210100258</t>
  </si>
  <si>
    <t>Ukoncenie celoplastových káblov zmrašt. záklopkou alebo páskou do 5x4 mm2</t>
  </si>
  <si>
    <t>-1992922998</t>
  </si>
  <si>
    <t>210100204</t>
  </si>
  <si>
    <t>Ukoncenie šnúry v gumenej hadici s prierezom do 3 x 4 mm2</t>
  </si>
  <si>
    <t>367230948</t>
  </si>
  <si>
    <t>210020309</t>
  </si>
  <si>
    <t>Montáž Káblový žlab, rebrík vc. príslušenstva,  do 250/50 mm vc. veka a podp.</t>
  </si>
  <si>
    <t>-1543435113</t>
  </si>
  <si>
    <t>Pol21</t>
  </si>
  <si>
    <t>Kábelový rebrík š.100/h.50mm, komplet vc. spojovacieho a mont. príslušenstva ,žiarovo zinkovaný ponorom</t>
  </si>
  <si>
    <t>Pol22</t>
  </si>
  <si>
    <t>Kábl.žlab s vekom 100/100 mm - komplet vc. spojovacieho a mont. príslušenstva ,žiarovo zinkovaný ponorom</t>
  </si>
  <si>
    <t>210010036</t>
  </si>
  <si>
    <t>Rúrka elektroinšt. ohybná , pevná do 63 mm</t>
  </si>
  <si>
    <t>14445364</t>
  </si>
  <si>
    <t>Pol23</t>
  </si>
  <si>
    <t>I-Trubka ohybná d25 - stredné mech. zataženie</t>
  </si>
  <si>
    <t>Pol24</t>
  </si>
  <si>
    <t>I-Trubka pevná d25- stredné mech. Zataženie</t>
  </si>
  <si>
    <t>Pol25</t>
  </si>
  <si>
    <t>I-Trubka ohybná d40- stredné mech. Zataženie</t>
  </si>
  <si>
    <t>Pol26</t>
  </si>
  <si>
    <t>I-Trubka pevná d40- stredné mech. Zataženie</t>
  </si>
  <si>
    <t>Pol27</t>
  </si>
  <si>
    <t>I-Trubka ohybná d63- stredné mech. Zataženie</t>
  </si>
  <si>
    <t>Pol28</t>
  </si>
  <si>
    <t>I-Trubka pevná d63- stredné mech. Zataženie</t>
  </si>
  <si>
    <t>220270302</t>
  </si>
  <si>
    <t>Vodic (v mm2) v rúrkach AY 4 zatahovací</t>
  </si>
  <si>
    <t>-19903668</t>
  </si>
  <si>
    <t>Pol29</t>
  </si>
  <si>
    <t>Vodic zatahovací AY4</t>
  </si>
  <si>
    <t>210950205</t>
  </si>
  <si>
    <t>Príplatok na zatahovanie káblov do chránicky</t>
  </si>
  <si>
    <t>210010301</t>
  </si>
  <si>
    <t>Montáž škatula prístrojová bez zapojenia zapustená montáž</t>
  </si>
  <si>
    <t>-1089129873</t>
  </si>
  <si>
    <t>Pol30</t>
  </si>
  <si>
    <t>Krabica univerzálna  prístrojová  pre viacnásobnú montáž prístojov hlboká - zásuvky</t>
  </si>
  <si>
    <t>210010351</t>
  </si>
  <si>
    <t>Škatulová rozvodka z lisov. izolantu vc. ukoncenia káblov a zapojenia vodicov typ 6455-11 do 4 mm2</t>
  </si>
  <si>
    <t>980285685</t>
  </si>
  <si>
    <t>Pol31</t>
  </si>
  <si>
    <t>Krabica odbocná pre povrchovú montáž IP543,</t>
  </si>
  <si>
    <t>210020651-pc</t>
  </si>
  <si>
    <t>Ocelová nosná konštrukcia pre prístroje a el. zariad. hmotnosti do 5 kg</t>
  </si>
  <si>
    <t>-1181830321</t>
  </si>
  <si>
    <t>Pol32</t>
  </si>
  <si>
    <t>Pomocná nosná konštrukcia (držiak pre krabicu na potrubie pre napojenie odbocky termokábla, pre krabice na konštrukcii membrány)</t>
  </si>
  <si>
    <t>poznamka</t>
  </si>
  <si>
    <t>Spínace a Zásuvky -  design a  farbu urcí hl. architekt stavby ( cenová úroven  - napr. SOLIROC Legrand)</t>
  </si>
  <si>
    <t>210110048</t>
  </si>
  <si>
    <t>Spínac polozapustený a zapustený vc.zapojenia jednopólový s orient.tlejivkou - radenie l SD</t>
  </si>
  <si>
    <t>596461901</t>
  </si>
  <si>
    <t>Pol33</t>
  </si>
  <si>
    <t>Spínac tlacítkový rad. 1/0 zapustená montáž IP 55-IK10  -pre KNX/EIB -</t>
  </si>
  <si>
    <t>Pol34</t>
  </si>
  <si>
    <t>2-Násobný ovládac tlacítk. s deleným krytom kolísky;  zapustená montáž; IP 55-IK07 -pre KNX/EIB - farbu urcí hl. architekt stavby</t>
  </si>
  <si>
    <t>210111011</t>
  </si>
  <si>
    <t>Domová zásuvka polozapustená alebo zapustená vc. zapojenia 10/16 A 250 V 2P + Z - montáž do podlah.krabice</t>
  </si>
  <si>
    <t>1976279082</t>
  </si>
  <si>
    <t>Pol35</t>
  </si>
  <si>
    <t>ZAS 230V/16A 1NAS - IP40 - modul 45x45</t>
  </si>
  <si>
    <t>210111032</t>
  </si>
  <si>
    <t>Domová 2-zásuvka polozapustená alebo zapustená vc. zapojenia 10/16 A 250 V 2P + Z</t>
  </si>
  <si>
    <t>-2004991155</t>
  </si>
  <si>
    <t>Pol36</t>
  </si>
  <si>
    <t>ZAS 230V/16A -zapustená montáž IP 55-IK10</t>
  </si>
  <si>
    <t>210111021</t>
  </si>
  <si>
    <t>Domová zásuvka v krabici obyc. alebo do vlhka, vc. zapojenia 10/16 A 250 V 2P + Z</t>
  </si>
  <si>
    <t>-1737564894</t>
  </si>
  <si>
    <t>Pol37</t>
  </si>
  <si>
    <t>ZAS 230V/16A 1NAS - IP55-IK07 - montáž na povrch</t>
  </si>
  <si>
    <t>210190006-pc</t>
  </si>
  <si>
    <t>Montáž podlahovej zásuvkovej krabice - IP66</t>
  </si>
  <si>
    <t>-725468555</t>
  </si>
  <si>
    <t>Pol38</t>
  </si>
  <si>
    <t>Podlahová krabica - IP66 - pre vysoké žataženie/ 8x zas.230V/16A : typu ako  LEGRAND: 89634+89683+89686+89687</t>
  </si>
  <si>
    <t>210111113-pc</t>
  </si>
  <si>
    <t>Priemyslová zásuvka CEE  380 V, 500 V, vc. zapojenia, 3P+N+Z, IP55-IK07 - zapustená</t>
  </si>
  <si>
    <t>491146575</t>
  </si>
  <si>
    <t>Pol39</t>
  </si>
  <si>
    <t>ZAS 400V/16A/3+N+PE -zapustená montáž IP 55-IK07  -  zapustená - designové prevedenie podla rady 1-fáz. Zásuviek</t>
  </si>
  <si>
    <t>210190071</t>
  </si>
  <si>
    <t>Montáž rozvádzaca - ENERGETICKEHO STLPIKA</t>
  </si>
  <si>
    <t>2101900XX-pc</t>
  </si>
  <si>
    <t>Montáž rozvádzaca DALI.OVL (ovládanie DALI - románsky palác)</t>
  </si>
  <si>
    <t>210100210</t>
  </si>
  <si>
    <t>Zapájanie termokáblov, snímacov , dažd.vpuste</t>
  </si>
  <si>
    <t>445660272</t>
  </si>
  <si>
    <t>210220020</t>
  </si>
  <si>
    <t>Uzemnovacie vedenie v zemi vcít. svoriek, podpier, prepojenia, izolácie spojov FeZn do 120mm2</t>
  </si>
  <si>
    <t>828139093</t>
  </si>
  <si>
    <t>Pol40</t>
  </si>
  <si>
    <t>Páska uzemnovacia 30x4 mm (spojovací materiál NEREZ)</t>
  </si>
  <si>
    <t>210220020.1</t>
  </si>
  <si>
    <t>Uzemnenie nosných castí (roštu a schodiska), uzemnovací drôt FeZn D 10mm na podperách</t>
  </si>
  <si>
    <t>-874209161</t>
  </si>
  <si>
    <t>Pol41</t>
  </si>
  <si>
    <t>Drôt FeZn D 10mm PVC</t>
  </si>
  <si>
    <t>210010151</t>
  </si>
  <si>
    <t>403987235</t>
  </si>
  <si>
    <t>Pol42</t>
  </si>
  <si>
    <t>I-Trubka pevná HFIR d25 - stredné mech. Zataženie, vrátane kovových príchytiek</t>
  </si>
  <si>
    <t>210220653p</t>
  </si>
  <si>
    <t>Svorka pre uzemnenie, materiál NEREZ</t>
  </si>
  <si>
    <t>-538476396</t>
  </si>
  <si>
    <t>Pol43</t>
  </si>
  <si>
    <t>Svorka pre uzemnenie, materiál NEREZ (typ podla skutocnosti)</t>
  </si>
  <si>
    <t>210220653p.1</t>
  </si>
  <si>
    <t>Svorka skúšobná pre uzemnenie, materiál NEREZ</t>
  </si>
  <si>
    <t>551212886</t>
  </si>
  <si>
    <t>Pol44</t>
  </si>
  <si>
    <t>Stratné + rezerva na úpravy trasovania podla skutocných možností na stavbe</t>
  </si>
  <si>
    <t>458112550</t>
  </si>
  <si>
    <t>Pol213</t>
  </si>
  <si>
    <t>PM.1</t>
  </si>
  <si>
    <t>Pomocné murárske práce</t>
  </si>
  <si>
    <t>340350302</t>
  </si>
  <si>
    <t>Pol97</t>
  </si>
  <si>
    <t>1343715532</t>
  </si>
  <si>
    <t>22M-1</t>
  </si>
  <si>
    <t>ELEKTROMONTÁŽE - KNX/EIB (systém ABB)</t>
  </si>
  <si>
    <t>220280221p</t>
  </si>
  <si>
    <t>Montáž kábel  pre KNX - YCYM 2x2x0,8</t>
  </si>
  <si>
    <t>1256120717</t>
  </si>
  <si>
    <t>Pol46</t>
  </si>
  <si>
    <t>Kábel pre KNX medený YCYM 2x2x0,8 - zemné prevedenie</t>
  </si>
  <si>
    <t>220300001</t>
  </si>
  <si>
    <t>Ukoncenie KNX, DALI zbernice do dlžky 0,5 m,na kábli do 5 x 2</t>
  </si>
  <si>
    <t>-1217853863</t>
  </si>
  <si>
    <t>Pol98</t>
  </si>
  <si>
    <t>Montáž  - Univerzálne rozhranie pod ovládac osvetlenia</t>
  </si>
  <si>
    <t>-1694909432</t>
  </si>
  <si>
    <t>ABB</t>
  </si>
  <si>
    <t>Univerzálne rozhranie, 2-násobné, FM do prístrojovej krabice-US/U 2.2-GHQ6310074R0111</t>
  </si>
  <si>
    <t>570469186</t>
  </si>
  <si>
    <t>-1326392795</t>
  </si>
  <si>
    <t>-117662828</t>
  </si>
  <si>
    <t>21M-21</t>
  </si>
  <si>
    <t>SVIETIDLÁ-montáž</t>
  </si>
  <si>
    <t>Pol99</t>
  </si>
  <si>
    <t>Montáž Svietidlo reflektorové  na stlpoch nosnej konštrukcie  membrány (A)</t>
  </si>
  <si>
    <t>83970365</t>
  </si>
  <si>
    <t>Pol100</t>
  </si>
  <si>
    <t>Prípocet na montáž  svietidiel po obvode venca Románskeho paláca a na stlpoch   - vo v. cca 10,0m NP - lešenie; práca vo výškach</t>
  </si>
  <si>
    <t>751941521</t>
  </si>
  <si>
    <t>941941051.Sp</t>
  </si>
  <si>
    <t>Montáž lešenia lahkého pracovného radového s podlahami šírky nad 1,20 m do 1,50 m, výšky do 10 m</t>
  </si>
  <si>
    <t>-1338430690</t>
  </si>
  <si>
    <t>Pol101</t>
  </si>
  <si>
    <t>Montáž Svietidlo - žiarivkové zapustené v z podlahe/ v zemi (C)</t>
  </si>
  <si>
    <t>-1988338607</t>
  </si>
  <si>
    <t>Pol102</t>
  </si>
  <si>
    <t>Montáž Svietidlo reflektorové (D)</t>
  </si>
  <si>
    <t>-698451954</t>
  </si>
  <si>
    <t>210201049-PC1</t>
  </si>
  <si>
    <t>Montáž LED lišty  komplet</t>
  </si>
  <si>
    <t>-764545658</t>
  </si>
  <si>
    <t>210201049-PC2</t>
  </si>
  <si>
    <t>Montáž napájacieho zdroja pre LED svietidlá</t>
  </si>
  <si>
    <t>-49022194</t>
  </si>
  <si>
    <t>210201081</t>
  </si>
  <si>
    <t>Zapojenie svietidlá</t>
  </si>
  <si>
    <t>-978908535</t>
  </si>
  <si>
    <t>973822616</t>
  </si>
  <si>
    <t>1566142703</t>
  </si>
  <si>
    <t>SVIETIDLÁ  - Materiál</t>
  </si>
  <si>
    <t>Pol47</t>
  </si>
  <si>
    <t>SVIETIDLÁ  - Materiál podla špecifikácie</t>
  </si>
  <si>
    <t>Pol48</t>
  </si>
  <si>
    <t>Pomocný zákryt resp. krabica pre nap. Zdroj svietidiel "E"</t>
  </si>
  <si>
    <t>-1578256937</t>
  </si>
  <si>
    <t>Pol220</t>
  </si>
  <si>
    <t>Dopravné náklady</t>
  </si>
  <si>
    <t>21M-3</t>
  </si>
  <si>
    <t>Ochrana potrubí a daždových úžlabí a zvodov termokáblami</t>
  </si>
  <si>
    <t>Pol50</t>
  </si>
  <si>
    <t>Dvojžilový vykurovací kábel  so studeným koncom -230V/20W/m;  2060W/100m</t>
  </si>
  <si>
    <t>Pol51</t>
  </si>
  <si>
    <t>Pomocný montážny materiál - Montážny pásik Devifix 1m</t>
  </si>
  <si>
    <t>Pol52</t>
  </si>
  <si>
    <t>Pomocný montážny materiál - Vertikálne príchytky (25ks/bal)</t>
  </si>
  <si>
    <t>198</t>
  </si>
  <si>
    <t>Pol53</t>
  </si>
  <si>
    <t>Plastová retaz do zvodu</t>
  </si>
  <si>
    <t>200</t>
  </si>
  <si>
    <t>Pol54</t>
  </si>
  <si>
    <t>Dvojžilový samoregulacný vykurovací kábel  25W/m;</t>
  </si>
  <si>
    <t>202</t>
  </si>
  <si>
    <t>Pol55</t>
  </si>
  <si>
    <t>Montážna Al páska 50m</t>
  </si>
  <si>
    <t>204</t>
  </si>
  <si>
    <t>Pol56</t>
  </si>
  <si>
    <t>Regulátor  na DIN lištu do rozvádzaca pre ochranu daždových úžlabí a zvodov - typu ako Devireg 850 IV(komplet)</t>
  </si>
  <si>
    <t>206</t>
  </si>
  <si>
    <t>Pol57</t>
  </si>
  <si>
    <t>Snímac do žlabu (do dvojitého dna)</t>
  </si>
  <si>
    <t>208</t>
  </si>
  <si>
    <t>Pol58</t>
  </si>
  <si>
    <t>Regulátor  na DIN lištu do rozvádzaca pre potrubí - typu ako  Devireg 330 (-10 až +10°) (snímac na potrubie)</t>
  </si>
  <si>
    <t>210</t>
  </si>
  <si>
    <t>Pol103</t>
  </si>
  <si>
    <t>Montáž regulátora do rozvádzaca</t>
  </si>
  <si>
    <t>212</t>
  </si>
  <si>
    <t>Pol104</t>
  </si>
  <si>
    <t>Montáž snímaca</t>
  </si>
  <si>
    <t>-2076491885</t>
  </si>
  <si>
    <t>Pol105</t>
  </si>
  <si>
    <t>Montáž vykurovacieho kábla</t>
  </si>
  <si>
    <t>1082643696</t>
  </si>
  <si>
    <t>1723964254</t>
  </si>
  <si>
    <t>220</t>
  </si>
  <si>
    <t>222</t>
  </si>
  <si>
    <t>21M-4</t>
  </si>
  <si>
    <t>ELEKTROINŠTALÁCIE - Pomocné práce - sekanie</t>
  </si>
  <si>
    <t>973047161-PC</t>
  </si>
  <si>
    <t>Kapsa pre inštalacnú krabicu-sekanie</t>
  </si>
  <si>
    <t>-1714773090</t>
  </si>
  <si>
    <t>974029221-PC</t>
  </si>
  <si>
    <t>Sekanie/ Frézovanie drážka pre rúrku alebo kábel do D 25 mm bez vysprávky</t>
  </si>
  <si>
    <t>2080556692</t>
  </si>
  <si>
    <t>460680035</t>
  </si>
  <si>
    <t>Vybúranie otvoru 0,01-0,25m2, múr z tvrdo pál. tehál alebo stred. tvrd. kam. hrúbky 100</t>
  </si>
  <si>
    <t>1445571941</t>
  </si>
  <si>
    <t>21-M-5-PPV</t>
  </si>
  <si>
    <t>-1220843457</t>
  </si>
  <si>
    <t>21M-5</t>
  </si>
  <si>
    <t>DODÁVKY</t>
  </si>
  <si>
    <t>Pol106</t>
  </si>
  <si>
    <t>Rozvádzac RSM11</t>
  </si>
  <si>
    <t>-527955694</t>
  </si>
  <si>
    <t>DOD-04</t>
  </si>
  <si>
    <t>Energetický stlpik</t>
  </si>
  <si>
    <t>-968628433</t>
  </si>
  <si>
    <t>Pol107</t>
  </si>
  <si>
    <t>Presun dodávok</t>
  </si>
  <si>
    <t>623707207</t>
  </si>
  <si>
    <t>46M-1</t>
  </si>
  <si>
    <t>ZEMNÉ PRÁCE</t>
  </si>
  <si>
    <t>460050604</t>
  </si>
  <si>
    <t>Výkop jamy pre energetický stlpik  vysuvny, (vratane odcerpania vody), rucný ,v zemine tr. 6</t>
  </si>
  <si>
    <t>304681445</t>
  </si>
  <si>
    <t>460008002</t>
  </si>
  <si>
    <t>Betónový základ do debnenia</t>
  </si>
  <si>
    <t>-768050704</t>
  </si>
  <si>
    <t>Pol108</t>
  </si>
  <si>
    <t>Betónová zmes B10 (1x1x0,1)m</t>
  </si>
  <si>
    <t>1468617249</t>
  </si>
  <si>
    <t>Pol109</t>
  </si>
  <si>
    <t>debnenie</t>
  </si>
  <si>
    <t>1898961930</t>
  </si>
  <si>
    <t>460050602-pc</t>
  </si>
  <si>
    <t>Výkopy pre trasovanie káblov a svietidlá v zemi v podlahe suterénu</t>
  </si>
  <si>
    <t>246</t>
  </si>
  <si>
    <t>460490012-pc</t>
  </si>
  <si>
    <t>Uloženie výstražnej a ochrannej platne  do ryhy nad potrubia chránené termokáblom</t>
  </si>
  <si>
    <t>248</t>
  </si>
  <si>
    <t>460510121</t>
  </si>
  <si>
    <t>Úplné zriadenie a osadenie káblového priestupu z PVC rúr svetlosti do 10,5 cm bez zemných prác</t>
  </si>
  <si>
    <t>250</t>
  </si>
  <si>
    <t>Pol226</t>
  </si>
  <si>
    <t>Chránicka do zeme, do podlahy d 63</t>
  </si>
  <si>
    <t>252</t>
  </si>
  <si>
    <t>460200135.S</t>
  </si>
  <si>
    <t>Hlbenie káblovej ryhy rucne 35 cm širokej a 50 cm hlbokej, v zemine triedy 5</t>
  </si>
  <si>
    <t>-1453862427</t>
  </si>
  <si>
    <t>460560135.S</t>
  </si>
  <si>
    <t>Rucný zásyp nezap. káblovej ryhy bez zhutn. zeminy, 35 cm širokej, 50 cm hlbokej v zemine tr. 5</t>
  </si>
  <si>
    <t>-1083357445</t>
  </si>
  <si>
    <t>460420022p</t>
  </si>
  <si>
    <t>Zriadenie lôžka (vrstvy) vodivým materiálom pre zvýšenie kvality uzemnenia</t>
  </si>
  <si>
    <t>-1855952759</t>
  </si>
  <si>
    <t>Pol229</t>
  </si>
  <si>
    <t>Prípravok na zvýšenie kvality uzemnenia (GEM 11,5kg/bal)</t>
  </si>
  <si>
    <t>Pol110</t>
  </si>
  <si>
    <t>Ochranná plastová platna na káble</t>
  </si>
  <si>
    <t>262</t>
  </si>
  <si>
    <t>1745844543</t>
  </si>
  <si>
    <t>HZS-1</t>
  </si>
  <si>
    <t>Inžiniering pre KNX/EIB</t>
  </si>
  <si>
    <t>Pol111</t>
  </si>
  <si>
    <t>Montáž riadiaceho systému a jeho príslušných zariadení</t>
  </si>
  <si>
    <t>-1757903899</t>
  </si>
  <si>
    <t>Pol112</t>
  </si>
  <si>
    <t>Stavebná realizacná koordinácia profesií, kontrolný dozor</t>
  </si>
  <si>
    <t>hod</t>
  </si>
  <si>
    <t>1418306841</t>
  </si>
  <si>
    <t>Pol113</t>
  </si>
  <si>
    <t>Zaškolenie obsluhy, testovanie a ladenie, užívatelský manuál-pomerná cast (50%)</t>
  </si>
  <si>
    <t>167048170</t>
  </si>
  <si>
    <t>D2</t>
  </si>
  <si>
    <t>Programovanie, oživenie, testovanie a ladenie - pomerná cast (50%) :</t>
  </si>
  <si>
    <t>ABB.1</t>
  </si>
  <si>
    <t>NX-1200 NetLinx NX Integrated Controller with 512N XM-B1 2R0A0M, 1600 MIPS - FG2106-01</t>
  </si>
  <si>
    <t>236711297</t>
  </si>
  <si>
    <t>ABB.2</t>
  </si>
  <si>
    <t>12VDC, 2.8A Power Supply (NetLinx), (regulated) - PSR5.4 - FG423-48</t>
  </si>
  <si>
    <t>1400094892</t>
  </si>
  <si>
    <t>ABB.3</t>
  </si>
  <si>
    <t>7" Modero S Wall Mount Landscape Touch Panel - MSD-701-L2 - FG2265-32</t>
  </si>
  <si>
    <t>-441962369</t>
  </si>
  <si>
    <t>ABB.4</t>
  </si>
  <si>
    <t>PoE Injector for Modero X® Series - PS-POE-AF-TC - FG423-83</t>
  </si>
  <si>
    <t>278</t>
  </si>
  <si>
    <t>ABB.5</t>
  </si>
  <si>
    <t>Rough-In Box and Cover Plate for the 7" Wall MouCnBt - CB-MXSA-07 - FG039-18</t>
  </si>
  <si>
    <t>280</t>
  </si>
  <si>
    <t>Pol114</t>
  </si>
  <si>
    <t>Prenosný iPad vrátane licencie</t>
  </si>
  <si>
    <t>282</t>
  </si>
  <si>
    <t>Pol115</t>
  </si>
  <si>
    <t>Zapojenie nadradeného systému - zapojenie AMX</t>
  </si>
  <si>
    <t>284</t>
  </si>
  <si>
    <t>Pol116</t>
  </si>
  <si>
    <t>Programovanie KNX</t>
  </si>
  <si>
    <t>286</t>
  </si>
  <si>
    <t>Pol117</t>
  </si>
  <si>
    <t>Programovanie AMX</t>
  </si>
  <si>
    <t>288</t>
  </si>
  <si>
    <t>Pol118</t>
  </si>
  <si>
    <t>Doprava</t>
  </si>
  <si>
    <t>km</t>
  </si>
  <si>
    <t>474197907</t>
  </si>
  <si>
    <t>HZS-2</t>
  </si>
  <si>
    <t>PRÁCE PODLA HZS - hl.VI</t>
  </si>
  <si>
    <t>HZS01</t>
  </si>
  <si>
    <t>Koordinácia a úprava rozvodov a vývodov a umiestnovanie zariadení ELI s  ostatnými profesiami, práce pri úprave trasovania rozvodov vzhladom na historickú hodnotu stavby</t>
  </si>
  <si>
    <t>-1719406823</t>
  </si>
  <si>
    <t>HZS02</t>
  </si>
  <si>
    <t>Práce spojené s koordináciou s výrobcom a dodávatelom nosnej konštrukcie membrány pre trasovanie rozvodov v konštrukciách, umiestnovaní svietidiel a termokáblovvýrobnej dokumentácie</t>
  </si>
  <si>
    <t>1251195666</t>
  </si>
  <si>
    <t>HZS03</t>
  </si>
  <si>
    <t>Práce spojené s koordináciou s stavebnou castou a architektúrou -  umiestnovanie svietidiel na závesnú a stojanovú konštrukciu, príprava výrobnej dokumentácie</t>
  </si>
  <si>
    <t>-1462694750</t>
  </si>
  <si>
    <t>HZS04</t>
  </si>
  <si>
    <t>Spolupráca s dodávatelom systému KNX (ABB) a výrobcom (dodávatelom) svietidiel; realizácia pomocných konštrukcií pre svietidla</t>
  </si>
  <si>
    <t>394202134</t>
  </si>
  <si>
    <t>HZS05</t>
  </si>
  <si>
    <t>Práce spojené s programovaním regulátora pre ochranu dažd.žlabov</t>
  </si>
  <si>
    <t>65205732</t>
  </si>
  <si>
    <t>HZS-3</t>
  </si>
  <si>
    <t>HLAVA XI</t>
  </si>
  <si>
    <t>HZS 01</t>
  </si>
  <si>
    <t>Dokumentácia skutočného vyhotovenia a manuál prevádzky</t>
  </si>
  <si>
    <t>302</t>
  </si>
  <si>
    <t>HZS 02</t>
  </si>
  <si>
    <t>PRVA ODBORNÁ PREHLIADKA A SKÚŠKA</t>
  </si>
  <si>
    <t>304</t>
  </si>
  <si>
    <t>21M-22 - Svietidlá -materiál/požiadavky -včítane svetelných zdrojov</t>
  </si>
  <si>
    <t>21M-22 - SVIETIDLÁ - Materiál /  požiadavky - včítane svetelných zdrojov</t>
  </si>
  <si>
    <t>SVIETIDLÁ - Materiál /  požiadavky - včítane svetelných zdrojov</t>
  </si>
  <si>
    <t>A</t>
  </si>
  <si>
    <t>ISK-ledv 97582  FLOOD LED 50W/3000K WT 100DEG IP65</t>
  </si>
  <si>
    <t>B</t>
  </si>
  <si>
    <t>ISK-syl/LS Komplet STARTFLEX DALI  IP65 840/11750/74  5m</t>
  </si>
  <si>
    <t>Bp</t>
  </si>
  <si>
    <t>ISK-mon Nosič Al profilov</t>
  </si>
  <si>
    <t>C1</t>
  </si>
  <si>
    <t>DISANO-L 41428100  SICURA AS 1838 LED 43W CLD CELL GREY</t>
  </si>
  <si>
    <t>C2</t>
  </si>
  <si>
    <t>DISANO-L 41428200  SICURA AS 1838 LED 68W CLD CELL GREY</t>
  </si>
  <si>
    <t>C3</t>
  </si>
  <si>
    <t>DISANO-L 41428000  SICURA AS 1838 LED 22W CLD CELL GREY</t>
  </si>
  <si>
    <t>C41</t>
  </si>
  <si>
    <t>C42</t>
  </si>
  <si>
    <t>DISANO-L 41426100  SICURA 1836 LED 43W CLD CELL GREY</t>
  </si>
  <si>
    <t>DISANO-L 43182900  KOALA 1537 LED 15W CLD CELL GRAF</t>
  </si>
  <si>
    <t>Pol63</t>
  </si>
  <si>
    <t>DISANO-L 99133000  CONVOGLIATORE KOALA 114 GREY9007</t>
  </si>
  <si>
    <t>Pol64</t>
  </si>
  <si>
    <t>DISANO-L 99133600  SUPPORTO A PALO 120 NERO</t>
  </si>
  <si>
    <t>E, F</t>
  </si>
  <si>
    <t>Pol119</t>
  </si>
  <si>
    <t>Pol120</t>
  </si>
  <si>
    <t>TRIDONIC DALI XC 4xGR</t>
  </si>
  <si>
    <t>Pol129</t>
  </si>
  <si>
    <t>TRIDONIC DALI XC 4xSC</t>
  </si>
  <si>
    <t>Pol130</t>
  </si>
  <si>
    <t>TRIDONIC 24034323 DALI PS1</t>
  </si>
  <si>
    <t>Pol131</t>
  </si>
  <si>
    <t>DO DALI rozvádzač</t>
  </si>
  <si>
    <t>21M-2 - Dodávky -Rozvádzače-Špecifikácia hlavnej výzbroje</t>
  </si>
  <si>
    <t xml:space="preserve">21M-2 - Dodávky  - Rozvádzače - Špecifikácia hlavnej výzbroje </t>
  </si>
  <si>
    <t xml:space="preserve">    Rozvádzač RSM11 - Rozvádzač RSM11</t>
  </si>
  <si>
    <t>D2 - KNX/EIB - dod. ABB s.r.o. Bratislava</t>
  </si>
  <si>
    <t xml:space="preserve">D1 - </t>
  </si>
  <si>
    <t xml:space="preserve">    Energetický stĺpik - Energetický stĺpik</t>
  </si>
  <si>
    <t xml:space="preserve">Dodávky  - Rozvádzače - Špecifikácia hlavnej výzbroje </t>
  </si>
  <si>
    <t>Rozvádzač RSM11</t>
  </si>
  <si>
    <t>PC</t>
  </si>
  <si>
    <t>Zostava : Nástenná skriňa š.1050/h.205/v.950mm + sokel 1050/205/500mm - komplet;  IP54/20</t>
  </si>
  <si>
    <t>PC.1</t>
  </si>
  <si>
    <t>Popisné  a výstražné štítky</t>
  </si>
  <si>
    <t>Pol132</t>
  </si>
  <si>
    <t>Prepojenie pomocných obvodov dvere</t>
  </si>
  <si>
    <t>QM</t>
  </si>
  <si>
    <t>3-pólový istič 50A/B Icn=10kA</t>
  </si>
  <si>
    <t>FV1</t>
  </si>
  <si>
    <t>Zvodič prepätia  - SPD typ 1+2  3P (4+0): Iimp/pól=25kA pre 10/350;  In/pól=30kA pre 8/20;  Up=1,5kV</t>
  </si>
  <si>
    <t>FV7;8</t>
  </si>
  <si>
    <t>Zvodič prepätia  - SPD typ 1+2/1; 12,5 kA(10/350)+25 kA(10/350), 60 kA (8/20),T1+T2, vyberateľný modul varistora</t>
  </si>
  <si>
    <t>FV2</t>
  </si>
  <si>
    <t>Zvodič prepätia  - SPD typ 3 2P (1+1)</t>
  </si>
  <si>
    <t>Pol133</t>
  </si>
  <si>
    <t>oddel tlmivka 16A</t>
  </si>
  <si>
    <t>Pol134</t>
  </si>
  <si>
    <t>3-pólový istič 16A/B Icn=10kA</t>
  </si>
  <si>
    <t>Pol135</t>
  </si>
  <si>
    <t>3-pólový istič 16A/C Icn=10kA</t>
  </si>
  <si>
    <t>Pol136</t>
  </si>
  <si>
    <t>3-pólový istič 32A/C Icn=10kA</t>
  </si>
  <si>
    <t>Pol137</t>
  </si>
  <si>
    <t>1-pólový istič 10A/B Icn=10kA</t>
  </si>
  <si>
    <t>Pol138</t>
  </si>
  <si>
    <t>1-pólový istič 10A/C Icn=10kA</t>
  </si>
  <si>
    <t>Pol238</t>
  </si>
  <si>
    <t>1-pólový istič 16A/B Icn=10kA</t>
  </si>
  <si>
    <t>Pol239</t>
  </si>
  <si>
    <t>1-pólový istič 6A/B Icn=10kA</t>
  </si>
  <si>
    <t>Pol240</t>
  </si>
  <si>
    <t>2-pólový istič 6A/1N/B Icn=10kA</t>
  </si>
  <si>
    <t>Pol241</t>
  </si>
  <si>
    <t>Prúdový chránič 4pólový 25/4/0.03  obmedzujúci počet nežiadúcich vypnutí (AC-G), Icn=10kA</t>
  </si>
  <si>
    <t>Pol242</t>
  </si>
  <si>
    <t>Prúdový chránič 2pólový 16/1N/0.03B s nadprúdovou ochranou obmedzujúci počet nežiadúcich vypnutí (AC-G), Icn=10kA</t>
  </si>
  <si>
    <t>Pol243</t>
  </si>
  <si>
    <t>Stýkač 2ZAP 25A 230V AC</t>
  </si>
  <si>
    <t>Pol244</t>
  </si>
  <si>
    <t>Signálka na DIN lištu</t>
  </si>
  <si>
    <t>Pol245</t>
  </si>
  <si>
    <t>Prepínač  I-0-II  na DIN lištu</t>
  </si>
  <si>
    <t>Pol246</t>
  </si>
  <si>
    <t>Termostat  na DIN lištu do rozvádzača</t>
  </si>
  <si>
    <t>Pol247</t>
  </si>
  <si>
    <t>Odporový ohrievač do rozvádzača 100W/230V</t>
  </si>
  <si>
    <t>Pol248</t>
  </si>
  <si>
    <t>Signálka na dvere</t>
  </si>
  <si>
    <t>Pol249</t>
  </si>
  <si>
    <t>Tlačítkový ovládač na dvere</t>
  </si>
  <si>
    <t>KNX/EIB - dod. ABB s.r.o. Bratislava</t>
  </si>
  <si>
    <t>Pol250</t>
  </si>
  <si>
    <t>EIB-Napájací zdroj, 640 mA, MDRC</t>
  </si>
  <si>
    <t>Pol251</t>
  </si>
  <si>
    <t>Líniový väz. člen, MDRC</t>
  </si>
  <si>
    <t>Pol252</t>
  </si>
  <si>
    <t>Diagnostický o ochranný modul</t>
  </si>
  <si>
    <t>FV4</t>
  </si>
  <si>
    <t>Prepäťová ochrana</t>
  </si>
  <si>
    <t>FV3;5;6</t>
  </si>
  <si>
    <t>Prepäťová ochrana (ST1+2+3)</t>
  </si>
  <si>
    <t>Pol253</t>
  </si>
  <si>
    <t>Spínací aktor , 12-násobný, 10 A, MDRC</t>
  </si>
  <si>
    <t>Pol254</t>
  </si>
  <si>
    <t>Binárny vstup, 4-násobný</t>
  </si>
  <si>
    <t>Pol255</t>
  </si>
  <si>
    <t>Binárny vstup, 8-násobný</t>
  </si>
  <si>
    <t>Pol256</t>
  </si>
  <si>
    <t>EIB/KNX-DALI rozhranie  2 -kanálové</t>
  </si>
  <si>
    <t>Pol257</t>
  </si>
  <si>
    <t>Montáž  - prístroje  pre EIB/KNX  do rozvádzačov á 1 TE -</t>
  </si>
  <si>
    <t>PC.2</t>
  </si>
  <si>
    <t>Radová svorka do 2,5mm2</t>
  </si>
  <si>
    <t>PC.3</t>
  </si>
  <si>
    <t>Radová svorka do 4mm2</t>
  </si>
  <si>
    <t>PC.4</t>
  </si>
  <si>
    <t>Radová svorka do 16mm2</t>
  </si>
  <si>
    <t>PC.5</t>
  </si>
  <si>
    <t>Nulový mostík a mostík PE</t>
  </si>
  <si>
    <t>Pol258</t>
  </si>
  <si>
    <t>Montáž prístrojov</t>
  </si>
  <si>
    <t>Pol259</t>
  </si>
  <si>
    <t>ATEST</t>
  </si>
  <si>
    <t>Pol260</t>
  </si>
  <si>
    <t>Doprava    [ % ]</t>
  </si>
  <si>
    <t>Energetický stĺpik</t>
  </si>
  <si>
    <t>PC.6</t>
  </si>
  <si>
    <t>VÝZBROJ ZÁSUVKOVEJ ROZVODNICE-IP54; IK10; In= 32A :  ISTIČE: 2x1/B 16A; 2x3/C 16A;  PRÚDOVÝ CHRÁNIČ : 1x 3N/63A/30mA/AC  ZÁSUVKY : 4x 230V/16A; 2x 400V/16A-5POLOVA</t>
  </si>
  <si>
    <t>Pol261</t>
  </si>
  <si>
    <t>OZV - Ozvučenie</t>
  </si>
  <si>
    <t>M - Slaboprúdové rozvody -ozvučenie</t>
  </si>
  <si>
    <t xml:space="preserve">    D1-SL - Pasívné prvky</t>
  </si>
  <si>
    <t xml:space="preserve">    D2-SL - Rozvody</t>
  </si>
  <si>
    <t xml:space="preserve">    HZS - Hodinové zúčtovacie sadzby</t>
  </si>
  <si>
    <t>Slaboprúdové rozvody -ozvučenie</t>
  </si>
  <si>
    <t>D1-SL</t>
  </si>
  <si>
    <t>Pasívné prvky</t>
  </si>
  <si>
    <t>Typ ako napr.: LBC34</t>
  </si>
  <si>
    <t>Zvukový projektor 30W/20W, kovový, EVAC</t>
  </si>
  <si>
    <t>Typ ako napr.: PLN-D</t>
  </si>
  <si>
    <t>Plena Voice Alarm System - simulátor zátaže linky</t>
  </si>
  <si>
    <t>Pol86</t>
  </si>
  <si>
    <t>montáž reproduktora do 20W</t>
  </si>
  <si>
    <t>1064202360</t>
  </si>
  <si>
    <t>Pol87</t>
  </si>
  <si>
    <t>skúšanie reproduktora pri 2 až 5 progr. ústredni</t>
  </si>
  <si>
    <t>459239412</t>
  </si>
  <si>
    <t>D2-SL</t>
  </si>
  <si>
    <t>Rozvody</t>
  </si>
  <si>
    <t>Pol88</t>
  </si>
  <si>
    <t>kábel 1-CHKE-V 2x1,5</t>
  </si>
  <si>
    <t>Pol89</t>
  </si>
  <si>
    <t>kábel Solarix FTP (F/UTP), 4x2xAWG24 Cat5e, LSOH</t>
  </si>
  <si>
    <t>Pol90</t>
  </si>
  <si>
    <t>Rozvodná krabica do betónu T</t>
  </si>
  <si>
    <t>Pol91</t>
  </si>
  <si>
    <t>Rozvodná krabica do betónu uhlová</t>
  </si>
  <si>
    <t>Pol92</t>
  </si>
  <si>
    <t>Viecko</t>
  </si>
  <si>
    <t>Typ ako napr.:</t>
  </si>
  <si>
    <t>HFXP 32 Ohybná bezhalogénová rúrka, 750N/5cm, -25až105°C, PP</t>
  </si>
  <si>
    <t>210800041</t>
  </si>
  <si>
    <t>kábel CYKY 2x1,5mm</t>
  </si>
  <si>
    <t>541458031</t>
  </si>
  <si>
    <t>220280221</t>
  </si>
  <si>
    <t>zatiahnutie kábla 5x2x0,5 do rúrky</t>
  </si>
  <si>
    <t>30414657</t>
  </si>
  <si>
    <t>220110346</t>
  </si>
  <si>
    <t>oznacenie kábla štítkom</t>
  </si>
  <si>
    <t>-562822420</t>
  </si>
  <si>
    <t>forma káblová do 5x2</t>
  </si>
  <si>
    <t>96433924</t>
  </si>
  <si>
    <t>220260047</t>
  </si>
  <si>
    <t>osadenie krabice do betónu</t>
  </si>
  <si>
    <t>1331894171</t>
  </si>
  <si>
    <t>220260113</t>
  </si>
  <si>
    <t>odvieckovanie a zavieckovanie - 4 skrutky</t>
  </si>
  <si>
    <t>-886677510</t>
  </si>
  <si>
    <t>220260504</t>
  </si>
  <si>
    <t>uloženie rúrky pancierovej D32mm do podlahy</t>
  </si>
  <si>
    <t>1663716499</t>
  </si>
  <si>
    <t>220261661</t>
  </si>
  <si>
    <t>vyznacenie trasy vedenia podla plánu</t>
  </si>
  <si>
    <t>1376902866</t>
  </si>
  <si>
    <t>prieraz múr kamen 100 cm</t>
  </si>
  <si>
    <t>1980400925</t>
  </si>
  <si>
    <t>Pol93</t>
  </si>
  <si>
    <t>prenájom vysokozdvižnej plošiny</t>
  </si>
  <si>
    <t>hod,</t>
  </si>
  <si>
    <t>-1709617274</t>
  </si>
  <si>
    <t>HZS</t>
  </si>
  <si>
    <t>Hodinové zúčtovacie sadzby</t>
  </si>
  <si>
    <t>Pol84</t>
  </si>
  <si>
    <t>zakreslenie porealizacného stavu</t>
  </si>
  <si>
    <t>Pol85</t>
  </si>
  <si>
    <t>správa o východiskovej revízii, certifikáty, zaškolenie</t>
  </si>
  <si>
    <t>s</t>
  </si>
  <si>
    <t>ZTI - Zdravotechnika</t>
  </si>
  <si>
    <t xml:space="preserve">    D2 - IZOLÁCIE TEPELNÉ BEŽNÝCH STAVEB. KONŠTRUKCIÍ</t>
  </si>
  <si>
    <t xml:space="preserve">    721 - Zdravotechnika - vnútorná kanalizácia</t>
  </si>
  <si>
    <t>451573111</t>
  </si>
  <si>
    <t>Lôžko a obsyp pod potrubie, stoky a drobné objekty, v otvorenom výkope z piesku a štrkopiesku</t>
  </si>
  <si>
    <t>M3</t>
  </si>
  <si>
    <t>IZOLÁCIE TEPELNÉ BEŽNÝCH STAVEB. KONŠTRUKCIÍ</t>
  </si>
  <si>
    <t>211971122</t>
  </si>
  <si>
    <t>Zhotov. oplášt. výplne z geotext. v ryhe alebo v záreze pri rozvinutej šírke opláštenia nad 2, 5 m</t>
  </si>
  <si>
    <t>M2</t>
  </si>
  <si>
    <t>713482134</t>
  </si>
  <si>
    <t>Montáž trubíc z PE,hr.19 mm,vnút.priemer 101-133</t>
  </si>
  <si>
    <t>713482135</t>
  </si>
  <si>
    <t>Montáž trubíc z PE,hr.19 mm,vnút.priemer 140-167</t>
  </si>
  <si>
    <t>713482142</t>
  </si>
  <si>
    <t>Montáž trubíc z PE,hr.19 mm, vnút.priemer 42-73</t>
  </si>
  <si>
    <t>998713201</t>
  </si>
  <si>
    <t>Presun hmôt pre izolácie tepelné v objektoch výšky do 6 m</t>
  </si>
  <si>
    <t>AER7130010</t>
  </si>
  <si>
    <t>Tepelnoizolacné trubice typu AEROFLEX  Ace hr. 19 mm, d 160</t>
  </si>
  <si>
    <t>AER7130011</t>
  </si>
  <si>
    <t>Tepelnoizolacné trubice typu AEROFLEX  Ace hr. 19 mm, d 110</t>
  </si>
  <si>
    <t>AER7130012</t>
  </si>
  <si>
    <t>Tepelnoizolacné trubice typu AEROFLEX  Ace hr. 19 mm, d 125</t>
  </si>
  <si>
    <t>AER7130012.1</t>
  </si>
  <si>
    <t>Tepelnoizolacné trubice typu AEROFLEX  Ace hr. 19 mm, d 63</t>
  </si>
  <si>
    <t>DODÁVKA</t>
  </si>
  <si>
    <t>Geotextília typu BONTEC, TATRATEX NW400</t>
  </si>
  <si>
    <t>Zdravotechnika - vnútorná kanalizácia</t>
  </si>
  <si>
    <t>721171208</t>
  </si>
  <si>
    <t>Potrubie z rúr PE 110/4,3 odpadné v zemi</t>
  </si>
  <si>
    <t>721171209</t>
  </si>
  <si>
    <t>Potrubie z rúr PE 125/4,9 odpadné v zemi</t>
  </si>
  <si>
    <t>721171210</t>
  </si>
  <si>
    <t>Potrubie z rúr PE 160/6,2 odpadné v zemi</t>
  </si>
  <si>
    <t>721171306</t>
  </si>
  <si>
    <t>Potrubie z rúr PE 63/3  odpadné v zemi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</si>
  <si>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</si>
  <si>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</si>
  <si>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</si>
  <si>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</si>
  <si>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998721201</t>
  </si>
  <si>
    <t>Presun hmôt pre vnútornú kanalizáciu v objektoch výšky do 6 m</t>
  </si>
  <si>
    <t>73.   1</t>
  </si>
  <si>
    <t>- redukcia d 125/160</t>
  </si>
  <si>
    <t>KUS</t>
  </si>
  <si>
    <t>73.   2</t>
  </si>
  <si>
    <t>- redukcia d 125/110</t>
  </si>
  <si>
    <t>73.   3</t>
  </si>
  <si>
    <t>- redukcia d 110/63</t>
  </si>
  <si>
    <t>73.   4</t>
  </si>
  <si>
    <t>- odbocka d 160/125</t>
  </si>
  <si>
    <t>73.   5</t>
  </si>
  <si>
    <t>- odbocka d 110/63</t>
  </si>
  <si>
    <t>73.   6</t>
  </si>
  <si>
    <t>- cistiaca tvarovka d 160</t>
  </si>
  <si>
    <t>73.   7</t>
  </si>
  <si>
    <t>- cistiaca tvarovka d 110</t>
  </si>
  <si>
    <t>73.   8</t>
  </si>
  <si>
    <t>- koleno d 125/45°</t>
  </si>
  <si>
    <t>73.   9</t>
  </si>
  <si>
    <t>- koleno d 160/45°</t>
  </si>
  <si>
    <t>73.  10</t>
  </si>
  <si>
    <t>- koleno d 110/45°</t>
  </si>
  <si>
    <t>73.  11</t>
  </si>
  <si>
    <t>- koleno d 63/45°</t>
  </si>
  <si>
    <t>73. 119</t>
  </si>
  <si>
    <t>- dlhé hrdlo d 110</t>
  </si>
  <si>
    <t>ŠK - Štrukturovaná kabeláž</t>
  </si>
  <si>
    <t>M - M</t>
  </si>
  <si>
    <t xml:space="preserve">    D1-ŠK - Štrukturovaná kabeláž</t>
  </si>
  <si>
    <t xml:space="preserve">    D2-ŠK - Kamerový systém</t>
  </si>
  <si>
    <t xml:space="preserve">    D3-ŠK - Kábelové trasy</t>
  </si>
  <si>
    <t xml:space="preserve">    D4-ŠK - Audiotechnika</t>
  </si>
  <si>
    <t>HZS - Hodinové zúčtovacie sadzby</t>
  </si>
  <si>
    <t>D1-ŠK</t>
  </si>
  <si>
    <t>Pol65</t>
  </si>
  <si>
    <t>Patch Kábel RJ45, 568B, STP, lanko, PowerCat 6A, 5m, Sivý</t>
  </si>
  <si>
    <t>Pol66</t>
  </si>
  <si>
    <t>Patch Kábel RJ45, 568B, STP, lanko, PowerCat 6A, 10m, Sivý</t>
  </si>
  <si>
    <t>Pol67</t>
  </si>
  <si>
    <t>Dátový kábel U/FTP 4 Pair PowerCat 6A 10G LSZH - 500m Bubon, fialový</t>
  </si>
  <si>
    <t>DL-Cat. 6 RJ 45</t>
  </si>
  <si>
    <t>PO pre ethernet, Cat. 6, univerzálna montáž, konektory RJ45</t>
  </si>
  <si>
    <t>1223392350</t>
  </si>
  <si>
    <t>Pol68</t>
  </si>
  <si>
    <t>PowerCat 6 /10G/ IP67 Modul, 1 Port DataGate RJ45, 568A/B STP cierny</t>
  </si>
  <si>
    <t>Pol69</t>
  </si>
  <si>
    <t>Rámcek pre modul IP67 MOLEX PN</t>
  </si>
  <si>
    <t>ka</t>
  </si>
  <si>
    <t>Typ ako napr.: 85402</t>
  </si>
  <si>
    <t>Nástenná podkladová krabicka 87x87x40mm pre moduly IP67 moduly , Cierna</t>
  </si>
  <si>
    <t>Univerzálny Lightband™ Uni Tube Kábel, 4 Vlákno Multi Purpose, SM 9/125 OS1, Loose Tube, UV-stabilný LSZH (kamery)</t>
  </si>
  <si>
    <t>Pol70</t>
  </si>
  <si>
    <t>montáž modulu RJ-45 Cat.6 (zásuvka)</t>
  </si>
  <si>
    <t>220301202</t>
  </si>
  <si>
    <t>montáž dátovej zásuvky na omietku</t>
  </si>
  <si>
    <t>-1401558310</t>
  </si>
  <si>
    <t>štítok dátovej zásuvky</t>
  </si>
  <si>
    <t>868332887</t>
  </si>
  <si>
    <t>Pol71</t>
  </si>
  <si>
    <t>montáž prepätovej ochrany</t>
  </si>
  <si>
    <t>1127263858</t>
  </si>
  <si>
    <t>Pol72</t>
  </si>
  <si>
    <t>uloženie kábla S-STP Cat.7</t>
  </si>
  <si>
    <t>744505027</t>
  </si>
  <si>
    <t>Pol73</t>
  </si>
  <si>
    <t>uloženie optického kábla do rúrky</t>
  </si>
  <si>
    <t>-1389022788</t>
  </si>
  <si>
    <t>Pol74</t>
  </si>
  <si>
    <t>káblová forma pre optický kábel</t>
  </si>
  <si>
    <t>-446236294</t>
  </si>
  <si>
    <t>220110346.1</t>
  </si>
  <si>
    <t>1762395932</t>
  </si>
  <si>
    <t>Pol75</t>
  </si>
  <si>
    <t>meranie Permanent Link Class EA</t>
  </si>
  <si>
    <t>1378228966</t>
  </si>
  <si>
    <t>Pol76</t>
  </si>
  <si>
    <t>meranie útlmu optickej trasy - 1 vlákno</t>
  </si>
  <si>
    <t>-137290600</t>
  </si>
  <si>
    <t>Pol77</t>
  </si>
  <si>
    <t>vyhotovenie meracieho protokolu pre TP kábel</t>
  </si>
  <si>
    <t>1062202315</t>
  </si>
  <si>
    <t>Pol78</t>
  </si>
  <si>
    <t>vyhotovenie meracieho protokolu pre opt. vlákno</t>
  </si>
  <si>
    <t>1994128632</t>
  </si>
  <si>
    <t>291271831</t>
  </si>
  <si>
    <t>D2-ŠK</t>
  </si>
  <si>
    <t>Kamerový systém</t>
  </si>
  <si>
    <t>Typ ako napr.:  DS-2</t>
  </si>
  <si>
    <t>4 MPix  (2560 × 1440 ) / 30 sn./s WDR 120dB Varifokálny objektív 2,8-12mm kompresia H265+/H.265-main profile/MJPEG IR prisvietenie do 50m Krytie IP66  PoE  </t>
  </si>
  <si>
    <t>Krabica</t>
  </si>
  <si>
    <t>Krabica  ku kamere IP66</t>
  </si>
  <si>
    <t>220731023</t>
  </si>
  <si>
    <t>montáž kamery</t>
  </si>
  <si>
    <t>220731062</t>
  </si>
  <si>
    <t>oživenie a nastavenie kamery statickej</t>
  </si>
  <si>
    <t>Pol79</t>
  </si>
  <si>
    <t>kamerové skúšky s podpisom investora</t>
  </si>
  <si>
    <t>Pol80</t>
  </si>
  <si>
    <t>prenájom vysokozdvižnej plošiny, montáž, demontáž lešenia</t>
  </si>
  <si>
    <t>hod.</t>
  </si>
  <si>
    <t>D3-ŠK</t>
  </si>
  <si>
    <t>Kábelové trasy</t>
  </si>
  <si>
    <t>Typ ako napr.:.1</t>
  </si>
  <si>
    <t>HFCB 32/2 Bezhalogénová krabica prechodná</t>
  </si>
  <si>
    <t>Typ ako napr.:.2</t>
  </si>
  <si>
    <t>HFCB 32/3 Bezhalogénová T - krabica</t>
  </si>
  <si>
    <t>Typ ako napr.:.3</t>
  </si>
  <si>
    <t>HFCB 32/4 Bezhalogénová krabica krížová</t>
  </si>
  <si>
    <t>Typ ako napr.:.4</t>
  </si>
  <si>
    <t>HFCB 32/A Bezhalogénová krabica uhlová</t>
  </si>
  <si>
    <t>Typ ako napr.:.5</t>
  </si>
  <si>
    <t>HFCBL 32 Viecko</t>
  </si>
  <si>
    <t>Typ ako napr.:.6</t>
  </si>
  <si>
    <t>FXP 16TURBO GR Ohybná rúrka, 750N/5cm,-25až60°C,PVC</t>
  </si>
  <si>
    <t>Typ ako napr.:.7</t>
  </si>
  <si>
    <t>FXP 32TURBO GR Ohybná rúrka, 750N/5cm,-25až60°C,PVC</t>
  </si>
  <si>
    <t>Typ ako napr.:.8</t>
  </si>
  <si>
    <t>HFXP 20 Ohybná bezhalogénová rúrka, 750N/5cm, -25až105°C, PP</t>
  </si>
  <si>
    <t>Typ ako napr.:.9</t>
  </si>
  <si>
    <t>HFXP 25 Ohybná bezhalogénová rúrka, 750N/5cm, -25až105°C, PP</t>
  </si>
  <si>
    <t>Typ ako napr.:.10</t>
  </si>
  <si>
    <t>Typ ako napr.:.11</t>
  </si>
  <si>
    <t>HFCL 20 IEC LG Príchytky - klipy, bezhalogénové</t>
  </si>
  <si>
    <t>Typ ako napr.:.12</t>
  </si>
  <si>
    <t>HFCL 25 IEC LG Príchytky - klipy, bezhalogénové</t>
  </si>
  <si>
    <t>Typ ako napr.:.13</t>
  </si>
  <si>
    <t>HFCL 32 IEC LG Príchytky - klipy, bezhalogénové</t>
  </si>
  <si>
    <t>Typ ako napr.:.14</t>
  </si>
  <si>
    <t>kotva Hilti HPS 6/15x40</t>
  </si>
  <si>
    <t>osadenie krabice na povrchu</t>
  </si>
  <si>
    <t>435802513</t>
  </si>
  <si>
    <t>389601548</t>
  </si>
  <si>
    <t>220260511</t>
  </si>
  <si>
    <t>upevnenie rúrky pancierovej D16mm na povrchu</t>
  </si>
  <si>
    <t>-1453235980</t>
  </si>
  <si>
    <t>220260512</t>
  </si>
  <si>
    <t>upevnenie rúrky pancierovej D21mm na povrchu</t>
  </si>
  <si>
    <t>-1729988202</t>
  </si>
  <si>
    <t>220260513</t>
  </si>
  <si>
    <t>upevnenie rúrky pancierovej D29mm na povrchu</t>
  </si>
  <si>
    <t>-464662709</t>
  </si>
  <si>
    <t>220260514</t>
  </si>
  <si>
    <t>upevnenie rúrky pancierovej D36mm na povrchu</t>
  </si>
  <si>
    <t>244740938</t>
  </si>
  <si>
    <t>220261641</t>
  </si>
  <si>
    <t>montáž príchytky D6 v murive z kamena</t>
  </si>
  <si>
    <t>627307559</t>
  </si>
  <si>
    <t>1960080309</t>
  </si>
  <si>
    <t>517080414</t>
  </si>
  <si>
    <t>D4-ŠK</t>
  </si>
  <si>
    <t>Audiotechnika</t>
  </si>
  <si>
    <t>Pol81</t>
  </si>
  <si>
    <t>videoprojektor projektor</t>
  </si>
  <si>
    <t>Pol82</t>
  </si>
  <si>
    <t>príslušenstvo na montáž projektora s káblami</t>
  </si>
  <si>
    <t>Pol83</t>
  </si>
  <si>
    <t>montáž projektora na strop</t>
  </si>
  <si>
    <t>1183911975</t>
  </si>
  <si>
    <t>2 - SO.02 - západné paláce s kaplnkou</t>
  </si>
  <si>
    <t xml:space="preserve">    5 - Komunikácie</t>
  </si>
  <si>
    <t xml:space="preserve">    8 - Rúrové vedenie</t>
  </si>
  <si>
    <t xml:space="preserve">    713 - Izolácie tepelné</t>
  </si>
  <si>
    <t xml:space="preserve">    766 - Konštrukcie stolárske</t>
  </si>
  <si>
    <t xml:space="preserve">    772 - Podlahy z prírod.a konglomer.kameňa</t>
  </si>
  <si>
    <t xml:space="preserve">    782 - Dokončovacie práce a obklady z kam.</t>
  </si>
  <si>
    <t xml:space="preserve">    784 - Dokončovacie práce - maľby</t>
  </si>
  <si>
    <t xml:space="preserve">    785 - Dokončovacie práce - tapetovanie</t>
  </si>
  <si>
    <t xml:space="preserve">    9-I - Reštaurátorsko -konzervátorské práce,vrátane , reštaurátorskej dokumentácie</t>
  </si>
  <si>
    <t>139811101</t>
  </si>
  <si>
    <t>Výkop v uzavretých priestoroch s naložením výkopu na dopravný prostriedok v hornine 5 až 7</t>
  </si>
  <si>
    <t>-2036528780</t>
  </si>
  <si>
    <t>"S2.2 - výkop pre základ schodiska" 0,6*3*1</t>
  </si>
  <si>
    <t>"S2.7 - výkop pre zákl. pätky pre OK TKO" 0,3*0,89*1+0,4*0,4*1*2+0,4*0,54*1*2</t>
  </si>
  <si>
    <t xml:space="preserve">"základy pod schody" </t>
  </si>
  <si>
    <t>"SCH1" 0,4*0,8*6</t>
  </si>
  <si>
    <t>"SCH2" 0,4*0,8*2</t>
  </si>
  <si>
    <t>"SCH3" 0,4*0,8*2</t>
  </si>
  <si>
    <t>"výkop pre šachtu Šd4" 1,3</t>
  </si>
  <si>
    <t>162201251</t>
  </si>
  <si>
    <t>Vodorovné premiestnenie výkopu nosením do 10 m horniny 5 a 7</t>
  </si>
  <si>
    <t>-1482296865</t>
  </si>
  <si>
    <t>162301153</t>
  </si>
  <si>
    <t>Vodorovné premiestnenie výkopku po nespevnenej ceste, horniny tr.5-7, do 500 m</t>
  </si>
  <si>
    <t>2065055111</t>
  </si>
  <si>
    <t>166101151</t>
  </si>
  <si>
    <t>Prehodenie neuľahnutého výkopku z horniny 5 až 7 do 100 m3</t>
  </si>
  <si>
    <t>373266752</t>
  </si>
  <si>
    <t>171201101</t>
  </si>
  <si>
    <t>Uloženie sypaniny do násypov s rozprestretím sypaniny vo vrstvách a s hrubým urovnaním nezhutnených</t>
  </si>
  <si>
    <t>-2024228622</t>
  </si>
  <si>
    <t>216904214</t>
  </si>
  <si>
    <t>Očistenie plôch muriva od náletovej vegetácie</t>
  </si>
  <si>
    <t>938071729</t>
  </si>
  <si>
    <t>"kamenné murivo pod chrličmi" 12*8+4*8+7*4+8*8</t>
  </si>
  <si>
    <t>224311233</t>
  </si>
  <si>
    <t>Výplň pilót zo síranovzdorného betónu železového tr. V8-C 25/30 bez pažiacej suspenzie</t>
  </si>
  <si>
    <t>-1911427259</t>
  </si>
  <si>
    <t>"S2.6 - základové piloty pre vretenové schodisko" 3,14*0,15*0,15*1,2*10</t>
  </si>
  <si>
    <t>224361114</t>
  </si>
  <si>
    <t>Výstuž pilót betónovaných do zeme, s vytiahnutím pažnice, z ocele 10 505</t>
  </si>
  <si>
    <t>1448228948</t>
  </si>
  <si>
    <t>"S2.6 - výstuž zákl. pilot pre vretenové schodisko" 0,08912</t>
  </si>
  <si>
    <t>264311111</t>
  </si>
  <si>
    <t>Vrty pre pilóty nezapažené, zvislé, priemeru nad 245 do 380 mm, v hĺbke od 0 do 5 m v hornine III</t>
  </si>
  <si>
    <t>-1038491307</t>
  </si>
  <si>
    <t>"S2.6 - vrty pre piloty ZP1 pre vretenové schodisko" 10*1,2</t>
  </si>
  <si>
    <t>273361821</t>
  </si>
  <si>
    <t>Výstuž základových dosiek z ocele 10505</t>
  </si>
  <si>
    <t>1618905687</t>
  </si>
  <si>
    <t>"S2.2 -výstuž základu pod schodisko" 0,04</t>
  </si>
  <si>
    <t>274313611</t>
  </si>
  <si>
    <t>Betón základových pásov, prostý tr.C 16/20</t>
  </si>
  <si>
    <t>-1915772271</t>
  </si>
  <si>
    <t>"SCH2" 0,4*0,8*1,6</t>
  </si>
  <si>
    <t>"SCH3" 0,4*0,8*1,6</t>
  </si>
  <si>
    <t>274321411</t>
  </si>
  <si>
    <t>Betón základových pásov, železový (bez výstuže), tr.C 25/30</t>
  </si>
  <si>
    <t>2082390319</t>
  </si>
  <si>
    <t>"S2.2 -základ pod predné schodisko" 0,6*1*2,891</t>
  </si>
  <si>
    <t>275211412</t>
  </si>
  <si>
    <t>Murivo základových pätiek z lomového kameňa nelícované na maltu MC-10</t>
  </si>
  <si>
    <t>542217165</t>
  </si>
  <si>
    <t>"S2.2 -podmurovanie nosníkov predného schodiska" 0,3*0,25*3*3</t>
  </si>
  <si>
    <t>-277470672</t>
  </si>
  <si>
    <t>"S2.7 -  zákl. pätky pre OK TKO" 0,3*0,89*1+0,4*0,4*1*2+0,4*0,54*1*2</t>
  </si>
  <si>
    <t>289201212</t>
  </si>
  <si>
    <t>Vyklinovanie uvoln.kamen. z lomov.kam. l strednom</t>
  </si>
  <si>
    <t>2024198204</t>
  </si>
  <si>
    <t>"klenby"</t>
  </si>
  <si>
    <t>"m.č.02-1.105"46,04*1,3*2</t>
  </si>
  <si>
    <t>"m.č.02-1.07" 40,65*1,3*2</t>
  </si>
  <si>
    <t>"m.č.02-1.08" 64,81*1,3*2</t>
  </si>
  <si>
    <t>"m.č.02-1.09" 55,17*1,3*2</t>
  </si>
  <si>
    <t>"m.č.02-1.10" 39,51*1,3*2</t>
  </si>
  <si>
    <t>289211111</t>
  </si>
  <si>
    <t>Doplnenie skal.steny, kam.muriva kameňom získaným na stavbe na maltu rozpínavú</t>
  </si>
  <si>
    <t>695736549</t>
  </si>
  <si>
    <t>"domurovanie otvorov  kaps pre OK nosníky"</t>
  </si>
  <si>
    <t>"S2.3" 10*0,2</t>
  </si>
  <si>
    <t>"S2.4" 9*0,2</t>
  </si>
  <si>
    <t>Medzisúčet.</t>
  </si>
  <si>
    <t>"doplnenie muriva pod chrličmi plocha 220 m2 -10%" 22*0,4</t>
  </si>
  <si>
    <t>2892111P</t>
  </si>
  <si>
    <t>Úprava korún murív a statických deformáci</t>
  </si>
  <si>
    <t>-1445789768</t>
  </si>
  <si>
    <t>"ozn. UK"</t>
  </si>
  <si>
    <t>"technológický postup viď.diel TS statiky"</t>
  </si>
  <si>
    <t xml:space="preserve">"úpravu korún vykonávať po úsekoch,aby sa mohli použiť vybúrané kamene  po očistení znovu"   </t>
  </si>
  <si>
    <t>" rozobratie uvolnených kameňov,vyčistenie od uvolnenj malty, opätovné domurovanie a zaškárovani maltou odporučanou statikom s použitím"</t>
  </si>
  <si>
    <t>"hydraulického vápná a hrubozrného piesku riečného, kameň použiť jestvujúci z búračiek v prípade nedostaku použiť kameň identický pôvodnému"</t>
  </si>
  <si>
    <t>"predpokladaná plocha úprav 398,5m2 a priemerná hrúbka 500mm" 398,5*0,5</t>
  </si>
  <si>
    <t>2892111P-S</t>
  </si>
  <si>
    <t>Sanácia päty muriva pred vyfrézovaním a ukotvením hydroizolácie</t>
  </si>
  <si>
    <t>-1870248775</t>
  </si>
  <si>
    <t>"odobratie uvolnených castí muriva, vycistenie po uvolnených prvkoch, následné domurovanie päty akaverien s ich aktivaciou"</t>
  </si>
  <si>
    <t>"styčná plocha plechu a muriva bude vyrovnaná murovaciou maltou"</t>
  </si>
  <si>
    <t>"dotmelenie kotviacih plechou je súčasťou hydroizolácie"</t>
  </si>
  <si>
    <t>" množstvo prevzaté z tabuliek prvkov na kotvenie hydroizolácie ozn. AP5 a AP6" 404,25*0,25</t>
  </si>
  <si>
    <t>"m.č. 02-1.02"</t>
  </si>
  <si>
    <t>"m.č. 02-1.04"</t>
  </si>
  <si>
    <t>"m.č. 02 -1.06"</t>
  </si>
  <si>
    <t>"m.č. 02-2.05"</t>
  </si>
  <si>
    <t>"m.č. 02- 2.06"</t>
  </si>
  <si>
    <t>"m.č, 02 -2.07"</t>
  </si>
  <si>
    <t xml:space="preserve">"m.č. 02- 2.08" </t>
  </si>
  <si>
    <t>"m.č. 02- 2.09"</t>
  </si>
  <si>
    <t>-694361711</t>
  </si>
  <si>
    <t>"detail D11 ,veniec V2 " 8,5*0,07*0,25+8,5*0,82*0,35</t>
  </si>
  <si>
    <t>"detail D12 veniec V3 -domurovanie pod veniec" 11,2*0,4*0,2</t>
  </si>
  <si>
    <t>"detail D17 -doplnenie kam. muriva pod veniec" 4,73*0,45*0,15</t>
  </si>
  <si>
    <t>"detial D17 -domurovanie pod veniec" 11,3*0,37*0,2+11,3*0,15*0,25</t>
  </si>
  <si>
    <t>"detail D21 V1 - atika kaplnky" 33,075*0,45*0,2+33,075*0,807*0,2</t>
  </si>
  <si>
    <t xml:space="preserve">"domurovanie  porušených klenieb do symetrického tvaru " 5,5 </t>
  </si>
  <si>
    <t>311101212</t>
  </si>
  <si>
    <t>Prestupy v múroch z betónu a železobetónu vložkami s vonkajšou prierezovou plochou nad 0, 02-0,05 m2</t>
  </si>
  <si>
    <t>27299670</t>
  </si>
  <si>
    <t xml:space="preserve">HD PE rúry vložené do základov pri betónaži pre slaboprúdové rozvody" </t>
  </si>
  <si>
    <t>"HD PE 90" 2*1</t>
  </si>
  <si>
    <t xml:space="preserve">"HD PE 75" 4*1 </t>
  </si>
  <si>
    <t>2861129600</t>
  </si>
  <si>
    <t>HDPE rúry tlakové pre rozvod vody - PE 100 / PN 10 75 x 4,5 x L</t>
  </si>
  <si>
    <t>843231015</t>
  </si>
  <si>
    <t>4*1,01 'Prepočítané koeficientom množstva</t>
  </si>
  <si>
    <t>2861129700</t>
  </si>
  <si>
    <t>HDPE rúry tlakové pre rozvod vody - PE 100 / PN 10 90 x 5,4 x L</t>
  </si>
  <si>
    <t>1717370858</t>
  </si>
  <si>
    <t>2*1,01 'Prepočítané koeficientom množstva</t>
  </si>
  <si>
    <t>31423-PV</t>
  </si>
  <si>
    <t>Varné centrum vymurované z tehál plných na maltu odolnú teplu ,s krycou doskou z andezitu hr. 65mm a otvorom pre osadenie el.varného liatinpvého panela, drevenými policami podrobnosti viď. v.č.</t>
  </si>
  <si>
    <t>-1119250075</t>
  </si>
  <si>
    <t>411388531</t>
  </si>
  <si>
    <t>Zabetónov. otvoru s plochou 0, 25-1,00 m2, v stropoch zo železobetónu a tvárnicových a v klenbách</t>
  </si>
  <si>
    <t>570319287</t>
  </si>
  <si>
    <t>"zalievka , zahlavie oceľ. nocníkov osadzovaných na murivo"</t>
  </si>
  <si>
    <t>"S2.3 - OK neprístupná presklenná strecha"0,3*0,5*0,3*6+0,3*0,3*0,3*4</t>
  </si>
  <si>
    <t>"S2.4 - OK pochôdzny nerezový rošt" 0,3*0,2*0,15*9</t>
  </si>
  <si>
    <t>4113885P</t>
  </si>
  <si>
    <t xml:space="preserve">Zamurovanie -doplnenie narušeného zaklenutia otvorov a ník kameňom a maltou predpísanou v TS vrátane potrebného debnenia </t>
  </si>
  <si>
    <t>27372117</t>
  </si>
  <si>
    <t>"m.č. 02-2.04 pohľ.6 " 1,270*1*0,5</t>
  </si>
  <si>
    <t xml:space="preserve">                                     0,65*1*0,3</t>
  </si>
  <si>
    <t>"m.č. 02 - 2.05 pohľ.1" 1,2*1,1*0,5</t>
  </si>
  <si>
    <t xml:space="preserve">                     "pohľ.3" 0,75*0,95*0,3+2,3*0,95*0,5</t>
  </si>
  <si>
    <t xml:space="preserve">                    "pohľ. 4" 2*0,8*0,5</t>
  </si>
  <si>
    <t>"m.č. 02- 2.06 pohľ.1" 0,85*0,9*0,3</t>
  </si>
  <si>
    <t xml:space="preserve">                   " pohľ.3" 1,5*0,9*0,3</t>
  </si>
  <si>
    <t>"m.č.02-2.09 pohľ.1" 1,5*0,6*0,5</t>
  </si>
  <si>
    <t>-793547891</t>
  </si>
  <si>
    <t>"S2.1,S2.8"</t>
  </si>
  <si>
    <t>"V1" (0,172*0,47+0,3*0,33)*(7,86+10,514+3,31+3,445+3,31+10,620)</t>
  </si>
  <si>
    <t>"V2" 0,3*0,25*(7,81+1,02+1,75+5,105+6,225+7,83)</t>
  </si>
  <si>
    <t>"V3" 0,4*0,3*7,025</t>
  </si>
  <si>
    <t>"V4" 0,4*0,25*1,13</t>
  </si>
  <si>
    <t>"V5" 0,3*0,3*2,82</t>
  </si>
  <si>
    <t>"V6" 0,4*0,2*0,44</t>
  </si>
  <si>
    <t>-2005084666</t>
  </si>
  <si>
    <t>"V1" (0,47*2+0,33*2+0,128)*(7,86+10,514+3,31+3,445+3,31+10,620)</t>
  </si>
  <si>
    <t>"V2" 2*0,25*(7,81+1,02+1,75+5,105+6,225+7,83)</t>
  </si>
  <si>
    <t>"V3" 2*0,3*7,025</t>
  </si>
  <si>
    <t>"V4" 2*0,25*1,13</t>
  </si>
  <si>
    <t>"V5" 2*0,3*2,82</t>
  </si>
  <si>
    <t>"V6" 2*0,2*0,44</t>
  </si>
  <si>
    <t>755365330</t>
  </si>
  <si>
    <t>-291022544</t>
  </si>
  <si>
    <t>"S2.8 V1-V6" 0,536</t>
  </si>
  <si>
    <t>43412142P</t>
  </si>
  <si>
    <t>Osadzovanie schodiskových stupňov kamenných do štrkového lôžka</t>
  </si>
  <si>
    <t>833032994</t>
  </si>
  <si>
    <t>"    D22 m.č. 02 - 2.02 -320/180" 0,75*3</t>
  </si>
  <si>
    <t xml:space="preserve">                         "320/230" 0,75 </t>
  </si>
  <si>
    <t>"D23 .m.č. 02-1.05a 1.06 -320/173" 1,245</t>
  </si>
  <si>
    <t xml:space="preserve">                                    " 320/220" 1,245</t>
  </si>
  <si>
    <t>"D24m.č. 1.04a1.05 - 300/150" 1,25</t>
  </si>
  <si>
    <t>"SCH1 m.č. 02-1.15 -350/160" 6,22</t>
  </si>
  <si>
    <t xml:space="preserve">                               "370/160" 6,22</t>
  </si>
  <si>
    <t xml:space="preserve">                               "370/160" 4,5</t>
  </si>
  <si>
    <t xml:space="preserve">                               "370/180" 1,72</t>
  </si>
  <si>
    <t xml:space="preserve">                                 "370/180" 6,35  </t>
  </si>
  <si>
    <t>"SCH2 m.č.02 - 1.04-1.08 350/180" 1,57</t>
  </si>
  <si>
    <t>"Schody v m.č. 02 -1.02 300/190" 4*1,7</t>
  </si>
  <si>
    <t>"Schody medzi m.č. 02 - 1.06 a 1.08A 240/150" 5*1,3</t>
  </si>
  <si>
    <t>583867460-M</t>
  </si>
  <si>
    <t>Schodišťové stupne z opracovaných pieskovcových -povrch opatrený hydrofobizačným náterom š.300-370 a v.160-230mm</t>
  </si>
  <si>
    <t>363028874</t>
  </si>
  <si>
    <t>583867460-M1</t>
  </si>
  <si>
    <t>Očistenie, úprava a hydrofobizáčný náter vybúraných masivných schodiskových stupňov</t>
  </si>
  <si>
    <t>426902129</t>
  </si>
  <si>
    <t>Komunikácie</t>
  </si>
  <si>
    <t>594111P</t>
  </si>
  <si>
    <t>Dlažba z lomového kameňa do lôžka z kameniva ťaženého -travertínová dlažba -pieskovcový štet</t>
  </si>
  <si>
    <t>1816728507</t>
  </si>
  <si>
    <t xml:space="preserve">"ozn. P10  m.č. 03-1.01" 34,3 </t>
  </si>
  <si>
    <t>61242142P</t>
  </si>
  <si>
    <t>Jednovrstvá jadrová omietka kopirujúca plasticitu muriva na báze hydraulického vápna , plnivo hrubozrný piesok fr. 1-4mm (viď. TS)</t>
  </si>
  <si>
    <t>1497749823</t>
  </si>
  <si>
    <t>"m.č.02 - 1.11- 1.13" (0,470+0,75+1,266+1,2)*4+0,937*2,8-0,75*1,73-1,12*2,1+2,1634*4</t>
  </si>
  <si>
    <t>(0,698+3,285+1,25)*2,1+2,329*3,2-1,2*1,84+(1+2,929)*4+1,509*4,3+(0,74+0,25+3,323)*4+(0,154+0,57+0,606+1,814+0,492+1,659)*4</t>
  </si>
  <si>
    <t>1,7*4-0,75*1,73+0,6*1,73*2</t>
  </si>
  <si>
    <t>5,2*2,1+5,2*4+1,265*4+5,7*4-1,3*2,18+3,435*2</t>
  </si>
  <si>
    <t>"m.č. 02 - 1.15" (7,68+0,8)*4,1-1,636*1,54+(1,839+1,265+1,509+1,778+1,005+4,3349+1,005+1,903+0,552)*4+7,507*4,72+1,62*1,262*2+1,55*1,262*2</t>
  </si>
  <si>
    <t>7,775*4,72-2,2*2,15+(0,3+2,039+1,8+4,669+1,775+1,848+1,775+4,518+1,95+1,834+4,261)*4,2-4,642*2,5-4,515*2,39-4,237*2,23</t>
  </si>
  <si>
    <t>(1,5+0,55+2,096+2,187+10,207)*4,1</t>
  </si>
  <si>
    <t xml:space="preserve">"stropy" </t>
  </si>
  <si>
    <t>"m.č.1,11-1.13" 26,69+6,26+18,59</t>
  </si>
  <si>
    <t>"m.č.1.15"224,24</t>
  </si>
  <si>
    <t>62246325BP</t>
  </si>
  <si>
    <t>Sanácia betonových konštrukcií -očistenie od machu,odsolenie,v prépade poškodenia pretmelenie tmelom  na báze cementovej malty</t>
  </si>
  <si>
    <t>1222436790</t>
  </si>
  <si>
    <t>"stropy ŽB trámové"</t>
  </si>
  <si>
    <t>"stropy m.č. 02-0.01" 47,47*2</t>
  </si>
  <si>
    <t>"m.č.02-0.02" 43,72*2</t>
  </si>
  <si>
    <t>63157100P</t>
  </si>
  <si>
    <t>Zavalcovaný pieskovcový podklad pod podlahy hr. 50mm</t>
  </si>
  <si>
    <t>1973253889</t>
  </si>
  <si>
    <t>"podlaha P2" 459,8*0,05</t>
  </si>
  <si>
    <t>"podlaha P3" 115,58*0,05</t>
  </si>
  <si>
    <t>"podlaha P6"26,64*0,1</t>
  </si>
  <si>
    <t>"podlaha P7" 146,08*0,1</t>
  </si>
  <si>
    <t>"podlaha P10" 34,3*0,1</t>
  </si>
  <si>
    <t>63157100P2</t>
  </si>
  <si>
    <t>Spätný presušený násyp nad klenbou</t>
  </si>
  <si>
    <t>891379791</t>
  </si>
  <si>
    <t>"podlaha P2" 459,8*0,5</t>
  </si>
  <si>
    <t>"podlaha P3" 115,58*0,5</t>
  </si>
  <si>
    <t>63157100R2</t>
  </si>
  <si>
    <t>Násyp na streche z drveného travertínu frakcie 16-32mm</t>
  </si>
  <si>
    <t>1083352082</t>
  </si>
  <si>
    <t>"skladba strechy S1" 83,45*(0,05+0,1)/2</t>
  </si>
  <si>
    <t>63157100R3</t>
  </si>
  <si>
    <t>Zásyp odvetrávacích drážok v podlahách z drveného travertínu frakcie 16-32mm</t>
  </si>
  <si>
    <t>-1095637828</t>
  </si>
  <si>
    <t>"B15"</t>
  </si>
  <si>
    <t>"m.č.02 - 1.05" 3,5+1,25++0,95+0,9+2,8+1,6+0,6+0,85+0,95+1,7+6,7+1,6</t>
  </si>
  <si>
    <t>"m.č. 02 - 1.07" 7,751+5,051+2,25+3,77+1,88+1,7+1,516+7,751</t>
  </si>
  <si>
    <t>"m.č. 02- 1.09" 1*4+1,65+0,72+1,03+1,187+0,783+3,611+0,57+0,99+0,552+2,68+4,502+1,5+1,55+2,68+0,55+1,01+0,873+2,18</t>
  </si>
  <si>
    <t>"m.č.02-1.10" 4,919+2,15+3,869+0,6+1,648+1,199+1,39+3,955+1,958</t>
  </si>
  <si>
    <t>109,375*0,1*0,1*1,1</t>
  </si>
  <si>
    <t>Dlažba mrazuvzdorná keramická (pôjdovka),rozmer cca 200x200x40,ukladaná do trassovej malty škárovaná,škárovacou hmotou TUBAG</t>
  </si>
  <si>
    <t>-691925333</t>
  </si>
  <si>
    <t>"ozn. P1 - m.č. 02-2.08,2.09" 53,09+52,91</t>
  </si>
  <si>
    <t>-305116200</t>
  </si>
  <si>
    <t>"ozn. P3-m.č. 2.05,2.06" 115,58</t>
  </si>
  <si>
    <t>632450491</t>
  </si>
  <si>
    <t>Spádový poter, spádová vrstva na balkónoch, lodžiách, terasách, hr. 30-130mm</t>
  </si>
  <si>
    <t>-695690992</t>
  </si>
  <si>
    <t>"ozn. P4" 30,95</t>
  </si>
  <si>
    <t>"ozn. P5 m.č. 02-1.12"7,42</t>
  </si>
  <si>
    <t>Rúrové vedenie</t>
  </si>
  <si>
    <t>894215111</t>
  </si>
  <si>
    <t>Domové kanaliz. šachty z betónu,  obost., priest. do 1,30 m3</t>
  </si>
  <si>
    <t>759849028</t>
  </si>
  <si>
    <t>"šachta Šd4" 0,9*0,9*1,25</t>
  </si>
  <si>
    <t>941955003</t>
  </si>
  <si>
    <t>Lešenie ľahké pracovné pomocné, s výškou lešeňovej podlahy nad 1,90 do 2,50 m</t>
  </si>
  <si>
    <t>-1137998291</t>
  </si>
  <si>
    <t>420+620</t>
  </si>
  <si>
    <t>"klenby a reštarátorske práce"</t>
  </si>
  <si>
    <t>942941022</t>
  </si>
  <si>
    <t>-376153784</t>
  </si>
  <si>
    <t>4*3,5+7*4,1+21*4,3+7,5*3,8+7,5*3,4+5*3,7+7,5*2,75+7,5*3,35+5,5*6,1+5*3,7+5*9,2+5*3,1+5*3,75+8,5*3,75</t>
  </si>
  <si>
    <t>9,5*3,75+15,5*3,35+15,5*3,35+29*3,5</t>
  </si>
  <si>
    <t>"kaplnka interiér"</t>
  </si>
  <si>
    <t>7,4*(6,3+9*2+2,5*3)+3*2,5+2,2*4+2,6*2,5</t>
  </si>
  <si>
    <t>"exteriérové kaplnka"</t>
  </si>
  <si>
    <t>9,5*(12+3,404+3,556+3,421+9,56)</t>
  </si>
  <si>
    <t>-679981102</t>
  </si>
  <si>
    <t>"interiérové lešenie" 656,4*1</t>
  </si>
  <si>
    <t>"interiérové v kaplnke" 258,12*6</t>
  </si>
  <si>
    <t>"exteriérové" 475,9*3</t>
  </si>
  <si>
    <t>"exteriérové v kaplnké" 303,4*6</t>
  </si>
  <si>
    <t>1842038498</t>
  </si>
  <si>
    <t>877323921</t>
  </si>
  <si>
    <t>-533507911</t>
  </si>
  <si>
    <t>-2122109150</t>
  </si>
  <si>
    <t>-1923114627</t>
  </si>
  <si>
    <t>-1613605545</t>
  </si>
  <si>
    <t>-1284118218</t>
  </si>
  <si>
    <t>-263005561</t>
  </si>
  <si>
    <t>961055111</t>
  </si>
  <si>
    <t>Búranie základov alebo vybúranie otvorov plochy nad 4 m2 v základoch železobetónových,  -2,40000t</t>
  </si>
  <si>
    <t>1003466478</t>
  </si>
  <si>
    <t>"odstránenie bet. základu s oceľ. konštrukciou po schodisku" 1,2*0,7*1,5</t>
  </si>
  <si>
    <t>962022391</t>
  </si>
  <si>
    <t>Búranie muriva nadzákladového kamenného príp. zmieš. na akúkoľvek maltu,  -2,38500t</t>
  </si>
  <si>
    <t>-284319270</t>
  </si>
  <si>
    <t>"B6 -vybúranie dočasne zamurovaných otvorov" 0,5*1,248*1,958+1,2*1,248*0,44</t>
  </si>
  <si>
    <t xml:space="preserve">                                                                                0,7*1,243*2,7</t>
  </si>
  <si>
    <t>"B7" 2*0,6*0,6</t>
  </si>
  <si>
    <t>"B21"</t>
  </si>
  <si>
    <t>"m.č.02- 2.03 -odbúranie muriva pre veniec" 1,4*0,2*7,8</t>
  </si>
  <si>
    <t>"V2" 0,3*0,2*(7,81+1,02+1,75+5,105+6,225+7,83)</t>
  </si>
  <si>
    <t>"V3" 0,4*0,2*7,025</t>
  </si>
  <si>
    <t>"B8 -búranie atikového muriva" 0,3*1,3*(10,103+3,415+3,512)</t>
  </si>
  <si>
    <t xml:space="preserve">                                                   0,3*0,5*(9,986+3,421)</t>
  </si>
  <si>
    <t>963023611</t>
  </si>
  <si>
    <t>Vybúranie schodiskových stupňov oblých, rovných alebo šikmých zo steny kamennej,  -0,35700t</t>
  </si>
  <si>
    <t>321206152</t>
  </si>
  <si>
    <t>"B5"</t>
  </si>
  <si>
    <t>"m.č.02-1.02" 1,6*3+0,913*2+0,9</t>
  </si>
  <si>
    <t>"m.č. 02 - 1.06" 6,5</t>
  </si>
  <si>
    <t>"m.č. 02- 1.04" 1,57</t>
  </si>
  <si>
    <t>9630511-P</t>
  </si>
  <si>
    <t>Búranie železobet. schodiska rozoberaním a ručným naradím bez použitia strojov</t>
  </si>
  <si>
    <t>1109712125</t>
  </si>
  <si>
    <t>"B4"</t>
  </si>
  <si>
    <t>"sekundárne schodisko" 5,4*0,25*2,891+0,2*2,946*2,889+0,25*5,2*2,892</t>
  </si>
  <si>
    <t xml:space="preserve">965024- P </t>
  </si>
  <si>
    <t>Búranie kamenných podláh alebo dlažieb z dosiek - ručné rozoberanie pre ďalšie použitie s očistením a uložením  -0,19200t</t>
  </si>
  <si>
    <t>-1059570883</t>
  </si>
  <si>
    <t xml:space="preserve">"B17" </t>
  </si>
  <si>
    <t>"m.č. 03 - 1.01"34,3</t>
  </si>
  <si>
    <t>"m.č. 02 -1.02"17,04</t>
  </si>
  <si>
    <t>"m.č. 02 - 1,04" 68,2</t>
  </si>
  <si>
    <t>"m.č. 02 - 1.06" 60,84</t>
  </si>
  <si>
    <t>"m.č. 02 - 2.02" 326,12</t>
  </si>
  <si>
    <t>"m.č.02 - 2.03" 53,36</t>
  </si>
  <si>
    <t>"m.č. 02 - 2.04" 66,2</t>
  </si>
  <si>
    <t>"m.č. 02 - 2.07" 38,97</t>
  </si>
  <si>
    <t>"B21 -ručné rozobratie kamennej dlažby na uloženie venca"</t>
  </si>
  <si>
    <t>"V2" 0,3*(7,81+1,02+1,75+5,105+6,225+7,83)</t>
  </si>
  <si>
    <t>"V3" 0,4*7,025</t>
  </si>
  <si>
    <t>965041441</t>
  </si>
  <si>
    <t>Búranie podkladov pod dlažby, liatych dlažieb a mazanín,škvarobetón hr.nad 100 mm, plochy nad 4 m2 -1,60000t</t>
  </si>
  <si>
    <t>-666758140</t>
  </si>
  <si>
    <t>"B8" 99,13*(0,05+0,15)/2</t>
  </si>
  <si>
    <t>965042141</t>
  </si>
  <si>
    <t>Búranie podkladov pod dlažby, liatych dlažieb a mazanín,betón alebo liaty asfalt hr.do 100 mm, plochy nad 4 m2 -2,20000t</t>
  </si>
  <si>
    <t>579019660</t>
  </si>
  <si>
    <t>"m.č.03 -1.01" 34,3*0,15</t>
  </si>
  <si>
    <t>"m.č. 02 -1.02"17,04*(0,06+0,06)</t>
  </si>
  <si>
    <t>"m.č. 02 - 1,04" 68,2*0,1</t>
  </si>
  <si>
    <t>"m.č. 02 - 1.06" 60,84*0,1</t>
  </si>
  <si>
    <t>"m.č. 02 - 2.02" 326,12*0,1</t>
  </si>
  <si>
    <t>"m.č.02 - 2.03" 53,36*0,1</t>
  </si>
  <si>
    <t>"m.č. 02 - 2.04" 66,2*0,1</t>
  </si>
  <si>
    <t>"m.č. 02 - 2.07" 38,97*0,1</t>
  </si>
  <si>
    <t>"B16"</t>
  </si>
  <si>
    <t>"m.č.02 - 2.05"67,69*0,1</t>
  </si>
  <si>
    <t>"m.č.02 - 2.06"47,89*0,1</t>
  </si>
  <si>
    <t>"m.č.02 - 2.08" 53,09*0,03</t>
  </si>
  <si>
    <t>"m.č.02 - 2.09" 52,91*0,03</t>
  </si>
  <si>
    <t>965081-P</t>
  </si>
  <si>
    <t>Ručné rozobratie podlahy z dlaždic ORLIT 200/200/30 mm</t>
  </si>
  <si>
    <t>250189510</t>
  </si>
  <si>
    <t>"m.č.02 - 2.05"67,69</t>
  </si>
  <si>
    <t>"m.č.02 - 2.06"47,89</t>
  </si>
  <si>
    <t>"m.č.02 - 2.08" 53,09</t>
  </si>
  <si>
    <t>"m.č.02 - 2.09" 52,91</t>
  </si>
  <si>
    <t>Odstránenie násypu pod podlahami -štrk pod podlahami s uložením pre ďalšie použitie</t>
  </si>
  <si>
    <t>2061610533</t>
  </si>
  <si>
    <t>"B17"</t>
  </si>
  <si>
    <t>"m.č. 02 -1.02"17,04*0,25</t>
  </si>
  <si>
    <t>"m.č. 02 - 1,04" 68,2*0,25</t>
  </si>
  <si>
    <t>"m.č. 02 - 1.06" 60,84*0,25</t>
  </si>
  <si>
    <t>"m.č. 02 - 2.02" 326,12*1</t>
  </si>
  <si>
    <t>"m.č.02 - 2.03" 53,36*0,5</t>
  </si>
  <si>
    <t>"m.č. 02 - 2.04" 66,2*0,5</t>
  </si>
  <si>
    <t>"m.č. 02 - 2.07" 38,97*0,5</t>
  </si>
  <si>
    <t>"m.č.02 - 2.05"67,69*1</t>
  </si>
  <si>
    <t>"m.č.02 - 2.06"47,89*1</t>
  </si>
  <si>
    <t>968062254</t>
  </si>
  <si>
    <t>Vybúranie kovových rámov okien jednod. plochy do 1 m2,  -0,05300t</t>
  </si>
  <si>
    <t>-775501090</t>
  </si>
  <si>
    <t>"vybúranie kovových rozvodných skríň ELI" 0,6*1,2*2</t>
  </si>
  <si>
    <t>968062255</t>
  </si>
  <si>
    <t>Vybúranie kovových rámov okien jednoduchých plochy do 2 m2,  -0,03600t</t>
  </si>
  <si>
    <t>-802880483</t>
  </si>
  <si>
    <t>"m.č.02-0.01 -B1" 0,7*1,7+1,05*1,5</t>
  </si>
  <si>
    <t>"m.č.02-0.02 - B1" 0,872*1,5</t>
  </si>
  <si>
    <t>"m.č.02-1.13 - B1" 1,2*2,1</t>
  </si>
  <si>
    <t>"m.č.02-1.12 - B1"  0,75*2,1+0,9*1,5</t>
  </si>
  <si>
    <t>"m.č.02- 1.11 - B1" 1*1,5</t>
  </si>
  <si>
    <t>"m.č.02 - 1.10 -B1" 0,8*1,13</t>
  </si>
  <si>
    <t>"m.č.02 - 1.09 - B1" 0,9*1,13</t>
  </si>
  <si>
    <t>"m.č.02 - 1.07 - B1" 1,08*1,5+1,199*1,13+0,9*2,1</t>
  </si>
  <si>
    <t>"m.č.02 - 1.05 - B1" 1,262*1,13+1,45*1,896</t>
  </si>
  <si>
    <t>968062257</t>
  </si>
  <si>
    <t>Vybúranie kovových rámov okien jednoduchých plochy nad 4 m2,  -0,02800t</t>
  </si>
  <si>
    <t>-789436961</t>
  </si>
  <si>
    <t>"m.č. 02-1.15" 4,582*2,498+4,518*2,39+4,205*2,229+6,219*4,72+4,611*3,86</t>
  </si>
  <si>
    <t>97102448P</t>
  </si>
  <si>
    <t>Vybúranie otvoru v murive kamennom 300x300 m hr. muriva do 1000 -1200mm,  -0,49700t</t>
  </si>
  <si>
    <t>-1200736213</t>
  </si>
  <si>
    <t>"B20" 4</t>
  </si>
  <si>
    <t>"m.č. 02-1.05"1</t>
  </si>
  <si>
    <t>51955988</t>
  </si>
  <si>
    <t>"S2.3 výsek kapies pre uloženie oceľ. nosníkov" 6+4</t>
  </si>
  <si>
    <t>"S2.4 výsek kapies pre osadenie oceľ. nosníkov" 4+5</t>
  </si>
  <si>
    <t>97403283P</t>
  </si>
  <si>
    <t>Vyrezanie rýh frézovaním v murive z kameňa hl. 50mm a š. 25mm -0,00180 t</t>
  </si>
  <si>
    <t>-1505732906</t>
  </si>
  <si>
    <t>" množstvo prevzaté z tabuliek prvkov na kotvenie hydroizolácie ozn. AP5 a AP6" 404,25</t>
  </si>
  <si>
    <t>974042557</t>
  </si>
  <si>
    <t>Vysekanie rýh v betónovej dlažbe do hĺbky 100mm a šírky nad 300mm,  -0,08800t</t>
  </si>
  <si>
    <t>1118245092</t>
  </si>
  <si>
    <t>"B18"</t>
  </si>
  <si>
    <t>"vybúranie pieskovcovej dlažby v š. 350mm na založenie stupňa" 6,219</t>
  </si>
  <si>
    <t>974049-P</t>
  </si>
  <si>
    <t>Vyrezanie drážky v našľapnej vrstve podlahy š.100 a hl. 100mm</t>
  </si>
  <si>
    <t>935784310</t>
  </si>
  <si>
    <t>976027231</t>
  </si>
  <si>
    <t>Vybúranie krycích dosiek kamenných, ukončujúcich hornú plochu muriva, hr. do 100 mm,  -0,21600t</t>
  </si>
  <si>
    <t>2121881740</t>
  </si>
  <si>
    <t>"B19" 0,6*4,205+4,818+4,582</t>
  </si>
  <si>
    <t>"m.č.02-2.03" 0,5*6,153</t>
  </si>
  <si>
    <t>"m.č.02 - 2.02"  0,6*4,46+0,6*4,77+0,6*4,75</t>
  </si>
  <si>
    <t>976071111</t>
  </si>
  <si>
    <t>Vybúranie kovových madiel a zábradlí,  -0,03700t</t>
  </si>
  <si>
    <t>910096567</t>
  </si>
  <si>
    <t>"B2"</t>
  </si>
  <si>
    <t>"m.č.02- 1.11"1,4+3,253+0,941</t>
  </si>
  <si>
    <t>"schodisko "2,889+5,2+1,234+2,484+5,172+5,48+0,738+7,5+6,522+0,914+6,919+1,7+1,9+1,7+1,02+1,66+0,998+1,446+1,617+4,46+4,77+4,1+7,785+1,081+1,82+0,5</t>
  </si>
  <si>
    <t>3,311+2,967+2,608</t>
  </si>
  <si>
    <t>978021191</t>
  </si>
  <si>
    <t>Otlčenie cementových omietok vnútorných stien v rozsahu do 100 %,  -0,06100t</t>
  </si>
  <si>
    <t>-611599199</t>
  </si>
  <si>
    <t>979011131</t>
  </si>
  <si>
    <t>Zvislá doprava sutiny po schodoch ručne do 3.5 m</t>
  </si>
  <si>
    <t>-1934615365</t>
  </si>
  <si>
    <t>-397200710</t>
  </si>
  <si>
    <t>430</t>
  </si>
  <si>
    <t>1117466965</t>
  </si>
  <si>
    <t>430*25</t>
  </si>
  <si>
    <t>-2107219889</t>
  </si>
  <si>
    <t>-1937895000</t>
  </si>
  <si>
    <t>1268,861*10 'Prepočítané koeficientom množstva</t>
  </si>
  <si>
    <t>-1195505310</t>
  </si>
  <si>
    <t>999281111</t>
  </si>
  <si>
    <t>Presun hmôt pre opravy a údržbu objektov vrátane vonkajších plášťov výšky do 25 m</t>
  </si>
  <si>
    <t>-643865465</t>
  </si>
  <si>
    <t>-1788042679</t>
  </si>
  <si>
    <t>"OK schody,výstuž do betónu, rôzne oceľ. dielce"14,5</t>
  </si>
  <si>
    <t>-1446633037</t>
  </si>
  <si>
    <t>"S1 polypropylenová netkaná geotextília 300gr./m2" 83,45*1,2</t>
  </si>
  <si>
    <t>"S1 2x polypropylénová netkaná geotextília - separačná a mikroventilačná" 83,45*1,2+83,45*1,2</t>
  </si>
  <si>
    <t>"S1 polypropylenová netkaná geotextília 300gr/m2" 83,45*1,2</t>
  </si>
  <si>
    <t xml:space="preserve">"podlaha P1- ochranná geotextília 300/gr/m2" 106 </t>
  </si>
  <si>
    <t>"podlaha P1 - separačná geotextília 300gr/m2" 106</t>
  </si>
  <si>
    <t>"podlaha P2 -ochranná geotextília 300gr/m2" 459,8</t>
  </si>
  <si>
    <t>"podlaha P2 - separačná geotextília 300gr/m2" 459,8</t>
  </si>
  <si>
    <t>"podlaha P3 - ochranná geotextília 300gr/m2" 115,58</t>
  </si>
  <si>
    <t>"podlaha P3 - separačná geotextília 300 gr/m2" 115,58</t>
  </si>
  <si>
    <t>"podlaha P4 - ochranná geotextília 300gr/m2" 30,95</t>
  </si>
  <si>
    <t>"podlaha P4 - separačná geotextília 300gr/m2" 30,95</t>
  </si>
  <si>
    <t>"podlaha P6 - ochranná geotextília 300g/m2" 26,64</t>
  </si>
  <si>
    <t>"podlaha P6 - separačná geotextília 300g/m2" 26,64</t>
  </si>
  <si>
    <t>"podlaha P7 - ochranná geotextília 300g/m2" 146,08</t>
  </si>
  <si>
    <t>"podlaha P7 - separačná geotextília 300g/m2" 146,08</t>
  </si>
  <si>
    <t>"podlaha P9 - geotextília" 10,67</t>
  </si>
  <si>
    <t>"podlaha P10 - ochranná geotextília 300g/m2" 34,3</t>
  </si>
  <si>
    <t>"podlaha P10 - separačná geotextília 300g/m2" 34,3</t>
  </si>
  <si>
    <t>-753494582</t>
  </si>
  <si>
    <t>2249,93*1,15 'Prepočítané koeficientom množstva</t>
  </si>
  <si>
    <t>711132107</t>
  </si>
  <si>
    <t>Zhotovenie izolácie proti zemnej vlhkosti nopovou fóloiu položenou voľne na ploche zvislej</t>
  </si>
  <si>
    <t>2026868519</t>
  </si>
  <si>
    <t>140,25</t>
  </si>
  <si>
    <t>923125895</t>
  </si>
  <si>
    <t>140,25*1,2 'Prepočítané koeficientom množstva</t>
  </si>
  <si>
    <t>711461103</t>
  </si>
  <si>
    <t>Zhotovenie vodorovnej izolácie proti povrchovej a tlakovej vode gumami prilepenými na celej ploche</t>
  </si>
  <si>
    <t>-303576514</t>
  </si>
  <si>
    <t>"S1 hydroizolačná fólia z PVC hr. 1,5mm" 83,45*1,2</t>
  </si>
  <si>
    <t>2833101400</t>
  </si>
  <si>
    <t>Fólia  Hydroizolačná fólia-strešná S 327-15 EL 1.5mm, balenie 21/840 m2,RAL štandard</t>
  </si>
  <si>
    <t>-1027539249</t>
  </si>
  <si>
    <t>100,14*1,15 'Prepočítané koeficientom množstva</t>
  </si>
  <si>
    <t>-702662613</t>
  </si>
  <si>
    <t>885</t>
  </si>
  <si>
    <t>283220003300</t>
  </si>
  <si>
    <t>Hydroizolačná fólia PVC-P FATRAFOL AQUALPAST 805/V, hr. 1 mm, pre izoláciu záhradných jazierok, rybníkov, iných vodných plôch, FATRA IZOLFA</t>
  </si>
  <si>
    <t>-1841893777</t>
  </si>
  <si>
    <t>885*1,15 'Prepočítané koeficientom množstva</t>
  </si>
  <si>
    <t>553430004600</t>
  </si>
  <si>
    <t>Lišta stenová z poplastovaného plechu FATRAFOL, PVC š. 100 mm, dĺ. 2 m, FATRA IZOLFA</t>
  </si>
  <si>
    <t>-516867952</t>
  </si>
  <si>
    <t>-1135507312</t>
  </si>
  <si>
    <t>6936656063</t>
  </si>
  <si>
    <t>Bentonitová rohož typu CEMtobent DS 5,5kg/m2 ochrana stavieb s 3D kompozitnou fóliou hodnota DIN EN ISO 18130m/s 2x10-15</t>
  </si>
  <si>
    <t>1629189934</t>
  </si>
  <si>
    <t>-881119832</t>
  </si>
  <si>
    <t>136,95*1,15</t>
  </si>
  <si>
    <t>693665606</t>
  </si>
  <si>
    <t>Dotesňovacia pasta typu CEMproot a CEMtopaste ako súčasť izolačného systému bentonitových rohoží</t>
  </si>
  <si>
    <t>-445749988</t>
  </si>
  <si>
    <t>693665607</t>
  </si>
  <si>
    <t>Dotesňovací bentonitový prach na vodorovné spoje ako súčasť izolačného systému bentonitových rohoží</t>
  </si>
  <si>
    <t>1978664527</t>
  </si>
  <si>
    <t>711491175</t>
  </si>
  <si>
    <t>Izolácia proti tlakovej vode z ochrannej textílie pripevnenie kotviacimi pritlačnými lištami z antikorového plechu</t>
  </si>
  <si>
    <t>1665384555</t>
  </si>
  <si>
    <t>711491176</t>
  </si>
  <si>
    <t>Tmelenie ukončujúcej drážky PU tmelom</t>
  </si>
  <si>
    <t>1021606757</t>
  </si>
  <si>
    <t>2353300500</t>
  </si>
  <si>
    <t>Podkladný náter typu Sika Primer 3, balenie 1 l</t>
  </si>
  <si>
    <t>l</t>
  </si>
  <si>
    <t>1920931296</t>
  </si>
  <si>
    <t>65*1,05 'Prepočítané koeficientom množstva</t>
  </si>
  <si>
    <t>5858220300</t>
  </si>
  <si>
    <t>Tesniaci tmel-polyuretánový typu Sikaflex 11 FC*, balenie 600 ml, betónový,farebný</t>
  </si>
  <si>
    <t>-167584482</t>
  </si>
  <si>
    <t>122*1,05 'Prepočítané koeficientom množstva</t>
  </si>
  <si>
    <t>998711202</t>
  </si>
  <si>
    <t>Presun hmôt pre izoláciu proti vode v objektoch výšky nad 6 do 12 m</t>
  </si>
  <si>
    <t>1847638807</t>
  </si>
  <si>
    <t>998711293</t>
  </si>
  <si>
    <t>Izolácia proti vode, prípl.za presun nad vymedz. najväčšiu dopravnú vzdialenosť do 500 m</t>
  </si>
  <si>
    <t>-1236579155</t>
  </si>
  <si>
    <t>Izolácie tepelné</t>
  </si>
  <si>
    <t>713143151</t>
  </si>
  <si>
    <t>Montáž tepelnej izolácie dielcami striech, jednovrstvová kladenie na sucho</t>
  </si>
  <si>
    <t>-599524119</t>
  </si>
  <si>
    <t>2837642209</t>
  </si>
  <si>
    <t>Polystyrén Extrudovaný polystyrén XPS pre izoláciu striech</t>
  </si>
  <si>
    <t>-2144606306</t>
  </si>
  <si>
    <t>"S1" 83,45*(0,05+0,285)/2</t>
  </si>
  <si>
    <t>713191125</t>
  </si>
  <si>
    <t>Prekrytie konštrukcie parozábranou</t>
  </si>
  <si>
    <t>-400695234</t>
  </si>
  <si>
    <t>"S1" 83,45</t>
  </si>
  <si>
    <t>6315206000</t>
  </si>
  <si>
    <t>Parozábrana typu SARNAWAP 3000M</t>
  </si>
  <si>
    <t>-339218764</t>
  </si>
  <si>
    <t>83,45*1,15 'Prepočítané koeficientom množstva</t>
  </si>
  <si>
    <t>2038997503</t>
  </si>
  <si>
    <t>762331812</t>
  </si>
  <si>
    <t>Demontáž viazaných konštrukcií krovov so sklonom do 60 st., prierez. plochy 120 - 224 cm2,  -0.01400t</t>
  </si>
  <si>
    <t>1080789385</t>
  </si>
  <si>
    <t>"B8" (8,5+6,5+1+1,5)*12</t>
  </si>
  <si>
    <t>762341811</t>
  </si>
  <si>
    <t>Demontáž debnenia striech rovných, oblúkových do 60 st., z dosiek hrubých, hobľovaných,  -0.01600t</t>
  </si>
  <si>
    <t>357713982</t>
  </si>
  <si>
    <t>" B8" 99,13</t>
  </si>
  <si>
    <t>Záklop stropov z dosiek typu OSB skrutkovaných na rošt na zraz hr. dosky 22 mm</t>
  </si>
  <si>
    <t>1449149702</t>
  </si>
  <si>
    <t>998762202</t>
  </si>
  <si>
    <t>Presun hmôt pre konštrukcie tesárske v objektoch výšky do 12 m</t>
  </si>
  <si>
    <t>-1559091959</t>
  </si>
  <si>
    <t>76313221F</t>
  </si>
  <si>
    <t>Podhľad stropu zo sadrovlaknitých dosák typu Fermacell hr. 12,5mm na OK znížený na antikorovej nosnej konštrukcií a závesoch závesoch</t>
  </si>
  <si>
    <t>-797966583</t>
  </si>
  <si>
    <t>"ozn. K m.č.1.16 - kaplnka" 69</t>
  </si>
  <si>
    <t>76313221F2</t>
  </si>
  <si>
    <t>Podhľad stropu zo sadrovlaknitých dosák typu Fermacell hr. 12,5mm uchytenie priame na OK</t>
  </si>
  <si>
    <t>-1009225299</t>
  </si>
  <si>
    <t>"m, č. 02-1.16 podhľad po obvode kaplnky" 12</t>
  </si>
  <si>
    <t>-3728042</t>
  </si>
  <si>
    <t>76425320N6</t>
  </si>
  <si>
    <t>Atypický podokapový antikorový žľab r.š.1300mm antikorový plech hr. 1mm</t>
  </si>
  <si>
    <t>258965311</t>
  </si>
  <si>
    <t>"ozn. 6/K" 6,4</t>
  </si>
  <si>
    <t>76425320N7A</t>
  </si>
  <si>
    <t>Atypický podokapový antikorový žľab r.š.950mm antikorový plech hr. 1mm</t>
  </si>
  <si>
    <t>134716421</t>
  </si>
  <si>
    <t>"ozn. 7/K" 3,2</t>
  </si>
  <si>
    <t>7642582N6a</t>
  </si>
  <si>
    <t>Atypické žľabové antikorové háky hr. 10mm r.š. 1300mm</t>
  </si>
  <si>
    <t>371455082</t>
  </si>
  <si>
    <t>"ozn.6/K"16</t>
  </si>
  <si>
    <t>7642582N6b</t>
  </si>
  <si>
    <t>Atypické antikorové vyberacie sito v mieste zvodu</t>
  </si>
  <si>
    <t>1491261791</t>
  </si>
  <si>
    <t>"ozn.6/K" 3</t>
  </si>
  <si>
    <t>"ozn. 7/K" 1</t>
  </si>
  <si>
    <t>"ozn. 8/K"1</t>
  </si>
  <si>
    <t>"ozn.9/K" 1</t>
  </si>
  <si>
    <t>7642582N7</t>
  </si>
  <si>
    <t>Atypické žľabové antikorové háky hr. 10mm r.š. 950mm</t>
  </si>
  <si>
    <t>-357421834</t>
  </si>
  <si>
    <t>"ozn. 7/K" 8</t>
  </si>
  <si>
    <t>7642592N4</t>
  </si>
  <si>
    <t>Atypický žľabový kotlík kónický D240mm hrúbka plechu 1mm</t>
  </si>
  <si>
    <t>-1375420746</t>
  </si>
  <si>
    <t>"ozn. 4/K" 3</t>
  </si>
  <si>
    <t>7642592N5</t>
  </si>
  <si>
    <t>Atypický žľabový kotlík kónický D150mm hrúbka plechu 1mm</t>
  </si>
  <si>
    <t>1216219234</t>
  </si>
  <si>
    <t>"ozn. 5/K" 1</t>
  </si>
  <si>
    <t>764311822</t>
  </si>
  <si>
    <t>Demontáž krytiny hladkej strešnej z tabúľ 2000 x 1000 mm, so sklonom do 30st.,  -0,00732t</t>
  </si>
  <si>
    <t>-246708368</t>
  </si>
  <si>
    <t>"B8" 99,13</t>
  </si>
  <si>
    <t>764314501</t>
  </si>
  <si>
    <t>predzvetraný bridlicovo šedý (SG)- krytiny z plechu TiZn hladké strešné zo zvitkov hr. 0, 7 mm, r.š. 670 mm, systém dvojitej stojatej dážky, so sklonom strechy od 10 do 30 st.</t>
  </si>
  <si>
    <t>1328172290</t>
  </si>
  <si>
    <t>"strecha S1 krytina" 9,25</t>
  </si>
  <si>
    <t>"podhľad S1" 9,25</t>
  </si>
  <si>
    <t>764352820</t>
  </si>
  <si>
    <t>Demontáž žľabov pododkvapových polkruhových so sklonom do 30st. rš 400 a 500 mm,  -0,00445t</t>
  </si>
  <si>
    <t>-168467981</t>
  </si>
  <si>
    <t>"B3"</t>
  </si>
  <si>
    <t>4,5+4,8+4,8+11+3,5</t>
  </si>
  <si>
    <t>1+2,5+1*3+2</t>
  </si>
  <si>
    <t>764354101</t>
  </si>
  <si>
    <t>Montáž žľabov pododkvapových polkruhových z titánzinkového plechu predzvetraný modrošedý (BG), r.š. 200, mm</t>
  </si>
  <si>
    <t>547333813</t>
  </si>
  <si>
    <t>"ozn. 3/K" 2,7</t>
  </si>
  <si>
    <t>764451804</t>
  </si>
  <si>
    <t>Demontáž odpadových rúr štvorcových so stranou od 120 do 150 mm,  -0,00418t</t>
  </si>
  <si>
    <t>-2137167477</t>
  </si>
  <si>
    <t>"B3" 10+3*4</t>
  </si>
  <si>
    <t>764454101</t>
  </si>
  <si>
    <t>Zvody kruhové z titánzinkového plechu  predzvetraný modrošedý veľkosti  150 mm vrátane objímok</t>
  </si>
  <si>
    <t>2020474424</t>
  </si>
  <si>
    <t>"ozn. 2/K" 14</t>
  </si>
  <si>
    <t>764454101-70</t>
  </si>
  <si>
    <t>Zvody kruhové z titánzinkového plechu  predzvetraný modrošedý veľkosti  D 70mm</t>
  </si>
  <si>
    <t>-39187442</t>
  </si>
  <si>
    <t>"ozn. 3/K " 7,4</t>
  </si>
  <si>
    <t>76445410P</t>
  </si>
  <si>
    <t>Zvody kruhové z titánzinkového plechu  predzvetraný modrošedý, veľkosti 200 mm vrátane objímok</t>
  </si>
  <si>
    <t>-1318740579</t>
  </si>
  <si>
    <t>"ozn. 1/K" 11,3</t>
  </si>
  <si>
    <t>764454121</t>
  </si>
  <si>
    <t>Montáž doplnkov  k zvodom  predzvetraný modrošedý, kotlík polkruhový, veľkosti  D 70mm</t>
  </si>
  <si>
    <t>1779332250</t>
  </si>
  <si>
    <t>"ozn.3/K"1</t>
  </si>
  <si>
    <t>7645412N8</t>
  </si>
  <si>
    <t>Atypický antikorový poistný prepad D 150mm, r.š. 500mm</t>
  </si>
  <si>
    <t>521036350</t>
  </si>
  <si>
    <t>"ozn. 8/K" 0,6</t>
  </si>
  <si>
    <t>7645412N8A</t>
  </si>
  <si>
    <t xml:space="preserve">Antikorová perforovaná šachta s hornou mriežkou </t>
  </si>
  <si>
    <t>1901583044</t>
  </si>
  <si>
    <t>"ozn. 8/K" 1</t>
  </si>
  <si>
    <t>"ozn. 9/K" 1</t>
  </si>
  <si>
    <t>7645412N9</t>
  </si>
  <si>
    <t>Atypický antikorový chrlič cez murivo  D 150mm, r.š. 500mm</t>
  </si>
  <si>
    <t>-1773059300</t>
  </si>
  <si>
    <t>"ozn. 9/K" 0,8</t>
  </si>
  <si>
    <t>-1546864360</t>
  </si>
  <si>
    <t>766</t>
  </si>
  <si>
    <t>Konštrukcie stolárske</t>
  </si>
  <si>
    <t>611630-D1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</si>
  <si>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1200/2116</t>
  </si>
  <si>
    <t>1871561207</t>
  </si>
  <si>
    <t>"ozn. D/1" 1</t>
  </si>
  <si>
    <t>"podrobný popis - detaily na výkrese č.60"</t>
  </si>
  <si>
    <t>611630-D2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</si>
  <si>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1434/2260</t>
  </si>
  <si>
    <t>402198615</t>
  </si>
  <si>
    <t>"ozn. D/2" 1</t>
  </si>
  <si>
    <t>611630-D3</t>
  </si>
  <si>
    <t>D+M dvojkr. otvar. exter. drevené dvere s presklením bez. lepeným sklom hr.8mm, nosný rám oceľ. tenkostený profil 40/50/2,pasovina, výplň dubový masív prem. dlžky hr. 40mm,povrch.úprava drev, častí,dub tmavý morený ošetrený voskom alebo olejom, 1453/1840</t>
  </si>
  <si>
    <t>1798889348</t>
  </si>
  <si>
    <t>"Ozn. D/3" 1</t>
  </si>
  <si>
    <t>611630-D4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</si>
  <si>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900/1970</t>
  </si>
  <si>
    <t>1842901632</t>
  </si>
  <si>
    <t>"ozn. D/4" 1</t>
  </si>
  <si>
    <t>611630-D5</t>
  </si>
  <si>
    <t>D+M dvojkr. otvar.exter. drev.dvere s nadsv.presklením bez.lepeným sklom hr.8mm,nosný rám oceľ.tenkostený profil 40/50/2,pasovina, výplň dubový masív prem.dlžky hr. 40mm,povrch.úprava drev, častí,dub tmavý morený ošetrený voskom alebo olejom,2000/3075</t>
  </si>
  <si>
    <t>-521715823</t>
  </si>
  <si>
    <t>"podrobnosti v tabuľkách a detaily viď. výkres. č.60"</t>
  </si>
  <si>
    <t>"ozn.D/5" 1</t>
  </si>
  <si>
    <t>611630-D6</t>
  </si>
  <si>
    <t>D+M jednokr. otvar. exter. drevené dvere s presklením bez. lepeným sklom hr.8mm, nosný rám oceľ. tenkostený profil 40/50/2,pasovina, výplň dubový masív prem. dlžky hr. 40mm,povrch.úprava drev, častí,dub tmavý morený ošetrený voskom alebo olejom, 1300/2060</t>
  </si>
  <si>
    <t>1400071260</t>
  </si>
  <si>
    <t>"podrobnosti a detaily viď tabuľky a v.č.60"</t>
  </si>
  <si>
    <t>"ozn. D/6" 1</t>
  </si>
  <si>
    <t>611630-D7</t>
  </si>
  <si>
    <t>D+M jednokr. otvar. inter. drevené dvere , nosný rám oceľ. tenkostený profil 40/50/2,pasovina, výplň dubový masív prem. dlžky hr. 40mm,povrch.úprava drev, častí,dub tmavý morený ošetrený voskom alebo olejom, 750/1730</t>
  </si>
  <si>
    <t>1700116815</t>
  </si>
  <si>
    <t>"podrobnosti a detaily viď. tabuľky a výk, č,60"</t>
  </si>
  <si>
    <t>"ozn. D/7" 1</t>
  </si>
  <si>
    <t>998766202</t>
  </si>
  <si>
    <t>Presun hmot pre konštrukcie stolárske v objektoch výšky nad 6 do 12 m</t>
  </si>
  <si>
    <t>-1150232099</t>
  </si>
  <si>
    <t>5534191-O1</t>
  </si>
  <si>
    <t>D+M okno s oceľ. konštrukcie typu Jansen Janisol Arte s povrchovou úpravou RAL 7016 antrazitgrau s metalickou povrch. úpravou ,zasklenie izol. dvojsklo s predsadenou vitrážou , otváravé, podrobnosti viď. detail v.č. 1260/990</t>
  </si>
  <si>
    <t>706818807</t>
  </si>
  <si>
    <t>"ozn. O/1" 1</t>
  </si>
  <si>
    <t>5534191-O2</t>
  </si>
  <si>
    <t>D+M okno s oceľ. konštrukcie typu Jansen Janisol Arte s povrchovou úpravou RAL 7016 antrazitgrau s metalickou povrch. úpravou ,zasklenie izol. dvojsklo , otváravé -polohovateľnosť krídla pre vetranie 550/870</t>
  </si>
  <si>
    <t>-1521147736</t>
  </si>
  <si>
    <t>"ozn.O/2" 1</t>
  </si>
  <si>
    <t>5534191-O3</t>
  </si>
  <si>
    <t>D+M okno s oceľ. konštrukcie typu Jansen Janisol Arte s povrchovou úpravou RAL 7016 antrazitgrau s metalickou povrch. úpravou ,zasklenie izol. dvojsklo s predsadenou vitrážou , otváravé, podrobnosti viď. detail  1200/1170</t>
  </si>
  <si>
    <t>-288884712</t>
  </si>
  <si>
    <t>"ozn.O/3" 1</t>
  </si>
  <si>
    <t>5534191-O4</t>
  </si>
  <si>
    <t>D+M okenná mreža z oceľ. pasoviny a plných tyči spojených nitovaním, z vnútornej strany osadené bezpeč. lepené sklo hr. 10 mm spojené s mrežou, povrchová úprava -žiarové pozinkovanie farba čierny mat 1500/1400</t>
  </si>
  <si>
    <t>-1897851521</t>
  </si>
  <si>
    <t>"ozn. O/4"1</t>
  </si>
  <si>
    <t>"detaily na výkrese č. 59"</t>
  </si>
  <si>
    <t>5534191-O5</t>
  </si>
  <si>
    <t>D+M okno s oceľ. konštrukcie typu Jansen Janisol Arte s povrchovou úpravou RAL 7016 antrazitgrau s metalickou povrch. úpravou ,zasklenie izol. dvojsklo s predsadenou vitrážou , otváravé, podrobnosti viď. detail  900/1130</t>
  </si>
  <si>
    <t>1378932052</t>
  </si>
  <si>
    <t>"ozn. O/5" 1</t>
  </si>
  <si>
    <t>5534191-O6</t>
  </si>
  <si>
    <t>D+M okenná mreža z oceľ. pasoviny a plných tyči spojených nitovaním, z vnútornej strany osadené bezpeč. lepené sklo hr. 10 mm spojené s mrežou, povrchová úprava -žiarové pozinkovanie farba čierny mat 870/1130</t>
  </si>
  <si>
    <t>-1891569735</t>
  </si>
  <si>
    <t>"ozn. O/6" 1</t>
  </si>
  <si>
    <t>5534191-O7</t>
  </si>
  <si>
    <t>D+M okno s oceľ. konštrukcie typu Jansen Janisol Arte s povrchovou úpravou RAL 7016 antrazitgrau s metalickou povrch. úpravou ,zasklenie izol. dvojsklo s predsadenou vitrážou , otváravé, podrobnosti viď. detail  800/1000</t>
  </si>
  <si>
    <t>-2102217312</t>
  </si>
  <si>
    <t>"ozn. O/7" 1</t>
  </si>
  <si>
    <t>5534191-O8</t>
  </si>
  <si>
    <t>D+M okenná mreža z oceľ. pasoviny a plných tyči spojených nitovaním, z vnútornej strany osadené bezpeč. lepené sklo hr. 10 mm spojené s mrežou, povrchová úprava -žiarové pozinkovanie farba čierny mat  1150/1150</t>
  </si>
  <si>
    <t>-738694032</t>
  </si>
  <si>
    <t>"ozn.O/8"1</t>
  </si>
  <si>
    <t>5534191-O9</t>
  </si>
  <si>
    <t>D+M okno s oceľ. konštrukcie typu Jansen Janisol Arte s povrchovou úpravou RAL 7016 antrazitgrau s metalickou povrch. úpravou ,zasklenie izol. dvojsklo s predsadenou vitrážou , otváravé, podrobnosti viď. detail 900/900</t>
  </si>
  <si>
    <t>-1661283084</t>
  </si>
  <si>
    <t>"ozn.O/9" 1</t>
  </si>
  <si>
    <t>5534191-O10</t>
  </si>
  <si>
    <t>D+M okenná mreža z oceľ. pasoviny a plných tyči spojených nitovaním,  povrchová úprava -žiarové pozinkovanie farba čierny mat  800/1000</t>
  </si>
  <si>
    <t>-435919399</t>
  </si>
  <si>
    <t>"ozn.O/10" 1</t>
  </si>
  <si>
    <t>5534191-O11</t>
  </si>
  <si>
    <t>D+M okenná mreža z oceľ. pasoviny a plných tyči spojených nitovaním, povrchová úprava -žiarové pozinkovanie farba čierny mat  1214/455</t>
  </si>
  <si>
    <t>-966849602</t>
  </si>
  <si>
    <t>"ozn.0/11" 1</t>
  </si>
  <si>
    <t>5534191-O12</t>
  </si>
  <si>
    <t>D+M okenná mreža z oceľ. pasoviny a plných tyči spojených nitovaním,  povrchová úprava -žiarové pozinkovanie farba čierny mat  1195/1250</t>
  </si>
  <si>
    <t>-311372749</t>
  </si>
  <si>
    <t>"ozn.O/12" 1</t>
  </si>
  <si>
    <t>5534191-O13</t>
  </si>
  <si>
    <t>D+M okenná mreža z oceľ. pasoviny a plných tyči spojených nitovaním, povrchová úprava -žiarové pozinkovanie farba čierny mat  1195/1250</t>
  </si>
  <si>
    <t>660675269</t>
  </si>
  <si>
    <t>"ozn.O/13" 1</t>
  </si>
  <si>
    <t>5534191-O14</t>
  </si>
  <si>
    <t>D+M okno s oceľ. konštrukcie typu Jansen Janisol Arte s povrchovou úpravou RAL 7016 antrazitgrau s metalickou povrch. úpravou ,zasklenie izol. dvojsklo s predsadenou vitrážou , otváravé, podrobnosti viď. detail  870/1440</t>
  </si>
  <si>
    <t>-463747382</t>
  </si>
  <si>
    <t>"ozn.O/14" 1</t>
  </si>
  <si>
    <t>5534191-O15</t>
  </si>
  <si>
    <t>D+M okno s oceľ. konštrukcie typu Jansen Janisol Arte s povrchovou úpravou RAL 7016 antrazitgrau s metalickou povrch. úpravou ,zasklenie izol. dvojsklo s predsadenou vitrážou , otváravé, podrobnosti viď. detail  1050/1500</t>
  </si>
  <si>
    <t>-806326406</t>
  </si>
  <si>
    <t>"ozn.o/15" 1</t>
  </si>
  <si>
    <t>5534191-O16</t>
  </si>
  <si>
    <t>D+M okenná mreža z oceľ. pasoviny a plných tyči spojených nitovaním, povrchová úprava -žiarové pozinkovanie farba čierny mat  700/808</t>
  </si>
  <si>
    <t>553966525</t>
  </si>
  <si>
    <t>"ozn.O/16" 1</t>
  </si>
  <si>
    <t>5534191-O17</t>
  </si>
  <si>
    <t>D+M okno s oceľ. konštrukcie typu Jansen Janisol Arte s povrchovou úpravou RAL 7016 antrazitgrau s metalickou povrch. úpravou ,zasklenie izol. dvojsklo , otváravé -polohovateľnosť krídla pre vetranie 700/1800</t>
  </si>
  <si>
    <t>-1098021593</t>
  </si>
  <si>
    <t>"ozn.O/17" 1</t>
  </si>
  <si>
    <t>5534191-O18</t>
  </si>
  <si>
    <t>D+ M atypická krycia mriežka  ventilátora so sieťkou proti hmyzu oka 1,5mm predzvetralý titanzinok 310/310</t>
  </si>
  <si>
    <t>-1793607207</t>
  </si>
  <si>
    <t>"ozn. O/18" 2</t>
  </si>
  <si>
    <t>5534191-D8</t>
  </si>
  <si>
    <t>D+M oceľová otváravá mreža z oceľ. pasoviny a plných tyči spojených nitovaním, povrchová úprava -žiarové pozinkovanie + PUR náter čierny mat 1252/1945</t>
  </si>
  <si>
    <t>-1576254245</t>
  </si>
  <si>
    <t>"ozn. D/8" 1</t>
  </si>
  <si>
    <t>5534191-D9</t>
  </si>
  <si>
    <t>D+M oceľová otváravá jednokr. mreža z oceľ. pasoviny a plných tyči spojených nitovaním, povrchová úprava -žiarové pozinkovanie + PUR náter čierny mat 1200/1775</t>
  </si>
  <si>
    <t>1340675121</t>
  </si>
  <si>
    <t>"ozn. D/9" 1</t>
  </si>
  <si>
    <t>5534191-D10</t>
  </si>
  <si>
    <t>D+M oceľová otváravá dvojkr. mreža + nadsvetlík z oceľ. pasoviny a plných tyči spojených nitovaním, povrchová úprava -žiarové pozinkovanie + PUR náter čierny mat 1570/3125 (2440)</t>
  </si>
  <si>
    <t>-200748197</t>
  </si>
  <si>
    <t>"podrobnosti a detaily viď. tabuľky a v.č.60"</t>
  </si>
  <si>
    <t>"ozn. D/10" 1</t>
  </si>
  <si>
    <t>5534191-D11</t>
  </si>
  <si>
    <t>D+M oceľová otváravá dvojkr. mreža  z oceľ. pasoviny a plných tyči spojených nitovaním, povrchová úprava -žiarové pozinkovanie + PUR náter čierny mat2200/2080</t>
  </si>
  <si>
    <t>-543093225</t>
  </si>
  <si>
    <t>"podrobností a detaily viď. tabuľky a v.č.60"</t>
  </si>
  <si>
    <t>"ozn. D/11" 1</t>
  </si>
  <si>
    <t>5534191-D12</t>
  </si>
  <si>
    <t>D+M dvojkrídlová brána rozmerov 2200/2080mm ( nosný rám oceľ. uz. profil, obojstrane vodeodolná preglejka hr. 14mm , obojstranne oplechovanie z perdzvetralého titanzinkového plechu , z vonkajšej strany platy rôznej veľkosti  viď.  detail</t>
  </si>
  <si>
    <t>1834008561</t>
  </si>
  <si>
    <t>"ozn. D/12" 1</t>
  </si>
  <si>
    <t>553915-Z1</t>
  </si>
  <si>
    <t>D+M  zábradlie - lamelová mreža v. 1200 z antikorových lamiel 40x8mm- povrch antikor matný</t>
  </si>
  <si>
    <t>-955074936</t>
  </si>
  <si>
    <t>"ozn. Z/1"5,28</t>
  </si>
  <si>
    <t>"ozn. Z/19" 3,22</t>
  </si>
  <si>
    <t>553915-Z2</t>
  </si>
  <si>
    <t>1967002047</t>
  </si>
  <si>
    <t>"ozn. Z/2" 0,95</t>
  </si>
  <si>
    <t>553915-Z3</t>
  </si>
  <si>
    <t>D+M  zábradlie - 3 rady madiel a stĺpikov 40/40 mm povrch antikor matný</t>
  </si>
  <si>
    <t>915629101</t>
  </si>
  <si>
    <t>"ozn. Z/3" 3,54</t>
  </si>
  <si>
    <t>553915-Z4</t>
  </si>
  <si>
    <t>D+M  zábradlie presklenné z lepeného bezpečnostného skla  typu VSG hr. 21,5mm ,nosný AL Uv.128mm profil kotvený do parapetu</t>
  </si>
  <si>
    <t>-1435594143</t>
  </si>
  <si>
    <t>"ozn. Z/4" 4,63</t>
  </si>
  <si>
    <t>"ozn. Z/5" 4,51</t>
  </si>
  <si>
    <t>"ozn. Z/6" 4,63</t>
  </si>
  <si>
    <t>314178612</t>
  </si>
  <si>
    <t>"ozn. Z/7" 2*1,4</t>
  </si>
  <si>
    <t>553915-Z33</t>
  </si>
  <si>
    <t>D+M  zábradlie v.1200mm - madlo 60/6 mmmateriál antikor matný , kotvenie na vútornú stenu z boku</t>
  </si>
  <si>
    <t>1752388156</t>
  </si>
  <si>
    <t>"ozn. Z/33" 23,62</t>
  </si>
  <si>
    <t>553915-Z8a</t>
  </si>
  <si>
    <t>D+M  zábradlie v.1100mm - madlo 40/40mm a podpera madla antikorová 14/14mm so zakomponovaným LED osvetlením</t>
  </si>
  <si>
    <t>-670460798</t>
  </si>
  <si>
    <t>"ozn. Z/8a" 11,03</t>
  </si>
  <si>
    <t>553915-Z8b</t>
  </si>
  <si>
    <t>D+M  zábradlie v.1100 mm presklenné z lepeného bezpečnostného skla  typu VSG hr. 21,5mm ,hlinikový skladaný nosný profil kotvený do oceľ. schodnice ,madlo antikor matný 40x40mm s LED nasvetlením</t>
  </si>
  <si>
    <t>332646474</t>
  </si>
  <si>
    <t>"ozn. Z8b" 4,13</t>
  </si>
  <si>
    <t>"ozn. Z/9" 13,68</t>
  </si>
  <si>
    <t>553915-Z10</t>
  </si>
  <si>
    <t>D+M  zábradlie presklenné z lepeného bezpečnostného skla  typu VSG hr. 21,5mm ,AL nosný U profil v. 124mm kotvený do podkl. konštrukcie, madlo antikor matný 40x40mm</t>
  </si>
  <si>
    <t>1009595197</t>
  </si>
  <si>
    <t>"ozn.Z/10" 14,15</t>
  </si>
  <si>
    <t>"ozn. Z/29a" 2,6</t>
  </si>
  <si>
    <t>553915-Z29</t>
  </si>
  <si>
    <t>D+M  zábradlie  v. 1900 mmpresklenné z lepeného bezpečnostného skla  typu VSG hr. 21,5mm ,AL nosný U profil v. 124mm kotvený do podkl. konštrukcie, madlo antikor matný 40x40mm</t>
  </si>
  <si>
    <t>-991054578</t>
  </si>
  <si>
    <t>"ozn. Z/29b" 1,18</t>
  </si>
  <si>
    <t>553915-Z11</t>
  </si>
  <si>
    <t>D+M  zábradlie v.1100mm presklenné z lepeného bezpečnostného skla  typu VSG hr. 21,5mm ,AL nosný U profil v. 128mm kotvenie nosného profilu cez dištančné antikorové prvky</t>
  </si>
  <si>
    <t>-2112517433</t>
  </si>
  <si>
    <t>"ozn. Z/11" 7,6</t>
  </si>
  <si>
    <t>"ozn. Z/25" 4,45</t>
  </si>
  <si>
    <t>"ozn. Z/26" 4,78</t>
  </si>
  <si>
    <t>"ozn. Z/27" 4,76</t>
  </si>
  <si>
    <t>-947091275</t>
  </si>
  <si>
    <t>"ozn. Z12"1,8</t>
  </si>
  <si>
    <t>"ozn. Z/14" 1,7</t>
  </si>
  <si>
    <t>"ozn.Z/15" 1,9</t>
  </si>
  <si>
    <t>"ozn. Z/16" 1,9</t>
  </si>
  <si>
    <t>"ozn. Z/24"  0,8</t>
  </si>
  <si>
    <t>553915-Z13</t>
  </si>
  <si>
    <t>D+M  zábradlie -  madla a stĺpiky 40/40 mm povrch antikor matný,uchytenie do OK presklenného prekrytia</t>
  </si>
  <si>
    <t>259167823</t>
  </si>
  <si>
    <t>"podrobný popis viď. tabuľka detaily v.č.57"</t>
  </si>
  <si>
    <t>"ozn. Z/13" 7,75</t>
  </si>
  <si>
    <t>553915-Z28</t>
  </si>
  <si>
    <t>D+M  zábradlie -  madla a stĺpiky 40/40 mm povrch antikor matný,uchytenie do bočnej steny schodov antikorové systémové</t>
  </si>
  <si>
    <t>-1044327286</t>
  </si>
  <si>
    <t>"ozn. Z/28" 8,15</t>
  </si>
  <si>
    <t>553915-Z17</t>
  </si>
  <si>
    <t xml:space="preserve">D+M  zábradlie - madlo 40/40mm povrch antikor matný uchytenie do pieskovcového ostenia do jest. otvorov </t>
  </si>
  <si>
    <t>1112473159</t>
  </si>
  <si>
    <t>"ozn. Z/17" 3,16</t>
  </si>
  <si>
    <t>553915-Z18</t>
  </si>
  <si>
    <t>D+M  zábradlie presklenné z lepeného bezpečnostného skla  typu VSG hr. 21,5mm uchytených do U profilov antikor matný kotvenie do ostenia</t>
  </si>
  <si>
    <t>829170841</t>
  </si>
  <si>
    <t>"ozn. Z/18" 1,47</t>
  </si>
  <si>
    <t>553915-Z20</t>
  </si>
  <si>
    <t>D+M  zábradlie v.1100mm - madlo 40/40mm a podpera madla antikorová 93x39x25 mm</t>
  </si>
  <si>
    <t>648596535</t>
  </si>
  <si>
    <t>"ozn. Z/20" 8,6</t>
  </si>
  <si>
    <t>553915-Z21</t>
  </si>
  <si>
    <t>D+M  zábradlie v.1100mm - madlo 40/40mm materiál antikor matný , kotvenie do kamenného ostenia</t>
  </si>
  <si>
    <t>305400817</t>
  </si>
  <si>
    <t>"ozn. Z/21" 2</t>
  </si>
  <si>
    <t>"ozn. Z/22" 1,82</t>
  </si>
  <si>
    <t>"ozn. Z/23" 1,81</t>
  </si>
  <si>
    <t>553915-S03</t>
  </si>
  <si>
    <t>D+M presklenia strechy z profilov typu Jansen Art a  lepené bezpečnostné sklo typu VSG hr. 21,5mm</t>
  </si>
  <si>
    <t>-38634304</t>
  </si>
  <si>
    <t>"ozn. S3 -39,64m2" 1</t>
  </si>
  <si>
    <t>553915-V01</t>
  </si>
  <si>
    <t>D+M atypický závesný prvok z antikorovej ocele a dreva pre digestor s uhlikovým filtrom osadený nad varným centrom podrobnosti viď. v.č.</t>
  </si>
  <si>
    <t>1540714455</t>
  </si>
  <si>
    <t>-292130892</t>
  </si>
  <si>
    <t>"S2.6 - oceľ. platne na piloty" 105,78</t>
  </si>
  <si>
    <t>"antikorový rošt" 830,52</t>
  </si>
  <si>
    <t>" predné schodisko v.c.52" 2287,4+357,6</t>
  </si>
  <si>
    <t>"zadné vretenové schodisko v.c..53" 926,18+680,97</t>
  </si>
  <si>
    <t>"ozn. AP17 podkladný plech hr. 10mm z antikoru vrátane závitových tyčí z antikoru"</t>
  </si>
  <si>
    <t>"dl. 10,26m r.š.400mm" 328,32*1,14</t>
  </si>
  <si>
    <t>"ozn. AP18 prítlačný plech hr. 10mm z antikoru perforovanej zarážky dlažby hr. 6mm s výstuhou, antikorového dištančného prvku pre kotvenie zábradlia "</t>
  </si>
  <si>
    <t>"hr. 10mm a vodnej zarážky z antikorového plechu hr. 6mm"</t>
  </si>
  <si>
    <t>" dl. 10,26m r.š. 400+125+125" 533,52*1,14</t>
  </si>
  <si>
    <t>"dl.10,26m a r.š. 60+60mm" 65*1,14</t>
  </si>
  <si>
    <t>"dl. 10,26m " 64,5*1,14</t>
  </si>
  <si>
    <t>"ozn. AP19 podkladný plech hr. 10mm z antikoru vrátane závitových tyčí z antikoru"</t>
  </si>
  <si>
    <t>"dl. 8,5m a r.š. 375mm" 255*1,14</t>
  </si>
  <si>
    <t>"ozn. AP20 prítlačný plech hr. 10mm z antikoru  vrátane zarážky dlažby hr. 6mm s výstuhou"</t>
  </si>
  <si>
    <t>"dl. 8,5m a r.š. 390+205mm" 404,6*1,14</t>
  </si>
  <si>
    <t>"dl. 8,5m zarážka 60mm" 24,48*1,14</t>
  </si>
  <si>
    <t>"ozn. AP21 podkladný plech hr. 10mm z antikoru vrátane závitových tyčí z antikoru"</t>
  </si>
  <si>
    <t>"dl. 18,9m a r.š. 250mm" 378*1,14</t>
  </si>
  <si>
    <t>"ozn. AP22 prítlačný plech hr. 10mm z antikoru perforovanej zarážky dlažby hr. 6mm s výstuhou, antikorového dištančného prvku pre kotvenie zábradlia "</t>
  </si>
  <si>
    <t>"dl. 18,9m r.š.250+60mm" 468,72*1,14</t>
  </si>
  <si>
    <t>"dištančný prvok" 28,8*1,14</t>
  </si>
  <si>
    <t>"ozn. AP23 podkladný plech hr. 10mm z antikoru vrátane závitových tyčí z antikoru"</t>
  </si>
  <si>
    <t>"dl. 11,3m a r.š. 375mm" 339*1,14</t>
  </si>
  <si>
    <t>"ozn. AP24 prítlačný plech hr. 10mm z antikoru perforovanej zarážky dlažby hr. 6mm s výstuhou, antikorového dištančného prvku pre kotvenie zábradlia "</t>
  </si>
  <si>
    <t>"dl.6,9m a r.š. 385++125+125" 350,52*1,14</t>
  </si>
  <si>
    <t>"zarážka dl. 6,9m a r.š. 50mm" 21*1,14</t>
  </si>
  <si>
    <t>"dištančný prvok" 18*1,14</t>
  </si>
  <si>
    <t>"antikorové prvky na schody SCH3" 35,1+146</t>
  </si>
  <si>
    <t>"antikorové mreže na šachty vrátane rámov"</t>
  </si>
  <si>
    <t>"šd1+šd3" 79,9*2</t>
  </si>
  <si>
    <t>"šd2,šd4" 38,102*2</t>
  </si>
  <si>
    <t>-753800310</t>
  </si>
  <si>
    <t>2031978323</t>
  </si>
  <si>
    <t>"antikorový rošť" 830,52</t>
  </si>
  <si>
    <t>"v.c. 52 antikorové casti predného schodiska" 2287,4+357,6</t>
  </si>
  <si>
    <t>"v.c. 53 antikorové casti zadného vretenového schodiska" 926,18+680,97</t>
  </si>
  <si>
    <t>"schody SCH3" 35,1+146</t>
  </si>
  <si>
    <t>553960010-oprava</t>
  </si>
  <si>
    <t>Dodávka - výroba  prvkov z antikorovej ocele na kotvenie hydroizolácie -opravený výkaz výmer položky AP2 a položka AP10 , ostané položky sú v poriadku</t>
  </si>
  <si>
    <t>-1898795191</t>
  </si>
  <si>
    <t>"ozn. AP1 podkladný plech hr. 1,5 mm z antikoru vrátane navarených závitových tyčí z antikorua matíc a navarenej fixačnej zarážky pre kameň"</t>
  </si>
  <si>
    <t>"dl. 33,075m a r.š. 300+50mm" 138,91*1,14</t>
  </si>
  <si>
    <t>"ozn. AP2 prítlacný plech hr. 1,5mm z antikoru vrátane drážky a ohybu pre fixacnú zarážku"</t>
  </si>
  <si>
    <t>"dl. 33,075m a r.š.550mm"33,075*0,55*12*1,14</t>
  </si>
  <si>
    <t>"ozn. AP3 podkladný plech hr. 1,5 mm z antikoru vrátane navarených závitových tycí z antikorua matíc"</t>
  </si>
  <si>
    <t>"dl. 8,66m a r.š. 150mm" 15,59*1,14</t>
  </si>
  <si>
    <t>"ozn. AP4 prítlačný plech hr,1,5mm z antikoru"</t>
  </si>
  <si>
    <t>"dl. 8,66m a r.š. 200mm" 20,78*1,14</t>
  </si>
  <si>
    <t>"ozn. AP5 podkladný plech hr. 1,5 mm z antikoru vrátane antikorových skrutiek a naražacích kotiev"</t>
  </si>
  <si>
    <t>"dl.404,25a r.š. 120mm" 404,25*0,12*12*1,14</t>
  </si>
  <si>
    <t>"ozn. AP6 prítlačný plech hr. 1,5mm z antikoru"</t>
  </si>
  <si>
    <t>"dl.404,25 a r.š. 200mm" 404,25*0,2*12*1,14</t>
  </si>
  <si>
    <t>"ozn. AP7 podkladný plech hr. 1,5 mm z antikoru vrátane navarených závitových tycí z antikoru a matíc"</t>
  </si>
  <si>
    <t>"dl. 7,72m a r.š. 200mm" 18,53*1,14</t>
  </si>
  <si>
    <t>"ozn. AP8 prítlacný plech hr. 1,5mm z antikoru vrátane krycieho plechu a vystuhy"</t>
  </si>
  <si>
    <t>"dl.7,72m a r.š.210+150mm" 33,35*1,14</t>
  </si>
  <si>
    <t>"ozn. AP9 podkladný plech hr. 1,5 mm z antikoru vrátane navarených závitových tycí z antikorua matíc a navarenej fixacnej zarážky pre kamen"</t>
  </si>
  <si>
    <t>"dl. 27,82m a r.š. 200+50mm" 83,46*1,14</t>
  </si>
  <si>
    <t>"ozn. AP10 prítlacný plech hr. 1,5mm z antikoru vrátane ohybu pre fixacnú zarážku"</t>
  </si>
  <si>
    <t>"dl.27,82m a r.š.310mm" 27,82*0,31*12*1,14</t>
  </si>
  <si>
    <t>"ozn. AP11 podkladný plech hr. 1,5 mm z antikoru vrátane navarených závitových tycí z antikoru a matíc "</t>
  </si>
  <si>
    <t>"dl. 15,01m a r.š. 300mm" 54,04*1,14</t>
  </si>
  <si>
    <t>"ozn. AP12 prítlacný plech hr. 1,5mm z antikoru"</t>
  </si>
  <si>
    <t>"dl. 15,01m a r.š. 300mm " 54,04*1,14</t>
  </si>
  <si>
    <t>"ozn. AP13 podkladný plech hr. 1,5 mm z antikoru vrátane navarených závitových tycí z antikoru a matíc "</t>
  </si>
  <si>
    <t>"dl.3,3m a r.š. 200mm" 7,92*1,14</t>
  </si>
  <si>
    <t>"ozn. AP14 prítlacný plech hr. 1,5mm z antikoru vrátane krycieho plechu a vystuhy"</t>
  </si>
  <si>
    <t>"dl. 3,3m a r.š. 200+100mm" 11,88*1,14</t>
  </si>
  <si>
    <t>"ozn.AP15 podkladný plech hr. 1,5 mm z antikoru vrátane bocných lemov pre napojenie pre joklové profil navarených závitových tycí z antikoru a matíc "</t>
  </si>
  <si>
    <t>"dl. 8,3m a r.š. 200mm " 19,92*1,14</t>
  </si>
  <si>
    <t>"ozn. AP16 prítlacný plech hr. 1,5mm z antikoru vrátane zarážky a vystuhy"</t>
  </si>
  <si>
    <t>"dl. 7,19m a r.š. 200+100mm" 25,88*1,14</t>
  </si>
  <si>
    <t>"ozn.AP15A podkladný plech hr.1,5 mm z antikoru vrátane bocných lemov pre napojenie pre joklové profil navarených závitových tycí z antikoru a matíc "</t>
  </si>
  <si>
    <t>"dl. 4,73m a r.š. 300mm" 17,03*1,14</t>
  </si>
  <si>
    <t>"ozn. AP16A prítlacný plech hr. 1,5mm z antikoru vrátane zarážky a vystuhy"</t>
  </si>
  <si>
    <t>"dl. 4,2m a r.š. 300+100MM" 20,16*1,14</t>
  </si>
  <si>
    <t>"ozn.AP25 priepust z antikorového plechu hr. 2mm vrátane manžety hr. 50mm  200/200 dl. 1100mm- 4 ks" 63,97*1,14</t>
  </si>
  <si>
    <t>"prítlacný  plech hr. 1,5mm z antikoru vrátane manžety š. 50mm" 17,73*1,14</t>
  </si>
  <si>
    <t>0,278</t>
  </si>
  <si>
    <t>"montáž týchto prvkov je zapocítaná v hydroizoláciach"</t>
  </si>
  <si>
    <t>553960011</t>
  </si>
  <si>
    <t>Dodávka - výroba  prvkov z antikorovej ocele na kotvenie zábradlí</t>
  </si>
  <si>
    <t>972136002</t>
  </si>
  <si>
    <t>Montáž ostatných atypických kovových stavebných doplnkových konštrukcií nad 20 do 50 kg</t>
  </si>
  <si>
    <t>-1539283241</t>
  </si>
  <si>
    <t>"oceľová pasovina na stupne predného schodiska" 364,13</t>
  </si>
  <si>
    <t>"oceľová pasovina schod. stupne zadného vretenového schodiska" 53,64</t>
  </si>
  <si>
    <t>"S2.4 - ocel. konštrukcia pochôdzny nerezový rošt bez roštu" 445,41</t>
  </si>
  <si>
    <t>"S2.7 - oceľová konštrukcia TKO" 512,17</t>
  </si>
  <si>
    <t>553960006</t>
  </si>
  <si>
    <t>Dodávka-výroba oceľ. konštrukcie schodiska z uzavretých profilov vrátane kotviaceho materiálu a povrchovej úpravy</t>
  </si>
  <si>
    <t>1060898230</t>
  </si>
  <si>
    <t>"oceľové prvky schodiska z uzavretých profilov" 957,58</t>
  </si>
  <si>
    <t>767995107</t>
  </si>
  <si>
    <t>Montáž ostatných atypických kovových stavebných doplnkových konštrukcií nad 250 do 500 kg</t>
  </si>
  <si>
    <t>99430488</t>
  </si>
  <si>
    <t>"S2.2 - oceľová konštrukcia predného schodiska" 2585</t>
  </si>
  <si>
    <t>"S2.3 - oceľová konštrukcia neprístupnej presklennej steny" 1673</t>
  </si>
  <si>
    <t>"S2.5 - oceľová konštrukcia vretenového schodiska" 4316</t>
  </si>
  <si>
    <t>2123551376</t>
  </si>
  <si>
    <t>-2022397483</t>
  </si>
  <si>
    <t>772</t>
  </si>
  <si>
    <t>Podlahy z prírod.a konglomer.kameňa</t>
  </si>
  <si>
    <t>77250115P2</t>
  </si>
  <si>
    <t>Kladenie dlažby kamennej hr. 50 mm z očistenej vybúranej dlažby ukladanej do pieskového lôžka hr. 70mm</t>
  </si>
  <si>
    <t>-540304446</t>
  </si>
  <si>
    <t>"ozn. P2" 459,8</t>
  </si>
  <si>
    <t>"ozn. P6 - nová dlažba" 26,64</t>
  </si>
  <si>
    <t>"ozn. P7" 146,08</t>
  </si>
  <si>
    <t>"ozn. P9 - nová" 10,67</t>
  </si>
  <si>
    <t>197</t>
  </si>
  <si>
    <t>5838005700</t>
  </si>
  <si>
    <t>Dlažba kamenná z pieskovca pravoúhla hr. 50mm rozmery od( 300x500x50mm do 500x700x50mm)</t>
  </si>
  <si>
    <t>570526588</t>
  </si>
  <si>
    <t>"doplnenie novej dlažby -poškodená pri vybúravaní 30%"</t>
  </si>
  <si>
    <t>"ozn. P2" 459,8*0,3</t>
  </si>
  <si>
    <t>"ozn. P4" 30,95*0,3</t>
  </si>
  <si>
    <t>"ozn. P7" 146,08*0,3</t>
  </si>
  <si>
    <t>77250-E</t>
  </si>
  <si>
    <t>Očistenie jestvujúcej kamennej dlažby z pieskovca -prípadné preškárovanie</t>
  </si>
  <si>
    <t>-535451294</t>
  </si>
  <si>
    <t>"m.č.02-0,01" 47,47</t>
  </si>
  <si>
    <t>"m.č.02-0.02" 43,72</t>
  </si>
  <si>
    <t>199</t>
  </si>
  <si>
    <t>998772202</t>
  </si>
  <si>
    <t>Presun hmôt pre kamennú dlažbu v objektoch výšky nad 6 do 12 m</t>
  </si>
  <si>
    <t>1768995229</t>
  </si>
  <si>
    <t>782</t>
  </si>
  <si>
    <t>Dokončovacie práce a obklady z kam.</t>
  </si>
  <si>
    <t>782631323</t>
  </si>
  <si>
    <t>Montáž obkladu parapetov doskami z tvrdých kameňov, hr. do 50 mm</t>
  </si>
  <si>
    <t>282423266</t>
  </si>
  <si>
    <t>"m.č. 02-1.15" 10,96</t>
  </si>
  <si>
    <t>201</t>
  </si>
  <si>
    <t>5838702200</t>
  </si>
  <si>
    <t xml:space="preserve">Obklad parapetov z pieskovca ,ostenia brúsený hrúbky 5cm </t>
  </si>
  <si>
    <t>1323425569</t>
  </si>
  <si>
    <t>10,96*1,03 'Prepočítané koeficientom množstva</t>
  </si>
  <si>
    <t>998782202</t>
  </si>
  <si>
    <t>Presun hmôt pre kamenné obklady v objektoch výšky nad 6 do 12 m</t>
  </si>
  <si>
    <t>1961396524</t>
  </si>
  <si>
    <t>203</t>
  </si>
  <si>
    <t>783201811</t>
  </si>
  <si>
    <t>Odstránenie starých náterov z kovových stavebných doplnkových konštrukcií oškrabaním</t>
  </si>
  <si>
    <t>1034751804</t>
  </si>
  <si>
    <t>"strop nad m.č. 02-1.16" 73,98</t>
  </si>
  <si>
    <t>783271007</t>
  </si>
  <si>
    <t>Nátery kov.stav.doplnk.konštr. polyuretánové farby šedej základný</t>
  </si>
  <si>
    <t>-849443614</t>
  </si>
  <si>
    <t>205</t>
  </si>
  <si>
    <t>783894312</t>
  </si>
  <si>
    <t>Náter farbami ekologickými riediteľnými vodou  univerzálnym  stropov dvojnásobný - špeciálny náter na tapetu na fermacelovom podklade vrátane impregnácie</t>
  </si>
  <si>
    <t>250674741</t>
  </si>
  <si>
    <t>784</t>
  </si>
  <si>
    <t>Dokončovacie práce - maľby</t>
  </si>
  <si>
    <t>784422272</t>
  </si>
  <si>
    <t>Maľby vápenné s dvojnásob. pačokovaním jednofarebné v miestnostiach výšky nad 3, 80 m</t>
  </si>
  <si>
    <t>-2056084005</t>
  </si>
  <si>
    <t>763,031</t>
  </si>
  <si>
    <t>785</t>
  </si>
  <si>
    <t>Dokončovacie práce - tapetovanie</t>
  </si>
  <si>
    <t>207</t>
  </si>
  <si>
    <t>78541110P</t>
  </si>
  <si>
    <t>Lepenie tapiet stropov tapetami papierovými vystúženými sieťkou</t>
  </si>
  <si>
    <t>-1451338640</t>
  </si>
  <si>
    <t>624611100P</t>
  </si>
  <si>
    <t>Tapeta paierová vystužená sieťkou vhodná na namahané konštrukcie biela</t>
  </si>
  <si>
    <t>-717676402</t>
  </si>
  <si>
    <t>81*1,05 'Prepočítané koeficientom množstva</t>
  </si>
  <si>
    <t>Reštaurátorsko -konzervátorské práce,vrátane , reštaurátorskej dokumentácie</t>
  </si>
  <si>
    <t>209</t>
  </si>
  <si>
    <t>9-I-KR1</t>
  </si>
  <si>
    <t>Fragmenty pieskovcového ostenia a schodiskové stupne- vysušenie, odsolenie, odstránenie vegetačných zelených plôch, machov - bez doplňovania ponechanie vo fragmentálnom stave, napustenie hydrofobizačným a spevňujúcim prostriedkom</t>
  </si>
  <si>
    <t>-1642354110</t>
  </si>
  <si>
    <t>"ozn. R/1 -m.č. 02-0.01" 1</t>
  </si>
  <si>
    <t>"2 ks stojky o v.1825 a 835mm"</t>
  </si>
  <si>
    <t>"5 ks schodiskové stupne 400x300x1900mm"</t>
  </si>
  <si>
    <t>9-I-KR2</t>
  </si>
  <si>
    <t>Sedlový portál dverného ostenia z  pieskovca - vysušenie, odsolenie, bez doplňovania ponechanie vo fragmentálnom stave, napustenie hydrofobizačným a spevňujúcim prostriedkom</t>
  </si>
  <si>
    <t>462444464</t>
  </si>
  <si>
    <t>"ozn. R/2 -m.č. 02-0.01" 1</t>
  </si>
  <si>
    <t>"1 ks svetlý rozmer 1500x695"</t>
  </si>
  <si>
    <t>211</t>
  </si>
  <si>
    <t>9-I-KR3</t>
  </si>
  <si>
    <t>Okenné ostenie z  pieskovca - vysušenie, odsolenie, bez doplňovania ponechanie vo fragmentálnom stave, napustenie hydrofobizačným a spevňujúcim prostriedkom</t>
  </si>
  <si>
    <t>1778050681</t>
  </si>
  <si>
    <t>"ozn. R/3 -m.č. 02-0.01" 1</t>
  </si>
  <si>
    <t>"1 ks svetlý rozmer 810x600"</t>
  </si>
  <si>
    <t>9-I-KR4</t>
  </si>
  <si>
    <t>1645897313</t>
  </si>
  <si>
    <t>"ozn. R/4 -m.c. 02-0.02" 1</t>
  </si>
  <si>
    <t>"1 ks svetlý rozmer 750x440"</t>
  </si>
  <si>
    <t>213</t>
  </si>
  <si>
    <t>9-I-KR5</t>
  </si>
  <si>
    <t>-554249826</t>
  </si>
  <si>
    <t>"ozn. R/5 -m.č. 02-0.02" 1</t>
  </si>
  <si>
    <t>214</t>
  </si>
  <si>
    <t>9-I-KR6</t>
  </si>
  <si>
    <t>1280008213</t>
  </si>
  <si>
    <t>"ozn. R/6 -m.č. 02-0.02" 1</t>
  </si>
  <si>
    <t>"1 ks svetlý rozmer 1170x840"</t>
  </si>
  <si>
    <t>215</t>
  </si>
  <si>
    <t>9-I-KR7</t>
  </si>
  <si>
    <t>-459679298</t>
  </si>
  <si>
    <t>"ozn. R/7 -m.č. 02-0.02" 1</t>
  </si>
  <si>
    <t>216</t>
  </si>
  <si>
    <t>9-I-KR10</t>
  </si>
  <si>
    <t>Schodiskové stupne a sedlový portál s krížením prútov neskorogotický z pieskovca - odsolenie, bez doplňovania ponechanie vo fragmentálnom stave, napustenie hydrofobizačným a spevňujúcim prostriedkom</t>
  </si>
  <si>
    <t>-177503120</t>
  </si>
  <si>
    <t>"ozn. R/10 m.č. 02- 1.02"1</t>
  </si>
  <si>
    <t>" 1 ks ostenia svetlý rozmer 1730x900"</t>
  </si>
  <si>
    <t>"1 ks schodiskový stupeň 300x225x830"</t>
  </si>
  <si>
    <t>217</t>
  </si>
  <si>
    <t>9-I-KR11</t>
  </si>
  <si>
    <t>Kamenné konzoly zabudované v murive  z pieskovca - odsolenie, bez doplňovania ponechanie vo fragmentálnom stave, napustenie hydrofobizačným a spevňujúcim prostriedkom</t>
  </si>
  <si>
    <t>-349391656</t>
  </si>
  <si>
    <t>"ozn. R/11 m.č. 02- 1.04 360x300x360"3</t>
  </si>
  <si>
    <t>218</t>
  </si>
  <si>
    <t>9-I-KR12</t>
  </si>
  <si>
    <t>Kamenné dverné ostenie z pieskovca - odsolenie, bez doplňovania ponechanie vo fragmentálnom stave, napustenie hydrofobizačným a spevňujúcim prostriedkom</t>
  </si>
  <si>
    <t>-784625178</t>
  </si>
  <si>
    <t>"ozn. R/12 m.č. 02- 1.08  - svetlý rozmer 1820x950"1</t>
  </si>
  <si>
    <t>219</t>
  </si>
  <si>
    <t>9-I-KR13</t>
  </si>
  <si>
    <t>Sedlový portál dverného ostenia z pieskovca - odstránenie súčasnej drevenej výplne aj so zárubňo - vysušenie, odsolenie, bez doplňovania ponechanie vo fragmentálnom stave, napustenie hydrofobizačným a spevňujúcim prostriedkom</t>
  </si>
  <si>
    <t>1009815773</t>
  </si>
  <si>
    <t>"ozn. R/13 m.č. 02- 1.06  - svetlý rozmer 1870x900"1</t>
  </si>
  <si>
    <t>9-I-KR14</t>
  </si>
  <si>
    <t>Ošetrenie pieskovcovej pätky a armovaného ostenia otvoru z pieskovca - odsolenie, bez doplňovania ponechanie vo fragmentálnom stave, napustenie hydrofobizačným a spevňujúcim prostriedkom</t>
  </si>
  <si>
    <t>-983304959</t>
  </si>
  <si>
    <t>"ozn. R/14 m.č. 02- 1.08 "1</t>
  </si>
  <si>
    <t>"v prípade značného narušenia kameňa- uybtok hmoty, nutné realizovať zo statických dôvodov výmenu formou kamenárskej vložky z totožného materiálu"</t>
  </si>
  <si>
    <t>221</t>
  </si>
  <si>
    <t>9-I-KR15</t>
  </si>
  <si>
    <t>Armované nárožie z opracovaných kamenných kvádrov pieskovca - odsolenie, bez doplňovania ponechanie vo fragmentálnom stave, napustenie hydrofobizačným a spevňujúcim prostriedkom</t>
  </si>
  <si>
    <t>-2119355424</t>
  </si>
  <si>
    <t>"ozn. R/15 m.č. 02- 2.01 "1</t>
  </si>
  <si>
    <t>9-I-KR16</t>
  </si>
  <si>
    <t>-1901460809</t>
  </si>
  <si>
    <t>"ozn. R/16 m.č. 02- 2.01 "1</t>
  </si>
  <si>
    <t>223</t>
  </si>
  <si>
    <t>9-I-KR17</t>
  </si>
  <si>
    <t>-953338849</t>
  </si>
  <si>
    <t>"ozn. R/17 -m.č. 02-1.09" 1</t>
  </si>
  <si>
    <t>"1 ks svetlý rozmer 1110x670"</t>
  </si>
  <si>
    <t>224</t>
  </si>
  <si>
    <t>9-I-KR18</t>
  </si>
  <si>
    <t>-1038915079</t>
  </si>
  <si>
    <t>"ozn. R/18 -m.č. 02-1.10" 1</t>
  </si>
  <si>
    <t>"1 ks svetlý rozmer 1120x950"</t>
  </si>
  <si>
    <t>225</t>
  </si>
  <si>
    <t>9-I-KR19</t>
  </si>
  <si>
    <t>1840166421</t>
  </si>
  <si>
    <t>"ozn. R/19 m.č. 02- 1.11 "1</t>
  </si>
  <si>
    <t>226</t>
  </si>
  <si>
    <t>9-I-KR20</t>
  </si>
  <si>
    <t>Okenné trojité ostenie z  pieskovca - pôvodné časti doplnené rekonštrukčne - odsolenie, bez doplňovania ponechanie vo fragmentálnom stave, napustenie hydrofobizačným a spevňujúcim prostriedkom</t>
  </si>
  <si>
    <t>-362221299</t>
  </si>
  <si>
    <t>"ozn. R/20 -m.č. 02-2.05" 1</t>
  </si>
  <si>
    <t>"1 ks svetlý rozmer 1210x905/1430x1350/1210x900"</t>
  </si>
  <si>
    <t>227</t>
  </si>
  <si>
    <t>9-I-KR21</t>
  </si>
  <si>
    <t>Kamenné platne sedákov okenných sedílií z  pieskovca -  odsolenie, bez doplňovania ponechanie vo fragmentálnom stave, napustenie hydrofobizačným a spevňujúcim prostriedkom</t>
  </si>
  <si>
    <t>-1160291964</t>
  </si>
  <si>
    <t>"ozn. R/21 -m.č. 02-2.06" 2</t>
  </si>
  <si>
    <t>228</t>
  </si>
  <si>
    <t>9-I-KR22</t>
  </si>
  <si>
    <t>Kamenné nadpražie z  pieskovca -  odsolenie, bez doplňovania ponechanie vo fragmentálnom stave, napustenie hydrofobizačným a spevňujúcim prostriedkom</t>
  </si>
  <si>
    <t>1097193228</t>
  </si>
  <si>
    <t>"ozn. R/22 -m.č. 02-2.06 110x680x200" 1</t>
  </si>
  <si>
    <t>229</t>
  </si>
  <si>
    <t>9-I-KR23</t>
  </si>
  <si>
    <t>Kamenný fragment portálu ostenia, zaslepený (stojka a nadpražie) z  pieskovca -  odsolenie, bez doplňovania ponechanie vo fragmentálnom stave, napustenie hydrofobizačným a spevňujúcim prostriedkom</t>
  </si>
  <si>
    <t>-91661073</t>
  </si>
  <si>
    <t>"ozn. R/23 -m.č. 02-2.06 1710x700" 1</t>
  </si>
  <si>
    <t>230</t>
  </si>
  <si>
    <t>9-I-KR24</t>
  </si>
  <si>
    <t>-1704967363</t>
  </si>
  <si>
    <t>"ozn. R/24 -m.č. 02-2.06" 2</t>
  </si>
  <si>
    <t>231</t>
  </si>
  <si>
    <t>9-I-KR25</t>
  </si>
  <si>
    <t>Kamenná konzola zabudovaná v murive,pravdepodobne pochádzajúca z kozubu  z pieskovca - odsolenie, bez doplňovania ponechanie vo fragmentálnom stave, napustenie hydrofobizačným a spevňujúcim prostriedkom</t>
  </si>
  <si>
    <t>-1687047690</t>
  </si>
  <si>
    <t>"ozn. R/25 m.č. 02- 2.06 360x300x360"1</t>
  </si>
  <si>
    <t>232</t>
  </si>
  <si>
    <t>9-I-KR26</t>
  </si>
  <si>
    <t>815028788</t>
  </si>
  <si>
    <t>"ozn. R/26 m.č. 02- 2.07 -pravé nárožie"1</t>
  </si>
  <si>
    <t>233</t>
  </si>
  <si>
    <t>9-I-KR27</t>
  </si>
  <si>
    <t>1171972782</t>
  </si>
  <si>
    <t>"ozn. R/27 m.č. 02- 2.07 -ľavé nárožie"1</t>
  </si>
  <si>
    <t>234</t>
  </si>
  <si>
    <t>9-I-KR28</t>
  </si>
  <si>
    <t>Kamenná konzola zabudovaná v murive,pravdepodobne pochádzajúca zo staršieho stropu z pieskovca - odsolenie, bez doplňovania ponechanie vo fragmentálnom stave, napustenie hydrofobizačným a spevňujúcim prostriedkom</t>
  </si>
  <si>
    <t>-2121373594</t>
  </si>
  <si>
    <t>"ozn. R/28 m.č. 02- 2.07 450x300x260"1</t>
  </si>
  <si>
    <t>235</t>
  </si>
  <si>
    <t>9-I-KR29</t>
  </si>
  <si>
    <t>Sedlový portál dverného ostenia neskorogotický z  pieskovca - odsolenie, bez doplňovania ponechanie vo fragmentálnom stave, napustenie hydrofobizačným a spevňujúcim prostriedkom</t>
  </si>
  <si>
    <t>-1879487222</t>
  </si>
  <si>
    <t>"ozn. R/29 -m.č. 02-2.08" 1</t>
  </si>
  <si>
    <t>"1 ks svetlý rozmer 1810x990"</t>
  </si>
  <si>
    <t>236</t>
  </si>
  <si>
    <t>9-I-KR30</t>
  </si>
  <si>
    <t>Kamenná platňa sedákov okennej sedílie z  pieskovca -  odsolenie, bez doplňovania ponechanie vo fragmentálnom stave, napustenie hydrofobizačným a spevňujúcim prostriedkom</t>
  </si>
  <si>
    <t>-866581554</t>
  </si>
  <si>
    <t>"ozn. R/30 -m.č. 02-2.08" 1</t>
  </si>
  <si>
    <t>237</t>
  </si>
  <si>
    <t>9-I-KR31</t>
  </si>
  <si>
    <t>Kamenné ostenie pravouhléjo otvoru prevétu a jeho konzoly z pieskovca - odsolenie, bez doplňovania ponechanie vo fragmentálnom stave, napustenie hydrofobizačným a spevňujúcim prostriedkom</t>
  </si>
  <si>
    <t>481923091</t>
  </si>
  <si>
    <t>"ozn. R/31 m.č. 02- 2.09  - svetlý rozmer 1500x500"1</t>
  </si>
  <si>
    <t>"konzoly 2"</t>
  </si>
  <si>
    <t>238</t>
  </si>
  <si>
    <t>9-I-KR32</t>
  </si>
  <si>
    <t>-1336864434</t>
  </si>
  <si>
    <t>"ozn. R/38 -m.c. 02-2.09-z dvoch strán 2 ks sedákov" 1</t>
  </si>
  <si>
    <t>239</t>
  </si>
  <si>
    <t>9-I-KR33</t>
  </si>
  <si>
    <t>Kamenné konzoly  a rímsa kozuba, materiálová kópia z poslednej obnovy,  z pieskovca - pätné upevnenie spadnutej konzoly, odsolenie, bez doplňovania ponechanie vo fragmentálnom stave, napustenie hydrofobizačným a spevňujúcim prostriedkom</t>
  </si>
  <si>
    <t>-1811794254</t>
  </si>
  <si>
    <t>"ozn. R/33 - m.č. 02-2,09 celok" 1</t>
  </si>
  <si>
    <t>9-I-KR34</t>
  </si>
  <si>
    <t>716699300</t>
  </si>
  <si>
    <t>"ozn. R/34 m.č. 02- 2.02 "1</t>
  </si>
  <si>
    <t>241</t>
  </si>
  <si>
    <t>9-I-KR36</t>
  </si>
  <si>
    <t>Exteriérové omietky kaplnky,vrátane fragmentov renesančného nárožného kvádrovania v omietke</t>
  </si>
  <si>
    <t>-1659785178</t>
  </si>
  <si>
    <t>"R35  6ks"</t>
  </si>
  <si>
    <t>"R36 - m.č. 02-1.16" 207,42</t>
  </si>
  <si>
    <t>"cementové nové omietky budú ako súčasť reštaurátorského zásahu kompletne odstránené a náhradené rekonštrukčným spôsobom"</t>
  </si>
  <si>
    <t>"zachované  bude reštaurované renesančné nárožné kvádrovanie v omietke"</t>
  </si>
  <si>
    <t>242</t>
  </si>
  <si>
    <t>9-I-KR37</t>
  </si>
  <si>
    <t>Interiérové omietky kaplnky</t>
  </si>
  <si>
    <t>-525950606</t>
  </si>
  <si>
    <t>"R37 - m.č. 02-1.16" 181,11</t>
  </si>
  <si>
    <t>"sanácia muriva a omietok sa týka hlavne zasolených a zavlhnutých častí stien,odstranenie machov"</t>
  </si>
  <si>
    <t>"po reštaurátorskom prieskume a spracovaní návrhu na reštaurovanie"</t>
  </si>
  <si>
    <t>243</t>
  </si>
  <si>
    <t>9-I-KR38</t>
  </si>
  <si>
    <t>Pieskovcové interiérové prvky kaplnky ( pripory a nábehy klenieb, kamenné pastofórium)</t>
  </si>
  <si>
    <t>-438227568</t>
  </si>
  <si>
    <t xml:space="preserve">"R37 - m.č. 02-1.16" </t>
  </si>
  <si>
    <t>"prípory s nábehmi na klenbu"8</t>
  </si>
  <si>
    <t>"samostatné nábehy na klenbu" 2</t>
  </si>
  <si>
    <t>"pastofórium"1</t>
  </si>
  <si>
    <t>"kamenné prekrytie krypty" 1</t>
  </si>
  <si>
    <t>"súčasťou reštauratorského zásahu bude aj reštaurátorska obnova (na plnú výšku) združeného okna nad vstupom do kaplnky"</t>
  </si>
  <si>
    <t>244</t>
  </si>
  <si>
    <t>9-I-KR39</t>
  </si>
  <si>
    <t>Pieskovcové ostenia okenných otvorov+ výmena okenných výplni</t>
  </si>
  <si>
    <t>-427658158</t>
  </si>
  <si>
    <t xml:space="preserve">"R39 - m.č. 02-1.16" </t>
  </si>
  <si>
    <t>"svetlý rozmer 4080x820" 1</t>
  </si>
  <si>
    <t>"svetlý rozmer 3860x820" 1</t>
  </si>
  <si>
    <t>"súčasťou reštauratorského zásahu bude aj reštaurátorska obnova dvojice okien v presbytériu vrátane návrhu a výmeny presklennej výplňovej konštrukcie</t>
  </si>
  <si>
    <t>245</t>
  </si>
  <si>
    <t>9-I-KR40</t>
  </si>
  <si>
    <t>Pieskovcové ostenie združeného okna s doplnením chýbajúcich častí, prezentácia okna v plnej výške, výmena okenných výplni</t>
  </si>
  <si>
    <t>-285417626</t>
  </si>
  <si>
    <t>"svetlý rozmer 1940x640/1940x800"1</t>
  </si>
  <si>
    <t>9-I-KR41</t>
  </si>
  <si>
    <t>Reštaurátorská obnova povrchov stien a klenieb</t>
  </si>
  <si>
    <t>-347609573</t>
  </si>
  <si>
    <t>"steny a klenby" 3240,716</t>
  </si>
  <si>
    <t>247</t>
  </si>
  <si>
    <t>-1919064946</t>
  </si>
  <si>
    <t>554274677</t>
  </si>
  <si>
    <t>21M-1 - ELEKTROINŠTALÁCIE</t>
  </si>
  <si>
    <t xml:space="preserve">    22M-1 - ELEKTROMONTÁŽE - KNX/EIB</t>
  </si>
  <si>
    <t>21M-21 - SVIETIDLÁ-montáž</t>
  </si>
  <si>
    <t>21M-22 - SVIETIDLÁ  - Materiál</t>
  </si>
  <si>
    <t>21M-4 - ELEKTROINŠTALÁCIE - Pomocné práce - sekanie</t>
  </si>
  <si>
    <t>21M-5 - DODÁVKY</t>
  </si>
  <si>
    <t>21M-51 - DODÁVKY-ostatné</t>
  </si>
  <si>
    <t>46M-1 - ZEMNÉ PRÁCE</t>
  </si>
  <si>
    <t>HZS-1 - Inžiniering pre KNX/EIB</t>
  </si>
  <si>
    <t>HZS-2 - PRÁCE PODLA HZS - hl.VI</t>
  </si>
  <si>
    <t>Montáž rozvádzaca RSM12 - zostava komplet</t>
  </si>
  <si>
    <t>1960532205</t>
  </si>
  <si>
    <t>-191607370</t>
  </si>
  <si>
    <t>-509855436</t>
  </si>
  <si>
    <t>-517753796</t>
  </si>
  <si>
    <t>Pol199</t>
  </si>
  <si>
    <t>Montáž skrinka s uzem. Svorkou</t>
  </si>
  <si>
    <t>-757697878</t>
  </si>
  <si>
    <t>Pol200</t>
  </si>
  <si>
    <t>Skrinka s uzem. Svorkou - IP44</t>
  </si>
  <si>
    <t>-259392457</t>
  </si>
  <si>
    <t>-139800912</t>
  </si>
  <si>
    <t>1014232542</t>
  </si>
  <si>
    <t>-377111179</t>
  </si>
  <si>
    <t>Uzemnenie nosných castí (schodiska), uzemnovací drôt FeZn D 10mm na podperách</t>
  </si>
  <si>
    <t>-1751795284</t>
  </si>
  <si>
    <t>-1182536389</t>
  </si>
  <si>
    <t>1780176568</t>
  </si>
  <si>
    <t>-1697832636</t>
  </si>
  <si>
    <t>1414249600</t>
  </si>
  <si>
    <t>-1069941194</t>
  </si>
  <si>
    <t>210800160</t>
  </si>
  <si>
    <t>MONTAZ kábel 750 - 1000 V /mm2/ CYKY-CYKYm 750 V do 5x4 pevne, pod om.</t>
  </si>
  <si>
    <t>-1603200893</t>
  </si>
  <si>
    <t>Príplatok na zatahovanie káblov do chránicky (profilu schodiska)</t>
  </si>
  <si>
    <t>-1137292978</t>
  </si>
  <si>
    <t>Pol13</t>
  </si>
  <si>
    <t>-96613690</t>
  </si>
  <si>
    <t>1986912543</t>
  </si>
  <si>
    <t>Pol201</t>
  </si>
  <si>
    <t>kábel silový medený CYKY-J 3x2,5</t>
  </si>
  <si>
    <t>-86786352</t>
  </si>
  <si>
    <t>Pol202</t>
  </si>
  <si>
    <t>kábel silový medený CYKY-J 5x2,5</t>
  </si>
  <si>
    <t>781335776</t>
  </si>
  <si>
    <t>Pol203</t>
  </si>
  <si>
    <t>kábel silový medený CYKY-J 5x4</t>
  </si>
  <si>
    <t>1453367261</t>
  </si>
  <si>
    <t>Pol204</t>
  </si>
  <si>
    <t>kábel silový medený CYKY-J 5x6</t>
  </si>
  <si>
    <t>188812518</t>
  </si>
  <si>
    <t>Pol205</t>
  </si>
  <si>
    <t>kábel silový medený CYKY-J 5x1,5</t>
  </si>
  <si>
    <t>-1825015368</t>
  </si>
  <si>
    <t>634054673</t>
  </si>
  <si>
    <t>-1467327774</t>
  </si>
  <si>
    <t>333212202</t>
  </si>
  <si>
    <t>Pol206</t>
  </si>
  <si>
    <t>Šnúra  CYSY 3x1,5</t>
  </si>
  <si>
    <t>266116561</t>
  </si>
  <si>
    <t>Ukoncenie celoplastových káblov zmrašt. záklopkou alebo páskou do 5x4 mm2 (rozvodnice a svorkové skrine)</t>
  </si>
  <si>
    <t>1648582552</t>
  </si>
  <si>
    <t>210100259p.1</t>
  </si>
  <si>
    <t>1883324420</t>
  </si>
  <si>
    <t>678254880</t>
  </si>
  <si>
    <t>-1277903186</t>
  </si>
  <si>
    <t>-532242502</t>
  </si>
  <si>
    <t>1763753499</t>
  </si>
  <si>
    <t>-1657505816</t>
  </si>
  <si>
    <t>-657005812</t>
  </si>
  <si>
    <t>-610875356</t>
  </si>
  <si>
    <t>498490133</t>
  </si>
  <si>
    <t>1224665546</t>
  </si>
  <si>
    <t>1470960237</t>
  </si>
  <si>
    <t>210950205.1</t>
  </si>
  <si>
    <t>-1734522009</t>
  </si>
  <si>
    <t>636492770</t>
  </si>
  <si>
    <t>603599718</t>
  </si>
  <si>
    <t>1181092650</t>
  </si>
  <si>
    <t>1994894774</t>
  </si>
  <si>
    <t>959858718</t>
  </si>
  <si>
    <t>Pol207</t>
  </si>
  <si>
    <t>Pomocná nosná konštrukcia  pre svietidlá - pozri Svietidlá - materiál</t>
  </si>
  <si>
    <t>1712954582</t>
  </si>
  <si>
    <t>288868897</t>
  </si>
  <si>
    <t>477618658</t>
  </si>
  <si>
    <t>-443195454</t>
  </si>
  <si>
    <t>-1036591757</t>
  </si>
  <si>
    <t>210111033</t>
  </si>
  <si>
    <t>-1442045719</t>
  </si>
  <si>
    <t>Pol208</t>
  </si>
  <si>
    <t>2xZAS 230V/16A 1NAS - IP55-IK07 - montáž na povrch-predkáblovaná</t>
  </si>
  <si>
    <t>-256609941</t>
  </si>
  <si>
    <t>1462791371</t>
  </si>
  <si>
    <t>210110001</t>
  </si>
  <si>
    <t>Spínac nástenný pre prostredie obycajné alebo vlhké vc. zapojenia jednopólový - radenie 1</t>
  </si>
  <si>
    <t>325922663</t>
  </si>
  <si>
    <t>Pol209</t>
  </si>
  <si>
    <t>Spínac rad. 1 povrchová montáž IP 55-IK10</t>
  </si>
  <si>
    <t>-426793878</t>
  </si>
  <si>
    <t>Pol210</t>
  </si>
  <si>
    <t>Spínac rad. 1 zapustená montáž  IP 55-IK10</t>
  </si>
  <si>
    <t>-964701452</t>
  </si>
  <si>
    <t>21019000x-PC</t>
  </si>
  <si>
    <t>Montáž varná doska</t>
  </si>
  <si>
    <t>767942513</t>
  </si>
  <si>
    <t>21019000x-PC.1</t>
  </si>
  <si>
    <t>Montáž ventilátorov, digestora</t>
  </si>
  <si>
    <t>-126978137</t>
  </si>
  <si>
    <t>Montáž zás.rozvodnice X.z1, X.z2</t>
  </si>
  <si>
    <t>-91811178</t>
  </si>
  <si>
    <t>2101900XX-pc.1</t>
  </si>
  <si>
    <t>Montáž svorkovej skrinky Mx1,Mx2</t>
  </si>
  <si>
    <t>568278809</t>
  </si>
  <si>
    <t>Pol211</t>
  </si>
  <si>
    <t>Svorková skrinka  - zap. Atyp š.600/v.200/hl.120 mm - IP54</t>
  </si>
  <si>
    <t>1846190193</t>
  </si>
  <si>
    <t>2101900XX-pc.2</t>
  </si>
  <si>
    <t>Montáž rozvádzaca R.OVL2 (ovládanie DALI - kaplnka)</t>
  </si>
  <si>
    <t>1575550583</t>
  </si>
  <si>
    <t>2101900XX-pc.3</t>
  </si>
  <si>
    <t>Montáž skrinky pre nap.zdroj LED sviet. Pásov</t>
  </si>
  <si>
    <t>827411290</t>
  </si>
  <si>
    <t>Pol212</t>
  </si>
  <si>
    <t>Skrinka  - zap. Atyp pre nap.zdroj LED sviet. Pásov- IP54</t>
  </si>
  <si>
    <t>1419092935</t>
  </si>
  <si>
    <t>21010021x-pc</t>
  </si>
  <si>
    <t>Zapájanie varnej dosky, digestora</t>
  </si>
  <si>
    <t>1762495241</t>
  </si>
  <si>
    <t>-1963041911</t>
  </si>
  <si>
    <t>-295044580</t>
  </si>
  <si>
    <t>-636886236</t>
  </si>
  <si>
    <t>Pol214</t>
  </si>
  <si>
    <t>-1969971739</t>
  </si>
  <si>
    <t>ELEKTROMONTÁŽE - KNX/EIB</t>
  </si>
  <si>
    <t>1693707640</t>
  </si>
  <si>
    <t>-1831473937</t>
  </si>
  <si>
    <t>-1318153094</t>
  </si>
  <si>
    <t>Pol215</t>
  </si>
  <si>
    <t>1078074992</t>
  </si>
  <si>
    <t>-299406576</t>
  </si>
  <si>
    <t>936161741</t>
  </si>
  <si>
    <t>1783866468</t>
  </si>
  <si>
    <t>2024017635</t>
  </si>
  <si>
    <t>-1515939382</t>
  </si>
  <si>
    <t>Pol216</t>
  </si>
  <si>
    <t>Montáž Svietidlo - žiarovkové stropné resp. nástenné</t>
  </si>
  <si>
    <t>172103511</t>
  </si>
  <si>
    <t>Pol217</t>
  </si>
  <si>
    <t>Montáž Svietidlo reflektorové v podhlade</t>
  </si>
  <si>
    <t>-1363535214</t>
  </si>
  <si>
    <t>Pol218</t>
  </si>
  <si>
    <t>Prípocet na montáž  svietidiel v kaplnke   - vo v. cca 8,0m NP - lešenie; práca vo výškach</t>
  </si>
  <si>
    <t>-1165076079</t>
  </si>
  <si>
    <t>Pol219</t>
  </si>
  <si>
    <t>Montáž Svietidlo reflektorové  na nosic resp. nástenné priemyselné</t>
  </si>
  <si>
    <t>402522084</t>
  </si>
  <si>
    <t>-1527389887</t>
  </si>
  <si>
    <t>319624746</t>
  </si>
  <si>
    <t>Zapojenie svietidlá stropného resp. nástenného</t>
  </si>
  <si>
    <t>251041835</t>
  </si>
  <si>
    <t>1921322358</t>
  </si>
  <si>
    <t>-977606383</t>
  </si>
  <si>
    <t>85151537</t>
  </si>
  <si>
    <t>1965612821</t>
  </si>
  <si>
    <t>-1354127937</t>
  </si>
  <si>
    <t>304478468</t>
  </si>
  <si>
    <t>-1769797087</t>
  </si>
  <si>
    <t>-1511738655</t>
  </si>
  <si>
    <t>973047191-PC</t>
  </si>
  <si>
    <t>Kapsa pre svorkové krabice a R.ovl1,2-sekanie</t>
  </si>
  <si>
    <t>-1646635059</t>
  </si>
  <si>
    <t>-479827878</t>
  </si>
  <si>
    <t>2134044622</t>
  </si>
  <si>
    <t>564044285</t>
  </si>
  <si>
    <t>DOD-01</t>
  </si>
  <si>
    <t>Rozvádzac RSM12</t>
  </si>
  <si>
    <t>261262522</t>
  </si>
  <si>
    <t>DOD-02</t>
  </si>
  <si>
    <t>Rozvodnica R.OVL1,2</t>
  </si>
  <si>
    <t>1948439117</t>
  </si>
  <si>
    <t>Zásuvková skrinka X.Z1</t>
  </si>
  <si>
    <t>-1490579956</t>
  </si>
  <si>
    <t>DOD-05</t>
  </si>
  <si>
    <t>Zásuvková skrinka X.Z2</t>
  </si>
  <si>
    <t>-705560569</t>
  </si>
  <si>
    <t>Pol221</t>
  </si>
  <si>
    <t>-1438383385</t>
  </si>
  <si>
    <t>21M-51</t>
  </si>
  <si>
    <t>DODÁVKY-ostatné</t>
  </si>
  <si>
    <t>Pol222</t>
  </si>
  <si>
    <t>Zabudovaná varná liatinová platna - 900/800mm - prevedenie nerez - 400V/10kW</t>
  </si>
  <si>
    <t>1876532372</t>
  </si>
  <si>
    <t>Pol223</t>
  </si>
  <si>
    <t>Závesný digestor s uhlíkovým filtrom, ventilátorom a osvetlením - 200W/230V</t>
  </si>
  <si>
    <t>-106033956</t>
  </si>
  <si>
    <t>Pol224</t>
  </si>
  <si>
    <t>1581803777</t>
  </si>
  <si>
    <t>-1701141787</t>
  </si>
  <si>
    <t>46020024X</t>
  </si>
  <si>
    <t>Hlbenie káblovej ryhy 50, 65 cm širokej a 60 cm hlbokej + piesk.lôžko + zásyp ryhy- v rámci SO.09</t>
  </si>
  <si>
    <t>1652603374</t>
  </si>
  <si>
    <t>46020014X</t>
  </si>
  <si>
    <t>Hlbenie káblovej ryhy 35 cm širokej a 60 cm hlbokej</t>
  </si>
  <si>
    <t>84343185</t>
  </si>
  <si>
    <t>460420022</t>
  </si>
  <si>
    <t>Zriadenie, rekonšt. káblového lôžka z piesku bez zakrytia, v ryhe šír. do 65 cm, hrúbky vrstvy 10 cm</t>
  </si>
  <si>
    <t>-1303074631</t>
  </si>
  <si>
    <t>5831214500</t>
  </si>
  <si>
    <t>Drvina vápencová zmes 0-4</t>
  </si>
  <si>
    <t>-262435411</t>
  </si>
  <si>
    <t>460490012</t>
  </si>
  <si>
    <t>Rozvinutie a uloženie výstražnej fólie z PVC do ryhy,šírka 33 cm</t>
  </si>
  <si>
    <t>-1713940024</t>
  </si>
  <si>
    <t>2830002000</t>
  </si>
  <si>
    <t>Fólia cervená v m</t>
  </si>
  <si>
    <t>-1063429172</t>
  </si>
  <si>
    <t>967730668</t>
  </si>
  <si>
    <t>Pol225</t>
  </si>
  <si>
    <t>Chránicka do zeme, do podlahy d 110 (100)</t>
  </si>
  <si>
    <t>-364987221</t>
  </si>
  <si>
    <t>841054344</t>
  </si>
  <si>
    <t>Pol227</t>
  </si>
  <si>
    <t>-2014302990</t>
  </si>
  <si>
    <t>460510261.S-pc</t>
  </si>
  <si>
    <t>Žlab káblový plastový vrátane veka, úprava dna ryhy</t>
  </si>
  <si>
    <t>1685625711</t>
  </si>
  <si>
    <t>Pol228</t>
  </si>
  <si>
    <t>Žlab káblový plastový vrátane veka do zeme, 160/160 mm</t>
  </si>
  <si>
    <t>1947463808</t>
  </si>
  <si>
    <t>1699787080</t>
  </si>
  <si>
    <t>-252440353</t>
  </si>
  <si>
    <t>544304622</t>
  </si>
  <si>
    <t>2099632221</t>
  </si>
  <si>
    <t>760306752</t>
  </si>
  <si>
    <t>251965645</t>
  </si>
  <si>
    <t>716520756</t>
  </si>
  <si>
    <t>Pol230</t>
  </si>
  <si>
    <t>1291944064</t>
  </si>
  <si>
    <t>Pol231</t>
  </si>
  <si>
    <t>-646608568</t>
  </si>
  <si>
    <t>Pol232</t>
  </si>
  <si>
    <t>1232815218</t>
  </si>
  <si>
    <t>Pol .M</t>
  </si>
  <si>
    <t>Programovanie,oživenie,testovanie a ladenie - pomerná časť (50%)</t>
  </si>
  <si>
    <t>-1308071874</t>
  </si>
  <si>
    <t>-687273451</t>
  </si>
  <si>
    <t>-132222982</t>
  </si>
  <si>
    <t>1426550746</t>
  </si>
  <si>
    <t>76378810</t>
  </si>
  <si>
    <t>-394192487</t>
  </si>
  <si>
    <t>Pol233</t>
  </si>
  <si>
    <t>-1350425772</t>
  </si>
  <si>
    <t>Pol234</t>
  </si>
  <si>
    <t>166750479</t>
  </si>
  <si>
    <t>Pol235</t>
  </si>
  <si>
    <t>1765675942</t>
  </si>
  <si>
    <t>Pol236</t>
  </si>
  <si>
    <t>542749987</t>
  </si>
  <si>
    <t>Pol237</t>
  </si>
  <si>
    <t>2972317</t>
  </si>
  <si>
    <t>-531048278</t>
  </si>
  <si>
    <t>187256895</t>
  </si>
  <si>
    <t>Práce spojené s demontážou existujúcej elektroinštalácie aj s ohladom na pamiatkový charakter stavby</t>
  </si>
  <si>
    <t>-1654134607</t>
  </si>
  <si>
    <t>Práce spojené so zabezpecením funkcnosti existujúcej ELI v priestoroch, ktoré nie sú predmetom 2.etapy</t>
  </si>
  <si>
    <t>1922317388</t>
  </si>
  <si>
    <t>891712679</t>
  </si>
  <si>
    <t>HZS06</t>
  </si>
  <si>
    <t>Hodinové sazdby spojené s manipuláciou (zatahovaním) káblov cez existujúce káblové šachty (komory)</t>
  </si>
  <si>
    <t>-1753700148</t>
  </si>
  <si>
    <t>HZS07</t>
  </si>
  <si>
    <t>Oboznámenie sa so skutkovým stavom existujúcej elektroinštalácie</t>
  </si>
  <si>
    <t>-1871852546</t>
  </si>
  <si>
    <t>35434923</t>
  </si>
  <si>
    <t>478734329</t>
  </si>
  <si>
    <t>D1 - SVIETIDLÁ - Materiál /  požiadavky - včítane svetelných zdrojov 21M-22</t>
  </si>
  <si>
    <t>SVIETIDLÁ - Materiál /  požiadavky - včítane svetelných zdrojov 21M-22</t>
  </si>
  <si>
    <t>Pol262</t>
  </si>
  <si>
    <t>ISK-syl/LS B Komplet STARTFLEX DALI  IP65 840/11750/74 5m</t>
  </si>
  <si>
    <t>"kaplnka: Horná linka (LED pás 12x1600+8x1300= asi 30m+REZ)"</t>
  </si>
  <si>
    <t>Pol263</t>
  </si>
  <si>
    <t>ISK-mon Bp Nosič Al profilov</t>
  </si>
  <si>
    <t>Pol264</t>
  </si>
  <si>
    <t>ISK-syl/LS E Komplet STARTFLEX DALI  IP65 840/11750/74 5m</t>
  </si>
  <si>
    <t>Pol265</t>
  </si>
  <si>
    <t>ISK-mon Ep Nosič Al profilov</t>
  </si>
  <si>
    <t>Pol266</t>
  </si>
  <si>
    <t>ISK-syl/LS F Komplet STARTFLEX DALI  IP65 840/11750/74 5m</t>
  </si>
  <si>
    <t>Pol267</t>
  </si>
  <si>
    <t>ISK-mon Fp Nosič Al profilov</t>
  </si>
  <si>
    <t>Pol268</t>
  </si>
  <si>
    <t>GOCCIA G1 4664GM4K12 GR  CLOCK Ø 120 10W LED 4K 12° light grey</t>
  </si>
  <si>
    <t>Pol269</t>
  </si>
  <si>
    <t>GOCCIA G2 4664GM4K CLOCK  Ø120  10W LED 4K 40° light grey</t>
  </si>
  <si>
    <t>Pol270</t>
  </si>
  <si>
    <t>GOCCIA Gp1 4669  Shield for code 4664, light grey</t>
  </si>
  <si>
    <t>Pol271</t>
  </si>
  <si>
    <t>ISK-mon Gp2 objímka</t>
  </si>
  <si>
    <t>Pol272</t>
  </si>
  <si>
    <t>ISK-mon Gp Nosič CLOCK stojan/záves pre 1/2 svt.</t>
  </si>
  <si>
    <t>Pol273</t>
  </si>
  <si>
    <t>GOCCIA H 9160SI4K KASKO r.guard, 14W LED 4K 1420lm si</t>
  </si>
  <si>
    <t>Pol274</t>
  </si>
  <si>
    <t>GOCCIA Hn 9161SI4K  EM 3h KASKO r.guard 14W LED 4K, 1420/240 lm si</t>
  </si>
  <si>
    <t>Pol275</t>
  </si>
  <si>
    <t>FOSNOVA I 2204241319  TORTUGA 0424 28W 4K CLD CELL BIA SENS</t>
  </si>
  <si>
    <t>Pol276</t>
  </si>
  <si>
    <t>DISANO-L K 4225160041 PODIO 2565 LED 42W CLD DALI GREY9006</t>
  </si>
  <si>
    <t>Pol277</t>
  </si>
  <si>
    <t>TRIDONIC  DALI XC 4xGR</t>
  </si>
  <si>
    <t>Pol278</t>
  </si>
  <si>
    <t>TRIDONIC  DALI XC 4xSC</t>
  </si>
  <si>
    <t>Pol279</t>
  </si>
  <si>
    <t>TRIDONIC  24034323 DALI PS1</t>
  </si>
  <si>
    <t>Pol280</t>
  </si>
  <si>
    <t>DO  DALI rozvádzač</t>
  </si>
  <si>
    <t>21M-2 - Dodávky - Rozvádzače- Špecifikácia hlavnej výzbroje</t>
  </si>
  <si>
    <t>21M-2 - Dodávky  - Rozvádzače - Špecifikácia hlavnej výzbroje</t>
  </si>
  <si>
    <t xml:space="preserve">    Rozvádzač RSM12 - Rozvádzač RSM12</t>
  </si>
  <si>
    <t xml:space="preserve">    D2 - KNX/EIB</t>
  </si>
  <si>
    <t xml:space="preserve">    Rozvádzač R.OVL1(2) - Rozvádzač R.OVL1(2)</t>
  </si>
  <si>
    <t xml:space="preserve">    D2-2 - KNX/EIB</t>
  </si>
  <si>
    <t xml:space="preserve">    Zásuvková skrinka X. - Zásuvková skrinka X.Z1</t>
  </si>
  <si>
    <t xml:space="preserve">    Zásuvková skrinka - Zásuvková skrinka X.Z2</t>
  </si>
  <si>
    <t>Dodávky  - Rozvádzače - Špecifikácia hlavnej výzbroje</t>
  </si>
  <si>
    <t>Rozvádzač RSM12</t>
  </si>
  <si>
    <t>Zostava : Zoraďovacia skriňa 600/400/(1800+200)mm - komplet;  IP54/20</t>
  </si>
  <si>
    <t>1353203917</t>
  </si>
  <si>
    <t>Pol121</t>
  </si>
  <si>
    <t>1895513034</t>
  </si>
  <si>
    <t>-635632602</t>
  </si>
  <si>
    <t>QFA01</t>
  </si>
  <si>
    <t>-1216922306</t>
  </si>
  <si>
    <t>Zvodič prepätia  - SPD typ 1+2  3P (4+0): Iimp/pól=25kA pre 10/350;  In/pól=30kA pre 8/20;  Up=1,5kV (SO.09)</t>
  </si>
  <si>
    <t>283944604</t>
  </si>
  <si>
    <t>Pol122</t>
  </si>
  <si>
    <t>-1817802812</t>
  </si>
  <si>
    <t>Pol123</t>
  </si>
  <si>
    <t>-385227316</t>
  </si>
  <si>
    <t>Pol124</t>
  </si>
  <si>
    <t>3-pólový istič 25A/C Icn=10kA</t>
  </si>
  <si>
    <t>-713595871</t>
  </si>
  <si>
    <t>Pol125</t>
  </si>
  <si>
    <t>3-pólový istič 40A/C Icn=10kA</t>
  </si>
  <si>
    <t>-888383001</t>
  </si>
  <si>
    <t>Pol126</t>
  </si>
  <si>
    <t>-2005083025</t>
  </si>
  <si>
    <t>Pol127</t>
  </si>
  <si>
    <t>1031627348</t>
  </si>
  <si>
    <t>Pol128</t>
  </si>
  <si>
    <t>-1673342954</t>
  </si>
  <si>
    <t>Pol281</t>
  </si>
  <si>
    <t>-674903167</t>
  </si>
  <si>
    <t>Pol282</t>
  </si>
  <si>
    <t>-813975364</t>
  </si>
  <si>
    <t>Pol283</t>
  </si>
  <si>
    <t>-1401846750</t>
  </si>
  <si>
    <t>Pol284</t>
  </si>
  <si>
    <t>1100588499</t>
  </si>
  <si>
    <t>Pol285</t>
  </si>
  <si>
    <t>Zásuvka panelová 3+N+PE IP44 400V/16A</t>
  </si>
  <si>
    <t>-664686937</t>
  </si>
  <si>
    <t>1313188387</t>
  </si>
  <si>
    <t>Zvodič prepätia  - SPD typ 1+2/1+1; 12,5 kA(10/350)+25 kA(10/350), 60 kA (8/20),T1+T2, vyberateľný modul varistora</t>
  </si>
  <si>
    <t>-1225904138</t>
  </si>
  <si>
    <t>KNX/EIB</t>
  </si>
  <si>
    <t>FV</t>
  </si>
  <si>
    <t>-844431866</t>
  </si>
  <si>
    <t>-1137721044</t>
  </si>
  <si>
    <t>Pol286</t>
  </si>
  <si>
    <t>1092700319</t>
  </si>
  <si>
    <t>Pol287</t>
  </si>
  <si>
    <t>EIB/KNX-DALI rozhranie  2 -kanálové , MDRC</t>
  </si>
  <si>
    <t>-2079989121</t>
  </si>
  <si>
    <t>Pol288</t>
  </si>
  <si>
    <t>-841259417</t>
  </si>
  <si>
    <t>1917852686</t>
  </si>
  <si>
    <t>-869121069</t>
  </si>
  <si>
    <t>-591888519</t>
  </si>
  <si>
    <t>-1899900922</t>
  </si>
  <si>
    <t>2083190482</t>
  </si>
  <si>
    <t>Pol289</t>
  </si>
  <si>
    <t>1591508477</t>
  </si>
  <si>
    <t>Pol290</t>
  </si>
  <si>
    <t>-1133124743</t>
  </si>
  <si>
    <t>Rozvádzač R.OVL1(2)</t>
  </si>
  <si>
    <t>Zostava : Zapustená skrinka rozvodná modulárna v.500/š.300/HL.160 mm, (72TE), IP44/20 - komplet</t>
  </si>
  <si>
    <t>1599965053</t>
  </si>
  <si>
    <t>1952728946</t>
  </si>
  <si>
    <t>QM01</t>
  </si>
  <si>
    <t>1-pólový vypínač 32A</t>
  </si>
  <si>
    <t>1429158310</t>
  </si>
  <si>
    <t>FV1.1</t>
  </si>
  <si>
    <t>783977651</t>
  </si>
  <si>
    <t>961675851</t>
  </si>
  <si>
    <t>1372378410</t>
  </si>
  <si>
    <t>48414005</t>
  </si>
  <si>
    <t>Pol291</t>
  </si>
  <si>
    <t>1+N-pólový istič 10A/B Icn=10kA</t>
  </si>
  <si>
    <t>1694658314</t>
  </si>
  <si>
    <t>Pol292</t>
  </si>
  <si>
    <t>Tlačítkový ovládač na DIN lištu</t>
  </si>
  <si>
    <t>1883965607</t>
  </si>
  <si>
    <t>D2-2</t>
  </si>
  <si>
    <t>Pol293</t>
  </si>
  <si>
    <t>Binárny vstup, 8-násobný, 230 V, MDRCBE/S 8.23.2.12CDG110093R001</t>
  </si>
  <si>
    <t>-310670435</t>
  </si>
  <si>
    <t>FV2.1</t>
  </si>
  <si>
    <t>Prepäťová ochrana US/E1 GHQ6310009R0001</t>
  </si>
  <si>
    <t>1461041152</t>
  </si>
  <si>
    <t>-1191161594</t>
  </si>
  <si>
    <t>-1784187023</t>
  </si>
  <si>
    <t>-762140764</t>
  </si>
  <si>
    <t>1076415076</t>
  </si>
  <si>
    <t>Pol294</t>
  </si>
  <si>
    <t>-280022909</t>
  </si>
  <si>
    <t>Zásuvková skrinka X.</t>
  </si>
  <si>
    <t>PC.7</t>
  </si>
  <si>
    <t>Zostava : Skrinka rozvodná  v.300/š.380/HL.210 mm, IP54/20 - komplet</t>
  </si>
  <si>
    <t>-1766441338</t>
  </si>
  <si>
    <t>Pol295</t>
  </si>
  <si>
    <t>Prúdový chránič 4pólový 63/4/0.03  obmedzujúci počet nežiadúcich vypnutí (AC-G), Icn=10kA</t>
  </si>
  <si>
    <t>-733763122</t>
  </si>
  <si>
    <t>Pol296</t>
  </si>
  <si>
    <t>-1334415931</t>
  </si>
  <si>
    <t>Pol297</t>
  </si>
  <si>
    <t>-1940890044</t>
  </si>
  <si>
    <t>Pol298</t>
  </si>
  <si>
    <t>Zásuvka panelová 1+N+PE IP44 230V/16A</t>
  </si>
  <si>
    <t>-559956363</t>
  </si>
  <si>
    <t>Pol299</t>
  </si>
  <si>
    <t>Zásuvka panelová 3+N+PE IP44 400V/32A</t>
  </si>
  <si>
    <t>-943301443</t>
  </si>
  <si>
    <t>PC.8</t>
  </si>
  <si>
    <t>Zámok</t>
  </si>
  <si>
    <t>1366127593</t>
  </si>
  <si>
    <t>Pol300</t>
  </si>
  <si>
    <t>1290772445</t>
  </si>
  <si>
    <t>Pol301</t>
  </si>
  <si>
    <t>740761023</t>
  </si>
  <si>
    <t>Pol302</t>
  </si>
  <si>
    <t>1526705122</t>
  </si>
  <si>
    <t>Zásuvková skrinka</t>
  </si>
  <si>
    <t>1089325121</t>
  </si>
  <si>
    <t>Pol303</t>
  </si>
  <si>
    <t>Prúdový chránič 2pólový 16/1N/0.03C s nadprúdovou ochranou (AC-G), Icn=10kA</t>
  </si>
  <si>
    <t>2120331282</t>
  </si>
  <si>
    <t>1723010109</t>
  </si>
  <si>
    <t>-215731896</t>
  </si>
  <si>
    <t>Pol304</t>
  </si>
  <si>
    <t>-788455414</t>
  </si>
  <si>
    <t>576979500</t>
  </si>
  <si>
    <t>Pol305</t>
  </si>
  <si>
    <t>-1794339232</t>
  </si>
  <si>
    <t>OZV - OZV</t>
  </si>
  <si>
    <t xml:space="preserve">    D1.1 - Pasívné komponenty -  dodávka</t>
  </si>
  <si>
    <t xml:space="preserve">    D1.2 - Pasívné komponenty -  montáž</t>
  </si>
  <si>
    <t xml:space="preserve">    D2.1 - Rozvody -  dodávka</t>
  </si>
  <si>
    <t xml:space="preserve">    D2.2 - Rozvody -  montáž</t>
  </si>
  <si>
    <t xml:space="preserve">    D3.1 - Technická dokumentácia</t>
  </si>
  <si>
    <t xml:space="preserve">    D4.1 - Súvisiace náklady</t>
  </si>
  <si>
    <t>D1.1</t>
  </si>
  <si>
    <t>Pasívné komponenty -  dodávka</t>
  </si>
  <si>
    <t>Typ ako napr.: LBB 1</t>
  </si>
  <si>
    <t>Riadiaca jednotka so 6 zónami, vstavaný zosilnovac 240W, inteligentný záznamník s 255 správami, alarm. a ovládacie kontakty, kontrola liniek, poplachové tlacidlo a mikrofón, ovládanie hudby v každej zóne, nútený posluch, rozšíritelná do 60 zón</t>
  </si>
  <si>
    <t>Typ ako napr.: LBB.1</t>
  </si>
  <si>
    <t>Smerovac- rozšírenie systému o 6 zón, alarmové a ovládacie kontakty, kontrola liniek</t>
  </si>
  <si>
    <t>Typ ako napr.: LBB.2</t>
  </si>
  <si>
    <t>Mikrofónna stanica hlásatela, 6 programovatelných tlacidiel a 1 tlacidlo hlásenia do všetkých zón</t>
  </si>
  <si>
    <t>Typ ako napr.: PLE-S</t>
  </si>
  <si>
    <t>PLENA USB, MP3 prehrávac / tuner</t>
  </si>
  <si>
    <t>Typ ako napr.: LBB19</t>
  </si>
  <si>
    <t>PLENA výkonový zosilovac 360/240W</t>
  </si>
  <si>
    <t>Typ ako napr.: LBB.3</t>
  </si>
  <si>
    <t>PLENA výkonový zosilovac 720/480W</t>
  </si>
  <si>
    <t>Typ ako napr.: LBC 3</t>
  </si>
  <si>
    <t>podhlad. repro 9/6W, EVAC, okrúhla kov. mriežka</t>
  </si>
  <si>
    <t>Typ ako napr.: PLN-2</t>
  </si>
  <si>
    <t>Plena Voice Alarm System - nabíjec baterií, 24V, EN 54-4</t>
  </si>
  <si>
    <t>Typ ako napr.: PBQ12</t>
  </si>
  <si>
    <t>Akumulátor 12V/80Ah</t>
  </si>
  <si>
    <t>D1.2</t>
  </si>
  <si>
    <t>Pasívné komponenty -  montáž</t>
  </si>
  <si>
    <t>220370011</t>
  </si>
  <si>
    <t>montáž dialkového ovládania RU</t>
  </si>
  <si>
    <t>-1292674602</t>
  </si>
  <si>
    <t>220370411</t>
  </si>
  <si>
    <t>montáž rozhlasovej ústredne 2 programy</t>
  </si>
  <si>
    <t>-260801464</t>
  </si>
  <si>
    <t>220370421</t>
  </si>
  <si>
    <t>montáž jednotkového zosilnovaca</t>
  </si>
  <si>
    <t>-986884591</t>
  </si>
  <si>
    <t>220370442</t>
  </si>
  <si>
    <t>2128228302</t>
  </si>
  <si>
    <t>220370452</t>
  </si>
  <si>
    <t>montáž reproduktora stropného do 6W</t>
  </si>
  <si>
    <t>-556174622</t>
  </si>
  <si>
    <t>220370472</t>
  </si>
  <si>
    <t>753702470</t>
  </si>
  <si>
    <t>220370571</t>
  </si>
  <si>
    <t>montáž mikrofónu</t>
  </si>
  <si>
    <t>272541041</t>
  </si>
  <si>
    <t>Pol194</t>
  </si>
  <si>
    <t>školenie</t>
  </si>
  <si>
    <t>-1769961433</t>
  </si>
  <si>
    <t>D2.1</t>
  </si>
  <si>
    <t>Rozvody -  dodávka</t>
  </si>
  <si>
    <t>Pol195</t>
  </si>
  <si>
    <t>kábel JE-H(St)H-V 4x2x0,8</t>
  </si>
  <si>
    <t>Pol196</t>
  </si>
  <si>
    <t>spojovací materiál</t>
  </si>
  <si>
    <t>Pol197</t>
  </si>
  <si>
    <t>drobný inštalacný materiál</t>
  </si>
  <si>
    <t>D2.2</t>
  </si>
  <si>
    <t>Rozvody -  montáž</t>
  </si>
  <si>
    <t>139125651</t>
  </si>
  <si>
    <t>-2045636452</t>
  </si>
  <si>
    <t>1916428715</t>
  </si>
  <si>
    <t>1875429935</t>
  </si>
  <si>
    <t>-1995491998</t>
  </si>
  <si>
    <t>306409396</t>
  </si>
  <si>
    <t>220260502</t>
  </si>
  <si>
    <t>uloženie rúrky pancierovej D21mm do podlahy</t>
  </si>
  <si>
    <t>-2092339169</t>
  </si>
  <si>
    <t>220260503</t>
  </si>
  <si>
    <t>uloženie rúrky pancierovej D29mm do podlahy</t>
  </si>
  <si>
    <t>1583607362</t>
  </si>
  <si>
    <t>-1957306395</t>
  </si>
  <si>
    <t>-1192090516</t>
  </si>
  <si>
    <t>1922379600</t>
  </si>
  <si>
    <t>D3.1</t>
  </si>
  <si>
    <t>Technická dokumentácia</t>
  </si>
  <si>
    <t>-1098575555</t>
  </si>
  <si>
    <t>690529251</t>
  </si>
  <si>
    <t>D4.1</t>
  </si>
  <si>
    <t>Súvisiace náklady</t>
  </si>
  <si>
    <t>Transportná réžia</t>
  </si>
  <si>
    <t>262144</t>
  </si>
  <si>
    <t>-708522585</t>
  </si>
  <si>
    <t>VRN2</t>
  </si>
  <si>
    <t>Podiel prídružených výkonov</t>
  </si>
  <si>
    <t>1001526313</t>
  </si>
  <si>
    <t>ŠK (1) - ŠK</t>
  </si>
  <si>
    <t xml:space="preserve">    D1.1 - Štrukturovaná kabeláž dodávka-dátový rozvádzač a príslušenstvo</t>
  </si>
  <si>
    <t xml:space="preserve">    D1-2 - Štrukturovaná kabeláž momtáž</t>
  </si>
  <si>
    <t xml:space="preserve">    D2.1 - Kamerový systém dodávka</t>
  </si>
  <si>
    <t xml:space="preserve">    D2.2 - Kamerový systém montáž</t>
  </si>
  <si>
    <t xml:space="preserve">    D3.1 - Káblové trasy dodávka</t>
  </si>
  <si>
    <t xml:space="preserve">    D3.2 - Káblové trasy montáž</t>
  </si>
  <si>
    <t xml:space="preserve">    D4.1 - Aktívné prvky dodávka</t>
  </si>
  <si>
    <t xml:space="preserve">    D4.2 - Aktívné prvky montáž</t>
  </si>
  <si>
    <t xml:space="preserve">    D5.1 - Audiotechnika dodávka</t>
  </si>
  <si>
    <t xml:space="preserve">    D5.2 - Audiotechnika montáž</t>
  </si>
  <si>
    <t xml:space="preserve">    D6.1 - Technická dokumentácia</t>
  </si>
  <si>
    <t xml:space="preserve">    D7.1 - Súvisiace náklady </t>
  </si>
  <si>
    <t>Štrukturovaná kabeláž dodávka-dátový rozvádzač a príslušenstvo</t>
  </si>
  <si>
    <t>Pol154</t>
  </si>
  <si>
    <t>Stojanový 19" rozvádzac MODBOX III 42U 600x800mm grafitový</t>
  </si>
  <si>
    <t>Pol155</t>
  </si>
  <si>
    <t>ventilacná jednotka strešná, 90W, (6x ventilátor)</t>
  </si>
  <si>
    <t>Pol156</t>
  </si>
  <si>
    <t>Ukladacia perforovaná polica 480mm 1U , 4-bodové uchytenie , nosnost 60kg</t>
  </si>
  <si>
    <t>Pol157</t>
  </si>
  <si>
    <t>19" Napájací panel E-BOX 8x230V s prepätovou ochranou , cierny</t>
  </si>
  <si>
    <t>Pol158</t>
  </si>
  <si>
    <t>Vertikálne vyväzovacie plastové oko MOLEX PN</t>
  </si>
  <si>
    <t>Typ ako napr.: PID-0</t>
  </si>
  <si>
    <t>19" Patch Panel, 24 Port DataGate RJ45, 568A/B, STP, PowerCat 6A, 1U</t>
  </si>
  <si>
    <t>Typ ako napr.: PID.1</t>
  </si>
  <si>
    <t>19" Patch Panel, 50xRJ45, KATT IDC, USOC 2 Pairs, UTP, 1U, Cat.3</t>
  </si>
  <si>
    <t>Pol159</t>
  </si>
  <si>
    <t>19" Vyväzovací Panel, 2U</t>
  </si>
  <si>
    <t>Pol160</t>
  </si>
  <si>
    <t>19" Vyväzovací Panel, 1U</t>
  </si>
  <si>
    <t>Typ ako napr.: PCD-0</t>
  </si>
  <si>
    <t>Typ ako napr.: PCD.1</t>
  </si>
  <si>
    <t>DL-ISDN RJ 45</t>
  </si>
  <si>
    <t>kombinovaná hrubá a jemná prep. Ochrana</t>
  </si>
  <si>
    <t>Typ ako napr.: IP67-</t>
  </si>
  <si>
    <t>Typ ako napr.: IP6.1</t>
  </si>
  <si>
    <t>Typ ako napr.: RFR-0</t>
  </si>
  <si>
    <t>Predný Panel FMP3 24xLC</t>
  </si>
  <si>
    <t>Typ ako napr.: AFR-0</t>
  </si>
  <si>
    <t>FMP3 Optická kazeta /Fiber Management/ pre 24 vlákien</t>
  </si>
  <si>
    <t>Typ ako napr.: 10612</t>
  </si>
  <si>
    <t>Adaptér Duplex LC SM Snap Mount Zirconia s prachotesnou záclonkou MOLEX PN</t>
  </si>
  <si>
    <t>Typ ako napr.: 91.L0</t>
  </si>
  <si>
    <t>Pig-Tail SM 9/125 OS1 Simplex LC, LSZH, 2.0m  MOLEX PN</t>
  </si>
  <si>
    <t>Typ ako napr.: 91.LL</t>
  </si>
  <si>
    <t>FO Patch Cord, duplex SM 9/125 OS1, Duplex LC - Duplex LC, LSZH, 2.0m</t>
  </si>
  <si>
    <t>Univerzálny Lightband™ Uni Tube Kábel, 48 Vlákno Multi Purpose, SM 9/125 OS1, Loose Tube, UV-stabilný LSZH (kamery)</t>
  </si>
  <si>
    <t>Pol161</t>
  </si>
  <si>
    <t>kábel TCEPKPFLE 10xN0,8</t>
  </si>
  <si>
    <t>D1-2</t>
  </si>
  <si>
    <t>Štrukturovaná kabeláž momtáž</t>
  </si>
  <si>
    <t>Pol162</t>
  </si>
  <si>
    <t>montáž 19" rozvádzaca</t>
  </si>
  <si>
    <t>Pol163</t>
  </si>
  <si>
    <t>usporiadanie káblov v rozvádzaci</t>
  </si>
  <si>
    <t>Pol164</t>
  </si>
  <si>
    <t>montáž uzemnovacej zbernice do 19" rozvádzaca</t>
  </si>
  <si>
    <t>Pol165</t>
  </si>
  <si>
    <t>montáž ventilátora s termostatom</t>
  </si>
  <si>
    <t>Pol166</t>
  </si>
  <si>
    <t>montáž police</t>
  </si>
  <si>
    <t>Pol167</t>
  </si>
  <si>
    <t>montáž napájacej lišty</t>
  </si>
  <si>
    <t>Pol168</t>
  </si>
  <si>
    <t>montáž držiaka prepojovacích káblov</t>
  </si>
  <si>
    <t>Pol169</t>
  </si>
  <si>
    <t>montáž prepojovacieho panelu RJ-45, Cat3</t>
  </si>
  <si>
    <t>Pol170</t>
  </si>
  <si>
    <t>montáž prepojovacieho panelu RJ-45, Cat6</t>
  </si>
  <si>
    <t>Pol171</t>
  </si>
  <si>
    <t>štítok prepojovacieho panelu</t>
  </si>
  <si>
    <t>Pol172</t>
  </si>
  <si>
    <t>montáž prepojovacieho panelu optického</t>
  </si>
  <si>
    <t>Pol173</t>
  </si>
  <si>
    <t>montáž optického adaptéru</t>
  </si>
  <si>
    <t>Pol174</t>
  </si>
  <si>
    <t>montáž optického konektora</t>
  </si>
  <si>
    <t>Pol175</t>
  </si>
  <si>
    <t>montáž optického zvaru</t>
  </si>
  <si>
    <t>Pol176</t>
  </si>
  <si>
    <t>certifikacné meranie zvaru</t>
  </si>
  <si>
    <t>Pol177</t>
  </si>
  <si>
    <t>montáž držiaka optických zvarov</t>
  </si>
  <si>
    <t>Pol178</t>
  </si>
  <si>
    <t>montáž prepojovacích káblov</t>
  </si>
  <si>
    <t>Pol139</t>
  </si>
  <si>
    <t>220111431</t>
  </si>
  <si>
    <t>jednosmerné meranie kontinuity žíl</t>
  </si>
  <si>
    <t>pár</t>
  </si>
  <si>
    <t>220300153</t>
  </si>
  <si>
    <t>forma káblová TCEKE 10 XN</t>
  </si>
  <si>
    <t>220060741</t>
  </si>
  <si>
    <t>zatiahnutie kábla TCEKE do 100XN rucné zatah.</t>
  </si>
  <si>
    <t>Kamerový systém dodávka</t>
  </si>
  <si>
    <t>Typ ako napr.: DS-2C</t>
  </si>
  <si>
    <t>4 MPix Dome (2560 × 1440 ) / 30 sn./s WDR 120dB Varifokálny objektív 2,8-12mm kompresia H265+/H.265-main profile/MJPEG IR prisvietenie do 30m Krytie IP67  PoE  </t>
  </si>
  <si>
    <t>yp ako napr.:DS-7732</t>
  </si>
  <si>
    <t>Záznam až do 12Mpx, až 160Mb/s16 PoE vstupov - spolu 200W 16 poplachových vstupov a 4 výstupy 4K HDMI a VGA 1080p nezávislé výstupy 4 x SATA (4x HDD max. 6TB každý) 1x 1000Mbps Ethernet  </t>
  </si>
  <si>
    <t>HDD</t>
  </si>
  <si>
    <t>6TB HDD Typ ako napr.: SATA WD60PURZ špecial. Pre NVR</t>
  </si>
  <si>
    <t>DS-3E0318P-E</t>
  </si>
  <si>
    <t>PoE switch 16 portový</t>
  </si>
  <si>
    <t>Kamerový systém montáž</t>
  </si>
  <si>
    <t>Pol179</t>
  </si>
  <si>
    <t>montáž konzoly na stenu, alebo strop do 5 kg</t>
  </si>
  <si>
    <t>Pol180</t>
  </si>
  <si>
    <t>montáž kamery na konzolu</t>
  </si>
  <si>
    <t>Pol181</t>
  </si>
  <si>
    <t>Pol182</t>
  </si>
  <si>
    <t>Pol183</t>
  </si>
  <si>
    <t>Káblové trasy dodávka</t>
  </si>
  <si>
    <t>AKB 80 OR</t>
  </si>
  <si>
    <t>Rozvodná krabica do betónu oranžová</t>
  </si>
  <si>
    <t>002124</t>
  </si>
  <si>
    <t>rúrka Univolt KSX 40 do zeme</t>
  </si>
  <si>
    <t>041942</t>
  </si>
  <si>
    <t>HFXP 16 Ohybná bezhalogénová rúrka, 750N/5cm, -25až105°C, PP</t>
  </si>
  <si>
    <t>HFCL16 IEC LG Príchytky - klipy, bezhalogénové</t>
  </si>
  <si>
    <t>D3.2</t>
  </si>
  <si>
    <t>Káblové trasy montáž</t>
  </si>
  <si>
    <t>220260501</t>
  </si>
  <si>
    <t>uloženie rúrky pancierovej D16mm do podlahy</t>
  </si>
  <si>
    <t>220260505</t>
  </si>
  <si>
    <t>uloženie rúrky pancierovej D40-63mm do podlahy</t>
  </si>
  <si>
    <t>Aktívné prvky dodávka</t>
  </si>
  <si>
    <t>Typ ako napr.: WS-C2</t>
  </si>
  <si>
    <t>Catalyst 2960 48 10/100 + 2 T/SFP LAN Base Image</t>
  </si>
  <si>
    <t>Typ ako napr.: WS-.1</t>
  </si>
  <si>
    <t>Catalyst 2960 24 10/100 + 2T/SFP LAN Base Image</t>
  </si>
  <si>
    <t>Typ ako napr.: GLC-L</t>
  </si>
  <si>
    <t>GE SFP,LC connector LX/LH transceiver</t>
  </si>
  <si>
    <t>Typ ako napr.: APCSU</t>
  </si>
  <si>
    <t>SMART 1000VA RackMount 1U, USB/RS232, SW</t>
  </si>
  <si>
    <t>Typ ako napr.: AIR-A</t>
  </si>
  <si>
    <t>802.11g Integrated Auto AP; RP-TNC; FCC Cnf</t>
  </si>
  <si>
    <t>D4.2</t>
  </si>
  <si>
    <t>Aktívné prvky montáž</t>
  </si>
  <si>
    <t>Pol184</t>
  </si>
  <si>
    <t>Inštalácia L3 (core/distribution) prepínaca</t>
  </si>
  <si>
    <t>Pol185</t>
  </si>
  <si>
    <t>Inštalácia a zaškolenie management software</t>
  </si>
  <si>
    <t>Pol186</t>
  </si>
  <si>
    <t>Inštalácia internetového routra, firewall-u</t>
  </si>
  <si>
    <t>Pol187</t>
  </si>
  <si>
    <t>Inštalácia WiFi prístupového bodu</t>
  </si>
  <si>
    <t>Pol188</t>
  </si>
  <si>
    <t>montáž prepoja, konektorovanie, nastavenie antén</t>
  </si>
  <si>
    <t>Pol189</t>
  </si>
  <si>
    <t>konfigurácia siete</t>
  </si>
  <si>
    <t>D5.1</t>
  </si>
  <si>
    <t>Audiotechnika dodávka</t>
  </si>
  <si>
    <t>Pol190</t>
  </si>
  <si>
    <t>42"  LCD monitor 16:9, kontrast 1 000:1, odozva 4 ms, rozlíšenie 3 840 x 2 160, jas 450 cd/m2, uhol sledovania 178°, vstupy HDMI, DisleyPort, USB-C, USB 3.0</t>
  </si>
  <si>
    <t>Typ ako napr.:  Vert</t>
  </si>
  <si>
    <t>ochranný kryt pre monitor do vonkajšieho prostredia s prísl.</t>
  </si>
  <si>
    <t>Pol191</t>
  </si>
  <si>
    <t>Konzola a príslušenstvo</t>
  </si>
  <si>
    <t>Pol192</t>
  </si>
  <si>
    <t>projektor</t>
  </si>
  <si>
    <t>D5.2</t>
  </si>
  <si>
    <t>Audiotechnika montáž</t>
  </si>
  <si>
    <t>Pol193</t>
  </si>
  <si>
    <t>montáž monitora do exteriéru</t>
  </si>
  <si>
    <t>D6.1</t>
  </si>
  <si>
    <t>D7.1</t>
  </si>
  <si>
    <t xml:space="preserve">Súvisiace náklady </t>
  </si>
  <si>
    <t>-1837541860</t>
  </si>
  <si>
    <t>1973123559</t>
  </si>
  <si>
    <t>5 - SO.05a - úpravy plôch nádvoria (spevnené plochy, zelené plochy,opevnenie)</t>
  </si>
  <si>
    <t>HSV - HSV</t>
  </si>
  <si>
    <t>13020100P</t>
  </si>
  <si>
    <t>Odstránenie - odkopanie násypov z úpravovaných plôch ručne ,preosievanie a triedenie kameňov získaných z násypov a pod odoborným dozorom archeológa</t>
  </si>
  <si>
    <t>-239022894</t>
  </si>
  <si>
    <t>"plocha PP1" 160,7</t>
  </si>
  <si>
    <t>"plocha PP3"124*0,3</t>
  </si>
  <si>
    <t>"plocha PP3-PP4" 200*0,6</t>
  </si>
  <si>
    <t>-449256051</t>
  </si>
  <si>
    <t>"základ pre odpadkové koše" 0,4*1*1,35</t>
  </si>
  <si>
    <t>"základy pod infopanely" 0,4*1*1*4</t>
  </si>
  <si>
    <t>-806492831</t>
  </si>
  <si>
    <t>-433112512</t>
  </si>
  <si>
    <t>"plocha PP2" 33,68*0,3</t>
  </si>
  <si>
    <t>"plocha PP3"204,89*0,3</t>
  </si>
  <si>
    <t>"plocha PP4" 135,38*0,3</t>
  </si>
  <si>
    <t>"dovoz ornice" 135,38*0,05</t>
  </si>
  <si>
    <t>Vodorovné premiestnenie výkopu nosením do 10 m horniny 1 a 2 - príplatok k cene za každých ďalších 10 m</t>
  </si>
  <si>
    <t>-433060155</t>
  </si>
  <si>
    <t>281,794*5</t>
  </si>
  <si>
    <t>1882613414</t>
  </si>
  <si>
    <t>-383860607</t>
  </si>
  <si>
    <t>1132896418</t>
  </si>
  <si>
    <t>167101100</t>
  </si>
  <si>
    <t>Nakladanie výkopku tr.1-4 ručne</t>
  </si>
  <si>
    <t>-1724183557</t>
  </si>
  <si>
    <t>275,025</t>
  </si>
  <si>
    <t>-1127489510</t>
  </si>
  <si>
    <t>171201201</t>
  </si>
  <si>
    <t>Uloženie sypaniny na skládky do 100 m3</t>
  </si>
  <si>
    <t>783278106</t>
  </si>
  <si>
    <t>180401211</t>
  </si>
  <si>
    <t>Založenie trávnika lúčneho výsevom v rovine alebo na svahu do 1:5</t>
  </si>
  <si>
    <t>-831525000</t>
  </si>
  <si>
    <t>0057211300</t>
  </si>
  <si>
    <t xml:space="preserve">Trávové semeno - výber podľa súčasnej trávovej skladby </t>
  </si>
  <si>
    <t>-1617650878</t>
  </si>
  <si>
    <t>135,38*0,09</t>
  </si>
  <si>
    <t>181201101</t>
  </si>
  <si>
    <t>Úprava pláne v násypoch v hornine 1-4 bez zhutnenia</t>
  </si>
  <si>
    <t>-503467730</t>
  </si>
  <si>
    <t>182303110</t>
  </si>
  <si>
    <t xml:space="preserve">Doplnenie ornice hrúbky do 50 mm, v rovine </t>
  </si>
  <si>
    <t>-646322879</t>
  </si>
  <si>
    <t>"PP4" 135,38</t>
  </si>
  <si>
    <t>881973082</t>
  </si>
  <si>
    <t>Sanácia , úprava skalného lôžka</t>
  </si>
  <si>
    <t>-566101561</t>
  </si>
  <si>
    <t>"pre kotvenie schodiska SCH4, SCH5"    5</t>
  </si>
  <si>
    <t>"úprava skalného lôžka-prechod na románské predhradie ,inž. siete" 15</t>
  </si>
  <si>
    <t>2894742P</t>
  </si>
  <si>
    <t>Škárovanie pôvodného muriva  predpísanou trassovou maltou typu TUBAG v TS</t>
  </si>
  <si>
    <t>-562132243</t>
  </si>
  <si>
    <t>"prechody" 25</t>
  </si>
  <si>
    <t>3271114-P</t>
  </si>
  <si>
    <t>Murovanie vegetačnej koruny z jestvujúceho kameňa  bez vyplnenia škár hr. 40cm</t>
  </si>
  <si>
    <t>-472729409</t>
  </si>
  <si>
    <t>"ozn. PP 5" 38,81</t>
  </si>
  <si>
    <t>32721511P</t>
  </si>
  <si>
    <t>Domurovanie -úprava koruny murív premurovaním z blokových kameňov na predpísanú maltu</t>
  </si>
  <si>
    <t>1291396146</t>
  </si>
  <si>
    <t>"úprava koruny murív premurovaním z blokových kameňov" 43,7</t>
  </si>
  <si>
    <t>"úprava muriva vretenového schodiska" 0,95</t>
  </si>
  <si>
    <t>"domurovanie po inž.sietiach+ úprava skalného§ pre trasovanie inž. sieti"5</t>
  </si>
  <si>
    <t>32721512P</t>
  </si>
  <si>
    <t>Škárovanie kamenného muriva škárovaného ilovohlinitou maltou</t>
  </si>
  <si>
    <t>486177561</t>
  </si>
  <si>
    <t>38,81*0,4*2</t>
  </si>
  <si>
    <t>349121001</t>
  </si>
  <si>
    <t>Montáž prefabrikátov drobnej architektúry, hmotnosti od 0,2 do 1,5 t</t>
  </si>
  <si>
    <t>651038302</t>
  </si>
  <si>
    <t>"odpadkové koše" 1</t>
  </si>
  <si>
    <t>"Info panely"4</t>
  </si>
  <si>
    <t>553915-L</t>
  </si>
  <si>
    <t>Dodávka a montáž lavičky s nosnou konštrukciou z pasovej ocele povrchovo úpravenej žiarovým pozinkovaním,čierny mat, a sedačkou z drevených masívnych hranolov so skosenými hranami ,povrchová úprava dub tmavý morený, ošetrenie voskom (1500x450x450)</t>
  </si>
  <si>
    <t>-298016195</t>
  </si>
  <si>
    <t>553915-OK</t>
  </si>
  <si>
    <t xml:space="preserve">Dodávka zostavy 3 ks odpadkových košov 350/350/600, nosná konštrukcia s pasovej ocele, kôš z uzvretých profilov oplechovanie titanzin. plechom so strieškou, </t>
  </si>
  <si>
    <t>-2030771871</t>
  </si>
  <si>
    <t>"podrobnosti viď detail OK" 1</t>
  </si>
  <si>
    <t>553915-SF</t>
  </si>
  <si>
    <t xml:space="preserve">Dodávka a montáž stojanou na fakľu z pasovej ocele 50/5mm ,povrchová úprava žiarové pozinkovanie, čierny mat </t>
  </si>
  <si>
    <t>-805617838</t>
  </si>
  <si>
    <t>"podrobnosti viď. detaily SF" 14</t>
  </si>
  <si>
    <t>553915-I2</t>
  </si>
  <si>
    <t xml:space="preserve">Dodávka informačného panelu z oceľ. nosnej konštrukcie a panela z preplatovaných titanzinkovch platov a laminovanej fólie s UV filtrom s plnofarebnou exteriérovou potlačou obojstranný 100x2600 </t>
  </si>
  <si>
    <t>1667099818</t>
  </si>
  <si>
    <t>"ozn. I2" 2</t>
  </si>
  <si>
    <t>"podrobnosti viď. detail"</t>
  </si>
  <si>
    <t>553915-I1</t>
  </si>
  <si>
    <t xml:space="preserve">Dodávka informačného panelu z oceľ. nosnej konštrukcie a panela z preplatovaných titanzinkovch platov a laminovanej fólie s UV filtrom s plnofarebnou  potlačou jednostranný 100x2600 </t>
  </si>
  <si>
    <t>-1542185217</t>
  </si>
  <si>
    <t>"ozn. I1" 2</t>
  </si>
  <si>
    <t>-1487919528</t>
  </si>
  <si>
    <t>-1333496954</t>
  </si>
  <si>
    <t>43412142SCH4</t>
  </si>
  <si>
    <t>Osadenie slepého stupňa z lomového kameňa s domurovaním na potrebnú hrúbku muriva</t>
  </si>
  <si>
    <t>-873847345</t>
  </si>
  <si>
    <t>"úprava prahu - travertínové bloky" 1,53</t>
  </si>
  <si>
    <t>"masívny pieskovec " 1*0,7</t>
  </si>
  <si>
    <t>5838557700</t>
  </si>
  <si>
    <t>Kamenné stupne - pieskovec hr.15cm</t>
  </si>
  <si>
    <t>1222426616</t>
  </si>
  <si>
    <t>1,53</t>
  </si>
  <si>
    <t>5838582100</t>
  </si>
  <si>
    <t xml:space="preserve">Travertínové bloky </t>
  </si>
  <si>
    <t>-819607657</t>
  </si>
  <si>
    <t>45159777P</t>
  </si>
  <si>
    <t>Podklad pod dlažby z ílovitej zeminy</t>
  </si>
  <si>
    <t>1678773958</t>
  </si>
  <si>
    <t>"PP2" 33,68</t>
  </si>
  <si>
    <t>56420111P</t>
  </si>
  <si>
    <t>Podklad z riečneho štrku triedeného fr. 4/8mm  hr. 40mm</t>
  </si>
  <si>
    <t>-228375675</t>
  </si>
  <si>
    <t>564851111</t>
  </si>
  <si>
    <t>Podklad zo štrkodrviny s rozprestrením a zhutnením, hr.po zhutnení 150 mm</t>
  </si>
  <si>
    <t>-1574622282</t>
  </si>
  <si>
    <t>"PP3" 204,89</t>
  </si>
  <si>
    <t>56921111P</t>
  </si>
  <si>
    <t>Mlatové plochy z jemnej kamennej drte fr. 1-4  s prímesou vápenca 25% hr. 30mm</t>
  </si>
  <si>
    <t>1314692236</t>
  </si>
  <si>
    <t>"ozn. PP2"33,68</t>
  </si>
  <si>
    <t>594111PP1</t>
  </si>
  <si>
    <t>Pôvodná rastlá skala očistenie ,doplnená travertínovým štetovaním -lokálne</t>
  </si>
  <si>
    <t>-13445422</t>
  </si>
  <si>
    <t>"PP1" 164,23</t>
  </si>
  <si>
    <t>594111PP3</t>
  </si>
  <si>
    <t>Pieskovcová dlažba hr. 50, doplnenie travertín (prerastené trávou ) do pieskového lôžka hr. 50mm</t>
  </si>
  <si>
    <t>140009365</t>
  </si>
  <si>
    <t>583801060P</t>
  </si>
  <si>
    <t>Pieskovcová dlažba hr. 50mm nepravidelného tvaru</t>
  </si>
  <si>
    <t>1466755558</t>
  </si>
  <si>
    <t>"(50% nákup  PP3" 204,89*0,5</t>
  </si>
  <si>
    <t>96202239P</t>
  </si>
  <si>
    <t>Búranie - rozoberanie kamenného muriva s roztriedením kameňa pre ďalšie použitie</t>
  </si>
  <si>
    <t>561186831</t>
  </si>
  <si>
    <t>"plocha PP1 -rozobratie muriva" 73,95</t>
  </si>
  <si>
    <t>"rozobratie kamenného muriva -úprava koruny murív premurovaním"34,5</t>
  </si>
  <si>
    <t>"rozobratie kamenného muriva - úprava troza murív vegetačným porastom"0,4</t>
  </si>
  <si>
    <t>-736865115</t>
  </si>
  <si>
    <t>276,332*0,3</t>
  </si>
  <si>
    <t>1999363332</t>
  </si>
  <si>
    <t>82,9*25</t>
  </si>
  <si>
    <t>841186523</t>
  </si>
  <si>
    <t>-43503716</t>
  </si>
  <si>
    <t>259,607*6 'Prepočítané koeficientom množstva</t>
  </si>
  <si>
    <t>979087212</t>
  </si>
  <si>
    <t>Nakladanie na dopravné prostriedky pre vodorovnú dopravu sutiny</t>
  </si>
  <si>
    <t>-56318423</t>
  </si>
  <si>
    <t>-1954455934</t>
  </si>
  <si>
    <t>1474301135</t>
  </si>
  <si>
    <t>2,796</t>
  </si>
  <si>
    <t>99928P-L</t>
  </si>
  <si>
    <t>Presun hmôt z dočasnej skládky  malými dopravnými prostriedkami bez možnosti použiť veľké dopravné prostriedky (prevýšenie a pohyb osôb)</t>
  </si>
  <si>
    <t>-1810701498</t>
  </si>
  <si>
    <t>489,56 *0,8</t>
  </si>
  <si>
    <t>-929514368</t>
  </si>
  <si>
    <t>160,92</t>
  </si>
  <si>
    <t>-1640658830</t>
  </si>
  <si>
    <t>160,92*1,2 'Prepočítané koeficientom množstva</t>
  </si>
  <si>
    <t>-203125066</t>
  </si>
  <si>
    <t>767914130</t>
  </si>
  <si>
    <t>Montáž oplotenia rámového, na oceľové stĺpiky, vo výške nad 1,5 do 2,0 m</t>
  </si>
  <si>
    <t>-563399276</t>
  </si>
  <si>
    <t>33,2+5,3+7,5+4+2,5+5,5+11</t>
  </si>
  <si>
    <t>31331010DIR</t>
  </si>
  <si>
    <t>Lamelové oplotenie mobilné typu DIRICKX ,OBO 3,5x2m kon. úprava žiarové zinkovanie,oko 304,8x101,6mm drôt priemer 3,5mm</t>
  </si>
  <si>
    <t>-1338906536</t>
  </si>
  <si>
    <t>31331010DIR2</t>
  </si>
  <si>
    <t>Vzpera OBO v. 200cm</t>
  </si>
  <si>
    <t>-1769421298</t>
  </si>
  <si>
    <t>31331010DIR3</t>
  </si>
  <si>
    <t>Betonová pätka OBO</t>
  </si>
  <si>
    <t>-912740353</t>
  </si>
  <si>
    <t>31331010DIR4</t>
  </si>
  <si>
    <t>Objímka OBO</t>
  </si>
  <si>
    <t>169551173</t>
  </si>
  <si>
    <t>-893756745</t>
  </si>
  <si>
    <t>"sch4 - OK z valcovaných profilov" 75,825</t>
  </si>
  <si>
    <t>"sch5 - OK z valcovaných profilov" 44,415</t>
  </si>
  <si>
    <t>"sch4 - stupne z antikorovej ocele" 311,565</t>
  </si>
  <si>
    <t>"sch5 - stupne z antikorovje ocele "162,865</t>
  </si>
  <si>
    <t>-1112302115</t>
  </si>
  <si>
    <t>474,3*1,2</t>
  </si>
  <si>
    <t>-2147084361</t>
  </si>
  <si>
    <t>120,24*1,2</t>
  </si>
  <si>
    <t>-1384670853</t>
  </si>
  <si>
    <t>553960008P</t>
  </si>
  <si>
    <t>-1033856968</t>
  </si>
  <si>
    <t>998767204</t>
  </si>
  <si>
    <t>Presun hmôt pre kovové stavebné doplnkové konštrukcie v objektoch výšky nad 24 do 36 m</t>
  </si>
  <si>
    <t>-1607449162</t>
  </si>
  <si>
    <t>6 - SO.06 - sanácia hradného brala</t>
  </si>
  <si>
    <t>Pol1</t>
  </si>
  <si>
    <t>Ochrana proti padaniu skál -siet</t>
  </si>
  <si>
    <t>2025232063</t>
  </si>
  <si>
    <t>"trvalo zabudovaná siet dvojzákrutová oko 8/10 a drôt 2,7mm"400</t>
  </si>
  <si>
    <t>Klince majú mať roznášacie platne (150x150x8) s maticou 230x230 mm, 6 mm hrúbka. Lano oceľové šesťpramenné 6 x 19 pozinkované 1770 MPa D 10 p. In situ</t>
  </si>
  <si>
    <t>"parametre pri stanovení ceny: dĺžka klincov 2m</t>
  </si>
  <si>
    <t>raster 2x2m</t>
  </si>
  <si>
    <t>celkový počet klincov 120</t>
  </si>
  <si>
    <t>klince samozavrtavacie R 32/380 únosnost mdzi klzu 280 kN a medzi pevnosti 380 kN vrty priemer 56mm, nízkotlaká injektáž,povrchová úprava pozinkovanie</t>
  </si>
  <si>
    <t>Pol10</t>
  </si>
  <si>
    <t>Sťažené podmienky, práce realizované bez lešenia</t>
  </si>
  <si>
    <t>-730332945</t>
  </si>
  <si>
    <t>Pol2</t>
  </si>
  <si>
    <t>Škárovanie kamenného muriva stien , západné paláce</t>
  </si>
  <si>
    <t>-450799322</t>
  </si>
  <si>
    <t>Pol3</t>
  </si>
  <si>
    <t>Doplnenie skal.steny, kam.muriva kamenom získaným na stavbe na maltu rozpínavú (práca+materiál)</t>
  </si>
  <si>
    <t>2066007671</t>
  </si>
  <si>
    <t>Pol4</t>
  </si>
  <si>
    <t>Vyplnenie trhlín zamurovaním dutín priemeru nad 50 mm do 1 m kamenom do malty trassovej (práca+materiál)</t>
  </si>
  <si>
    <t>888487112</t>
  </si>
  <si>
    <t>Pol5</t>
  </si>
  <si>
    <t>Injektáž trhlín výplnovou maltou (práca+materiál)</t>
  </si>
  <si>
    <t>2046862983</t>
  </si>
  <si>
    <t>Pol6</t>
  </si>
  <si>
    <t>Jednovrstv. hlbkové škárovanie muriva nad 30mm 0-100 mm</t>
  </si>
  <si>
    <t>-907814401</t>
  </si>
  <si>
    <t>Pol7</t>
  </si>
  <si>
    <t>Presun hmôt</t>
  </si>
  <si>
    <t>-2004009548</t>
  </si>
  <si>
    <t>Pol8</t>
  </si>
  <si>
    <t>Cistenie skaly od úlomkov a vegetácie</t>
  </si>
  <si>
    <t>-1274832599</t>
  </si>
  <si>
    <t>Pol9</t>
  </si>
  <si>
    <t>Ocistenie a polyuretánový náter OK dvojvrstvý (práca + materiál)</t>
  </si>
  <si>
    <t>-464980380</t>
  </si>
  <si>
    <t>11 - SO.11 - slaboprúdové rozvody</t>
  </si>
  <si>
    <t>M - Práce a dodávky M</t>
  </si>
  <si>
    <t xml:space="preserve">    D1.1 - Štrukturovaná kabeláž - dodávky</t>
  </si>
  <si>
    <t xml:space="preserve">    D1.2 - Štrukturovaná kabeláž - montáž</t>
  </si>
  <si>
    <t xml:space="preserve">    D2.1 - Kamerový systém - dodávka</t>
  </si>
  <si>
    <t xml:space="preserve">    D2.2 - Kamerový systém - montáž</t>
  </si>
  <si>
    <t xml:space="preserve">    D3.1 - Kábelové trasy - dodávka</t>
  </si>
  <si>
    <t xml:space="preserve">    D3.2 - Kábelové trasy - montáž</t>
  </si>
  <si>
    <t xml:space="preserve">    D4.1 - Zemné práce - dodávky</t>
  </si>
  <si>
    <t xml:space="preserve">    D4.2 - Zemné práce - montáž</t>
  </si>
  <si>
    <t xml:space="preserve">    D5.1 - Technická dokumentácia</t>
  </si>
  <si>
    <t>Štrukturovaná kabeláž - dodávky</t>
  </si>
  <si>
    <t>79841329</t>
  </si>
  <si>
    <t>Typ ako napr.: CAA-0</t>
  </si>
  <si>
    <t>1783660435</t>
  </si>
  <si>
    <t>1104260415</t>
  </si>
  <si>
    <t>1333816038</t>
  </si>
  <si>
    <t>208200172</t>
  </si>
  <si>
    <t>1757562660</t>
  </si>
  <si>
    <t>Štrukturovaná kabeláž - montáž</t>
  </si>
  <si>
    <t>-1685570766</t>
  </si>
  <si>
    <t>-497357965</t>
  </si>
  <si>
    <t>1981616867</t>
  </si>
  <si>
    <t>1856419557</t>
  </si>
  <si>
    <t>1664970825</t>
  </si>
  <si>
    <t>-1513811067</t>
  </si>
  <si>
    <t>1503389552</t>
  </si>
  <si>
    <t>-2048802041</t>
  </si>
  <si>
    <t>-662782982</t>
  </si>
  <si>
    <t>Kamerový systém - dodávka</t>
  </si>
  <si>
    <t>833749347</t>
  </si>
  <si>
    <t>Kamerový systém - montáž</t>
  </si>
  <si>
    <t>-1238371753</t>
  </si>
  <si>
    <t>-655355063</t>
  </si>
  <si>
    <t>-850083904</t>
  </si>
  <si>
    <t>-1159217321</t>
  </si>
  <si>
    <t>Kábelové trasy - dodávka</t>
  </si>
  <si>
    <t>FXKVR 63</t>
  </si>
  <si>
    <t>1841985878</t>
  </si>
  <si>
    <t>HDPE LWL 50x4</t>
  </si>
  <si>
    <t>505574949</t>
  </si>
  <si>
    <t>-1862879288</t>
  </si>
  <si>
    <t>Typ ako napr2.:</t>
  </si>
  <si>
    <t>CL16IEC LG príchytky -klipy</t>
  </si>
  <si>
    <t>1264404655</t>
  </si>
  <si>
    <t>1232087864</t>
  </si>
  <si>
    <t>Kábelové trasy - montáž</t>
  </si>
  <si>
    <t>414692934</t>
  </si>
  <si>
    <t>-563174982</t>
  </si>
  <si>
    <t>-1474016133</t>
  </si>
  <si>
    <t>Pol140</t>
  </si>
  <si>
    <t>uloženie rúrky pancierovej D40-125mm do zeme</t>
  </si>
  <si>
    <t>-1628762096</t>
  </si>
  <si>
    <t>Pol141</t>
  </si>
  <si>
    <t>493674203</t>
  </si>
  <si>
    <t>Zemné práce - dodávky</t>
  </si>
  <si>
    <t>Pol142</t>
  </si>
  <si>
    <t>tehla</t>
  </si>
  <si>
    <t>1025297463</t>
  </si>
  <si>
    <t>Pol143</t>
  </si>
  <si>
    <t>piesok</t>
  </si>
  <si>
    <t>2047696547</t>
  </si>
  <si>
    <t>Pol144</t>
  </si>
  <si>
    <t>výstražná fólia</t>
  </si>
  <si>
    <t>1365682632</t>
  </si>
  <si>
    <t>Zemné práce - montáž</t>
  </si>
  <si>
    <t>Pol145</t>
  </si>
  <si>
    <t>Rucné hlbenie káblovej ryhy 35 cm širokej a 80 cm hlbokej, v zemine triedy 5</t>
  </si>
  <si>
    <t>1906976657</t>
  </si>
  <si>
    <t>Pol146</t>
  </si>
  <si>
    <t>Dohlad archeológa</t>
  </si>
  <si>
    <t>-935390623</t>
  </si>
  <si>
    <t>Pol147</t>
  </si>
  <si>
    <t>Križovatka so silovým káblom, resp.inými podzemnými vedeniami  úprava dna výkopu, položenie chránicky vrátane zakrytia-bez zásypu.</t>
  </si>
  <si>
    <t>1595308360</t>
  </si>
  <si>
    <t>Pol148</t>
  </si>
  <si>
    <t>zriadenie káblového lôžka th. 35 pozdlžme, piesok 10</t>
  </si>
  <si>
    <t>-712363779</t>
  </si>
  <si>
    <t>Pol149</t>
  </si>
  <si>
    <t>Rozvinutie a uloženie výstražnej fólie z PVC do ryhy,šírka 22 cm</t>
  </si>
  <si>
    <t>-1742820920</t>
  </si>
  <si>
    <t>Pol150</t>
  </si>
  <si>
    <t>Rucný zásyp nezap. káblovej ryhy bez zhutn. zeminy, 35 cm širokej a 80 cm hlbokej, v zemine triedy 5</t>
  </si>
  <si>
    <t>942569023</t>
  </si>
  <si>
    <t>Pol151</t>
  </si>
  <si>
    <t>Proviz. úprava terénu v zemine tr. 5, aby nerovnosti terénu neboli väcšie ako 2 cm od vodor.hladiny</t>
  </si>
  <si>
    <t>-359497977</t>
  </si>
  <si>
    <t>Pol152</t>
  </si>
  <si>
    <t>Odvoz prebytocnej zeminy  do vzdialenosti 1 km</t>
  </si>
  <si>
    <t>-1105069636</t>
  </si>
  <si>
    <t>Pol153</t>
  </si>
  <si>
    <t>rozbúranie kamenného základu s odstránením materiálu</t>
  </si>
  <si>
    <t>-2078683353</t>
  </si>
  <si>
    <t>93580224</t>
  </si>
  <si>
    <t>-105524154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</si>
</sst>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4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167" fontId="38" fillId="2" borderId="23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166" fontId="8" fillId="0" borderId="20" xfId="0" applyNumberFormat="1" applyFont="1" applyBorder="1" applyAlignment="1" applyProtection="1"/>
    <xf numFmtId="166" fontId="8" fillId="0" borderId="21" xfId="0" applyNumberFormat="1" applyFont="1" applyBorder="1" applyAlignment="1" applyProtection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0" fontId="29" fillId="0" borderId="0" xfId="0" applyFont="1" applyAlignment="1" applyProtection="1">
      <alignment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7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26" fillId="4" borderId="0" xfId="0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37"/>
  <sheetViews>
    <sheetView showGridLines="0" topLeftCell="A10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99" t="s">
        <v>13</v>
      </c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23"/>
      <c r="AQ5" s="23"/>
      <c r="AR5" s="21"/>
      <c r="BE5" s="296" t="s">
        <v>14</v>
      </c>
      <c r="BS5" s="18" t="s">
        <v>6</v>
      </c>
    </row>
    <row r="6" spans="1:74" s="1" customFormat="1" ht="36.950000000000003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01" t="s">
        <v>16</v>
      </c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23"/>
      <c r="AQ6" s="23"/>
      <c r="AR6" s="21"/>
      <c r="BE6" s="297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297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297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97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297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297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97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297"/>
      <c r="BS13" s="18" t="s">
        <v>6</v>
      </c>
    </row>
    <row r="14" spans="1:74" ht="12.75">
      <c r="B14" s="22"/>
      <c r="C14" s="23"/>
      <c r="D14" s="23"/>
      <c r="E14" s="302" t="s">
        <v>28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297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97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297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297"/>
      <c r="BS17" s="18" t="s">
        <v>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97"/>
      <c r="BS18" s="18" t="s">
        <v>6</v>
      </c>
    </row>
    <row r="19" spans="1:71" s="1" customFormat="1" ht="12" customHeight="1">
      <c r="B19" s="22"/>
      <c r="C19" s="23"/>
      <c r="D19" s="30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297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297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97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97"/>
    </row>
    <row r="23" spans="1:71" s="1" customFormat="1" ht="16.5" customHeight="1">
      <c r="B23" s="22"/>
      <c r="C23" s="23"/>
      <c r="D23" s="23"/>
      <c r="E23" s="304" t="s">
        <v>1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23"/>
      <c r="AP23" s="23"/>
      <c r="AQ23" s="23"/>
      <c r="AR23" s="21"/>
      <c r="BE23" s="297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97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97"/>
    </row>
    <row r="26" spans="1:71" s="1" customFormat="1" ht="14.45" customHeight="1">
      <c r="B26" s="22"/>
      <c r="C26" s="23"/>
      <c r="D26" s="35" t="s">
        <v>35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05">
        <f>ROUND(AG94,2)</f>
        <v>0</v>
      </c>
      <c r="AL26" s="300"/>
      <c r="AM26" s="300"/>
      <c r="AN26" s="300"/>
      <c r="AO26" s="300"/>
      <c r="AP26" s="23"/>
      <c r="AQ26" s="23"/>
      <c r="AR26" s="21"/>
      <c r="BE26" s="297"/>
    </row>
    <row r="27" spans="1:71" s="1" customFormat="1" ht="14.45" customHeight="1">
      <c r="B27" s="22"/>
      <c r="C27" s="23"/>
      <c r="D27" s="35" t="s">
        <v>36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305">
        <f>ROUND(AG115, 2)</f>
        <v>0</v>
      </c>
      <c r="AL27" s="305"/>
      <c r="AM27" s="305"/>
      <c r="AN27" s="305"/>
      <c r="AO27" s="305"/>
      <c r="AP27" s="23"/>
      <c r="AQ27" s="23"/>
      <c r="AR27" s="21"/>
      <c r="BE27" s="297"/>
    </row>
    <row r="28" spans="1:71" s="2" customFormat="1" ht="6.95" customHeigh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9"/>
      <c r="BE28" s="297"/>
    </row>
    <row r="29" spans="1:71" s="2" customFormat="1" ht="25.9" customHeight="1">
      <c r="A29" s="36"/>
      <c r="B29" s="37"/>
      <c r="C29" s="38"/>
      <c r="D29" s="40" t="s">
        <v>37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06">
        <f>ROUND(AK26 + AK27, 2)</f>
        <v>0</v>
      </c>
      <c r="AL29" s="307"/>
      <c r="AM29" s="307"/>
      <c r="AN29" s="307"/>
      <c r="AO29" s="307"/>
      <c r="AP29" s="38"/>
      <c r="AQ29" s="38"/>
      <c r="AR29" s="39"/>
      <c r="BE29" s="297"/>
    </row>
    <row r="30" spans="1:71" s="2" customFormat="1" ht="6.95" customHeight="1">
      <c r="A30" s="36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  <c r="BE30" s="297"/>
    </row>
    <row r="31" spans="1:71" s="2" customFormat="1" ht="12.75">
      <c r="A31" s="36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08" t="s">
        <v>38</v>
      </c>
      <c r="M31" s="308"/>
      <c r="N31" s="308"/>
      <c r="O31" s="308"/>
      <c r="P31" s="308"/>
      <c r="Q31" s="38"/>
      <c r="R31" s="38"/>
      <c r="S31" s="38"/>
      <c r="T31" s="38"/>
      <c r="U31" s="38"/>
      <c r="V31" s="38"/>
      <c r="W31" s="308" t="s">
        <v>39</v>
      </c>
      <c r="X31" s="308"/>
      <c r="Y31" s="308"/>
      <c r="Z31" s="308"/>
      <c r="AA31" s="308"/>
      <c r="AB31" s="308"/>
      <c r="AC31" s="308"/>
      <c r="AD31" s="308"/>
      <c r="AE31" s="308"/>
      <c r="AF31" s="38"/>
      <c r="AG31" s="38"/>
      <c r="AH31" s="38"/>
      <c r="AI31" s="38"/>
      <c r="AJ31" s="38"/>
      <c r="AK31" s="308" t="s">
        <v>40</v>
      </c>
      <c r="AL31" s="308"/>
      <c r="AM31" s="308"/>
      <c r="AN31" s="308"/>
      <c r="AO31" s="308"/>
      <c r="AP31" s="38"/>
      <c r="AQ31" s="38"/>
      <c r="AR31" s="39"/>
      <c r="BE31" s="297"/>
    </row>
    <row r="32" spans="1:71" s="3" customFormat="1" ht="14.45" customHeight="1">
      <c r="B32" s="42"/>
      <c r="C32" s="43"/>
      <c r="D32" s="30" t="s">
        <v>41</v>
      </c>
      <c r="E32" s="43"/>
      <c r="F32" s="30" t="s">
        <v>42</v>
      </c>
      <c r="G32" s="43"/>
      <c r="H32" s="43"/>
      <c r="I32" s="43"/>
      <c r="J32" s="43"/>
      <c r="K32" s="43"/>
      <c r="L32" s="311">
        <v>0.2</v>
      </c>
      <c r="M32" s="310"/>
      <c r="N32" s="310"/>
      <c r="O32" s="310"/>
      <c r="P32" s="310"/>
      <c r="Q32" s="43"/>
      <c r="R32" s="43"/>
      <c r="S32" s="43"/>
      <c r="T32" s="43"/>
      <c r="U32" s="43"/>
      <c r="V32" s="43"/>
      <c r="W32" s="309">
        <f>ROUND(AZ94 + SUM(CD115:CD134), 2)</f>
        <v>0</v>
      </c>
      <c r="X32" s="310"/>
      <c r="Y32" s="310"/>
      <c r="Z32" s="310"/>
      <c r="AA32" s="310"/>
      <c r="AB32" s="310"/>
      <c r="AC32" s="310"/>
      <c r="AD32" s="310"/>
      <c r="AE32" s="310"/>
      <c r="AF32" s="43"/>
      <c r="AG32" s="43"/>
      <c r="AH32" s="43"/>
      <c r="AI32" s="43"/>
      <c r="AJ32" s="43"/>
      <c r="AK32" s="309">
        <f>ROUND(AV94 + SUM(BY115:BY134), 2)</f>
        <v>0</v>
      </c>
      <c r="AL32" s="310"/>
      <c r="AM32" s="310"/>
      <c r="AN32" s="310"/>
      <c r="AO32" s="310"/>
      <c r="AP32" s="43"/>
      <c r="AQ32" s="43"/>
      <c r="AR32" s="44"/>
      <c r="BE32" s="298"/>
    </row>
    <row r="33" spans="1:57" s="3" customFormat="1" ht="14.45" customHeight="1">
      <c r="B33" s="42"/>
      <c r="C33" s="43"/>
      <c r="D33" s="43"/>
      <c r="E33" s="43"/>
      <c r="F33" s="30" t="s">
        <v>43</v>
      </c>
      <c r="G33" s="43"/>
      <c r="H33" s="43"/>
      <c r="I33" s="43"/>
      <c r="J33" s="43"/>
      <c r="K33" s="43"/>
      <c r="L33" s="311">
        <v>0.2</v>
      </c>
      <c r="M33" s="310"/>
      <c r="N33" s="310"/>
      <c r="O33" s="310"/>
      <c r="P33" s="310"/>
      <c r="Q33" s="43"/>
      <c r="R33" s="43"/>
      <c r="S33" s="43"/>
      <c r="T33" s="43"/>
      <c r="U33" s="43"/>
      <c r="V33" s="43"/>
      <c r="W33" s="309">
        <f>ROUND(BA94 + SUM(CE115:CE134), 2)</f>
        <v>0</v>
      </c>
      <c r="X33" s="310"/>
      <c r="Y33" s="310"/>
      <c r="Z33" s="310"/>
      <c r="AA33" s="310"/>
      <c r="AB33" s="310"/>
      <c r="AC33" s="310"/>
      <c r="AD33" s="310"/>
      <c r="AE33" s="310"/>
      <c r="AF33" s="43"/>
      <c r="AG33" s="43"/>
      <c r="AH33" s="43"/>
      <c r="AI33" s="43"/>
      <c r="AJ33" s="43"/>
      <c r="AK33" s="309">
        <f>ROUND(AW94 + SUM(BZ115:BZ134), 2)</f>
        <v>0</v>
      </c>
      <c r="AL33" s="310"/>
      <c r="AM33" s="310"/>
      <c r="AN33" s="310"/>
      <c r="AO33" s="310"/>
      <c r="AP33" s="43"/>
      <c r="AQ33" s="43"/>
      <c r="AR33" s="44"/>
      <c r="BE33" s="298"/>
    </row>
    <row r="34" spans="1:57" s="3" customFormat="1" ht="14.45" hidden="1" customHeight="1">
      <c r="B34" s="42"/>
      <c r="C34" s="43"/>
      <c r="D34" s="43"/>
      <c r="E34" s="43"/>
      <c r="F34" s="30" t="s">
        <v>44</v>
      </c>
      <c r="G34" s="43"/>
      <c r="H34" s="43"/>
      <c r="I34" s="43"/>
      <c r="J34" s="43"/>
      <c r="K34" s="43"/>
      <c r="L34" s="311">
        <v>0.2</v>
      </c>
      <c r="M34" s="310"/>
      <c r="N34" s="310"/>
      <c r="O34" s="310"/>
      <c r="P34" s="310"/>
      <c r="Q34" s="43"/>
      <c r="R34" s="43"/>
      <c r="S34" s="43"/>
      <c r="T34" s="43"/>
      <c r="U34" s="43"/>
      <c r="V34" s="43"/>
      <c r="W34" s="309">
        <f>ROUND(BB94 + SUM(CF115:CF134), 2)</f>
        <v>0</v>
      </c>
      <c r="X34" s="310"/>
      <c r="Y34" s="310"/>
      <c r="Z34" s="310"/>
      <c r="AA34" s="310"/>
      <c r="AB34" s="310"/>
      <c r="AC34" s="310"/>
      <c r="AD34" s="310"/>
      <c r="AE34" s="310"/>
      <c r="AF34" s="43"/>
      <c r="AG34" s="43"/>
      <c r="AH34" s="43"/>
      <c r="AI34" s="43"/>
      <c r="AJ34" s="43"/>
      <c r="AK34" s="309">
        <v>0</v>
      </c>
      <c r="AL34" s="310"/>
      <c r="AM34" s="310"/>
      <c r="AN34" s="310"/>
      <c r="AO34" s="310"/>
      <c r="AP34" s="43"/>
      <c r="AQ34" s="43"/>
      <c r="AR34" s="44"/>
      <c r="BE34" s="298"/>
    </row>
    <row r="35" spans="1:57" s="3" customFormat="1" ht="14.45" hidden="1" customHeight="1">
      <c r="B35" s="42"/>
      <c r="C35" s="43"/>
      <c r="D35" s="43"/>
      <c r="E35" s="43"/>
      <c r="F35" s="30" t="s">
        <v>45</v>
      </c>
      <c r="G35" s="43"/>
      <c r="H35" s="43"/>
      <c r="I35" s="43"/>
      <c r="J35" s="43"/>
      <c r="K35" s="43"/>
      <c r="L35" s="311">
        <v>0.2</v>
      </c>
      <c r="M35" s="310"/>
      <c r="N35" s="310"/>
      <c r="O35" s="310"/>
      <c r="P35" s="310"/>
      <c r="Q35" s="43"/>
      <c r="R35" s="43"/>
      <c r="S35" s="43"/>
      <c r="T35" s="43"/>
      <c r="U35" s="43"/>
      <c r="V35" s="43"/>
      <c r="W35" s="309">
        <f>ROUND(BC94 + SUM(CG115:CG134), 2)</f>
        <v>0</v>
      </c>
      <c r="X35" s="310"/>
      <c r="Y35" s="310"/>
      <c r="Z35" s="310"/>
      <c r="AA35" s="310"/>
      <c r="AB35" s="310"/>
      <c r="AC35" s="310"/>
      <c r="AD35" s="310"/>
      <c r="AE35" s="310"/>
      <c r="AF35" s="43"/>
      <c r="AG35" s="43"/>
      <c r="AH35" s="43"/>
      <c r="AI35" s="43"/>
      <c r="AJ35" s="43"/>
      <c r="AK35" s="309">
        <v>0</v>
      </c>
      <c r="AL35" s="310"/>
      <c r="AM35" s="310"/>
      <c r="AN35" s="310"/>
      <c r="AO35" s="310"/>
      <c r="AP35" s="43"/>
      <c r="AQ35" s="43"/>
      <c r="AR35" s="44"/>
    </row>
    <row r="36" spans="1:57" s="3" customFormat="1" ht="14.45" hidden="1" customHeight="1">
      <c r="B36" s="42"/>
      <c r="C36" s="43"/>
      <c r="D36" s="43"/>
      <c r="E36" s="43"/>
      <c r="F36" s="30" t="s">
        <v>46</v>
      </c>
      <c r="G36" s="43"/>
      <c r="H36" s="43"/>
      <c r="I36" s="43"/>
      <c r="J36" s="43"/>
      <c r="K36" s="43"/>
      <c r="L36" s="311">
        <v>0</v>
      </c>
      <c r="M36" s="310"/>
      <c r="N36" s="310"/>
      <c r="O36" s="310"/>
      <c r="P36" s="310"/>
      <c r="Q36" s="43"/>
      <c r="R36" s="43"/>
      <c r="S36" s="43"/>
      <c r="T36" s="43"/>
      <c r="U36" s="43"/>
      <c r="V36" s="43"/>
      <c r="W36" s="309">
        <f>ROUND(BD94 + SUM(CH115:CH134), 2)</f>
        <v>0</v>
      </c>
      <c r="X36" s="310"/>
      <c r="Y36" s="310"/>
      <c r="Z36" s="310"/>
      <c r="AA36" s="310"/>
      <c r="AB36" s="310"/>
      <c r="AC36" s="310"/>
      <c r="AD36" s="310"/>
      <c r="AE36" s="310"/>
      <c r="AF36" s="43"/>
      <c r="AG36" s="43"/>
      <c r="AH36" s="43"/>
      <c r="AI36" s="43"/>
      <c r="AJ36" s="43"/>
      <c r="AK36" s="309">
        <v>0</v>
      </c>
      <c r="AL36" s="310"/>
      <c r="AM36" s="310"/>
      <c r="AN36" s="310"/>
      <c r="AO36" s="310"/>
      <c r="AP36" s="43"/>
      <c r="AQ36" s="43"/>
      <c r="AR36" s="44"/>
    </row>
    <row r="37" spans="1:57" s="2" customFormat="1" ht="6.95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6"/>
    </row>
    <row r="38" spans="1:57" s="2" customFormat="1" ht="25.9" customHeight="1">
      <c r="A38" s="36"/>
      <c r="B38" s="37"/>
      <c r="C38" s="45"/>
      <c r="D38" s="46" t="s">
        <v>47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 t="s">
        <v>48</v>
      </c>
      <c r="U38" s="47"/>
      <c r="V38" s="47"/>
      <c r="W38" s="47"/>
      <c r="X38" s="315" t="s">
        <v>49</v>
      </c>
      <c r="Y38" s="313"/>
      <c r="Z38" s="313"/>
      <c r="AA38" s="313"/>
      <c r="AB38" s="313"/>
      <c r="AC38" s="47"/>
      <c r="AD38" s="47"/>
      <c r="AE38" s="47"/>
      <c r="AF38" s="47"/>
      <c r="AG38" s="47"/>
      <c r="AH38" s="47"/>
      <c r="AI38" s="47"/>
      <c r="AJ38" s="47"/>
      <c r="AK38" s="312">
        <f>SUM(AK29:AK36)</f>
        <v>0</v>
      </c>
      <c r="AL38" s="313"/>
      <c r="AM38" s="313"/>
      <c r="AN38" s="313"/>
      <c r="AO38" s="314"/>
      <c r="AP38" s="45"/>
      <c r="AQ38" s="45"/>
      <c r="AR38" s="39"/>
      <c r="BE38" s="36"/>
    </row>
    <row r="39" spans="1:57" s="2" customFormat="1" ht="6.95" customHeight="1">
      <c r="A39" s="36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9"/>
      <c r="BE39" s="36"/>
    </row>
    <row r="40" spans="1:57" s="2" customFormat="1" ht="14.45" customHeight="1">
      <c r="A40" s="36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9"/>
      <c r="BE40" s="36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9"/>
      <c r="C49" s="50"/>
      <c r="D49" s="51" t="s">
        <v>50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51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6"/>
      <c r="B60" s="37"/>
      <c r="C60" s="38"/>
      <c r="D60" s="54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4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4" t="s">
        <v>52</v>
      </c>
      <c r="AI60" s="41"/>
      <c r="AJ60" s="41"/>
      <c r="AK60" s="41"/>
      <c r="AL60" s="41"/>
      <c r="AM60" s="54" t="s">
        <v>53</v>
      </c>
      <c r="AN60" s="41"/>
      <c r="AO60" s="41"/>
      <c r="AP60" s="38"/>
      <c r="AQ60" s="38"/>
      <c r="AR60" s="39"/>
      <c r="BE60" s="36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6"/>
      <c r="B64" s="37"/>
      <c r="C64" s="38"/>
      <c r="D64" s="51" t="s">
        <v>54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55</v>
      </c>
      <c r="AI64" s="55"/>
      <c r="AJ64" s="55"/>
      <c r="AK64" s="55"/>
      <c r="AL64" s="55"/>
      <c r="AM64" s="55"/>
      <c r="AN64" s="55"/>
      <c r="AO64" s="55"/>
      <c r="AP64" s="38"/>
      <c r="AQ64" s="38"/>
      <c r="AR64" s="39"/>
      <c r="BE64" s="36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6"/>
      <c r="B75" s="37"/>
      <c r="C75" s="38"/>
      <c r="D75" s="54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4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4" t="s">
        <v>52</v>
      </c>
      <c r="AI75" s="41"/>
      <c r="AJ75" s="41"/>
      <c r="AK75" s="41"/>
      <c r="AL75" s="41"/>
      <c r="AM75" s="54" t="s">
        <v>53</v>
      </c>
      <c r="AN75" s="41"/>
      <c r="AO75" s="41"/>
      <c r="AP75" s="38"/>
      <c r="AQ75" s="38"/>
      <c r="AR75" s="39"/>
      <c r="BE75" s="36"/>
    </row>
    <row r="76" spans="1:57" s="2" customFormat="1" ht="11.25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6"/>
    </row>
    <row r="77" spans="1:57" s="2" customFormat="1" ht="6.95" customHeight="1">
      <c r="A77" s="36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9"/>
      <c r="BE77" s="36"/>
    </row>
    <row r="81" spans="1:91" s="2" customFormat="1" ht="6.95" customHeight="1">
      <c r="A81" s="36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9"/>
      <c r="BE81" s="36"/>
    </row>
    <row r="82" spans="1:91" s="2" customFormat="1" ht="24.95" customHeight="1">
      <c r="A82" s="36"/>
      <c r="B82" s="37"/>
      <c r="C82" s="24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6"/>
    </row>
    <row r="83" spans="1:9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6"/>
    </row>
    <row r="84" spans="1:91" s="4" customFormat="1" ht="12" customHeight="1">
      <c r="B84" s="60"/>
      <c r="C84" s="30" t="s">
        <v>12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202116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>
      <c r="B85" s="63"/>
      <c r="C85" s="64" t="s">
        <v>15</v>
      </c>
      <c r="D85" s="65"/>
      <c r="E85" s="65"/>
      <c r="F85" s="65"/>
      <c r="G85" s="65"/>
      <c r="H85" s="65"/>
      <c r="I85" s="65"/>
      <c r="J85" s="65"/>
      <c r="K85" s="65"/>
      <c r="L85" s="339" t="str">
        <f>K6</f>
        <v>Rekonštrukcia Spišského hradu, Románsky palác a Západné paláce II.etapa</v>
      </c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340"/>
      <c r="AM85" s="340"/>
      <c r="AN85" s="340"/>
      <c r="AO85" s="340"/>
      <c r="AP85" s="65"/>
      <c r="AQ85" s="65"/>
      <c r="AR85" s="66"/>
    </row>
    <row r="86" spans="1:91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6"/>
    </row>
    <row r="87" spans="1:91" s="2" customFormat="1" ht="12" customHeight="1">
      <c r="A87" s="36"/>
      <c r="B87" s="37"/>
      <c r="C87" s="30" t="s">
        <v>19</v>
      </c>
      <c r="D87" s="38"/>
      <c r="E87" s="38"/>
      <c r="F87" s="38"/>
      <c r="G87" s="38"/>
      <c r="H87" s="38"/>
      <c r="I87" s="38"/>
      <c r="J87" s="38"/>
      <c r="K87" s="38"/>
      <c r="L87" s="67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21</v>
      </c>
      <c r="AJ87" s="38"/>
      <c r="AK87" s="38"/>
      <c r="AL87" s="38"/>
      <c r="AM87" s="325" t="str">
        <f>IF(AN8= "","",AN8)</f>
        <v>20. 3. 2021</v>
      </c>
      <c r="AN87" s="325"/>
      <c r="AO87" s="38"/>
      <c r="AP87" s="38"/>
      <c r="AQ87" s="38"/>
      <c r="AR87" s="39"/>
      <c r="BE87" s="36"/>
    </row>
    <row r="88" spans="1:91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6"/>
    </row>
    <row r="89" spans="1:91" s="2" customFormat="1" ht="15.2" customHeight="1">
      <c r="A89" s="36"/>
      <c r="B89" s="37"/>
      <c r="C89" s="30" t="s">
        <v>23</v>
      </c>
      <c r="D89" s="38"/>
      <c r="E89" s="38"/>
      <c r="F89" s="38"/>
      <c r="G89" s="38"/>
      <c r="H89" s="38"/>
      <c r="I89" s="38"/>
      <c r="J89" s="38"/>
      <c r="K89" s="38"/>
      <c r="L89" s="61" t="str">
        <f>IF(E11= "","",E11)</f>
        <v>Slovenské národné múzeum Bratislava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323" t="str">
        <f>IF(E17="","",E17)</f>
        <v>Štúdio J  J s.r.o. Levoča</v>
      </c>
      <c r="AN89" s="324"/>
      <c r="AO89" s="324"/>
      <c r="AP89" s="324"/>
      <c r="AQ89" s="38"/>
      <c r="AR89" s="39"/>
      <c r="AS89" s="329" t="s">
        <v>57</v>
      </c>
      <c r="AT89" s="330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6"/>
    </row>
    <row r="90" spans="1:91" s="2" customFormat="1" ht="15.2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1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323" t="str">
        <f>IF(E20="","",E20)</f>
        <v>Anna Hricová</v>
      </c>
      <c r="AN90" s="324"/>
      <c r="AO90" s="324"/>
      <c r="AP90" s="324"/>
      <c r="AQ90" s="38"/>
      <c r="AR90" s="39"/>
      <c r="AS90" s="331"/>
      <c r="AT90" s="332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6"/>
    </row>
    <row r="91" spans="1:91" s="2" customFormat="1" ht="10.9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333"/>
      <c r="AT91" s="334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6"/>
    </row>
    <row r="92" spans="1:91" s="2" customFormat="1" ht="29.25" customHeight="1">
      <c r="A92" s="36"/>
      <c r="B92" s="37"/>
      <c r="C92" s="341" t="s">
        <v>58</v>
      </c>
      <c r="D92" s="322"/>
      <c r="E92" s="322"/>
      <c r="F92" s="322"/>
      <c r="G92" s="322"/>
      <c r="H92" s="75"/>
      <c r="I92" s="327" t="s">
        <v>59</v>
      </c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  <c r="AE92" s="322"/>
      <c r="AF92" s="322"/>
      <c r="AG92" s="321" t="s">
        <v>60</v>
      </c>
      <c r="AH92" s="322"/>
      <c r="AI92" s="322"/>
      <c r="AJ92" s="322"/>
      <c r="AK92" s="322"/>
      <c r="AL92" s="322"/>
      <c r="AM92" s="322"/>
      <c r="AN92" s="327" t="s">
        <v>61</v>
      </c>
      <c r="AO92" s="322"/>
      <c r="AP92" s="328"/>
      <c r="AQ92" s="76" t="s">
        <v>62</v>
      </c>
      <c r="AR92" s="39"/>
      <c r="AS92" s="77" t="s">
        <v>63</v>
      </c>
      <c r="AT92" s="78" t="s">
        <v>64</v>
      </c>
      <c r="AU92" s="78" t="s">
        <v>65</v>
      </c>
      <c r="AV92" s="78" t="s">
        <v>66</v>
      </c>
      <c r="AW92" s="78" t="s">
        <v>67</v>
      </c>
      <c r="AX92" s="78" t="s">
        <v>68</v>
      </c>
      <c r="AY92" s="78" t="s">
        <v>69</v>
      </c>
      <c r="AZ92" s="78" t="s">
        <v>70</v>
      </c>
      <c r="BA92" s="78" t="s">
        <v>71</v>
      </c>
      <c r="BB92" s="78" t="s">
        <v>72</v>
      </c>
      <c r="BC92" s="78" t="s">
        <v>73</v>
      </c>
      <c r="BD92" s="79" t="s">
        <v>74</v>
      </c>
      <c r="BE92" s="36"/>
    </row>
    <row r="93" spans="1:91" s="2" customFormat="1" ht="10.9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6"/>
    </row>
    <row r="94" spans="1:91" s="6" customFormat="1" ht="32.450000000000003" customHeight="1">
      <c r="B94" s="83"/>
      <c r="C94" s="84" t="s">
        <v>75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335">
        <f>ROUND(AG95+AG104+SUM(AG111:AG113),2)</f>
        <v>0</v>
      </c>
      <c r="AH94" s="335"/>
      <c r="AI94" s="335"/>
      <c r="AJ94" s="335"/>
      <c r="AK94" s="335"/>
      <c r="AL94" s="335"/>
      <c r="AM94" s="335"/>
      <c r="AN94" s="336">
        <f t="shared" ref="AN94:AN113" si="0">SUM(AG94,AT94)</f>
        <v>0</v>
      </c>
      <c r="AO94" s="336"/>
      <c r="AP94" s="336"/>
      <c r="AQ94" s="87" t="s">
        <v>1</v>
      </c>
      <c r="AR94" s="88"/>
      <c r="AS94" s="89">
        <f>ROUND(AS95+AS104+SUM(AS111:AS113),2)</f>
        <v>0</v>
      </c>
      <c r="AT94" s="90">
        <f t="shared" ref="AT94:AT113" si="1">ROUND(SUM(AV94:AW94),2)</f>
        <v>0</v>
      </c>
      <c r="AU94" s="91">
        <f>ROUND(AU95+AU104+SUM(AU111:AU113),5)</f>
        <v>0</v>
      </c>
      <c r="AV94" s="90">
        <f>ROUND(AZ94*L32,2)</f>
        <v>0</v>
      </c>
      <c r="AW94" s="90">
        <f>ROUND(BA94*L33,2)</f>
        <v>0</v>
      </c>
      <c r="AX94" s="90">
        <f>ROUND(BB94*L32,2)</f>
        <v>0</v>
      </c>
      <c r="AY94" s="90">
        <f>ROUND(BC94*L33,2)</f>
        <v>0</v>
      </c>
      <c r="AZ94" s="90">
        <f>ROUND(AZ95+AZ104+SUM(AZ111:AZ113),2)</f>
        <v>0</v>
      </c>
      <c r="BA94" s="90">
        <f>ROUND(BA95+BA104+SUM(BA111:BA113),2)</f>
        <v>0</v>
      </c>
      <c r="BB94" s="90">
        <f>ROUND(BB95+BB104+SUM(BB111:BB113),2)</f>
        <v>0</v>
      </c>
      <c r="BC94" s="90">
        <f>ROUND(BC95+BC104+SUM(BC111:BC113),2)</f>
        <v>0</v>
      </c>
      <c r="BD94" s="92">
        <f>ROUND(BD95+BD104+SUM(BD111:BD113),2)</f>
        <v>0</v>
      </c>
      <c r="BS94" s="93" t="s">
        <v>76</v>
      </c>
      <c r="BT94" s="93" t="s">
        <v>77</v>
      </c>
      <c r="BU94" s="94" t="s">
        <v>78</v>
      </c>
      <c r="BV94" s="93" t="s">
        <v>79</v>
      </c>
      <c r="BW94" s="93" t="s">
        <v>5</v>
      </c>
      <c r="BX94" s="93" t="s">
        <v>80</v>
      </c>
      <c r="CL94" s="93" t="s">
        <v>1</v>
      </c>
    </row>
    <row r="95" spans="1:91" s="7" customFormat="1" ht="16.5" customHeight="1">
      <c r="B95" s="95"/>
      <c r="C95" s="96"/>
      <c r="D95" s="342" t="s">
        <v>81</v>
      </c>
      <c r="E95" s="342"/>
      <c r="F95" s="342"/>
      <c r="G95" s="342"/>
      <c r="H95" s="342"/>
      <c r="I95" s="97"/>
      <c r="J95" s="342" t="s">
        <v>82</v>
      </c>
      <c r="K95" s="342"/>
      <c r="L95" s="342"/>
      <c r="M95" s="342"/>
      <c r="N95" s="342"/>
      <c r="O95" s="342"/>
      <c r="P95" s="342"/>
      <c r="Q95" s="342"/>
      <c r="R95" s="342"/>
      <c r="S95" s="342"/>
      <c r="T95" s="342"/>
      <c r="U95" s="342"/>
      <c r="V95" s="342"/>
      <c r="W95" s="342"/>
      <c r="X95" s="342"/>
      <c r="Y95" s="342"/>
      <c r="Z95" s="342"/>
      <c r="AA95" s="342"/>
      <c r="AB95" s="342"/>
      <c r="AC95" s="342"/>
      <c r="AD95" s="342"/>
      <c r="AE95" s="342"/>
      <c r="AF95" s="342"/>
      <c r="AG95" s="319">
        <f>ROUND(SUM(AG96:AG103),2)</f>
        <v>0</v>
      </c>
      <c r="AH95" s="320"/>
      <c r="AI95" s="320"/>
      <c r="AJ95" s="320"/>
      <c r="AK95" s="320"/>
      <c r="AL95" s="320"/>
      <c r="AM95" s="320"/>
      <c r="AN95" s="326">
        <f t="shared" si="0"/>
        <v>0</v>
      </c>
      <c r="AO95" s="320"/>
      <c r="AP95" s="320"/>
      <c r="AQ95" s="98" t="s">
        <v>83</v>
      </c>
      <c r="AR95" s="99"/>
      <c r="AS95" s="100">
        <f>ROUND(SUM(AS96:AS103),2)</f>
        <v>0</v>
      </c>
      <c r="AT95" s="101">
        <f t="shared" si="1"/>
        <v>0</v>
      </c>
      <c r="AU95" s="102">
        <f>ROUND(SUM(AU96:AU103),5)</f>
        <v>0</v>
      </c>
      <c r="AV95" s="101">
        <f>ROUND(AZ95*L32,2)</f>
        <v>0</v>
      </c>
      <c r="AW95" s="101">
        <f>ROUND(BA95*L33,2)</f>
        <v>0</v>
      </c>
      <c r="AX95" s="101">
        <f>ROUND(BB95*L32,2)</f>
        <v>0</v>
      </c>
      <c r="AY95" s="101">
        <f>ROUND(BC95*L33,2)</f>
        <v>0</v>
      </c>
      <c r="AZ95" s="101">
        <f>ROUND(SUM(AZ96:AZ103),2)</f>
        <v>0</v>
      </c>
      <c r="BA95" s="101">
        <f>ROUND(SUM(BA96:BA103),2)</f>
        <v>0</v>
      </c>
      <c r="BB95" s="101">
        <f>ROUND(SUM(BB96:BB103),2)</f>
        <v>0</v>
      </c>
      <c r="BC95" s="101">
        <f>ROUND(SUM(BC96:BC103),2)</f>
        <v>0</v>
      </c>
      <c r="BD95" s="103">
        <f>ROUND(SUM(BD96:BD103),2)</f>
        <v>0</v>
      </c>
      <c r="BS95" s="104" t="s">
        <v>76</v>
      </c>
      <c r="BT95" s="104" t="s">
        <v>81</v>
      </c>
      <c r="BV95" s="104" t="s">
        <v>79</v>
      </c>
      <c r="BW95" s="104" t="s">
        <v>84</v>
      </c>
      <c r="BX95" s="104" t="s">
        <v>5</v>
      </c>
      <c r="CL95" s="104" t="s">
        <v>1</v>
      </c>
      <c r="CM95" s="104" t="s">
        <v>77</v>
      </c>
    </row>
    <row r="96" spans="1:91" s="4" customFormat="1" ht="16.5" customHeight="1">
      <c r="A96" s="105" t="s">
        <v>85</v>
      </c>
      <c r="B96" s="60"/>
      <c r="C96" s="106"/>
      <c r="D96" s="106"/>
      <c r="E96" s="343" t="s">
        <v>81</v>
      </c>
      <c r="F96" s="343"/>
      <c r="G96" s="343"/>
      <c r="H96" s="343"/>
      <c r="I96" s="343"/>
      <c r="J96" s="106"/>
      <c r="K96" s="343" t="s">
        <v>82</v>
      </c>
      <c r="L96" s="343"/>
      <c r="M96" s="343"/>
      <c r="N96" s="343"/>
      <c r="O96" s="343"/>
      <c r="P96" s="343"/>
      <c r="Q96" s="343"/>
      <c r="R96" s="343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17">
        <f>'1 - SO.01 - románsky palác'!J32</f>
        <v>0</v>
      </c>
      <c r="AH96" s="318"/>
      <c r="AI96" s="318"/>
      <c r="AJ96" s="318"/>
      <c r="AK96" s="318"/>
      <c r="AL96" s="318"/>
      <c r="AM96" s="318"/>
      <c r="AN96" s="317">
        <f t="shared" si="0"/>
        <v>0</v>
      </c>
      <c r="AO96" s="318"/>
      <c r="AP96" s="318"/>
      <c r="AQ96" s="107" t="s">
        <v>86</v>
      </c>
      <c r="AR96" s="62"/>
      <c r="AS96" s="108">
        <v>0</v>
      </c>
      <c r="AT96" s="109">
        <f t="shared" si="1"/>
        <v>0</v>
      </c>
      <c r="AU96" s="110">
        <f>'1 - SO.01 - románsky palác'!P144</f>
        <v>0</v>
      </c>
      <c r="AV96" s="109">
        <f>'1 - SO.01 - románsky palác'!J35</f>
        <v>0</v>
      </c>
      <c r="AW96" s="109">
        <f>'1 - SO.01 - románsky palác'!J36</f>
        <v>0</v>
      </c>
      <c r="AX96" s="109">
        <f>'1 - SO.01 - románsky palác'!J37</f>
        <v>0</v>
      </c>
      <c r="AY96" s="109">
        <f>'1 - SO.01 - románsky palác'!J38</f>
        <v>0</v>
      </c>
      <c r="AZ96" s="109">
        <f>'1 - SO.01 - románsky palác'!F35</f>
        <v>0</v>
      </c>
      <c r="BA96" s="109">
        <f>'1 - SO.01 - románsky palác'!F36</f>
        <v>0</v>
      </c>
      <c r="BB96" s="109">
        <f>'1 - SO.01 - románsky palác'!F37</f>
        <v>0</v>
      </c>
      <c r="BC96" s="109">
        <f>'1 - SO.01 - románsky palác'!F38</f>
        <v>0</v>
      </c>
      <c r="BD96" s="111">
        <f>'1 - SO.01 - románsky palác'!F39</f>
        <v>0</v>
      </c>
      <c r="BT96" s="112" t="s">
        <v>87</v>
      </c>
      <c r="BU96" s="112" t="s">
        <v>88</v>
      </c>
      <c r="BV96" s="112" t="s">
        <v>79</v>
      </c>
      <c r="BW96" s="112" t="s">
        <v>84</v>
      </c>
      <c r="BX96" s="112" t="s">
        <v>5</v>
      </c>
      <c r="CL96" s="112" t="s">
        <v>1</v>
      </c>
      <c r="CM96" s="112" t="s">
        <v>77</v>
      </c>
    </row>
    <row r="97" spans="1:91" s="4" customFormat="1" ht="16.5" customHeight="1">
      <c r="A97" s="105" t="s">
        <v>85</v>
      </c>
      <c r="B97" s="60"/>
      <c r="C97" s="106"/>
      <c r="D97" s="106"/>
      <c r="E97" s="343" t="s">
        <v>89</v>
      </c>
      <c r="F97" s="343"/>
      <c r="G97" s="343"/>
      <c r="H97" s="343"/>
      <c r="I97" s="343"/>
      <c r="J97" s="106"/>
      <c r="K97" s="343" t="s">
        <v>90</v>
      </c>
      <c r="L97" s="343"/>
      <c r="M97" s="343"/>
      <c r="N97" s="343"/>
      <c r="O97" s="343"/>
      <c r="P97" s="343"/>
      <c r="Q97" s="343"/>
      <c r="R97" s="343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17">
        <f>'1.1 - SO 01.1 Strešná mem...'!J34</f>
        <v>0</v>
      </c>
      <c r="AH97" s="318"/>
      <c r="AI97" s="318"/>
      <c r="AJ97" s="318"/>
      <c r="AK97" s="318"/>
      <c r="AL97" s="318"/>
      <c r="AM97" s="318"/>
      <c r="AN97" s="317">
        <f t="shared" si="0"/>
        <v>0</v>
      </c>
      <c r="AO97" s="318"/>
      <c r="AP97" s="318"/>
      <c r="AQ97" s="107" t="s">
        <v>86</v>
      </c>
      <c r="AR97" s="62"/>
      <c r="AS97" s="108">
        <v>0</v>
      </c>
      <c r="AT97" s="109">
        <f t="shared" si="1"/>
        <v>0</v>
      </c>
      <c r="AU97" s="110">
        <f>'1.1 - SO 01.1 Strešná mem...'!P141</f>
        <v>0</v>
      </c>
      <c r="AV97" s="109">
        <f>'1.1 - SO 01.1 Strešná mem...'!J37</f>
        <v>0</v>
      </c>
      <c r="AW97" s="109">
        <f>'1.1 - SO 01.1 Strešná mem...'!J38</f>
        <v>0</v>
      </c>
      <c r="AX97" s="109">
        <f>'1.1 - SO 01.1 Strešná mem...'!J39</f>
        <v>0</v>
      </c>
      <c r="AY97" s="109">
        <f>'1.1 - SO 01.1 Strešná mem...'!J40</f>
        <v>0</v>
      </c>
      <c r="AZ97" s="109">
        <f>'1.1 - SO 01.1 Strešná mem...'!F37</f>
        <v>0</v>
      </c>
      <c r="BA97" s="109">
        <f>'1.1 - SO 01.1 Strešná mem...'!F38</f>
        <v>0</v>
      </c>
      <c r="BB97" s="109">
        <f>'1.1 - SO 01.1 Strešná mem...'!F39</f>
        <v>0</v>
      </c>
      <c r="BC97" s="109">
        <f>'1.1 - SO 01.1 Strešná mem...'!F40</f>
        <v>0</v>
      </c>
      <c r="BD97" s="111">
        <f>'1.1 - SO 01.1 Strešná mem...'!F41</f>
        <v>0</v>
      </c>
      <c r="BT97" s="112" t="s">
        <v>87</v>
      </c>
      <c r="BV97" s="112" t="s">
        <v>79</v>
      </c>
      <c r="BW97" s="112" t="s">
        <v>91</v>
      </c>
      <c r="BX97" s="112" t="s">
        <v>84</v>
      </c>
      <c r="CL97" s="112" t="s">
        <v>1</v>
      </c>
    </row>
    <row r="98" spans="1:91" s="4" customFormat="1" ht="16.5" customHeight="1">
      <c r="A98" s="105" t="s">
        <v>85</v>
      </c>
      <c r="B98" s="60"/>
      <c r="C98" s="106"/>
      <c r="D98" s="106"/>
      <c r="E98" s="343" t="s">
        <v>92</v>
      </c>
      <c r="F98" s="343"/>
      <c r="G98" s="343"/>
      <c r="H98" s="343"/>
      <c r="I98" s="343"/>
      <c r="J98" s="106"/>
      <c r="K98" s="343" t="s">
        <v>93</v>
      </c>
      <c r="L98" s="343"/>
      <c r="M98" s="343"/>
      <c r="N98" s="343"/>
      <c r="O98" s="343"/>
      <c r="P98" s="343"/>
      <c r="Q98" s="343"/>
      <c r="R98" s="343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17">
        <f>'EI - Elektromontáže - spolu'!J34</f>
        <v>0</v>
      </c>
      <c r="AH98" s="318"/>
      <c r="AI98" s="318"/>
      <c r="AJ98" s="318"/>
      <c r="AK98" s="318"/>
      <c r="AL98" s="318"/>
      <c r="AM98" s="318"/>
      <c r="AN98" s="317">
        <f t="shared" si="0"/>
        <v>0</v>
      </c>
      <c r="AO98" s="318"/>
      <c r="AP98" s="318"/>
      <c r="AQ98" s="107" t="s">
        <v>86</v>
      </c>
      <c r="AR98" s="62"/>
      <c r="AS98" s="108">
        <v>0</v>
      </c>
      <c r="AT98" s="109">
        <f t="shared" si="1"/>
        <v>0</v>
      </c>
      <c r="AU98" s="110">
        <f>'EI - Elektromontáže - spolu'!P143</f>
        <v>0</v>
      </c>
      <c r="AV98" s="109">
        <f>'EI - Elektromontáže - spolu'!J37</f>
        <v>0</v>
      </c>
      <c r="AW98" s="109">
        <f>'EI - Elektromontáže - spolu'!J38</f>
        <v>0</v>
      </c>
      <c r="AX98" s="109">
        <f>'EI - Elektromontáže - spolu'!J39</f>
        <v>0</v>
      </c>
      <c r="AY98" s="109">
        <f>'EI - Elektromontáže - spolu'!J40</f>
        <v>0</v>
      </c>
      <c r="AZ98" s="109">
        <f>'EI - Elektromontáže - spolu'!F37</f>
        <v>0</v>
      </c>
      <c r="BA98" s="109">
        <f>'EI - Elektromontáže - spolu'!F38</f>
        <v>0</v>
      </c>
      <c r="BB98" s="109">
        <f>'EI - Elektromontáže - spolu'!F39</f>
        <v>0</v>
      </c>
      <c r="BC98" s="109">
        <f>'EI - Elektromontáže - spolu'!F40</f>
        <v>0</v>
      </c>
      <c r="BD98" s="111">
        <f>'EI - Elektromontáže - spolu'!F41</f>
        <v>0</v>
      </c>
      <c r="BT98" s="112" t="s">
        <v>87</v>
      </c>
      <c r="BV98" s="112" t="s">
        <v>79</v>
      </c>
      <c r="BW98" s="112" t="s">
        <v>94</v>
      </c>
      <c r="BX98" s="112" t="s">
        <v>84</v>
      </c>
      <c r="CL98" s="112" t="s">
        <v>1</v>
      </c>
    </row>
    <row r="99" spans="1:91" s="4" customFormat="1" ht="23.25" customHeight="1">
      <c r="A99" s="105" t="s">
        <v>85</v>
      </c>
      <c r="B99" s="60"/>
      <c r="C99" s="106"/>
      <c r="D99" s="106"/>
      <c r="E99" s="343" t="s">
        <v>95</v>
      </c>
      <c r="F99" s="343"/>
      <c r="G99" s="343"/>
      <c r="H99" s="343"/>
      <c r="I99" s="343"/>
      <c r="J99" s="106"/>
      <c r="K99" s="343" t="s">
        <v>96</v>
      </c>
      <c r="L99" s="343"/>
      <c r="M99" s="343"/>
      <c r="N99" s="343"/>
      <c r="O99" s="343"/>
      <c r="P99" s="343"/>
      <c r="Q99" s="343"/>
      <c r="R99" s="343"/>
      <c r="S99" s="343"/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17">
        <f>'21M-22 - Svietidlá -mater...'!J34</f>
        <v>0</v>
      </c>
      <c r="AH99" s="318"/>
      <c r="AI99" s="318"/>
      <c r="AJ99" s="318"/>
      <c r="AK99" s="318"/>
      <c r="AL99" s="318"/>
      <c r="AM99" s="318"/>
      <c r="AN99" s="317">
        <f t="shared" si="0"/>
        <v>0</v>
      </c>
      <c r="AO99" s="318"/>
      <c r="AP99" s="318"/>
      <c r="AQ99" s="107" t="s">
        <v>86</v>
      </c>
      <c r="AR99" s="62"/>
      <c r="AS99" s="108">
        <v>0</v>
      </c>
      <c r="AT99" s="109">
        <f t="shared" si="1"/>
        <v>0</v>
      </c>
      <c r="AU99" s="110">
        <f>'21M-22 - Svietidlá -mater...'!P131</f>
        <v>0</v>
      </c>
      <c r="AV99" s="109">
        <f>'21M-22 - Svietidlá -mater...'!J37</f>
        <v>0</v>
      </c>
      <c r="AW99" s="109">
        <f>'21M-22 - Svietidlá -mater...'!J38</f>
        <v>0</v>
      </c>
      <c r="AX99" s="109">
        <f>'21M-22 - Svietidlá -mater...'!J39</f>
        <v>0</v>
      </c>
      <c r="AY99" s="109">
        <f>'21M-22 - Svietidlá -mater...'!J40</f>
        <v>0</v>
      </c>
      <c r="AZ99" s="109">
        <f>'21M-22 - Svietidlá -mater...'!F37</f>
        <v>0</v>
      </c>
      <c r="BA99" s="109">
        <f>'21M-22 - Svietidlá -mater...'!F38</f>
        <v>0</v>
      </c>
      <c r="BB99" s="109">
        <f>'21M-22 - Svietidlá -mater...'!F39</f>
        <v>0</v>
      </c>
      <c r="BC99" s="109">
        <f>'21M-22 - Svietidlá -mater...'!F40</f>
        <v>0</v>
      </c>
      <c r="BD99" s="111">
        <f>'21M-22 - Svietidlá -mater...'!F41</f>
        <v>0</v>
      </c>
      <c r="BT99" s="112" t="s">
        <v>87</v>
      </c>
      <c r="BV99" s="112" t="s">
        <v>79</v>
      </c>
      <c r="BW99" s="112" t="s">
        <v>97</v>
      </c>
      <c r="BX99" s="112" t="s">
        <v>84</v>
      </c>
      <c r="CL99" s="112" t="s">
        <v>1</v>
      </c>
    </row>
    <row r="100" spans="1:91" s="4" customFormat="1" ht="23.25" customHeight="1">
      <c r="A100" s="105" t="s">
        <v>85</v>
      </c>
      <c r="B100" s="60"/>
      <c r="C100" s="106"/>
      <c r="D100" s="106"/>
      <c r="E100" s="343" t="s">
        <v>98</v>
      </c>
      <c r="F100" s="343"/>
      <c r="G100" s="343"/>
      <c r="H100" s="343"/>
      <c r="I100" s="343"/>
      <c r="J100" s="106"/>
      <c r="K100" s="343" t="s">
        <v>99</v>
      </c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17">
        <f>'21M-2 - Dodávky -Rozvádza...'!J34</f>
        <v>0</v>
      </c>
      <c r="AH100" s="318"/>
      <c r="AI100" s="318"/>
      <c r="AJ100" s="318"/>
      <c r="AK100" s="318"/>
      <c r="AL100" s="318"/>
      <c r="AM100" s="318"/>
      <c r="AN100" s="317">
        <f t="shared" si="0"/>
        <v>0</v>
      </c>
      <c r="AO100" s="318"/>
      <c r="AP100" s="318"/>
      <c r="AQ100" s="107" t="s">
        <v>86</v>
      </c>
      <c r="AR100" s="62"/>
      <c r="AS100" s="108">
        <v>0</v>
      </c>
      <c r="AT100" s="109">
        <f t="shared" si="1"/>
        <v>0</v>
      </c>
      <c r="AU100" s="110">
        <f>'21M-2 - Dodávky -Rozvádza...'!P135</f>
        <v>0</v>
      </c>
      <c r="AV100" s="109">
        <f>'21M-2 - Dodávky -Rozvádza...'!J37</f>
        <v>0</v>
      </c>
      <c r="AW100" s="109">
        <f>'21M-2 - Dodávky -Rozvádza...'!J38</f>
        <v>0</v>
      </c>
      <c r="AX100" s="109">
        <f>'21M-2 - Dodávky -Rozvádza...'!J39</f>
        <v>0</v>
      </c>
      <c r="AY100" s="109">
        <f>'21M-2 - Dodávky -Rozvádza...'!J40</f>
        <v>0</v>
      </c>
      <c r="AZ100" s="109">
        <f>'21M-2 - Dodávky -Rozvádza...'!F37</f>
        <v>0</v>
      </c>
      <c r="BA100" s="109">
        <f>'21M-2 - Dodávky -Rozvádza...'!F38</f>
        <v>0</v>
      </c>
      <c r="BB100" s="109">
        <f>'21M-2 - Dodávky -Rozvádza...'!F39</f>
        <v>0</v>
      </c>
      <c r="BC100" s="109">
        <f>'21M-2 - Dodávky -Rozvádza...'!F40</f>
        <v>0</v>
      </c>
      <c r="BD100" s="111">
        <f>'21M-2 - Dodávky -Rozvádza...'!F41</f>
        <v>0</v>
      </c>
      <c r="BT100" s="112" t="s">
        <v>87</v>
      </c>
      <c r="BV100" s="112" t="s">
        <v>79</v>
      </c>
      <c r="BW100" s="112" t="s">
        <v>100</v>
      </c>
      <c r="BX100" s="112" t="s">
        <v>84</v>
      </c>
      <c r="CL100" s="112" t="s">
        <v>1</v>
      </c>
    </row>
    <row r="101" spans="1:91" s="4" customFormat="1" ht="16.5" customHeight="1">
      <c r="A101" s="105" t="s">
        <v>85</v>
      </c>
      <c r="B101" s="60"/>
      <c r="C101" s="106"/>
      <c r="D101" s="106"/>
      <c r="E101" s="343" t="s">
        <v>101</v>
      </c>
      <c r="F101" s="343"/>
      <c r="G101" s="343"/>
      <c r="H101" s="343"/>
      <c r="I101" s="343"/>
      <c r="J101" s="106"/>
      <c r="K101" s="343" t="s">
        <v>102</v>
      </c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17">
        <f>'OZV - Ozvučenie'!J34</f>
        <v>0</v>
      </c>
      <c r="AH101" s="318"/>
      <c r="AI101" s="318"/>
      <c r="AJ101" s="318"/>
      <c r="AK101" s="318"/>
      <c r="AL101" s="318"/>
      <c r="AM101" s="318"/>
      <c r="AN101" s="317">
        <f t="shared" si="0"/>
        <v>0</v>
      </c>
      <c r="AO101" s="318"/>
      <c r="AP101" s="318"/>
      <c r="AQ101" s="107" t="s">
        <v>86</v>
      </c>
      <c r="AR101" s="62"/>
      <c r="AS101" s="108">
        <v>0</v>
      </c>
      <c r="AT101" s="109">
        <f t="shared" si="1"/>
        <v>0</v>
      </c>
      <c r="AU101" s="110">
        <f>'OZV - Ozvučenie'!P134</f>
        <v>0</v>
      </c>
      <c r="AV101" s="109">
        <f>'OZV - Ozvučenie'!J37</f>
        <v>0</v>
      </c>
      <c r="AW101" s="109">
        <f>'OZV - Ozvučenie'!J38</f>
        <v>0</v>
      </c>
      <c r="AX101" s="109">
        <f>'OZV - Ozvučenie'!J39</f>
        <v>0</v>
      </c>
      <c r="AY101" s="109">
        <f>'OZV - Ozvučenie'!J40</f>
        <v>0</v>
      </c>
      <c r="AZ101" s="109">
        <f>'OZV - Ozvučenie'!F37</f>
        <v>0</v>
      </c>
      <c r="BA101" s="109">
        <f>'OZV - Ozvučenie'!F38</f>
        <v>0</v>
      </c>
      <c r="BB101" s="109">
        <f>'OZV - Ozvučenie'!F39</f>
        <v>0</v>
      </c>
      <c r="BC101" s="109">
        <f>'OZV - Ozvučenie'!F40</f>
        <v>0</v>
      </c>
      <c r="BD101" s="111">
        <f>'OZV - Ozvučenie'!F41</f>
        <v>0</v>
      </c>
      <c r="BT101" s="112" t="s">
        <v>87</v>
      </c>
      <c r="BV101" s="112" t="s">
        <v>79</v>
      </c>
      <c r="BW101" s="112" t="s">
        <v>103</v>
      </c>
      <c r="BX101" s="112" t="s">
        <v>84</v>
      </c>
      <c r="CL101" s="112" t="s">
        <v>1</v>
      </c>
    </row>
    <row r="102" spans="1:91" s="4" customFormat="1" ht="16.5" customHeight="1">
      <c r="A102" s="105" t="s">
        <v>85</v>
      </c>
      <c r="B102" s="60"/>
      <c r="C102" s="106"/>
      <c r="D102" s="106"/>
      <c r="E102" s="343" t="s">
        <v>104</v>
      </c>
      <c r="F102" s="343"/>
      <c r="G102" s="343"/>
      <c r="H102" s="343"/>
      <c r="I102" s="343"/>
      <c r="J102" s="106"/>
      <c r="K102" s="343" t="s">
        <v>105</v>
      </c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17">
        <f>'ZTI - Zdravotechnika'!J34</f>
        <v>0</v>
      </c>
      <c r="AH102" s="318"/>
      <c r="AI102" s="318"/>
      <c r="AJ102" s="318"/>
      <c r="AK102" s="318"/>
      <c r="AL102" s="318"/>
      <c r="AM102" s="318"/>
      <c r="AN102" s="317">
        <f t="shared" si="0"/>
        <v>0</v>
      </c>
      <c r="AO102" s="318"/>
      <c r="AP102" s="318"/>
      <c r="AQ102" s="107" t="s">
        <v>86</v>
      </c>
      <c r="AR102" s="62"/>
      <c r="AS102" s="108">
        <v>0</v>
      </c>
      <c r="AT102" s="109">
        <f t="shared" si="1"/>
        <v>0</v>
      </c>
      <c r="AU102" s="110">
        <f>'ZTI - Zdravotechnika'!P135</f>
        <v>0</v>
      </c>
      <c r="AV102" s="109">
        <f>'ZTI - Zdravotechnika'!J37</f>
        <v>0</v>
      </c>
      <c r="AW102" s="109">
        <f>'ZTI - Zdravotechnika'!J38</f>
        <v>0</v>
      </c>
      <c r="AX102" s="109">
        <f>'ZTI - Zdravotechnika'!J39</f>
        <v>0</v>
      </c>
      <c r="AY102" s="109">
        <f>'ZTI - Zdravotechnika'!J40</f>
        <v>0</v>
      </c>
      <c r="AZ102" s="109">
        <f>'ZTI - Zdravotechnika'!F37</f>
        <v>0</v>
      </c>
      <c r="BA102" s="109">
        <f>'ZTI - Zdravotechnika'!F38</f>
        <v>0</v>
      </c>
      <c r="BB102" s="109">
        <f>'ZTI - Zdravotechnika'!F39</f>
        <v>0</v>
      </c>
      <c r="BC102" s="109">
        <f>'ZTI - Zdravotechnika'!F40</f>
        <v>0</v>
      </c>
      <c r="BD102" s="111">
        <f>'ZTI - Zdravotechnika'!F41</f>
        <v>0</v>
      </c>
      <c r="BT102" s="112" t="s">
        <v>87</v>
      </c>
      <c r="BV102" s="112" t="s">
        <v>79</v>
      </c>
      <c r="BW102" s="112" t="s">
        <v>106</v>
      </c>
      <c r="BX102" s="112" t="s">
        <v>84</v>
      </c>
      <c r="CL102" s="112" t="s">
        <v>1</v>
      </c>
    </row>
    <row r="103" spans="1:91" s="4" customFormat="1" ht="16.5" customHeight="1">
      <c r="A103" s="105" t="s">
        <v>85</v>
      </c>
      <c r="B103" s="60"/>
      <c r="C103" s="106"/>
      <c r="D103" s="106"/>
      <c r="E103" s="343" t="s">
        <v>107</v>
      </c>
      <c r="F103" s="343"/>
      <c r="G103" s="343"/>
      <c r="H103" s="343"/>
      <c r="I103" s="343"/>
      <c r="J103" s="106"/>
      <c r="K103" s="343" t="s">
        <v>108</v>
      </c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17">
        <f>'ŠK - Štrukturovaná kabeláž'!J34</f>
        <v>0</v>
      </c>
      <c r="AH103" s="318"/>
      <c r="AI103" s="318"/>
      <c r="AJ103" s="318"/>
      <c r="AK103" s="318"/>
      <c r="AL103" s="318"/>
      <c r="AM103" s="318"/>
      <c r="AN103" s="317">
        <f t="shared" si="0"/>
        <v>0</v>
      </c>
      <c r="AO103" s="318"/>
      <c r="AP103" s="318"/>
      <c r="AQ103" s="107" t="s">
        <v>86</v>
      </c>
      <c r="AR103" s="62"/>
      <c r="AS103" s="108">
        <v>0</v>
      </c>
      <c r="AT103" s="109">
        <f t="shared" si="1"/>
        <v>0</v>
      </c>
      <c r="AU103" s="110">
        <f>'ŠK - Štrukturovaná kabeláž'!P136</f>
        <v>0</v>
      </c>
      <c r="AV103" s="109">
        <f>'ŠK - Štrukturovaná kabeláž'!J37</f>
        <v>0</v>
      </c>
      <c r="AW103" s="109">
        <f>'ŠK - Štrukturovaná kabeláž'!J38</f>
        <v>0</v>
      </c>
      <c r="AX103" s="109">
        <f>'ŠK - Štrukturovaná kabeláž'!J39</f>
        <v>0</v>
      </c>
      <c r="AY103" s="109">
        <f>'ŠK - Štrukturovaná kabeláž'!J40</f>
        <v>0</v>
      </c>
      <c r="AZ103" s="109">
        <f>'ŠK - Štrukturovaná kabeláž'!F37</f>
        <v>0</v>
      </c>
      <c r="BA103" s="109">
        <f>'ŠK - Štrukturovaná kabeláž'!F38</f>
        <v>0</v>
      </c>
      <c r="BB103" s="109">
        <f>'ŠK - Štrukturovaná kabeláž'!F39</f>
        <v>0</v>
      </c>
      <c r="BC103" s="109">
        <f>'ŠK - Štrukturovaná kabeláž'!F40</f>
        <v>0</v>
      </c>
      <c r="BD103" s="111">
        <f>'ŠK - Štrukturovaná kabeláž'!F41</f>
        <v>0</v>
      </c>
      <c r="BT103" s="112" t="s">
        <v>87</v>
      </c>
      <c r="BV103" s="112" t="s">
        <v>79</v>
      </c>
      <c r="BW103" s="112" t="s">
        <v>109</v>
      </c>
      <c r="BX103" s="112" t="s">
        <v>84</v>
      </c>
      <c r="CL103" s="112" t="s">
        <v>1</v>
      </c>
    </row>
    <row r="104" spans="1:91" s="7" customFormat="1" ht="16.5" customHeight="1">
      <c r="B104" s="95"/>
      <c r="C104" s="96"/>
      <c r="D104" s="342" t="s">
        <v>87</v>
      </c>
      <c r="E104" s="342"/>
      <c r="F104" s="342"/>
      <c r="G104" s="342"/>
      <c r="H104" s="342"/>
      <c r="I104" s="97"/>
      <c r="J104" s="342" t="s">
        <v>110</v>
      </c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2"/>
      <c r="Z104" s="342"/>
      <c r="AA104" s="342"/>
      <c r="AB104" s="342"/>
      <c r="AC104" s="342"/>
      <c r="AD104" s="342"/>
      <c r="AE104" s="342"/>
      <c r="AF104" s="342"/>
      <c r="AG104" s="319">
        <f>ROUND(SUM(AG105:AG110),2)</f>
        <v>0</v>
      </c>
      <c r="AH104" s="320"/>
      <c r="AI104" s="320"/>
      <c r="AJ104" s="320"/>
      <c r="AK104" s="320"/>
      <c r="AL104" s="320"/>
      <c r="AM104" s="320"/>
      <c r="AN104" s="326">
        <f t="shared" si="0"/>
        <v>0</v>
      </c>
      <c r="AO104" s="320"/>
      <c r="AP104" s="320"/>
      <c r="AQ104" s="98" t="s">
        <v>83</v>
      </c>
      <c r="AR104" s="99"/>
      <c r="AS104" s="100">
        <f>ROUND(SUM(AS105:AS110),2)</f>
        <v>0</v>
      </c>
      <c r="AT104" s="101">
        <f t="shared" si="1"/>
        <v>0</v>
      </c>
      <c r="AU104" s="102">
        <f>ROUND(SUM(AU105:AU110),5)</f>
        <v>0</v>
      </c>
      <c r="AV104" s="101">
        <f>ROUND(AZ104*L32,2)</f>
        <v>0</v>
      </c>
      <c r="AW104" s="101">
        <f>ROUND(BA104*L33,2)</f>
        <v>0</v>
      </c>
      <c r="AX104" s="101">
        <f>ROUND(BB104*L32,2)</f>
        <v>0</v>
      </c>
      <c r="AY104" s="101">
        <f>ROUND(BC104*L33,2)</f>
        <v>0</v>
      </c>
      <c r="AZ104" s="101">
        <f>ROUND(SUM(AZ105:AZ110),2)</f>
        <v>0</v>
      </c>
      <c r="BA104" s="101">
        <f>ROUND(SUM(BA105:BA110),2)</f>
        <v>0</v>
      </c>
      <c r="BB104" s="101">
        <f>ROUND(SUM(BB105:BB110),2)</f>
        <v>0</v>
      </c>
      <c r="BC104" s="101">
        <f>ROUND(SUM(BC105:BC110),2)</f>
        <v>0</v>
      </c>
      <c r="BD104" s="103">
        <f>ROUND(SUM(BD105:BD110),2)</f>
        <v>0</v>
      </c>
      <c r="BS104" s="104" t="s">
        <v>76</v>
      </c>
      <c r="BT104" s="104" t="s">
        <v>81</v>
      </c>
      <c r="BV104" s="104" t="s">
        <v>79</v>
      </c>
      <c r="BW104" s="104" t="s">
        <v>111</v>
      </c>
      <c r="BX104" s="104" t="s">
        <v>5</v>
      </c>
      <c r="CL104" s="104" t="s">
        <v>1</v>
      </c>
      <c r="CM104" s="104" t="s">
        <v>77</v>
      </c>
    </row>
    <row r="105" spans="1:91" s="4" customFormat="1" ht="16.5" customHeight="1">
      <c r="A105" s="105" t="s">
        <v>85</v>
      </c>
      <c r="B105" s="60"/>
      <c r="C105" s="106"/>
      <c r="D105" s="106"/>
      <c r="E105" s="343" t="s">
        <v>87</v>
      </c>
      <c r="F105" s="343"/>
      <c r="G105" s="343"/>
      <c r="H105" s="343"/>
      <c r="I105" s="343"/>
      <c r="J105" s="106"/>
      <c r="K105" s="343" t="s">
        <v>110</v>
      </c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17">
        <f>'2 - SO.02 - západné palác...'!J32</f>
        <v>0</v>
      </c>
      <c r="AH105" s="318"/>
      <c r="AI105" s="318"/>
      <c r="AJ105" s="318"/>
      <c r="AK105" s="318"/>
      <c r="AL105" s="318"/>
      <c r="AM105" s="318"/>
      <c r="AN105" s="317">
        <f t="shared" si="0"/>
        <v>0</v>
      </c>
      <c r="AO105" s="318"/>
      <c r="AP105" s="318"/>
      <c r="AQ105" s="107" t="s">
        <v>86</v>
      </c>
      <c r="AR105" s="62"/>
      <c r="AS105" s="108">
        <v>0</v>
      </c>
      <c r="AT105" s="109">
        <f t="shared" si="1"/>
        <v>0</v>
      </c>
      <c r="AU105" s="110">
        <f>'2 - SO.02 - západné palác...'!P150</f>
        <v>0</v>
      </c>
      <c r="AV105" s="109">
        <f>'2 - SO.02 - západné palác...'!J35</f>
        <v>0</v>
      </c>
      <c r="AW105" s="109">
        <f>'2 - SO.02 - západné palác...'!J36</f>
        <v>0</v>
      </c>
      <c r="AX105" s="109">
        <f>'2 - SO.02 - západné palác...'!J37</f>
        <v>0</v>
      </c>
      <c r="AY105" s="109">
        <f>'2 - SO.02 - západné palác...'!J38</f>
        <v>0</v>
      </c>
      <c r="AZ105" s="109">
        <f>'2 - SO.02 - západné palác...'!F35</f>
        <v>0</v>
      </c>
      <c r="BA105" s="109">
        <f>'2 - SO.02 - západné palác...'!F36</f>
        <v>0</v>
      </c>
      <c r="BB105" s="109">
        <f>'2 - SO.02 - západné palác...'!F37</f>
        <v>0</v>
      </c>
      <c r="BC105" s="109">
        <f>'2 - SO.02 - západné palác...'!F38</f>
        <v>0</v>
      </c>
      <c r="BD105" s="111">
        <f>'2 - SO.02 - západné palác...'!F39</f>
        <v>0</v>
      </c>
      <c r="BT105" s="112" t="s">
        <v>87</v>
      </c>
      <c r="BU105" s="112" t="s">
        <v>88</v>
      </c>
      <c r="BV105" s="112" t="s">
        <v>79</v>
      </c>
      <c r="BW105" s="112" t="s">
        <v>111</v>
      </c>
      <c r="BX105" s="112" t="s">
        <v>5</v>
      </c>
      <c r="CL105" s="112" t="s">
        <v>1</v>
      </c>
      <c r="CM105" s="112" t="s">
        <v>77</v>
      </c>
    </row>
    <row r="106" spans="1:91" s="4" customFormat="1" ht="16.5" customHeight="1">
      <c r="A106" s="105" t="s">
        <v>85</v>
      </c>
      <c r="B106" s="60"/>
      <c r="C106" s="106"/>
      <c r="D106" s="106"/>
      <c r="E106" s="343" t="s">
        <v>92</v>
      </c>
      <c r="F106" s="343"/>
      <c r="G106" s="343"/>
      <c r="H106" s="343"/>
      <c r="I106" s="343"/>
      <c r="J106" s="106"/>
      <c r="K106" s="343" t="s">
        <v>93</v>
      </c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17">
        <f>'EI - Elektromontáže - spolu_01'!J34</f>
        <v>0</v>
      </c>
      <c r="AH106" s="318"/>
      <c r="AI106" s="318"/>
      <c r="AJ106" s="318"/>
      <c r="AK106" s="318"/>
      <c r="AL106" s="318"/>
      <c r="AM106" s="318"/>
      <c r="AN106" s="317">
        <f t="shared" si="0"/>
        <v>0</v>
      </c>
      <c r="AO106" s="318"/>
      <c r="AP106" s="318"/>
      <c r="AQ106" s="107" t="s">
        <v>86</v>
      </c>
      <c r="AR106" s="62"/>
      <c r="AS106" s="108">
        <v>0</v>
      </c>
      <c r="AT106" s="109">
        <f t="shared" si="1"/>
        <v>0</v>
      </c>
      <c r="AU106" s="110">
        <f>'EI - Elektromontáže - spolu_01'!P141</f>
        <v>0</v>
      </c>
      <c r="AV106" s="109">
        <f>'EI - Elektromontáže - spolu_01'!J37</f>
        <v>0</v>
      </c>
      <c r="AW106" s="109">
        <f>'EI - Elektromontáže - spolu_01'!J38</f>
        <v>0</v>
      </c>
      <c r="AX106" s="109">
        <f>'EI - Elektromontáže - spolu_01'!J39</f>
        <v>0</v>
      </c>
      <c r="AY106" s="109">
        <f>'EI - Elektromontáže - spolu_01'!J40</f>
        <v>0</v>
      </c>
      <c r="AZ106" s="109">
        <f>'EI - Elektromontáže - spolu_01'!F37</f>
        <v>0</v>
      </c>
      <c r="BA106" s="109">
        <f>'EI - Elektromontáže - spolu_01'!F38</f>
        <v>0</v>
      </c>
      <c r="BB106" s="109">
        <f>'EI - Elektromontáže - spolu_01'!F39</f>
        <v>0</v>
      </c>
      <c r="BC106" s="109">
        <f>'EI - Elektromontáže - spolu_01'!F40</f>
        <v>0</v>
      </c>
      <c r="BD106" s="111">
        <f>'EI - Elektromontáže - spolu_01'!F41</f>
        <v>0</v>
      </c>
      <c r="BT106" s="112" t="s">
        <v>87</v>
      </c>
      <c r="BV106" s="112" t="s">
        <v>79</v>
      </c>
      <c r="BW106" s="112" t="s">
        <v>112</v>
      </c>
      <c r="BX106" s="112" t="s">
        <v>111</v>
      </c>
      <c r="CL106" s="112" t="s">
        <v>1</v>
      </c>
    </row>
    <row r="107" spans="1:91" s="4" customFormat="1" ht="23.25" customHeight="1">
      <c r="A107" s="105" t="s">
        <v>85</v>
      </c>
      <c r="B107" s="60"/>
      <c r="C107" s="106"/>
      <c r="D107" s="106"/>
      <c r="E107" s="343" t="s">
        <v>95</v>
      </c>
      <c r="F107" s="343"/>
      <c r="G107" s="343"/>
      <c r="H107" s="343"/>
      <c r="I107" s="343"/>
      <c r="J107" s="106"/>
      <c r="K107" s="343" t="s">
        <v>96</v>
      </c>
      <c r="L107" s="343"/>
      <c r="M107" s="343"/>
      <c r="N107" s="343"/>
      <c r="O107" s="343"/>
      <c r="P107" s="343"/>
      <c r="Q107" s="343"/>
      <c r="R107" s="343"/>
      <c r="S107" s="343"/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17">
        <f>'21M-22 - Svietidlá -mater..._01'!J34</f>
        <v>0</v>
      </c>
      <c r="AH107" s="318"/>
      <c r="AI107" s="318"/>
      <c r="AJ107" s="318"/>
      <c r="AK107" s="318"/>
      <c r="AL107" s="318"/>
      <c r="AM107" s="318"/>
      <c r="AN107" s="317">
        <f t="shared" si="0"/>
        <v>0</v>
      </c>
      <c r="AO107" s="318"/>
      <c r="AP107" s="318"/>
      <c r="AQ107" s="107" t="s">
        <v>86</v>
      </c>
      <c r="AR107" s="62"/>
      <c r="AS107" s="108">
        <v>0</v>
      </c>
      <c r="AT107" s="109">
        <f t="shared" si="1"/>
        <v>0</v>
      </c>
      <c r="AU107" s="110">
        <f>'21M-22 - Svietidlá -mater..._01'!P131</f>
        <v>0</v>
      </c>
      <c r="AV107" s="109">
        <f>'21M-22 - Svietidlá -mater..._01'!J37</f>
        <v>0</v>
      </c>
      <c r="AW107" s="109">
        <f>'21M-22 - Svietidlá -mater..._01'!J38</f>
        <v>0</v>
      </c>
      <c r="AX107" s="109">
        <f>'21M-22 - Svietidlá -mater..._01'!J39</f>
        <v>0</v>
      </c>
      <c r="AY107" s="109">
        <f>'21M-22 - Svietidlá -mater..._01'!J40</f>
        <v>0</v>
      </c>
      <c r="AZ107" s="109">
        <f>'21M-22 - Svietidlá -mater..._01'!F37</f>
        <v>0</v>
      </c>
      <c r="BA107" s="109">
        <f>'21M-22 - Svietidlá -mater..._01'!F38</f>
        <v>0</v>
      </c>
      <c r="BB107" s="109">
        <f>'21M-22 - Svietidlá -mater..._01'!F39</f>
        <v>0</v>
      </c>
      <c r="BC107" s="109">
        <f>'21M-22 - Svietidlá -mater..._01'!F40</f>
        <v>0</v>
      </c>
      <c r="BD107" s="111">
        <f>'21M-22 - Svietidlá -mater..._01'!F41</f>
        <v>0</v>
      </c>
      <c r="BT107" s="112" t="s">
        <v>87</v>
      </c>
      <c r="BV107" s="112" t="s">
        <v>79</v>
      </c>
      <c r="BW107" s="112" t="s">
        <v>113</v>
      </c>
      <c r="BX107" s="112" t="s">
        <v>111</v>
      </c>
      <c r="CL107" s="112" t="s">
        <v>1</v>
      </c>
    </row>
    <row r="108" spans="1:91" s="4" customFormat="1" ht="23.25" customHeight="1">
      <c r="A108" s="105" t="s">
        <v>85</v>
      </c>
      <c r="B108" s="60"/>
      <c r="C108" s="106"/>
      <c r="D108" s="106"/>
      <c r="E108" s="343" t="s">
        <v>98</v>
      </c>
      <c r="F108" s="343"/>
      <c r="G108" s="343"/>
      <c r="H108" s="343"/>
      <c r="I108" s="343"/>
      <c r="J108" s="106"/>
      <c r="K108" s="343" t="s">
        <v>114</v>
      </c>
      <c r="L108" s="343"/>
      <c r="M108" s="343"/>
      <c r="N108" s="343"/>
      <c r="O108" s="343"/>
      <c r="P108" s="343"/>
      <c r="Q108" s="343"/>
      <c r="R108" s="343"/>
      <c r="S108" s="343"/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17">
        <f>'21M-2 - Dodávky - Rozvádz...'!J34</f>
        <v>0</v>
      </c>
      <c r="AH108" s="318"/>
      <c r="AI108" s="318"/>
      <c r="AJ108" s="318"/>
      <c r="AK108" s="318"/>
      <c r="AL108" s="318"/>
      <c r="AM108" s="318"/>
      <c r="AN108" s="317">
        <f t="shared" si="0"/>
        <v>0</v>
      </c>
      <c r="AO108" s="318"/>
      <c r="AP108" s="318"/>
      <c r="AQ108" s="107" t="s">
        <v>86</v>
      </c>
      <c r="AR108" s="62"/>
      <c r="AS108" s="108">
        <v>0</v>
      </c>
      <c r="AT108" s="109">
        <f t="shared" si="1"/>
        <v>0</v>
      </c>
      <c r="AU108" s="110">
        <f>'21M-2 - Dodávky - Rozvádz...'!P139</f>
        <v>0</v>
      </c>
      <c r="AV108" s="109">
        <f>'21M-2 - Dodávky - Rozvádz...'!J37</f>
        <v>0</v>
      </c>
      <c r="AW108" s="109">
        <f>'21M-2 - Dodávky - Rozvádz...'!J38</f>
        <v>0</v>
      </c>
      <c r="AX108" s="109">
        <f>'21M-2 - Dodávky - Rozvádz...'!J39</f>
        <v>0</v>
      </c>
      <c r="AY108" s="109">
        <f>'21M-2 - Dodávky - Rozvádz...'!J40</f>
        <v>0</v>
      </c>
      <c r="AZ108" s="109">
        <f>'21M-2 - Dodávky - Rozvádz...'!F37</f>
        <v>0</v>
      </c>
      <c r="BA108" s="109">
        <f>'21M-2 - Dodávky - Rozvádz...'!F38</f>
        <v>0</v>
      </c>
      <c r="BB108" s="109">
        <f>'21M-2 - Dodávky - Rozvádz...'!F39</f>
        <v>0</v>
      </c>
      <c r="BC108" s="109">
        <f>'21M-2 - Dodávky - Rozvádz...'!F40</f>
        <v>0</v>
      </c>
      <c r="BD108" s="111">
        <f>'21M-2 - Dodávky - Rozvádz...'!F41</f>
        <v>0</v>
      </c>
      <c r="BT108" s="112" t="s">
        <v>87</v>
      </c>
      <c r="BV108" s="112" t="s">
        <v>79</v>
      </c>
      <c r="BW108" s="112" t="s">
        <v>115</v>
      </c>
      <c r="BX108" s="112" t="s">
        <v>111</v>
      </c>
      <c r="CL108" s="112" t="s">
        <v>1</v>
      </c>
    </row>
    <row r="109" spans="1:91" s="4" customFormat="1" ht="16.5" customHeight="1">
      <c r="A109" s="105" t="s">
        <v>85</v>
      </c>
      <c r="B109" s="60"/>
      <c r="C109" s="106"/>
      <c r="D109" s="106"/>
      <c r="E109" s="343" t="s">
        <v>101</v>
      </c>
      <c r="F109" s="343"/>
      <c r="G109" s="343"/>
      <c r="H109" s="343"/>
      <c r="I109" s="343"/>
      <c r="J109" s="106"/>
      <c r="K109" s="343" t="s">
        <v>101</v>
      </c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17">
        <f>'OZV - OZV'!J34</f>
        <v>0</v>
      </c>
      <c r="AH109" s="318"/>
      <c r="AI109" s="318"/>
      <c r="AJ109" s="318"/>
      <c r="AK109" s="318"/>
      <c r="AL109" s="318"/>
      <c r="AM109" s="318"/>
      <c r="AN109" s="317">
        <f t="shared" si="0"/>
        <v>0</v>
      </c>
      <c r="AO109" s="318"/>
      <c r="AP109" s="318"/>
      <c r="AQ109" s="107" t="s">
        <v>86</v>
      </c>
      <c r="AR109" s="62"/>
      <c r="AS109" s="108">
        <v>0</v>
      </c>
      <c r="AT109" s="109">
        <f t="shared" si="1"/>
        <v>0</v>
      </c>
      <c r="AU109" s="110">
        <f>'OZV - OZV'!P137</f>
        <v>0</v>
      </c>
      <c r="AV109" s="109">
        <f>'OZV - OZV'!J37</f>
        <v>0</v>
      </c>
      <c r="AW109" s="109">
        <f>'OZV - OZV'!J38</f>
        <v>0</v>
      </c>
      <c r="AX109" s="109">
        <f>'OZV - OZV'!J39</f>
        <v>0</v>
      </c>
      <c r="AY109" s="109">
        <f>'OZV - OZV'!J40</f>
        <v>0</v>
      </c>
      <c r="AZ109" s="109">
        <f>'OZV - OZV'!F37</f>
        <v>0</v>
      </c>
      <c r="BA109" s="109">
        <f>'OZV - OZV'!F38</f>
        <v>0</v>
      </c>
      <c r="BB109" s="109">
        <f>'OZV - OZV'!F39</f>
        <v>0</v>
      </c>
      <c r="BC109" s="109">
        <f>'OZV - OZV'!F40</f>
        <v>0</v>
      </c>
      <c r="BD109" s="111">
        <f>'OZV - OZV'!F41</f>
        <v>0</v>
      </c>
      <c r="BT109" s="112" t="s">
        <v>87</v>
      </c>
      <c r="BV109" s="112" t="s">
        <v>79</v>
      </c>
      <c r="BW109" s="112" t="s">
        <v>116</v>
      </c>
      <c r="BX109" s="112" t="s">
        <v>111</v>
      </c>
      <c r="CL109" s="112" t="s">
        <v>1</v>
      </c>
    </row>
    <row r="110" spans="1:91" s="4" customFormat="1" ht="16.5" customHeight="1">
      <c r="A110" s="105" t="s">
        <v>85</v>
      </c>
      <c r="B110" s="60"/>
      <c r="C110" s="106"/>
      <c r="D110" s="106"/>
      <c r="E110" s="343" t="s">
        <v>117</v>
      </c>
      <c r="F110" s="343"/>
      <c r="G110" s="343"/>
      <c r="H110" s="343"/>
      <c r="I110" s="343"/>
      <c r="J110" s="106"/>
      <c r="K110" s="343" t="s">
        <v>107</v>
      </c>
      <c r="L110" s="343"/>
      <c r="M110" s="343"/>
      <c r="N110" s="343"/>
      <c r="O110" s="343"/>
      <c r="P110" s="343"/>
      <c r="Q110" s="343"/>
      <c r="R110" s="343"/>
      <c r="S110" s="343"/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17">
        <f>'ŠK (1) - ŠK'!J34</f>
        <v>0</v>
      </c>
      <c r="AH110" s="318"/>
      <c r="AI110" s="318"/>
      <c r="AJ110" s="318"/>
      <c r="AK110" s="318"/>
      <c r="AL110" s="318"/>
      <c r="AM110" s="318"/>
      <c r="AN110" s="317">
        <f t="shared" si="0"/>
        <v>0</v>
      </c>
      <c r="AO110" s="318"/>
      <c r="AP110" s="318"/>
      <c r="AQ110" s="107" t="s">
        <v>86</v>
      </c>
      <c r="AR110" s="62"/>
      <c r="AS110" s="108">
        <v>0</v>
      </c>
      <c r="AT110" s="109">
        <f t="shared" si="1"/>
        <v>0</v>
      </c>
      <c r="AU110" s="110">
        <f>'ŠK (1) - ŠK'!P143</f>
        <v>0</v>
      </c>
      <c r="AV110" s="109">
        <f>'ŠK (1) - ŠK'!J37</f>
        <v>0</v>
      </c>
      <c r="AW110" s="109">
        <f>'ŠK (1) - ŠK'!J38</f>
        <v>0</v>
      </c>
      <c r="AX110" s="109">
        <f>'ŠK (1) - ŠK'!J39</f>
        <v>0</v>
      </c>
      <c r="AY110" s="109">
        <f>'ŠK (1) - ŠK'!J40</f>
        <v>0</v>
      </c>
      <c r="AZ110" s="109">
        <f>'ŠK (1) - ŠK'!F37</f>
        <v>0</v>
      </c>
      <c r="BA110" s="109">
        <f>'ŠK (1) - ŠK'!F38</f>
        <v>0</v>
      </c>
      <c r="BB110" s="109">
        <f>'ŠK (1) - ŠK'!F39</f>
        <v>0</v>
      </c>
      <c r="BC110" s="109">
        <f>'ŠK (1) - ŠK'!F40</f>
        <v>0</v>
      </c>
      <c r="BD110" s="111">
        <f>'ŠK (1) - ŠK'!F41</f>
        <v>0</v>
      </c>
      <c r="BT110" s="112" t="s">
        <v>87</v>
      </c>
      <c r="BV110" s="112" t="s">
        <v>79</v>
      </c>
      <c r="BW110" s="112" t="s">
        <v>118</v>
      </c>
      <c r="BX110" s="112" t="s">
        <v>111</v>
      </c>
      <c r="CL110" s="112" t="s">
        <v>1</v>
      </c>
    </row>
    <row r="111" spans="1:91" s="7" customFormat="1" ht="37.5" customHeight="1">
      <c r="A111" s="105" t="s">
        <v>85</v>
      </c>
      <c r="B111" s="95"/>
      <c r="C111" s="96"/>
      <c r="D111" s="342" t="s">
        <v>119</v>
      </c>
      <c r="E111" s="342"/>
      <c r="F111" s="342"/>
      <c r="G111" s="342"/>
      <c r="H111" s="342"/>
      <c r="I111" s="97"/>
      <c r="J111" s="342" t="s">
        <v>120</v>
      </c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2"/>
      <c r="AC111" s="342"/>
      <c r="AD111" s="342"/>
      <c r="AE111" s="342"/>
      <c r="AF111" s="342"/>
      <c r="AG111" s="326">
        <f>'5 - SO.05a - úpravy plôch...'!J32</f>
        <v>0</v>
      </c>
      <c r="AH111" s="320"/>
      <c r="AI111" s="320"/>
      <c r="AJ111" s="320"/>
      <c r="AK111" s="320"/>
      <c r="AL111" s="320"/>
      <c r="AM111" s="320"/>
      <c r="AN111" s="326">
        <f t="shared" si="0"/>
        <v>0</v>
      </c>
      <c r="AO111" s="320"/>
      <c r="AP111" s="320"/>
      <c r="AQ111" s="98" t="s">
        <v>83</v>
      </c>
      <c r="AR111" s="99"/>
      <c r="AS111" s="100">
        <v>0</v>
      </c>
      <c r="AT111" s="101">
        <f t="shared" si="1"/>
        <v>0</v>
      </c>
      <c r="AU111" s="102">
        <f>'5 - SO.05a - úpravy plôch...'!P137</f>
        <v>0</v>
      </c>
      <c r="AV111" s="101">
        <f>'5 - SO.05a - úpravy plôch...'!J35</f>
        <v>0</v>
      </c>
      <c r="AW111" s="101">
        <f>'5 - SO.05a - úpravy plôch...'!J36</f>
        <v>0</v>
      </c>
      <c r="AX111" s="101">
        <f>'5 - SO.05a - úpravy plôch...'!J37</f>
        <v>0</v>
      </c>
      <c r="AY111" s="101">
        <f>'5 - SO.05a - úpravy plôch...'!J38</f>
        <v>0</v>
      </c>
      <c r="AZ111" s="101">
        <f>'5 - SO.05a - úpravy plôch...'!F35</f>
        <v>0</v>
      </c>
      <c r="BA111" s="101">
        <f>'5 - SO.05a - úpravy plôch...'!F36</f>
        <v>0</v>
      </c>
      <c r="BB111" s="101">
        <f>'5 - SO.05a - úpravy plôch...'!F37</f>
        <v>0</v>
      </c>
      <c r="BC111" s="101">
        <f>'5 - SO.05a - úpravy plôch...'!F38</f>
        <v>0</v>
      </c>
      <c r="BD111" s="103">
        <f>'5 - SO.05a - úpravy plôch...'!F39</f>
        <v>0</v>
      </c>
      <c r="BT111" s="104" t="s">
        <v>81</v>
      </c>
      <c r="BV111" s="104" t="s">
        <v>79</v>
      </c>
      <c r="BW111" s="104" t="s">
        <v>121</v>
      </c>
      <c r="BX111" s="104" t="s">
        <v>5</v>
      </c>
      <c r="CL111" s="104" t="s">
        <v>1</v>
      </c>
      <c r="CM111" s="104" t="s">
        <v>77</v>
      </c>
    </row>
    <row r="112" spans="1:91" s="7" customFormat="1" ht="16.5" customHeight="1">
      <c r="A112" s="105" t="s">
        <v>85</v>
      </c>
      <c r="B112" s="95"/>
      <c r="C112" s="96"/>
      <c r="D112" s="342" t="s">
        <v>122</v>
      </c>
      <c r="E112" s="342"/>
      <c r="F112" s="342"/>
      <c r="G112" s="342"/>
      <c r="H112" s="342"/>
      <c r="I112" s="97"/>
      <c r="J112" s="342" t="s">
        <v>123</v>
      </c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  <c r="AA112" s="342"/>
      <c r="AB112" s="342"/>
      <c r="AC112" s="342"/>
      <c r="AD112" s="342"/>
      <c r="AE112" s="342"/>
      <c r="AF112" s="342"/>
      <c r="AG112" s="326">
        <f>'6 - SO.06 - sanácia hradn...'!J32</f>
        <v>0</v>
      </c>
      <c r="AH112" s="320"/>
      <c r="AI112" s="320"/>
      <c r="AJ112" s="320"/>
      <c r="AK112" s="320"/>
      <c r="AL112" s="320"/>
      <c r="AM112" s="320"/>
      <c r="AN112" s="326">
        <f t="shared" si="0"/>
        <v>0</v>
      </c>
      <c r="AO112" s="320"/>
      <c r="AP112" s="320"/>
      <c r="AQ112" s="98" t="s">
        <v>83</v>
      </c>
      <c r="AR112" s="99"/>
      <c r="AS112" s="100">
        <v>0</v>
      </c>
      <c r="AT112" s="101">
        <f t="shared" si="1"/>
        <v>0</v>
      </c>
      <c r="AU112" s="102">
        <f>'6 - SO.06 - sanácia hradn...'!P127</f>
        <v>0</v>
      </c>
      <c r="AV112" s="101">
        <f>'6 - SO.06 - sanácia hradn...'!J35</f>
        <v>0</v>
      </c>
      <c r="AW112" s="101">
        <f>'6 - SO.06 - sanácia hradn...'!J36</f>
        <v>0</v>
      </c>
      <c r="AX112" s="101">
        <f>'6 - SO.06 - sanácia hradn...'!J37</f>
        <v>0</v>
      </c>
      <c r="AY112" s="101">
        <f>'6 - SO.06 - sanácia hradn...'!J38</f>
        <v>0</v>
      </c>
      <c r="AZ112" s="101">
        <f>'6 - SO.06 - sanácia hradn...'!F35</f>
        <v>0</v>
      </c>
      <c r="BA112" s="101">
        <f>'6 - SO.06 - sanácia hradn...'!F36</f>
        <v>0</v>
      </c>
      <c r="BB112" s="101">
        <f>'6 - SO.06 - sanácia hradn...'!F37</f>
        <v>0</v>
      </c>
      <c r="BC112" s="101">
        <f>'6 - SO.06 - sanácia hradn...'!F38</f>
        <v>0</v>
      </c>
      <c r="BD112" s="103">
        <f>'6 - SO.06 - sanácia hradn...'!F39</f>
        <v>0</v>
      </c>
      <c r="BT112" s="104" t="s">
        <v>81</v>
      </c>
      <c r="BV112" s="104" t="s">
        <v>79</v>
      </c>
      <c r="BW112" s="104" t="s">
        <v>124</v>
      </c>
      <c r="BX112" s="104" t="s">
        <v>5</v>
      </c>
      <c r="CL112" s="104" t="s">
        <v>1</v>
      </c>
      <c r="CM112" s="104" t="s">
        <v>77</v>
      </c>
    </row>
    <row r="113" spans="1:91" s="7" customFormat="1" ht="16.5" customHeight="1">
      <c r="A113" s="105" t="s">
        <v>85</v>
      </c>
      <c r="B113" s="95"/>
      <c r="C113" s="96"/>
      <c r="D113" s="342" t="s">
        <v>125</v>
      </c>
      <c r="E113" s="342"/>
      <c r="F113" s="342"/>
      <c r="G113" s="342"/>
      <c r="H113" s="342"/>
      <c r="I113" s="97"/>
      <c r="J113" s="342" t="s">
        <v>126</v>
      </c>
      <c r="K113" s="342"/>
      <c r="L113" s="342"/>
      <c r="M113" s="342"/>
      <c r="N113" s="342"/>
      <c r="O113" s="342"/>
      <c r="P113" s="342"/>
      <c r="Q113" s="342"/>
      <c r="R113" s="342"/>
      <c r="S113" s="342"/>
      <c r="T113" s="342"/>
      <c r="U113" s="342"/>
      <c r="V113" s="342"/>
      <c r="W113" s="342"/>
      <c r="X113" s="342"/>
      <c r="Y113" s="342"/>
      <c r="Z113" s="342"/>
      <c r="AA113" s="342"/>
      <c r="AB113" s="342"/>
      <c r="AC113" s="342"/>
      <c r="AD113" s="342"/>
      <c r="AE113" s="342"/>
      <c r="AF113" s="342"/>
      <c r="AG113" s="326">
        <f>'11 - SO.11 - slaboprúdové...'!J32</f>
        <v>0</v>
      </c>
      <c r="AH113" s="320"/>
      <c r="AI113" s="320"/>
      <c r="AJ113" s="320"/>
      <c r="AK113" s="320"/>
      <c r="AL113" s="320"/>
      <c r="AM113" s="320"/>
      <c r="AN113" s="326">
        <f t="shared" si="0"/>
        <v>0</v>
      </c>
      <c r="AO113" s="320"/>
      <c r="AP113" s="320"/>
      <c r="AQ113" s="98" t="s">
        <v>83</v>
      </c>
      <c r="AR113" s="99"/>
      <c r="AS113" s="113">
        <v>0</v>
      </c>
      <c r="AT113" s="114">
        <f t="shared" si="1"/>
        <v>0</v>
      </c>
      <c r="AU113" s="115">
        <f>'11 - SO.11 - slaboprúdové...'!P136</f>
        <v>0</v>
      </c>
      <c r="AV113" s="114">
        <f>'11 - SO.11 - slaboprúdové...'!J35</f>
        <v>0</v>
      </c>
      <c r="AW113" s="114">
        <f>'11 - SO.11 - slaboprúdové...'!J36</f>
        <v>0</v>
      </c>
      <c r="AX113" s="114">
        <f>'11 - SO.11 - slaboprúdové...'!J37</f>
        <v>0</v>
      </c>
      <c r="AY113" s="114">
        <f>'11 - SO.11 - slaboprúdové...'!J38</f>
        <v>0</v>
      </c>
      <c r="AZ113" s="114">
        <f>'11 - SO.11 - slaboprúdové...'!F35</f>
        <v>0</v>
      </c>
      <c r="BA113" s="114">
        <f>'11 - SO.11 - slaboprúdové...'!F36</f>
        <v>0</v>
      </c>
      <c r="BB113" s="114">
        <f>'11 - SO.11 - slaboprúdové...'!F37</f>
        <v>0</v>
      </c>
      <c r="BC113" s="114">
        <f>'11 - SO.11 - slaboprúdové...'!F38</f>
        <v>0</v>
      </c>
      <c r="BD113" s="116">
        <f>'11 - SO.11 - slaboprúdové...'!F39</f>
        <v>0</v>
      </c>
      <c r="BT113" s="104" t="s">
        <v>81</v>
      </c>
      <c r="BV113" s="104" t="s">
        <v>79</v>
      </c>
      <c r="BW113" s="104" t="s">
        <v>127</v>
      </c>
      <c r="BX113" s="104" t="s">
        <v>5</v>
      </c>
      <c r="CL113" s="104" t="s">
        <v>1</v>
      </c>
      <c r="CM113" s="104" t="s">
        <v>77</v>
      </c>
    </row>
    <row r="114" spans="1:91" ht="11.25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1"/>
    </row>
    <row r="115" spans="1:91" s="2" customFormat="1" ht="30" customHeight="1">
      <c r="A115" s="36"/>
      <c r="B115" s="37"/>
      <c r="C115" s="84" t="s">
        <v>128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36">
        <f>ROUND(SUM(AG116:AG134), 2)</f>
        <v>0</v>
      </c>
      <c r="AH115" s="336"/>
      <c r="AI115" s="336"/>
      <c r="AJ115" s="336"/>
      <c r="AK115" s="336"/>
      <c r="AL115" s="336"/>
      <c r="AM115" s="336"/>
      <c r="AN115" s="336">
        <f>ROUND(SUM(AN116:AN134), 2)</f>
        <v>0</v>
      </c>
      <c r="AO115" s="336"/>
      <c r="AP115" s="336"/>
      <c r="AQ115" s="117"/>
      <c r="AR115" s="39"/>
      <c r="AS115" s="77" t="s">
        <v>129</v>
      </c>
      <c r="AT115" s="78" t="s">
        <v>130</v>
      </c>
      <c r="AU115" s="78" t="s">
        <v>41</v>
      </c>
      <c r="AV115" s="79" t="s">
        <v>64</v>
      </c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91" s="2" customFormat="1" ht="19.899999999999999" customHeight="1">
      <c r="A116" s="36"/>
      <c r="B116" s="37"/>
      <c r="C116" s="38"/>
      <c r="D116" s="344" t="s">
        <v>131</v>
      </c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  <c r="R116" s="344"/>
      <c r="S116" s="344"/>
      <c r="T116" s="344"/>
      <c r="U116" s="344"/>
      <c r="V116" s="344"/>
      <c r="W116" s="344"/>
      <c r="X116" s="344"/>
      <c r="Y116" s="344"/>
      <c r="Z116" s="344"/>
      <c r="AA116" s="344"/>
      <c r="AB116" s="344"/>
      <c r="AC116" s="38"/>
      <c r="AD116" s="38"/>
      <c r="AE116" s="38"/>
      <c r="AF116" s="38"/>
      <c r="AG116" s="337">
        <f>ROUND(AG94 * AS116, 2)</f>
        <v>0</v>
      </c>
      <c r="AH116" s="317"/>
      <c r="AI116" s="317"/>
      <c r="AJ116" s="317"/>
      <c r="AK116" s="317"/>
      <c r="AL116" s="317"/>
      <c r="AM116" s="317"/>
      <c r="AN116" s="317">
        <f t="shared" ref="AN116:AN134" si="2">ROUND(AG116 + AV116, 2)</f>
        <v>0</v>
      </c>
      <c r="AO116" s="317"/>
      <c r="AP116" s="317"/>
      <c r="AQ116" s="38"/>
      <c r="AR116" s="39"/>
      <c r="AS116" s="120">
        <v>0</v>
      </c>
      <c r="AT116" s="121" t="s">
        <v>132</v>
      </c>
      <c r="AU116" s="121" t="s">
        <v>42</v>
      </c>
      <c r="AV116" s="111">
        <f>ROUND(IF(AU116="základná",AG116*L32,IF(AU116="znížená",AG116*L33,0)), 2)</f>
        <v>0</v>
      </c>
      <c r="AW116" s="36"/>
      <c r="AX116" s="36"/>
      <c r="AY116" s="36"/>
      <c r="AZ116" s="36"/>
      <c r="BA116" s="36"/>
      <c r="BB116" s="36"/>
      <c r="BC116" s="36"/>
      <c r="BD116" s="36"/>
      <c r="BE116" s="36"/>
      <c r="BV116" s="18" t="s">
        <v>133</v>
      </c>
      <c r="BY116" s="122">
        <f t="shared" ref="BY116:BY134" si="3">IF(AU116="základná",AV116,0)</f>
        <v>0</v>
      </c>
      <c r="BZ116" s="122">
        <f t="shared" ref="BZ116:BZ134" si="4">IF(AU116="znížená",AV116,0)</f>
        <v>0</v>
      </c>
      <c r="CA116" s="122">
        <v>0</v>
      </c>
      <c r="CB116" s="122">
        <v>0</v>
      </c>
      <c r="CC116" s="122">
        <v>0</v>
      </c>
      <c r="CD116" s="122">
        <f t="shared" ref="CD116:CD134" si="5">IF(AU116="základná",AG116,0)</f>
        <v>0</v>
      </c>
      <c r="CE116" s="122">
        <f t="shared" ref="CE116:CE134" si="6">IF(AU116="znížená",AG116,0)</f>
        <v>0</v>
      </c>
      <c r="CF116" s="122">
        <f t="shared" ref="CF116:CF134" si="7">IF(AU116="zákl. prenesená",AG116,0)</f>
        <v>0</v>
      </c>
      <c r="CG116" s="122">
        <f t="shared" ref="CG116:CG134" si="8">IF(AU116="zníž. prenesená",AG116,0)</f>
        <v>0</v>
      </c>
      <c r="CH116" s="122">
        <f t="shared" ref="CH116:CH134" si="9">IF(AU116="nulová",AG116,0)</f>
        <v>0</v>
      </c>
      <c r="CI116" s="18">
        <f t="shared" ref="CI116:CI134" si="10">IF(AU116="základná",1,IF(AU116="znížená",2,IF(AU116="zákl. prenesená",4,IF(AU116="zníž. prenesená",5,3))))</f>
        <v>1</v>
      </c>
      <c r="CJ116" s="18">
        <f t="shared" ref="CJ116:CJ134" si="11">IF(AT116="stavebná časť",1,IF(AT116="investičná časť",2,3))</f>
        <v>1</v>
      </c>
      <c r="CK116" s="18" t="str">
        <f t="shared" ref="CK116:CK134" si="12">IF(D116="Vyplň vlastné","","x")</f>
        <v>x</v>
      </c>
    </row>
    <row r="117" spans="1:91" s="2" customFormat="1" ht="19.899999999999999" customHeight="1">
      <c r="A117" s="36"/>
      <c r="B117" s="37"/>
      <c r="C117" s="38"/>
      <c r="D117" s="344" t="s">
        <v>134</v>
      </c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  <c r="R117" s="344"/>
      <c r="S117" s="344"/>
      <c r="T117" s="344"/>
      <c r="U117" s="344"/>
      <c r="V117" s="344"/>
      <c r="W117" s="344"/>
      <c r="X117" s="344"/>
      <c r="Y117" s="344"/>
      <c r="Z117" s="344"/>
      <c r="AA117" s="344"/>
      <c r="AB117" s="344"/>
      <c r="AC117" s="38"/>
      <c r="AD117" s="38"/>
      <c r="AE117" s="38"/>
      <c r="AF117" s="38"/>
      <c r="AG117" s="337">
        <f>ROUND(AG94 * AS117, 2)</f>
        <v>0</v>
      </c>
      <c r="AH117" s="317"/>
      <c r="AI117" s="317"/>
      <c r="AJ117" s="317"/>
      <c r="AK117" s="317"/>
      <c r="AL117" s="317"/>
      <c r="AM117" s="317"/>
      <c r="AN117" s="317">
        <f t="shared" si="2"/>
        <v>0</v>
      </c>
      <c r="AO117" s="317"/>
      <c r="AP117" s="317"/>
      <c r="AQ117" s="38"/>
      <c r="AR117" s="39"/>
      <c r="AS117" s="120">
        <v>0</v>
      </c>
      <c r="AT117" s="121" t="s">
        <v>132</v>
      </c>
      <c r="AU117" s="121" t="s">
        <v>42</v>
      </c>
      <c r="AV117" s="111">
        <f>ROUND(IF(AU117="základná",AG117*L32,IF(AU117="znížená",AG117*L33,0)), 2)</f>
        <v>0</v>
      </c>
      <c r="AW117" s="36"/>
      <c r="AX117" s="36"/>
      <c r="AY117" s="36"/>
      <c r="AZ117" s="36"/>
      <c r="BA117" s="36"/>
      <c r="BB117" s="36"/>
      <c r="BC117" s="36"/>
      <c r="BD117" s="36"/>
      <c r="BE117" s="36"/>
      <c r="BV117" s="18" t="s">
        <v>133</v>
      </c>
      <c r="BY117" s="122">
        <f t="shared" si="3"/>
        <v>0</v>
      </c>
      <c r="BZ117" s="122">
        <f t="shared" si="4"/>
        <v>0</v>
      </c>
      <c r="CA117" s="122">
        <v>0</v>
      </c>
      <c r="CB117" s="122">
        <v>0</v>
      </c>
      <c r="CC117" s="122">
        <v>0</v>
      </c>
      <c r="CD117" s="122">
        <f t="shared" si="5"/>
        <v>0</v>
      </c>
      <c r="CE117" s="122">
        <f t="shared" si="6"/>
        <v>0</v>
      </c>
      <c r="CF117" s="122">
        <f t="shared" si="7"/>
        <v>0</v>
      </c>
      <c r="CG117" s="122">
        <f t="shared" si="8"/>
        <v>0</v>
      </c>
      <c r="CH117" s="122">
        <f t="shared" si="9"/>
        <v>0</v>
      </c>
      <c r="CI117" s="18">
        <f t="shared" si="10"/>
        <v>1</v>
      </c>
      <c r="CJ117" s="18">
        <f t="shared" si="11"/>
        <v>1</v>
      </c>
      <c r="CK117" s="18" t="str">
        <f t="shared" si="12"/>
        <v>x</v>
      </c>
    </row>
    <row r="118" spans="1:91" s="2" customFormat="1" ht="19.899999999999999" customHeight="1">
      <c r="A118" s="36"/>
      <c r="B118" s="37"/>
      <c r="C118" s="38"/>
      <c r="D118" s="344" t="s">
        <v>135</v>
      </c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8"/>
      <c r="AD118" s="38"/>
      <c r="AE118" s="38"/>
      <c r="AF118" s="38"/>
      <c r="AG118" s="337">
        <f>ROUND(AG94 * AS118, 2)</f>
        <v>0</v>
      </c>
      <c r="AH118" s="317"/>
      <c r="AI118" s="317"/>
      <c r="AJ118" s="317"/>
      <c r="AK118" s="317"/>
      <c r="AL118" s="317"/>
      <c r="AM118" s="317"/>
      <c r="AN118" s="317">
        <f t="shared" si="2"/>
        <v>0</v>
      </c>
      <c r="AO118" s="317"/>
      <c r="AP118" s="317"/>
      <c r="AQ118" s="38"/>
      <c r="AR118" s="39"/>
      <c r="AS118" s="120">
        <v>0</v>
      </c>
      <c r="AT118" s="121" t="s">
        <v>132</v>
      </c>
      <c r="AU118" s="121" t="s">
        <v>42</v>
      </c>
      <c r="AV118" s="111">
        <f>ROUND(IF(AU118="základná",AG118*L32,IF(AU118="znížená",AG118*L33,0)), 2)</f>
        <v>0</v>
      </c>
      <c r="AW118" s="36"/>
      <c r="AX118" s="36"/>
      <c r="AY118" s="36"/>
      <c r="AZ118" s="36"/>
      <c r="BA118" s="36"/>
      <c r="BB118" s="36"/>
      <c r="BC118" s="36"/>
      <c r="BD118" s="36"/>
      <c r="BE118" s="36"/>
      <c r="BV118" s="18" t="s">
        <v>133</v>
      </c>
      <c r="BY118" s="122">
        <f t="shared" si="3"/>
        <v>0</v>
      </c>
      <c r="BZ118" s="122">
        <f t="shared" si="4"/>
        <v>0</v>
      </c>
      <c r="CA118" s="122">
        <v>0</v>
      </c>
      <c r="CB118" s="122">
        <v>0</v>
      </c>
      <c r="CC118" s="122">
        <v>0</v>
      </c>
      <c r="CD118" s="122">
        <f t="shared" si="5"/>
        <v>0</v>
      </c>
      <c r="CE118" s="122">
        <f t="shared" si="6"/>
        <v>0</v>
      </c>
      <c r="CF118" s="122">
        <f t="shared" si="7"/>
        <v>0</v>
      </c>
      <c r="CG118" s="122">
        <f t="shared" si="8"/>
        <v>0</v>
      </c>
      <c r="CH118" s="122">
        <f t="shared" si="9"/>
        <v>0</v>
      </c>
      <c r="CI118" s="18">
        <f t="shared" si="10"/>
        <v>1</v>
      </c>
      <c r="CJ118" s="18">
        <f t="shared" si="11"/>
        <v>1</v>
      </c>
      <c r="CK118" s="18" t="str">
        <f t="shared" si="12"/>
        <v>x</v>
      </c>
    </row>
    <row r="119" spans="1:91" s="2" customFormat="1" ht="19.899999999999999" customHeight="1">
      <c r="A119" s="36"/>
      <c r="B119" s="37"/>
      <c r="C119" s="38"/>
      <c r="D119" s="344" t="s">
        <v>136</v>
      </c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8"/>
      <c r="AD119" s="38"/>
      <c r="AE119" s="38"/>
      <c r="AF119" s="38"/>
      <c r="AG119" s="337">
        <f>ROUND(AG94 * AS119, 2)</f>
        <v>0</v>
      </c>
      <c r="AH119" s="317"/>
      <c r="AI119" s="317"/>
      <c r="AJ119" s="317"/>
      <c r="AK119" s="317"/>
      <c r="AL119" s="317"/>
      <c r="AM119" s="317"/>
      <c r="AN119" s="317">
        <f t="shared" si="2"/>
        <v>0</v>
      </c>
      <c r="AO119" s="317"/>
      <c r="AP119" s="317"/>
      <c r="AQ119" s="38"/>
      <c r="AR119" s="39"/>
      <c r="AS119" s="120">
        <v>0</v>
      </c>
      <c r="AT119" s="121" t="s">
        <v>132</v>
      </c>
      <c r="AU119" s="121" t="s">
        <v>42</v>
      </c>
      <c r="AV119" s="111">
        <f>ROUND(IF(AU119="základná",AG119*L32,IF(AU119="znížená",AG119*L33,0)), 2)</f>
        <v>0</v>
      </c>
      <c r="AW119" s="36"/>
      <c r="AX119" s="36"/>
      <c r="AY119" s="36"/>
      <c r="AZ119" s="36"/>
      <c r="BA119" s="36"/>
      <c r="BB119" s="36"/>
      <c r="BC119" s="36"/>
      <c r="BD119" s="36"/>
      <c r="BE119" s="36"/>
      <c r="BV119" s="18" t="s">
        <v>133</v>
      </c>
      <c r="BY119" s="122">
        <f t="shared" si="3"/>
        <v>0</v>
      </c>
      <c r="BZ119" s="122">
        <f t="shared" si="4"/>
        <v>0</v>
      </c>
      <c r="CA119" s="122">
        <v>0</v>
      </c>
      <c r="CB119" s="122">
        <v>0</v>
      </c>
      <c r="CC119" s="122">
        <v>0</v>
      </c>
      <c r="CD119" s="122">
        <f t="shared" si="5"/>
        <v>0</v>
      </c>
      <c r="CE119" s="122">
        <f t="shared" si="6"/>
        <v>0</v>
      </c>
      <c r="CF119" s="122">
        <f t="shared" si="7"/>
        <v>0</v>
      </c>
      <c r="CG119" s="122">
        <f t="shared" si="8"/>
        <v>0</v>
      </c>
      <c r="CH119" s="122">
        <f t="shared" si="9"/>
        <v>0</v>
      </c>
      <c r="CI119" s="18">
        <f t="shared" si="10"/>
        <v>1</v>
      </c>
      <c r="CJ119" s="18">
        <f t="shared" si="11"/>
        <v>1</v>
      </c>
      <c r="CK119" s="18" t="str">
        <f t="shared" si="12"/>
        <v>x</v>
      </c>
    </row>
    <row r="120" spans="1:91" s="2" customFormat="1" ht="19.899999999999999" customHeight="1">
      <c r="A120" s="36"/>
      <c r="B120" s="37"/>
      <c r="C120" s="38"/>
      <c r="D120" s="344" t="s">
        <v>137</v>
      </c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  <c r="R120" s="344"/>
      <c r="S120" s="344"/>
      <c r="T120" s="344"/>
      <c r="U120" s="344"/>
      <c r="V120" s="344"/>
      <c r="W120" s="344"/>
      <c r="X120" s="344"/>
      <c r="Y120" s="344"/>
      <c r="Z120" s="344"/>
      <c r="AA120" s="344"/>
      <c r="AB120" s="344"/>
      <c r="AC120" s="38"/>
      <c r="AD120" s="38"/>
      <c r="AE120" s="38"/>
      <c r="AF120" s="38"/>
      <c r="AG120" s="337">
        <f>ROUND(AG94 * AS120, 2)</f>
        <v>0</v>
      </c>
      <c r="AH120" s="317"/>
      <c r="AI120" s="317"/>
      <c r="AJ120" s="317"/>
      <c r="AK120" s="317"/>
      <c r="AL120" s="317"/>
      <c r="AM120" s="317"/>
      <c r="AN120" s="317">
        <f t="shared" si="2"/>
        <v>0</v>
      </c>
      <c r="AO120" s="317"/>
      <c r="AP120" s="317"/>
      <c r="AQ120" s="38"/>
      <c r="AR120" s="39"/>
      <c r="AS120" s="120">
        <v>0</v>
      </c>
      <c r="AT120" s="121" t="s">
        <v>132</v>
      </c>
      <c r="AU120" s="121" t="s">
        <v>42</v>
      </c>
      <c r="AV120" s="111">
        <f>ROUND(IF(AU120="základná",AG120*L32,IF(AU120="znížená",AG120*L33,0)), 2)</f>
        <v>0</v>
      </c>
      <c r="AW120" s="36"/>
      <c r="AX120" s="36"/>
      <c r="AY120" s="36"/>
      <c r="AZ120" s="36"/>
      <c r="BA120" s="36"/>
      <c r="BB120" s="36"/>
      <c r="BC120" s="36"/>
      <c r="BD120" s="36"/>
      <c r="BE120" s="36"/>
      <c r="BV120" s="18" t="s">
        <v>133</v>
      </c>
      <c r="BY120" s="122">
        <f t="shared" si="3"/>
        <v>0</v>
      </c>
      <c r="BZ120" s="122">
        <f t="shared" si="4"/>
        <v>0</v>
      </c>
      <c r="CA120" s="122">
        <v>0</v>
      </c>
      <c r="CB120" s="122">
        <v>0</v>
      </c>
      <c r="CC120" s="122">
        <v>0</v>
      </c>
      <c r="CD120" s="122">
        <f t="shared" si="5"/>
        <v>0</v>
      </c>
      <c r="CE120" s="122">
        <f t="shared" si="6"/>
        <v>0</v>
      </c>
      <c r="CF120" s="122">
        <f t="shared" si="7"/>
        <v>0</v>
      </c>
      <c r="CG120" s="122">
        <f t="shared" si="8"/>
        <v>0</v>
      </c>
      <c r="CH120" s="122">
        <f t="shared" si="9"/>
        <v>0</v>
      </c>
      <c r="CI120" s="18">
        <f t="shared" si="10"/>
        <v>1</v>
      </c>
      <c r="CJ120" s="18">
        <f t="shared" si="11"/>
        <v>1</v>
      </c>
      <c r="CK120" s="18" t="str">
        <f t="shared" si="12"/>
        <v>x</v>
      </c>
    </row>
    <row r="121" spans="1:91" s="2" customFormat="1" ht="19.899999999999999" customHeight="1">
      <c r="A121" s="36"/>
      <c r="B121" s="37"/>
      <c r="C121" s="38"/>
      <c r="D121" s="344" t="s">
        <v>138</v>
      </c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  <c r="R121" s="344"/>
      <c r="S121" s="344"/>
      <c r="T121" s="344"/>
      <c r="U121" s="344"/>
      <c r="V121" s="344"/>
      <c r="W121" s="344"/>
      <c r="X121" s="344"/>
      <c r="Y121" s="344"/>
      <c r="Z121" s="344"/>
      <c r="AA121" s="344"/>
      <c r="AB121" s="344"/>
      <c r="AC121" s="38"/>
      <c r="AD121" s="38"/>
      <c r="AE121" s="38"/>
      <c r="AF121" s="38"/>
      <c r="AG121" s="337">
        <f>ROUND(AG94 * AS121, 2)</f>
        <v>0</v>
      </c>
      <c r="AH121" s="317"/>
      <c r="AI121" s="317"/>
      <c r="AJ121" s="317"/>
      <c r="AK121" s="317"/>
      <c r="AL121" s="317"/>
      <c r="AM121" s="317"/>
      <c r="AN121" s="317">
        <f t="shared" si="2"/>
        <v>0</v>
      </c>
      <c r="AO121" s="317"/>
      <c r="AP121" s="317"/>
      <c r="AQ121" s="38"/>
      <c r="AR121" s="39"/>
      <c r="AS121" s="120">
        <v>0</v>
      </c>
      <c r="AT121" s="121" t="s">
        <v>132</v>
      </c>
      <c r="AU121" s="121" t="s">
        <v>42</v>
      </c>
      <c r="AV121" s="111">
        <f>ROUND(IF(AU121="základná",AG121*L32,IF(AU121="znížená",AG121*L33,0)), 2)</f>
        <v>0</v>
      </c>
      <c r="AW121" s="36"/>
      <c r="AX121" s="36"/>
      <c r="AY121" s="36"/>
      <c r="AZ121" s="36"/>
      <c r="BA121" s="36"/>
      <c r="BB121" s="36"/>
      <c r="BC121" s="36"/>
      <c r="BD121" s="36"/>
      <c r="BE121" s="36"/>
      <c r="BV121" s="18" t="s">
        <v>133</v>
      </c>
      <c r="BY121" s="122">
        <f t="shared" si="3"/>
        <v>0</v>
      </c>
      <c r="BZ121" s="122">
        <f t="shared" si="4"/>
        <v>0</v>
      </c>
      <c r="CA121" s="122">
        <v>0</v>
      </c>
      <c r="CB121" s="122">
        <v>0</v>
      </c>
      <c r="CC121" s="122">
        <v>0</v>
      </c>
      <c r="CD121" s="122">
        <f t="shared" si="5"/>
        <v>0</v>
      </c>
      <c r="CE121" s="122">
        <f t="shared" si="6"/>
        <v>0</v>
      </c>
      <c r="CF121" s="122">
        <f t="shared" si="7"/>
        <v>0</v>
      </c>
      <c r="CG121" s="122">
        <f t="shared" si="8"/>
        <v>0</v>
      </c>
      <c r="CH121" s="122">
        <f t="shared" si="9"/>
        <v>0</v>
      </c>
      <c r="CI121" s="18">
        <f t="shared" si="10"/>
        <v>1</v>
      </c>
      <c r="CJ121" s="18">
        <f t="shared" si="11"/>
        <v>1</v>
      </c>
      <c r="CK121" s="18" t="str">
        <f t="shared" si="12"/>
        <v>x</v>
      </c>
    </row>
    <row r="122" spans="1:91" s="2" customFormat="1" ht="19.899999999999999" customHeight="1">
      <c r="A122" s="36"/>
      <c r="B122" s="37"/>
      <c r="C122" s="38"/>
      <c r="D122" s="344" t="s">
        <v>139</v>
      </c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4"/>
      <c r="X122" s="344"/>
      <c r="Y122" s="344"/>
      <c r="Z122" s="344"/>
      <c r="AA122" s="344"/>
      <c r="AB122" s="344"/>
      <c r="AC122" s="38"/>
      <c r="AD122" s="38"/>
      <c r="AE122" s="38"/>
      <c r="AF122" s="38"/>
      <c r="AG122" s="337">
        <f>ROUND(AG94 * AS122, 2)</f>
        <v>0</v>
      </c>
      <c r="AH122" s="317"/>
      <c r="AI122" s="317"/>
      <c r="AJ122" s="317"/>
      <c r="AK122" s="317"/>
      <c r="AL122" s="317"/>
      <c r="AM122" s="317"/>
      <c r="AN122" s="317">
        <f t="shared" si="2"/>
        <v>0</v>
      </c>
      <c r="AO122" s="317"/>
      <c r="AP122" s="317"/>
      <c r="AQ122" s="38"/>
      <c r="AR122" s="39"/>
      <c r="AS122" s="120">
        <v>0</v>
      </c>
      <c r="AT122" s="121" t="s">
        <v>132</v>
      </c>
      <c r="AU122" s="121" t="s">
        <v>42</v>
      </c>
      <c r="AV122" s="111">
        <f>ROUND(IF(AU122="základná",AG122*L32,IF(AU122="znížená",AG122*L33,0)), 2)</f>
        <v>0</v>
      </c>
      <c r="AW122" s="36"/>
      <c r="AX122" s="36"/>
      <c r="AY122" s="36"/>
      <c r="AZ122" s="36"/>
      <c r="BA122" s="36"/>
      <c r="BB122" s="36"/>
      <c r="BC122" s="36"/>
      <c r="BD122" s="36"/>
      <c r="BE122" s="36"/>
      <c r="BV122" s="18" t="s">
        <v>133</v>
      </c>
      <c r="BY122" s="122">
        <f t="shared" si="3"/>
        <v>0</v>
      </c>
      <c r="BZ122" s="122">
        <f t="shared" si="4"/>
        <v>0</v>
      </c>
      <c r="CA122" s="122">
        <v>0</v>
      </c>
      <c r="CB122" s="122">
        <v>0</v>
      </c>
      <c r="CC122" s="122">
        <v>0</v>
      </c>
      <c r="CD122" s="122">
        <f t="shared" si="5"/>
        <v>0</v>
      </c>
      <c r="CE122" s="122">
        <f t="shared" si="6"/>
        <v>0</v>
      </c>
      <c r="CF122" s="122">
        <f t="shared" si="7"/>
        <v>0</v>
      </c>
      <c r="CG122" s="122">
        <f t="shared" si="8"/>
        <v>0</v>
      </c>
      <c r="CH122" s="122">
        <f t="shared" si="9"/>
        <v>0</v>
      </c>
      <c r="CI122" s="18">
        <f t="shared" si="10"/>
        <v>1</v>
      </c>
      <c r="CJ122" s="18">
        <f t="shared" si="11"/>
        <v>1</v>
      </c>
      <c r="CK122" s="18" t="str">
        <f t="shared" si="12"/>
        <v>x</v>
      </c>
    </row>
    <row r="123" spans="1:91" s="2" customFormat="1" ht="19.899999999999999" customHeight="1">
      <c r="A123" s="36"/>
      <c r="B123" s="37"/>
      <c r="C123" s="38"/>
      <c r="D123" s="344" t="s">
        <v>140</v>
      </c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  <c r="R123" s="344"/>
      <c r="S123" s="344"/>
      <c r="T123" s="344"/>
      <c r="U123" s="344"/>
      <c r="V123" s="344"/>
      <c r="W123" s="344"/>
      <c r="X123" s="344"/>
      <c r="Y123" s="344"/>
      <c r="Z123" s="344"/>
      <c r="AA123" s="344"/>
      <c r="AB123" s="344"/>
      <c r="AC123" s="38"/>
      <c r="AD123" s="38"/>
      <c r="AE123" s="38"/>
      <c r="AF123" s="38"/>
      <c r="AG123" s="337">
        <f>ROUND(AG94 * AS123, 2)</f>
        <v>0</v>
      </c>
      <c r="AH123" s="317"/>
      <c r="AI123" s="317"/>
      <c r="AJ123" s="317"/>
      <c r="AK123" s="317"/>
      <c r="AL123" s="317"/>
      <c r="AM123" s="317"/>
      <c r="AN123" s="317">
        <f t="shared" si="2"/>
        <v>0</v>
      </c>
      <c r="AO123" s="317"/>
      <c r="AP123" s="317"/>
      <c r="AQ123" s="38"/>
      <c r="AR123" s="39"/>
      <c r="AS123" s="120">
        <v>0</v>
      </c>
      <c r="AT123" s="121" t="s">
        <v>132</v>
      </c>
      <c r="AU123" s="121" t="s">
        <v>42</v>
      </c>
      <c r="AV123" s="111">
        <f>ROUND(IF(AU123="základná",AG123*L32,IF(AU123="znížená",AG123*L33,0)), 2)</f>
        <v>0</v>
      </c>
      <c r="AW123" s="36"/>
      <c r="AX123" s="36"/>
      <c r="AY123" s="36"/>
      <c r="AZ123" s="36"/>
      <c r="BA123" s="36"/>
      <c r="BB123" s="36"/>
      <c r="BC123" s="36"/>
      <c r="BD123" s="36"/>
      <c r="BE123" s="36"/>
      <c r="BV123" s="18" t="s">
        <v>133</v>
      </c>
      <c r="BY123" s="122">
        <f t="shared" si="3"/>
        <v>0</v>
      </c>
      <c r="BZ123" s="122">
        <f t="shared" si="4"/>
        <v>0</v>
      </c>
      <c r="CA123" s="122">
        <v>0</v>
      </c>
      <c r="CB123" s="122">
        <v>0</v>
      </c>
      <c r="CC123" s="122">
        <v>0</v>
      </c>
      <c r="CD123" s="122">
        <f t="shared" si="5"/>
        <v>0</v>
      </c>
      <c r="CE123" s="122">
        <f t="shared" si="6"/>
        <v>0</v>
      </c>
      <c r="CF123" s="122">
        <f t="shared" si="7"/>
        <v>0</v>
      </c>
      <c r="CG123" s="122">
        <f t="shared" si="8"/>
        <v>0</v>
      </c>
      <c r="CH123" s="122">
        <f t="shared" si="9"/>
        <v>0</v>
      </c>
      <c r="CI123" s="18">
        <f t="shared" si="10"/>
        <v>1</v>
      </c>
      <c r="CJ123" s="18">
        <f t="shared" si="11"/>
        <v>1</v>
      </c>
      <c r="CK123" s="18" t="str">
        <f t="shared" si="12"/>
        <v>x</v>
      </c>
    </row>
    <row r="124" spans="1:91" s="2" customFormat="1" ht="19.899999999999999" customHeight="1">
      <c r="A124" s="36"/>
      <c r="B124" s="37"/>
      <c r="C124" s="38"/>
      <c r="D124" s="344" t="s">
        <v>141</v>
      </c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  <c r="R124" s="344"/>
      <c r="S124" s="344"/>
      <c r="T124" s="344"/>
      <c r="U124" s="344"/>
      <c r="V124" s="344"/>
      <c r="W124" s="344"/>
      <c r="X124" s="344"/>
      <c r="Y124" s="344"/>
      <c r="Z124" s="344"/>
      <c r="AA124" s="344"/>
      <c r="AB124" s="344"/>
      <c r="AC124" s="38"/>
      <c r="AD124" s="38"/>
      <c r="AE124" s="38"/>
      <c r="AF124" s="38"/>
      <c r="AG124" s="337">
        <f>ROUND(AG94 * AS124, 2)</f>
        <v>0</v>
      </c>
      <c r="AH124" s="317"/>
      <c r="AI124" s="317"/>
      <c r="AJ124" s="317"/>
      <c r="AK124" s="317"/>
      <c r="AL124" s="317"/>
      <c r="AM124" s="317"/>
      <c r="AN124" s="317">
        <f t="shared" si="2"/>
        <v>0</v>
      </c>
      <c r="AO124" s="317"/>
      <c r="AP124" s="317"/>
      <c r="AQ124" s="38"/>
      <c r="AR124" s="39"/>
      <c r="AS124" s="120">
        <v>0</v>
      </c>
      <c r="AT124" s="121" t="s">
        <v>132</v>
      </c>
      <c r="AU124" s="121" t="s">
        <v>42</v>
      </c>
      <c r="AV124" s="111">
        <f>ROUND(IF(AU124="základná",AG124*L32,IF(AU124="znížená",AG124*L33,0)), 2)</f>
        <v>0</v>
      </c>
      <c r="AW124" s="36"/>
      <c r="AX124" s="36"/>
      <c r="AY124" s="36"/>
      <c r="AZ124" s="36"/>
      <c r="BA124" s="36"/>
      <c r="BB124" s="36"/>
      <c r="BC124" s="36"/>
      <c r="BD124" s="36"/>
      <c r="BE124" s="36"/>
      <c r="BV124" s="18" t="s">
        <v>133</v>
      </c>
      <c r="BY124" s="122">
        <f t="shared" si="3"/>
        <v>0</v>
      </c>
      <c r="BZ124" s="122">
        <f t="shared" si="4"/>
        <v>0</v>
      </c>
      <c r="CA124" s="122">
        <v>0</v>
      </c>
      <c r="CB124" s="122">
        <v>0</v>
      </c>
      <c r="CC124" s="122">
        <v>0</v>
      </c>
      <c r="CD124" s="122">
        <f t="shared" si="5"/>
        <v>0</v>
      </c>
      <c r="CE124" s="122">
        <f t="shared" si="6"/>
        <v>0</v>
      </c>
      <c r="CF124" s="122">
        <f t="shared" si="7"/>
        <v>0</v>
      </c>
      <c r="CG124" s="122">
        <f t="shared" si="8"/>
        <v>0</v>
      </c>
      <c r="CH124" s="122">
        <f t="shared" si="9"/>
        <v>0</v>
      </c>
      <c r="CI124" s="18">
        <f t="shared" si="10"/>
        <v>1</v>
      </c>
      <c r="CJ124" s="18">
        <f t="shared" si="11"/>
        <v>1</v>
      </c>
      <c r="CK124" s="18" t="str">
        <f t="shared" si="12"/>
        <v>x</v>
      </c>
    </row>
    <row r="125" spans="1:91" s="2" customFormat="1" ht="19.899999999999999" customHeight="1">
      <c r="A125" s="36"/>
      <c r="B125" s="37"/>
      <c r="C125" s="38"/>
      <c r="D125" s="344" t="s">
        <v>142</v>
      </c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4"/>
      <c r="T125" s="344"/>
      <c r="U125" s="344"/>
      <c r="V125" s="344"/>
      <c r="W125" s="344"/>
      <c r="X125" s="344"/>
      <c r="Y125" s="344"/>
      <c r="Z125" s="344"/>
      <c r="AA125" s="344"/>
      <c r="AB125" s="344"/>
      <c r="AC125" s="38"/>
      <c r="AD125" s="38"/>
      <c r="AE125" s="38"/>
      <c r="AF125" s="38"/>
      <c r="AG125" s="337">
        <f>ROUND(AG94 * AS125, 2)</f>
        <v>0</v>
      </c>
      <c r="AH125" s="317"/>
      <c r="AI125" s="317"/>
      <c r="AJ125" s="317"/>
      <c r="AK125" s="317"/>
      <c r="AL125" s="317"/>
      <c r="AM125" s="317"/>
      <c r="AN125" s="317">
        <f t="shared" si="2"/>
        <v>0</v>
      </c>
      <c r="AO125" s="317"/>
      <c r="AP125" s="317"/>
      <c r="AQ125" s="38"/>
      <c r="AR125" s="39"/>
      <c r="AS125" s="120">
        <v>0</v>
      </c>
      <c r="AT125" s="121" t="s">
        <v>132</v>
      </c>
      <c r="AU125" s="121" t="s">
        <v>42</v>
      </c>
      <c r="AV125" s="111">
        <f>ROUND(IF(AU125="základná",AG125*L32,IF(AU125="znížená",AG125*L33,0)), 2)</f>
        <v>0</v>
      </c>
      <c r="AW125" s="36"/>
      <c r="AX125" s="36"/>
      <c r="AY125" s="36"/>
      <c r="AZ125" s="36"/>
      <c r="BA125" s="36"/>
      <c r="BB125" s="36"/>
      <c r="BC125" s="36"/>
      <c r="BD125" s="36"/>
      <c r="BE125" s="36"/>
      <c r="BV125" s="18" t="s">
        <v>133</v>
      </c>
      <c r="BY125" s="122">
        <f t="shared" si="3"/>
        <v>0</v>
      </c>
      <c r="BZ125" s="122">
        <f t="shared" si="4"/>
        <v>0</v>
      </c>
      <c r="CA125" s="122">
        <v>0</v>
      </c>
      <c r="CB125" s="122">
        <v>0</v>
      </c>
      <c r="CC125" s="122">
        <v>0</v>
      </c>
      <c r="CD125" s="122">
        <f t="shared" si="5"/>
        <v>0</v>
      </c>
      <c r="CE125" s="122">
        <f t="shared" si="6"/>
        <v>0</v>
      </c>
      <c r="CF125" s="122">
        <f t="shared" si="7"/>
        <v>0</v>
      </c>
      <c r="CG125" s="122">
        <f t="shared" si="8"/>
        <v>0</v>
      </c>
      <c r="CH125" s="122">
        <f t="shared" si="9"/>
        <v>0</v>
      </c>
      <c r="CI125" s="18">
        <f t="shared" si="10"/>
        <v>1</v>
      </c>
      <c r="CJ125" s="18">
        <f t="shared" si="11"/>
        <v>1</v>
      </c>
      <c r="CK125" s="18" t="str">
        <f t="shared" si="12"/>
        <v>x</v>
      </c>
    </row>
    <row r="126" spans="1:91" s="2" customFormat="1" ht="19.899999999999999" customHeight="1">
      <c r="A126" s="36"/>
      <c r="B126" s="37"/>
      <c r="C126" s="38"/>
      <c r="D126" s="344" t="s">
        <v>143</v>
      </c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  <c r="R126" s="344"/>
      <c r="S126" s="344"/>
      <c r="T126" s="344"/>
      <c r="U126" s="344"/>
      <c r="V126" s="344"/>
      <c r="W126" s="344"/>
      <c r="X126" s="344"/>
      <c r="Y126" s="344"/>
      <c r="Z126" s="344"/>
      <c r="AA126" s="344"/>
      <c r="AB126" s="344"/>
      <c r="AC126" s="38"/>
      <c r="AD126" s="38"/>
      <c r="AE126" s="38"/>
      <c r="AF126" s="38"/>
      <c r="AG126" s="337">
        <f>ROUND(AG94 * AS126, 2)</f>
        <v>0</v>
      </c>
      <c r="AH126" s="317"/>
      <c r="AI126" s="317"/>
      <c r="AJ126" s="317"/>
      <c r="AK126" s="317"/>
      <c r="AL126" s="317"/>
      <c r="AM126" s="317"/>
      <c r="AN126" s="317">
        <f t="shared" si="2"/>
        <v>0</v>
      </c>
      <c r="AO126" s="317"/>
      <c r="AP126" s="317"/>
      <c r="AQ126" s="38"/>
      <c r="AR126" s="39"/>
      <c r="AS126" s="120">
        <v>0</v>
      </c>
      <c r="AT126" s="121" t="s">
        <v>132</v>
      </c>
      <c r="AU126" s="121" t="s">
        <v>42</v>
      </c>
      <c r="AV126" s="111">
        <f>ROUND(IF(AU126="základná",AG126*L32,IF(AU126="znížená",AG126*L33,0)), 2)</f>
        <v>0</v>
      </c>
      <c r="AW126" s="36"/>
      <c r="AX126" s="36"/>
      <c r="AY126" s="36"/>
      <c r="AZ126" s="36"/>
      <c r="BA126" s="36"/>
      <c r="BB126" s="36"/>
      <c r="BC126" s="36"/>
      <c r="BD126" s="36"/>
      <c r="BE126" s="36"/>
      <c r="BV126" s="18" t="s">
        <v>133</v>
      </c>
      <c r="BY126" s="122">
        <f t="shared" si="3"/>
        <v>0</v>
      </c>
      <c r="BZ126" s="122">
        <f t="shared" si="4"/>
        <v>0</v>
      </c>
      <c r="CA126" s="122">
        <v>0</v>
      </c>
      <c r="CB126" s="122">
        <v>0</v>
      </c>
      <c r="CC126" s="122">
        <v>0</v>
      </c>
      <c r="CD126" s="122">
        <f t="shared" si="5"/>
        <v>0</v>
      </c>
      <c r="CE126" s="122">
        <f t="shared" si="6"/>
        <v>0</v>
      </c>
      <c r="CF126" s="122">
        <f t="shared" si="7"/>
        <v>0</v>
      </c>
      <c r="CG126" s="122">
        <f t="shared" si="8"/>
        <v>0</v>
      </c>
      <c r="CH126" s="122">
        <f t="shared" si="9"/>
        <v>0</v>
      </c>
      <c r="CI126" s="18">
        <f t="shared" si="10"/>
        <v>1</v>
      </c>
      <c r="CJ126" s="18">
        <f t="shared" si="11"/>
        <v>1</v>
      </c>
      <c r="CK126" s="18" t="str">
        <f t="shared" si="12"/>
        <v>x</v>
      </c>
    </row>
    <row r="127" spans="1:91" s="2" customFormat="1" ht="19.899999999999999" customHeight="1">
      <c r="A127" s="36"/>
      <c r="B127" s="37"/>
      <c r="C127" s="38"/>
      <c r="D127" s="344" t="s">
        <v>144</v>
      </c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  <c r="R127" s="344"/>
      <c r="S127" s="344"/>
      <c r="T127" s="344"/>
      <c r="U127" s="344"/>
      <c r="V127" s="344"/>
      <c r="W127" s="344"/>
      <c r="X127" s="344"/>
      <c r="Y127" s="344"/>
      <c r="Z127" s="344"/>
      <c r="AA127" s="344"/>
      <c r="AB127" s="344"/>
      <c r="AC127" s="38"/>
      <c r="AD127" s="38"/>
      <c r="AE127" s="38"/>
      <c r="AF127" s="38"/>
      <c r="AG127" s="337">
        <f>ROUND(AG94 * AS127, 2)</f>
        <v>0</v>
      </c>
      <c r="AH127" s="317"/>
      <c r="AI127" s="317"/>
      <c r="AJ127" s="317"/>
      <c r="AK127" s="317"/>
      <c r="AL127" s="317"/>
      <c r="AM127" s="317"/>
      <c r="AN127" s="317">
        <f t="shared" si="2"/>
        <v>0</v>
      </c>
      <c r="AO127" s="317"/>
      <c r="AP127" s="317"/>
      <c r="AQ127" s="38"/>
      <c r="AR127" s="39"/>
      <c r="AS127" s="120">
        <v>0</v>
      </c>
      <c r="AT127" s="121" t="s">
        <v>132</v>
      </c>
      <c r="AU127" s="121" t="s">
        <v>42</v>
      </c>
      <c r="AV127" s="111">
        <f>ROUND(IF(AU127="základná",AG127*L32,IF(AU127="znížená",AG127*L33,0)), 2)</f>
        <v>0</v>
      </c>
      <c r="AW127" s="36"/>
      <c r="AX127" s="36"/>
      <c r="AY127" s="36"/>
      <c r="AZ127" s="36"/>
      <c r="BA127" s="36"/>
      <c r="BB127" s="36"/>
      <c r="BC127" s="36"/>
      <c r="BD127" s="36"/>
      <c r="BE127" s="36"/>
      <c r="BV127" s="18" t="s">
        <v>133</v>
      </c>
      <c r="BY127" s="122">
        <f t="shared" si="3"/>
        <v>0</v>
      </c>
      <c r="BZ127" s="122">
        <f t="shared" si="4"/>
        <v>0</v>
      </c>
      <c r="CA127" s="122">
        <v>0</v>
      </c>
      <c r="CB127" s="122">
        <v>0</v>
      </c>
      <c r="CC127" s="122">
        <v>0</v>
      </c>
      <c r="CD127" s="122">
        <f t="shared" si="5"/>
        <v>0</v>
      </c>
      <c r="CE127" s="122">
        <f t="shared" si="6"/>
        <v>0</v>
      </c>
      <c r="CF127" s="122">
        <f t="shared" si="7"/>
        <v>0</v>
      </c>
      <c r="CG127" s="122">
        <f t="shared" si="8"/>
        <v>0</v>
      </c>
      <c r="CH127" s="122">
        <f t="shared" si="9"/>
        <v>0</v>
      </c>
      <c r="CI127" s="18">
        <f t="shared" si="10"/>
        <v>1</v>
      </c>
      <c r="CJ127" s="18">
        <f t="shared" si="11"/>
        <v>1</v>
      </c>
      <c r="CK127" s="18" t="str">
        <f t="shared" si="12"/>
        <v>x</v>
      </c>
    </row>
    <row r="128" spans="1:91" s="2" customFormat="1" ht="19.899999999999999" customHeight="1">
      <c r="A128" s="36"/>
      <c r="B128" s="37"/>
      <c r="C128" s="38"/>
      <c r="D128" s="344" t="s">
        <v>145</v>
      </c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44"/>
      <c r="V128" s="344"/>
      <c r="W128" s="344"/>
      <c r="X128" s="344"/>
      <c r="Y128" s="344"/>
      <c r="Z128" s="344"/>
      <c r="AA128" s="344"/>
      <c r="AB128" s="344"/>
      <c r="AC128" s="38"/>
      <c r="AD128" s="38"/>
      <c r="AE128" s="38"/>
      <c r="AF128" s="38"/>
      <c r="AG128" s="337">
        <f>ROUND(AG94 * AS128, 2)</f>
        <v>0</v>
      </c>
      <c r="AH128" s="317"/>
      <c r="AI128" s="317"/>
      <c r="AJ128" s="317"/>
      <c r="AK128" s="317"/>
      <c r="AL128" s="317"/>
      <c r="AM128" s="317"/>
      <c r="AN128" s="317">
        <f t="shared" si="2"/>
        <v>0</v>
      </c>
      <c r="AO128" s="317"/>
      <c r="AP128" s="317"/>
      <c r="AQ128" s="38"/>
      <c r="AR128" s="39"/>
      <c r="AS128" s="120">
        <v>0</v>
      </c>
      <c r="AT128" s="121" t="s">
        <v>132</v>
      </c>
      <c r="AU128" s="121" t="s">
        <v>42</v>
      </c>
      <c r="AV128" s="111">
        <f>ROUND(IF(AU128="základná",AG128*L32,IF(AU128="znížená",AG128*L33,0)), 2)</f>
        <v>0</v>
      </c>
      <c r="AW128" s="36"/>
      <c r="AX128" s="36"/>
      <c r="AY128" s="36"/>
      <c r="AZ128" s="36"/>
      <c r="BA128" s="36"/>
      <c r="BB128" s="36"/>
      <c r="BC128" s="36"/>
      <c r="BD128" s="36"/>
      <c r="BE128" s="36"/>
      <c r="BV128" s="18" t="s">
        <v>133</v>
      </c>
      <c r="BY128" s="122">
        <f t="shared" si="3"/>
        <v>0</v>
      </c>
      <c r="BZ128" s="122">
        <f t="shared" si="4"/>
        <v>0</v>
      </c>
      <c r="CA128" s="122">
        <v>0</v>
      </c>
      <c r="CB128" s="122">
        <v>0</v>
      </c>
      <c r="CC128" s="122">
        <v>0</v>
      </c>
      <c r="CD128" s="122">
        <f t="shared" si="5"/>
        <v>0</v>
      </c>
      <c r="CE128" s="122">
        <f t="shared" si="6"/>
        <v>0</v>
      </c>
      <c r="CF128" s="122">
        <f t="shared" si="7"/>
        <v>0</v>
      </c>
      <c r="CG128" s="122">
        <f t="shared" si="8"/>
        <v>0</v>
      </c>
      <c r="CH128" s="122">
        <f t="shared" si="9"/>
        <v>0</v>
      </c>
      <c r="CI128" s="18">
        <f t="shared" si="10"/>
        <v>1</v>
      </c>
      <c r="CJ128" s="18">
        <f t="shared" si="11"/>
        <v>1</v>
      </c>
      <c r="CK128" s="18" t="str">
        <f t="shared" si="12"/>
        <v>x</v>
      </c>
    </row>
    <row r="129" spans="1:89" s="2" customFormat="1" ht="19.899999999999999" customHeight="1">
      <c r="A129" s="36"/>
      <c r="B129" s="37"/>
      <c r="C129" s="38"/>
      <c r="D129" s="344" t="s">
        <v>146</v>
      </c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  <c r="R129" s="344"/>
      <c r="S129" s="344"/>
      <c r="T129" s="344"/>
      <c r="U129" s="344"/>
      <c r="V129" s="344"/>
      <c r="W129" s="344"/>
      <c r="X129" s="344"/>
      <c r="Y129" s="344"/>
      <c r="Z129" s="344"/>
      <c r="AA129" s="344"/>
      <c r="AB129" s="344"/>
      <c r="AC129" s="38"/>
      <c r="AD129" s="38"/>
      <c r="AE129" s="38"/>
      <c r="AF129" s="38"/>
      <c r="AG129" s="337">
        <f>ROUND(AG94 * AS129, 2)</f>
        <v>0</v>
      </c>
      <c r="AH129" s="317"/>
      <c r="AI129" s="317"/>
      <c r="AJ129" s="317"/>
      <c r="AK129" s="317"/>
      <c r="AL129" s="317"/>
      <c r="AM129" s="317"/>
      <c r="AN129" s="317">
        <f t="shared" si="2"/>
        <v>0</v>
      </c>
      <c r="AO129" s="317"/>
      <c r="AP129" s="317"/>
      <c r="AQ129" s="38"/>
      <c r="AR129" s="39"/>
      <c r="AS129" s="120">
        <v>0</v>
      </c>
      <c r="AT129" s="121" t="s">
        <v>132</v>
      </c>
      <c r="AU129" s="121" t="s">
        <v>42</v>
      </c>
      <c r="AV129" s="111">
        <f>ROUND(IF(AU129="základná",AG129*L32,IF(AU129="znížená",AG129*L33,0)), 2)</f>
        <v>0</v>
      </c>
      <c r="AW129" s="36"/>
      <c r="AX129" s="36"/>
      <c r="AY129" s="36"/>
      <c r="AZ129" s="36"/>
      <c r="BA129" s="36"/>
      <c r="BB129" s="36"/>
      <c r="BC129" s="36"/>
      <c r="BD129" s="36"/>
      <c r="BE129" s="36"/>
      <c r="BV129" s="18" t="s">
        <v>133</v>
      </c>
      <c r="BY129" s="122">
        <f t="shared" si="3"/>
        <v>0</v>
      </c>
      <c r="BZ129" s="122">
        <f t="shared" si="4"/>
        <v>0</v>
      </c>
      <c r="CA129" s="122">
        <v>0</v>
      </c>
      <c r="CB129" s="122">
        <v>0</v>
      </c>
      <c r="CC129" s="122">
        <v>0</v>
      </c>
      <c r="CD129" s="122">
        <f t="shared" si="5"/>
        <v>0</v>
      </c>
      <c r="CE129" s="122">
        <f t="shared" si="6"/>
        <v>0</v>
      </c>
      <c r="CF129" s="122">
        <f t="shared" si="7"/>
        <v>0</v>
      </c>
      <c r="CG129" s="122">
        <f t="shared" si="8"/>
        <v>0</v>
      </c>
      <c r="CH129" s="122">
        <f t="shared" si="9"/>
        <v>0</v>
      </c>
      <c r="CI129" s="18">
        <f t="shared" si="10"/>
        <v>1</v>
      </c>
      <c r="CJ129" s="18">
        <f t="shared" si="11"/>
        <v>1</v>
      </c>
      <c r="CK129" s="18" t="str">
        <f t="shared" si="12"/>
        <v>x</v>
      </c>
    </row>
    <row r="130" spans="1:89" s="2" customFormat="1" ht="19.899999999999999" customHeight="1">
      <c r="A130" s="36"/>
      <c r="B130" s="37"/>
      <c r="C130" s="38"/>
      <c r="D130" s="344" t="s">
        <v>147</v>
      </c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  <c r="R130" s="344"/>
      <c r="S130" s="344"/>
      <c r="T130" s="344"/>
      <c r="U130" s="344"/>
      <c r="V130" s="344"/>
      <c r="W130" s="344"/>
      <c r="X130" s="344"/>
      <c r="Y130" s="344"/>
      <c r="Z130" s="344"/>
      <c r="AA130" s="344"/>
      <c r="AB130" s="344"/>
      <c r="AC130" s="38"/>
      <c r="AD130" s="38"/>
      <c r="AE130" s="38"/>
      <c r="AF130" s="38"/>
      <c r="AG130" s="337">
        <f>ROUND(AG94 * AS130, 2)</f>
        <v>0</v>
      </c>
      <c r="AH130" s="317"/>
      <c r="AI130" s="317"/>
      <c r="AJ130" s="317"/>
      <c r="AK130" s="317"/>
      <c r="AL130" s="317"/>
      <c r="AM130" s="317"/>
      <c r="AN130" s="317">
        <f t="shared" si="2"/>
        <v>0</v>
      </c>
      <c r="AO130" s="317"/>
      <c r="AP130" s="317"/>
      <c r="AQ130" s="38"/>
      <c r="AR130" s="39"/>
      <c r="AS130" s="120">
        <v>0</v>
      </c>
      <c r="AT130" s="121" t="s">
        <v>132</v>
      </c>
      <c r="AU130" s="121" t="s">
        <v>42</v>
      </c>
      <c r="AV130" s="111">
        <f>ROUND(IF(AU130="základná",AG130*L32,IF(AU130="znížená",AG130*L33,0)), 2)</f>
        <v>0</v>
      </c>
      <c r="AW130" s="36"/>
      <c r="AX130" s="36"/>
      <c r="AY130" s="36"/>
      <c r="AZ130" s="36"/>
      <c r="BA130" s="36"/>
      <c r="BB130" s="36"/>
      <c r="BC130" s="36"/>
      <c r="BD130" s="36"/>
      <c r="BE130" s="36"/>
      <c r="BV130" s="18" t="s">
        <v>133</v>
      </c>
      <c r="BY130" s="122">
        <f t="shared" si="3"/>
        <v>0</v>
      </c>
      <c r="BZ130" s="122">
        <f t="shared" si="4"/>
        <v>0</v>
      </c>
      <c r="CA130" s="122">
        <v>0</v>
      </c>
      <c r="CB130" s="122">
        <v>0</v>
      </c>
      <c r="CC130" s="122">
        <v>0</v>
      </c>
      <c r="CD130" s="122">
        <f t="shared" si="5"/>
        <v>0</v>
      </c>
      <c r="CE130" s="122">
        <f t="shared" si="6"/>
        <v>0</v>
      </c>
      <c r="CF130" s="122">
        <f t="shared" si="7"/>
        <v>0</v>
      </c>
      <c r="CG130" s="122">
        <f t="shared" si="8"/>
        <v>0</v>
      </c>
      <c r="CH130" s="122">
        <f t="shared" si="9"/>
        <v>0</v>
      </c>
      <c r="CI130" s="18">
        <f t="shared" si="10"/>
        <v>1</v>
      </c>
      <c r="CJ130" s="18">
        <f t="shared" si="11"/>
        <v>1</v>
      </c>
      <c r="CK130" s="18" t="str">
        <f t="shared" si="12"/>
        <v>x</v>
      </c>
    </row>
    <row r="131" spans="1:89" s="2" customFormat="1" ht="19.899999999999999" customHeight="1">
      <c r="A131" s="36"/>
      <c r="B131" s="37"/>
      <c r="C131" s="38"/>
      <c r="D131" s="344" t="s">
        <v>148</v>
      </c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  <c r="R131" s="344"/>
      <c r="S131" s="344"/>
      <c r="T131" s="344"/>
      <c r="U131" s="344"/>
      <c r="V131" s="344"/>
      <c r="W131" s="344"/>
      <c r="X131" s="344"/>
      <c r="Y131" s="344"/>
      <c r="Z131" s="344"/>
      <c r="AA131" s="344"/>
      <c r="AB131" s="344"/>
      <c r="AC131" s="38"/>
      <c r="AD131" s="38"/>
      <c r="AE131" s="38"/>
      <c r="AF131" s="38"/>
      <c r="AG131" s="337">
        <f>ROUND(AG94 * AS131, 2)</f>
        <v>0</v>
      </c>
      <c r="AH131" s="317"/>
      <c r="AI131" s="317"/>
      <c r="AJ131" s="317"/>
      <c r="AK131" s="317"/>
      <c r="AL131" s="317"/>
      <c r="AM131" s="317"/>
      <c r="AN131" s="317">
        <f t="shared" si="2"/>
        <v>0</v>
      </c>
      <c r="AO131" s="317"/>
      <c r="AP131" s="317"/>
      <c r="AQ131" s="38"/>
      <c r="AR131" s="39"/>
      <c r="AS131" s="120">
        <v>0</v>
      </c>
      <c r="AT131" s="121" t="s">
        <v>132</v>
      </c>
      <c r="AU131" s="121" t="s">
        <v>42</v>
      </c>
      <c r="AV131" s="111">
        <f>ROUND(IF(AU131="základná",AG131*L32,IF(AU131="znížená",AG131*L33,0)), 2)</f>
        <v>0</v>
      </c>
      <c r="AW131" s="36"/>
      <c r="AX131" s="36"/>
      <c r="AY131" s="36"/>
      <c r="AZ131" s="36"/>
      <c r="BA131" s="36"/>
      <c r="BB131" s="36"/>
      <c r="BC131" s="36"/>
      <c r="BD131" s="36"/>
      <c r="BE131" s="36"/>
      <c r="BV131" s="18" t="s">
        <v>133</v>
      </c>
      <c r="BY131" s="122">
        <f t="shared" si="3"/>
        <v>0</v>
      </c>
      <c r="BZ131" s="122">
        <f t="shared" si="4"/>
        <v>0</v>
      </c>
      <c r="CA131" s="122">
        <v>0</v>
      </c>
      <c r="CB131" s="122">
        <v>0</v>
      </c>
      <c r="CC131" s="122">
        <v>0</v>
      </c>
      <c r="CD131" s="122">
        <f t="shared" si="5"/>
        <v>0</v>
      </c>
      <c r="CE131" s="122">
        <f t="shared" si="6"/>
        <v>0</v>
      </c>
      <c r="CF131" s="122">
        <f t="shared" si="7"/>
        <v>0</v>
      </c>
      <c r="CG131" s="122">
        <f t="shared" si="8"/>
        <v>0</v>
      </c>
      <c r="CH131" s="122">
        <f t="shared" si="9"/>
        <v>0</v>
      </c>
      <c r="CI131" s="18">
        <f t="shared" si="10"/>
        <v>1</v>
      </c>
      <c r="CJ131" s="18">
        <f t="shared" si="11"/>
        <v>1</v>
      </c>
      <c r="CK131" s="18" t="str">
        <f t="shared" si="12"/>
        <v>x</v>
      </c>
    </row>
    <row r="132" spans="1:89" s="2" customFormat="1" ht="19.899999999999999" customHeight="1">
      <c r="A132" s="36"/>
      <c r="B132" s="37"/>
      <c r="C132" s="38"/>
      <c r="D132" s="345" t="s">
        <v>149</v>
      </c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  <c r="R132" s="344"/>
      <c r="S132" s="344"/>
      <c r="T132" s="344"/>
      <c r="U132" s="344"/>
      <c r="V132" s="344"/>
      <c r="W132" s="344"/>
      <c r="X132" s="344"/>
      <c r="Y132" s="344"/>
      <c r="Z132" s="344"/>
      <c r="AA132" s="344"/>
      <c r="AB132" s="344"/>
      <c r="AC132" s="38"/>
      <c r="AD132" s="38"/>
      <c r="AE132" s="38"/>
      <c r="AF132" s="38"/>
      <c r="AG132" s="337">
        <f>ROUND(AG94 * AS132, 2)</f>
        <v>0</v>
      </c>
      <c r="AH132" s="317"/>
      <c r="AI132" s="317"/>
      <c r="AJ132" s="317"/>
      <c r="AK132" s="317"/>
      <c r="AL132" s="317"/>
      <c r="AM132" s="317"/>
      <c r="AN132" s="317">
        <f t="shared" si="2"/>
        <v>0</v>
      </c>
      <c r="AO132" s="317"/>
      <c r="AP132" s="317"/>
      <c r="AQ132" s="38"/>
      <c r="AR132" s="39"/>
      <c r="AS132" s="120">
        <v>0</v>
      </c>
      <c r="AT132" s="121" t="s">
        <v>132</v>
      </c>
      <c r="AU132" s="121" t="s">
        <v>42</v>
      </c>
      <c r="AV132" s="111">
        <f>ROUND(IF(AU132="základná",AG132*L32,IF(AU132="znížená",AG132*L33,0)), 2)</f>
        <v>0</v>
      </c>
      <c r="AW132" s="36"/>
      <c r="AX132" s="36"/>
      <c r="AY132" s="36"/>
      <c r="AZ132" s="36"/>
      <c r="BA132" s="36"/>
      <c r="BB132" s="36"/>
      <c r="BC132" s="36"/>
      <c r="BD132" s="36"/>
      <c r="BE132" s="36"/>
      <c r="BV132" s="18" t="s">
        <v>150</v>
      </c>
      <c r="BY132" s="122">
        <f t="shared" si="3"/>
        <v>0</v>
      </c>
      <c r="BZ132" s="122">
        <f t="shared" si="4"/>
        <v>0</v>
      </c>
      <c r="CA132" s="122">
        <v>0</v>
      </c>
      <c r="CB132" s="122">
        <v>0</v>
      </c>
      <c r="CC132" s="122">
        <v>0</v>
      </c>
      <c r="CD132" s="122">
        <f t="shared" si="5"/>
        <v>0</v>
      </c>
      <c r="CE132" s="122">
        <f t="shared" si="6"/>
        <v>0</v>
      </c>
      <c r="CF132" s="122">
        <f t="shared" si="7"/>
        <v>0</v>
      </c>
      <c r="CG132" s="122">
        <f t="shared" si="8"/>
        <v>0</v>
      </c>
      <c r="CH132" s="122">
        <f t="shared" si="9"/>
        <v>0</v>
      </c>
      <c r="CI132" s="18">
        <f t="shared" si="10"/>
        <v>1</v>
      </c>
      <c r="CJ132" s="18">
        <f t="shared" si="11"/>
        <v>1</v>
      </c>
      <c r="CK132" s="18" t="str">
        <f t="shared" si="12"/>
        <v/>
      </c>
    </row>
    <row r="133" spans="1:89" s="2" customFormat="1" ht="19.899999999999999" customHeight="1">
      <c r="A133" s="36"/>
      <c r="B133" s="37"/>
      <c r="C133" s="38"/>
      <c r="D133" s="345" t="s">
        <v>149</v>
      </c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  <c r="R133" s="344"/>
      <c r="S133" s="344"/>
      <c r="T133" s="344"/>
      <c r="U133" s="344"/>
      <c r="V133" s="344"/>
      <c r="W133" s="344"/>
      <c r="X133" s="344"/>
      <c r="Y133" s="344"/>
      <c r="Z133" s="344"/>
      <c r="AA133" s="344"/>
      <c r="AB133" s="344"/>
      <c r="AC133" s="38"/>
      <c r="AD133" s="38"/>
      <c r="AE133" s="38"/>
      <c r="AF133" s="38"/>
      <c r="AG133" s="337">
        <f>ROUND(AG94 * AS133, 2)</f>
        <v>0</v>
      </c>
      <c r="AH133" s="317"/>
      <c r="AI133" s="317"/>
      <c r="AJ133" s="317"/>
      <c r="AK133" s="317"/>
      <c r="AL133" s="317"/>
      <c r="AM133" s="317"/>
      <c r="AN133" s="317">
        <f t="shared" si="2"/>
        <v>0</v>
      </c>
      <c r="AO133" s="317"/>
      <c r="AP133" s="317"/>
      <c r="AQ133" s="38"/>
      <c r="AR133" s="39"/>
      <c r="AS133" s="120">
        <v>0</v>
      </c>
      <c r="AT133" s="121" t="s">
        <v>132</v>
      </c>
      <c r="AU133" s="121" t="s">
        <v>42</v>
      </c>
      <c r="AV133" s="111">
        <f>ROUND(IF(AU133="základná",AG133*L32,IF(AU133="znížená",AG133*L33,0)), 2)</f>
        <v>0</v>
      </c>
      <c r="AW133" s="36"/>
      <c r="AX133" s="36"/>
      <c r="AY133" s="36"/>
      <c r="AZ133" s="36"/>
      <c r="BA133" s="36"/>
      <c r="BB133" s="36"/>
      <c r="BC133" s="36"/>
      <c r="BD133" s="36"/>
      <c r="BE133" s="36"/>
      <c r="BV133" s="18" t="s">
        <v>150</v>
      </c>
      <c r="BY133" s="122">
        <f t="shared" si="3"/>
        <v>0</v>
      </c>
      <c r="BZ133" s="122">
        <f t="shared" si="4"/>
        <v>0</v>
      </c>
      <c r="CA133" s="122">
        <v>0</v>
      </c>
      <c r="CB133" s="122">
        <v>0</v>
      </c>
      <c r="CC133" s="122">
        <v>0</v>
      </c>
      <c r="CD133" s="122">
        <f t="shared" si="5"/>
        <v>0</v>
      </c>
      <c r="CE133" s="122">
        <f t="shared" si="6"/>
        <v>0</v>
      </c>
      <c r="CF133" s="122">
        <f t="shared" si="7"/>
        <v>0</v>
      </c>
      <c r="CG133" s="122">
        <f t="shared" si="8"/>
        <v>0</v>
      </c>
      <c r="CH133" s="122">
        <f t="shared" si="9"/>
        <v>0</v>
      </c>
      <c r="CI133" s="18">
        <f t="shared" si="10"/>
        <v>1</v>
      </c>
      <c r="CJ133" s="18">
        <f t="shared" si="11"/>
        <v>1</v>
      </c>
      <c r="CK133" s="18" t="str">
        <f t="shared" si="12"/>
        <v/>
      </c>
    </row>
    <row r="134" spans="1:89" s="2" customFormat="1" ht="19.899999999999999" customHeight="1">
      <c r="A134" s="36"/>
      <c r="B134" s="37"/>
      <c r="C134" s="38"/>
      <c r="D134" s="345" t="s">
        <v>149</v>
      </c>
      <c r="E134" s="344"/>
      <c r="F134" s="344"/>
      <c r="G134" s="344"/>
      <c r="H134" s="344"/>
      <c r="I134" s="344"/>
      <c r="J134" s="344"/>
      <c r="K134" s="344"/>
      <c r="L134" s="344"/>
      <c r="M134" s="344"/>
      <c r="N134" s="344"/>
      <c r="O134" s="344"/>
      <c r="P134" s="344"/>
      <c r="Q134" s="344"/>
      <c r="R134" s="344"/>
      <c r="S134" s="344"/>
      <c r="T134" s="344"/>
      <c r="U134" s="344"/>
      <c r="V134" s="344"/>
      <c r="W134" s="344"/>
      <c r="X134" s="344"/>
      <c r="Y134" s="344"/>
      <c r="Z134" s="344"/>
      <c r="AA134" s="344"/>
      <c r="AB134" s="344"/>
      <c r="AC134" s="38"/>
      <c r="AD134" s="38"/>
      <c r="AE134" s="38"/>
      <c r="AF134" s="38"/>
      <c r="AG134" s="337">
        <f>ROUND(AG94 * AS134, 2)</f>
        <v>0</v>
      </c>
      <c r="AH134" s="317"/>
      <c r="AI134" s="317"/>
      <c r="AJ134" s="317"/>
      <c r="AK134" s="317"/>
      <c r="AL134" s="317"/>
      <c r="AM134" s="317"/>
      <c r="AN134" s="317">
        <f t="shared" si="2"/>
        <v>0</v>
      </c>
      <c r="AO134" s="317"/>
      <c r="AP134" s="317"/>
      <c r="AQ134" s="38"/>
      <c r="AR134" s="39"/>
      <c r="AS134" s="123">
        <v>0</v>
      </c>
      <c r="AT134" s="124" t="s">
        <v>132</v>
      </c>
      <c r="AU134" s="124" t="s">
        <v>42</v>
      </c>
      <c r="AV134" s="125">
        <f>ROUND(IF(AU134="základná",AG134*L32,IF(AU134="znížená",AG134*L33,0)), 2)</f>
        <v>0</v>
      </c>
      <c r="AW134" s="36"/>
      <c r="AX134" s="36"/>
      <c r="AY134" s="36"/>
      <c r="AZ134" s="36"/>
      <c r="BA134" s="36"/>
      <c r="BB134" s="36"/>
      <c r="BC134" s="36"/>
      <c r="BD134" s="36"/>
      <c r="BE134" s="36"/>
      <c r="BV134" s="18" t="s">
        <v>150</v>
      </c>
      <c r="BY134" s="122">
        <f t="shared" si="3"/>
        <v>0</v>
      </c>
      <c r="BZ134" s="122">
        <f t="shared" si="4"/>
        <v>0</v>
      </c>
      <c r="CA134" s="122">
        <v>0</v>
      </c>
      <c r="CB134" s="122">
        <v>0</v>
      </c>
      <c r="CC134" s="122">
        <v>0</v>
      </c>
      <c r="CD134" s="122">
        <f t="shared" si="5"/>
        <v>0</v>
      </c>
      <c r="CE134" s="122">
        <f t="shared" si="6"/>
        <v>0</v>
      </c>
      <c r="CF134" s="122">
        <f t="shared" si="7"/>
        <v>0</v>
      </c>
      <c r="CG134" s="122">
        <f t="shared" si="8"/>
        <v>0</v>
      </c>
      <c r="CH134" s="122">
        <f t="shared" si="9"/>
        <v>0</v>
      </c>
      <c r="CI134" s="18">
        <f t="shared" si="10"/>
        <v>1</v>
      </c>
      <c r="CJ134" s="18">
        <f t="shared" si="11"/>
        <v>1</v>
      </c>
      <c r="CK134" s="18" t="str">
        <f t="shared" si="12"/>
        <v/>
      </c>
    </row>
    <row r="135" spans="1:89" s="2" customFormat="1" ht="10.9" customHeight="1">
      <c r="A135" s="36"/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9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89" s="2" customFormat="1" ht="30" customHeight="1">
      <c r="A136" s="36"/>
      <c r="B136" s="37"/>
      <c r="C136" s="126" t="s">
        <v>151</v>
      </c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338">
        <f>ROUND(AG94 + AG115, 2)</f>
        <v>0</v>
      </c>
      <c r="AH136" s="338"/>
      <c r="AI136" s="338"/>
      <c r="AJ136" s="338"/>
      <c r="AK136" s="338"/>
      <c r="AL136" s="338"/>
      <c r="AM136" s="338"/>
      <c r="AN136" s="338">
        <f>ROUND(AN94 + AN115, 2)</f>
        <v>0</v>
      </c>
      <c r="AO136" s="338"/>
      <c r="AP136" s="338"/>
      <c r="AQ136" s="127"/>
      <c r="AR136" s="39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89" s="2" customFormat="1" ht="6.95" customHeight="1">
      <c r="A137" s="36"/>
      <c r="B137" s="56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39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</sheetData>
  <sheetProtection algorithmName="SHA-512" hashValue="2+C62Gxc49KR2l/KLkD3F+Qzpk9ookkQCbGmpxp3D/3lDrHbOUvEQ6V0h7oCOb7isnwgQiWQyz4X6wwBOd30zg==" saltValue="AzNTE5Sekp2bQFW2A0i07vLypv7hMKLCyt1/a55pT95B8GhBc2U1H7zAyOR4boknbi5SJWfy2nfVY98HqMiMgA==" spinCount="100000" sheet="1" objects="1" scenarios="1" formatColumns="0" formatRows="0"/>
  <mergeCells count="177">
    <mergeCell ref="D133:AB133"/>
    <mergeCell ref="AG133:AM133"/>
    <mergeCell ref="D134:AB134"/>
    <mergeCell ref="AG134:AM134"/>
    <mergeCell ref="D128:AB128"/>
    <mergeCell ref="D119:AB119"/>
    <mergeCell ref="D120:AB120"/>
    <mergeCell ref="D118:AB118"/>
    <mergeCell ref="D130:AB130"/>
    <mergeCell ref="D131:AB131"/>
    <mergeCell ref="D117:AB117"/>
    <mergeCell ref="D129:AB129"/>
    <mergeCell ref="D132:AB132"/>
    <mergeCell ref="D113:H113"/>
    <mergeCell ref="J113:AF113"/>
    <mergeCell ref="D116:AB116"/>
    <mergeCell ref="D124:AB124"/>
    <mergeCell ref="D122:AB122"/>
    <mergeCell ref="D125:AB125"/>
    <mergeCell ref="D126:AB126"/>
    <mergeCell ref="D121:AB121"/>
    <mergeCell ref="D127:AB127"/>
    <mergeCell ref="D123:AB123"/>
    <mergeCell ref="E108:I108"/>
    <mergeCell ref="K108:AF108"/>
    <mergeCell ref="E109:I109"/>
    <mergeCell ref="K109:AF109"/>
    <mergeCell ref="E110:I110"/>
    <mergeCell ref="K110:AF110"/>
    <mergeCell ref="J111:AF111"/>
    <mergeCell ref="D111:H111"/>
    <mergeCell ref="D112:H112"/>
    <mergeCell ref="J112:AF112"/>
    <mergeCell ref="E103:I103"/>
    <mergeCell ref="K103:AF103"/>
    <mergeCell ref="J104:AF104"/>
    <mergeCell ref="D104:H104"/>
    <mergeCell ref="E105:I105"/>
    <mergeCell ref="K105:AF105"/>
    <mergeCell ref="K106:AF106"/>
    <mergeCell ref="E106:I106"/>
    <mergeCell ref="E107:I107"/>
    <mergeCell ref="K107:AF107"/>
    <mergeCell ref="E98:I98"/>
    <mergeCell ref="K98:AF98"/>
    <mergeCell ref="E99:I99"/>
    <mergeCell ref="K99:AF99"/>
    <mergeCell ref="K100:AF100"/>
    <mergeCell ref="E100:I100"/>
    <mergeCell ref="E101:I101"/>
    <mergeCell ref="K101:AF101"/>
    <mergeCell ref="K102:AF102"/>
    <mergeCell ref="E102:I102"/>
    <mergeCell ref="L85:AO85"/>
    <mergeCell ref="C92:G92"/>
    <mergeCell ref="I92:AF92"/>
    <mergeCell ref="J95:AF95"/>
    <mergeCell ref="D95:H95"/>
    <mergeCell ref="K96:AF96"/>
    <mergeCell ref="E96:I96"/>
    <mergeCell ref="K97:AF97"/>
    <mergeCell ref="E97:I97"/>
    <mergeCell ref="AN123:AP123"/>
    <mergeCell ref="AN124:AP124"/>
    <mergeCell ref="AN132:AP132"/>
    <mergeCell ref="AN133:AP133"/>
    <mergeCell ref="AN134:AP134"/>
    <mergeCell ref="AG115:AM115"/>
    <mergeCell ref="AN115:AP115"/>
    <mergeCell ref="AG136:AM136"/>
    <mergeCell ref="AN136:AP136"/>
    <mergeCell ref="AG129:AM129"/>
    <mergeCell ref="AG128:AM128"/>
    <mergeCell ref="AG130:AM130"/>
    <mergeCell ref="AG132:AM132"/>
    <mergeCell ref="AG124:AM124"/>
    <mergeCell ref="AG123:AM123"/>
    <mergeCell ref="AG116:AM116"/>
    <mergeCell ref="AG122:AM122"/>
    <mergeCell ref="AG117:AM117"/>
    <mergeCell ref="AG121:AM121"/>
    <mergeCell ref="AG118:AM118"/>
    <mergeCell ref="AG120:AM120"/>
    <mergeCell ref="AG119:AM119"/>
    <mergeCell ref="AN112:AP112"/>
    <mergeCell ref="AG112:AM112"/>
    <mergeCell ref="AN113:AP113"/>
    <mergeCell ref="AG113:AM113"/>
    <mergeCell ref="AG94:AM94"/>
    <mergeCell ref="AN94:AP94"/>
    <mergeCell ref="AG127:AM127"/>
    <mergeCell ref="AG126:AM126"/>
    <mergeCell ref="AG131:AM131"/>
    <mergeCell ref="AG125:AM125"/>
    <mergeCell ref="AN116:AP116"/>
    <mergeCell ref="AN131:AP131"/>
    <mergeCell ref="AN117:AP117"/>
    <mergeCell ref="AN130:AP130"/>
    <mergeCell ref="AN129:AP129"/>
    <mergeCell ref="AN118:AP118"/>
    <mergeCell ref="AN128:AP128"/>
    <mergeCell ref="AN119:AP119"/>
    <mergeCell ref="AN120:AP120"/>
    <mergeCell ref="AN127:AP127"/>
    <mergeCell ref="AN121:AP121"/>
    <mergeCell ref="AN126:AP126"/>
    <mergeCell ref="AN122:AP122"/>
    <mergeCell ref="AN125:AP125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03:AP103"/>
    <mergeCell ref="AN104:AP104"/>
    <mergeCell ref="AN98:AP98"/>
    <mergeCell ref="AN101:AP101"/>
    <mergeCell ref="AS89:AT91"/>
    <mergeCell ref="AN105:AP105"/>
    <mergeCell ref="AG105:AM105"/>
    <mergeCell ref="AN106:AP106"/>
    <mergeCell ref="AG106:AM106"/>
    <mergeCell ref="AM90:AP90"/>
    <mergeCell ref="AM89:AP89"/>
    <mergeCell ref="AM87:AN87"/>
    <mergeCell ref="AN99:AP99"/>
    <mergeCell ref="AN97:AP97"/>
    <mergeCell ref="AN95:AP95"/>
    <mergeCell ref="AN92:AP92"/>
    <mergeCell ref="AN102:AP102"/>
    <mergeCell ref="AN100:AP100"/>
    <mergeCell ref="AN96:AP96"/>
    <mergeCell ref="AG97:AM97"/>
    <mergeCell ref="AG104:AM104"/>
    <mergeCell ref="AG103:AM103"/>
    <mergeCell ref="AG102:AM102"/>
    <mergeCell ref="AG92:AM92"/>
    <mergeCell ref="AG101:AM101"/>
    <mergeCell ref="AG100:AM100"/>
    <mergeCell ref="AG98:AM98"/>
    <mergeCell ref="AG95:AM95"/>
    <mergeCell ref="AG99:AM99"/>
    <mergeCell ref="AG96:AM96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é sú hodnoty základná, znížená, nulová." sqref="AU115:AU134">
      <formula1>"základná, znížená, nulová"</formula1>
    </dataValidation>
    <dataValidation type="list" allowBlank="1" showInputMessage="1" showErrorMessage="1" error="Povolené sú hodnoty stavebná časť, technologická časť, investičná časť." sqref="AT115:AT134">
      <formula1>"stavebná časť, technologická časť, investičná časť"</formula1>
    </dataValidation>
  </dataValidations>
  <hyperlinks>
    <hyperlink ref="A96" location="'1 - SO.01 - románsky palác'!C2" display="/"/>
    <hyperlink ref="A97" location="'1.1 - SO 01.1 Strešná mem...'!C2" display="/"/>
    <hyperlink ref="A98" location="'EI - Elektromontáže - spolu'!C2" display="/"/>
    <hyperlink ref="A99" location="'21M-22 - Svietidlá -mater...'!C2" display="/"/>
    <hyperlink ref="A100" location="'21M-2 - Dodávky -Rozvádza...'!C2" display="/"/>
    <hyperlink ref="A101" location="'OZV - Ozvučenie'!C2" display="/"/>
    <hyperlink ref="A102" location="'ZTI - Zdravotechnika'!C2" display="/"/>
    <hyperlink ref="A103" location="'ŠK - Štrukturovaná kabeláž'!C2" display="/"/>
    <hyperlink ref="A105" location="'2 - SO.02 - západné palác...'!C2" display="/"/>
    <hyperlink ref="A106" location="'EI - Elektromontáže - spolu_01'!C2" display="/"/>
    <hyperlink ref="A107" location="'21M-22 - Svietidlá -mater..._01'!C2" display="/"/>
    <hyperlink ref="A108" location="'21M-2 - Dodávky - Rozvádz...'!C2" display="/"/>
    <hyperlink ref="A109" location="'OZV - OZV'!C2" display="/"/>
    <hyperlink ref="A110" location="'ŠK (1) - ŠK'!C2" display="/"/>
    <hyperlink ref="A111" location="'5 - SO.05a - úpravy plôch...'!C2" display="/"/>
    <hyperlink ref="A112" location="'6 - SO.06 - sanácia hradn...'!C2" display="/"/>
    <hyperlink ref="A113" location="'11 - SO.11 - slaboprúd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116"/>
  <sheetViews>
    <sheetView showGridLines="0" topLeftCell="A8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111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2" customFormat="1" ht="12" customHeight="1">
      <c r="A8" s="36"/>
      <c r="B8" s="39"/>
      <c r="C8" s="36"/>
      <c r="D8" s="133" t="s">
        <v>153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8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33" t="s">
        <v>17</v>
      </c>
      <c r="E11" s="36"/>
      <c r="F11" s="112" t="s">
        <v>1</v>
      </c>
      <c r="G11" s="36"/>
      <c r="H11" s="36"/>
      <c r="I11" s="133" t="s">
        <v>18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33" t="s">
        <v>19</v>
      </c>
      <c r="E12" s="36"/>
      <c r="F12" s="112" t="s">
        <v>20</v>
      </c>
      <c r="G12" s="36"/>
      <c r="H12" s="36"/>
      <c r="I12" s="133" t="s">
        <v>21</v>
      </c>
      <c r="J12" s="134" t="str">
        <f>'Rekapitulácia stavby'!AN8</f>
        <v>20. 3. 2021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23</v>
      </c>
      <c r="E14" s="36"/>
      <c r="F14" s="36"/>
      <c r="G14" s="36"/>
      <c r="H14" s="36"/>
      <c r="I14" s="133" t="s">
        <v>24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12" t="s">
        <v>25</v>
      </c>
      <c r="F15" s="36"/>
      <c r="G15" s="36"/>
      <c r="H15" s="36"/>
      <c r="I15" s="133" t="s">
        <v>26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33" t="s">
        <v>27</v>
      </c>
      <c r="E17" s="36"/>
      <c r="F17" s="36"/>
      <c r="G17" s="36"/>
      <c r="H17" s="36"/>
      <c r="I17" s="133" t="s">
        <v>24</v>
      </c>
      <c r="J17" s="31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50" t="str">
        <f>'Rekapitulácia stavby'!E14</f>
        <v>Vyplň údaj</v>
      </c>
      <c r="F18" s="351"/>
      <c r="G18" s="351"/>
      <c r="H18" s="351"/>
      <c r="I18" s="133" t="s">
        <v>26</v>
      </c>
      <c r="J18" s="31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33" t="s">
        <v>29</v>
      </c>
      <c r="E20" s="36"/>
      <c r="F20" s="36"/>
      <c r="G20" s="36"/>
      <c r="H20" s="36"/>
      <c r="I20" s="133" t="s">
        <v>24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12" t="s">
        <v>30</v>
      </c>
      <c r="F21" s="36"/>
      <c r="G21" s="36"/>
      <c r="H21" s="36"/>
      <c r="I21" s="133" t="s">
        <v>26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33" t="s">
        <v>31</v>
      </c>
      <c r="E23" s="36"/>
      <c r="F23" s="36"/>
      <c r="G23" s="36"/>
      <c r="H23" s="36"/>
      <c r="I23" s="133" t="s">
        <v>24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12" t="s">
        <v>32</v>
      </c>
      <c r="F24" s="36"/>
      <c r="G24" s="36"/>
      <c r="H24" s="36"/>
      <c r="I24" s="133" t="s">
        <v>26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33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5"/>
      <c r="B27" s="136"/>
      <c r="C27" s="135"/>
      <c r="D27" s="135"/>
      <c r="E27" s="352" t="s">
        <v>1</v>
      </c>
      <c r="F27" s="352"/>
      <c r="G27" s="352"/>
      <c r="H27" s="35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8"/>
      <c r="E29" s="138"/>
      <c r="F29" s="138"/>
      <c r="G29" s="138"/>
      <c r="H29" s="138"/>
      <c r="I29" s="138"/>
      <c r="J29" s="138"/>
      <c r="K29" s="13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39"/>
      <c r="C30" s="36"/>
      <c r="D30" s="112" t="s">
        <v>155</v>
      </c>
      <c r="E30" s="36"/>
      <c r="F30" s="36"/>
      <c r="G30" s="36"/>
      <c r="H30" s="36"/>
      <c r="I30" s="36"/>
      <c r="J30" s="139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39"/>
      <c r="C31" s="36"/>
      <c r="D31" s="140" t="s">
        <v>141</v>
      </c>
      <c r="E31" s="36"/>
      <c r="F31" s="36"/>
      <c r="G31" s="36"/>
      <c r="H31" s="36"/>
      <c r="I31" s="36"/>
      <c r="J31" s="139">
        <f>J123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39"/>
      <c r="C32" s="36"/>
      <c r="D32" s="141" t="s">
        <v>37</v>
      </c>
      <c r="E32" s="36"/>
      <c r="F32" s="36"/>
      <c r="G32" s="36"/>
      <c r="H32" s="36"/>
      <c r="I32" s="36"/>
      <c r="J32" s="142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39"/>
      <c r="C33" s="36"/>
      <c r="D33" s="138"/>
      <c r="E33" s="138"/>
      <c r="F33" s="138"/>
      <c r="G33" s="138"/>
      <c r="H33" s="138"/>
      <c r="I33" s="138"/>
      <c r="J33" s="138"/>
      <c r="K33" s="13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36"/>
      <c r="F34" s="143" t="s">
        <v>39</v>
      </c>
      <c r="G34" s="36"/>
      <c r="H34" s="36"/>
      <c r="I34" s="143" t="s">
        <v>38</v>
      </c>
      <c r="J34" s="143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39"/>
      <c r="C35" s="36"/>
      <c r="D35" s="144" t="s">
        <v>41</v>
      </c>
      <c r="E35" s="133" t="s">
        <v>42</v>
      </c>
      <c r="F35" s="145">
        <f>ROUND((SUM(BE123:BE130) + SUM(BE150:BE1115)),  2)</f>
        <v>0</v>
      </c>
      <c r="G35" s="36"/>
      <c r="H35" s="36"/>
      <c r="I35" s="146">
        <v>0.2</v>
      </c>
      <c r="J35" s="145">
        <f>ROUND(((SUM(BE123:BE130) + SUM(BE150:BE1115))*I35),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133" t="s">
        <v>43</v>
      </c>
      <c r="F36" s="145">
        <f>ROUND((SUM(BF123:BF130) + SUM(BF150:BF1115)),  2)</f>
        <v>0</v>
      </c>
      <c r="G36" s="36"/>
      <c r="H36" s="36"/>
      <c r="I36" s="146">
        <v>0.2</v>
      </c>
      <c r="J36" s="145">
        <f>ROUND(((SUM(BF123:BF130) + SUM(BF150:BF1115))*I36),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33" t="s">
        <v>44</v>
      </c>
      <c r="F37" s="145">
        <f>ROUND((SUM(BG123:BG130) + SUM(BG150:BG1115)),  2)</f>
        <v>0</v>
      </c>
      <c r="G37" s="36"/>
      <c r="H37" s="36"/>
      <c r="I37" s="146">
        <v>0.2</v>
      </c>
      <c r="J37" s="14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39"/>
      <c r="C38" s="36"/>
      <c r="D38" s="36"/>
      <c r="E38" s="133" t="s">
        <v>45</v>
      </c>
      <c r="F38" s="145">
        <f>ROUND((SUM(BH123:BH130) + SUM(BH150:BH1115)),  2)</f>
        <v>0</v>
      </c>
      <c r="G38" s="36"/>
      <c r="H38" s="36"/>
      <c r="I38" s="146">
        <v>0.2</v>
      </c>
      <c r="J38" s="145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46</v>
      </c>
      <c r="F39" s="145">
        <f>ROUND((SUM(BI123:BI130) + SUM(BI150:BI1115)),  2)</f>
        <v>0</v>
      </c>
      <c r="G39" s="36"/>
      <c r="H39" s="36"/>
      <c r="I39" s="146">
        <v>0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39"/>
      <c r="C41" s="147"/>
      <c r="D41" s="148" t="s">
        <v>47</v>
      </c>
      <c r="E41" s="149"/>
      <c r="F41" s="149"/>
      <c r="G41" s="150" t="s">
        <v>48</v>
      </c>
      <c r="H41" s="151" t="s">
        <v>49</v>
      </c>
      <c r="I41" s="149"/>
      <c r="J41" s="152">
        <f>SUM(J32:J39)</f>
        <v>0</v>
      </c>
      <c r="K41" s="153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153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39" t="str">
        <f>E9</f>
        <v>2 - SO.02 - západné paláce s kaplnkou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19</v>
      </c>
      <c r="D89" s="38"/>
      <c r="E89" s="38"/>
      <c r="F89" s="28" t="str">
        <f>F12</f>
        <v xml:space="preserve"> </v>
      </c>
      <c r="G89" s="38"/>
      <c r="H89" s="38"/>
      <c r="I89" s="30" t="s">
        <v>21</v>
      </c>
      <c r="J89" s="68" t="str">
        <f>IF(J12="","",J12)</f>
        <v>20. 3. 2021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25.7" customHeight="1">
      <c r="A91" s="36"/>
      <c r="B91" s="37"/>
      <c r="C91" s="30" t="s">
        <v>23</v>
      </c>
      <c r="D91" s="38"/>
      <c r="E91" s="38"/>
      <c r="F91" s="28" t="str">
        <f>E15</f>
        <v>Slovenské národné múzeum Bratislava</v>
      </c>
      <c r="G91" s="38"/>
      <c r="H91" s="38"/>
      <c r="I91" s="30" t="s">
        <v>29</v>
      </c>
      <c r="J91" s="33" t="str">
        <f>E21</f>
        <v>Štúdio J  J s.r.o. Levoča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27</v>
      </c>
      <c r="D92" s="38"/>
      <c r="E92" s="38"/>
      <c r="F92" s="28" t="str">
        <f>IF(E18="","",E18)</f>
        <v>Vyplň údaj</v>
      </c>
      <c r="G92" s="38"/>
      <c r="H92" s="38"/>
      <c r="I92" s="30" t="s">
        <v>31</v>
      </c>
      <c r="J92" s="33" t="str">
        <f>E24</f>
        <v>Anna Hricová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5" t="s">
        <v>157</v>
      </c>
      <c r="D94" s="127"/>
      <c r="E94" s="127"/>
      <c r="F94" s="127"/>
      <c r="G94" s="127"/>
      <c r="H94" s="127"/>
      <c r="I94" s="127"/>
      <c r="J94" s="166" t="s">
        <v>158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67" t="s">
        <v>159</v>
      </c>
      <c r="D96" s="38"/>
      <c r="E96" s="38"/>
      <c r="F96" s="38"/>
      <c r="G96" s="38"/>
      <c r="H96" s="38"/>
      <c r="I96" s="38"/>
      <c r="J96" s="86">
        <f>J150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160</v>
      </c>
    </row>
    <row r="97" spans="2:12" s="9" customFormat="1" ht="24.95" customHeight="1">
      <c r="B97" s="168"/>
      <c r="C97" s="169"/>
      <c r="D97" s="170" t="s">
        <v>161</v>
      </c>
      <c r="E97" s="171"/>
      <c r="F97" s="171"/>
      <c r="G97" s="171"/>
      <c r="H97" s="171"/>
      <c r="I97" s="171"/>
      <c r="J97" s="172">
        <f>J151</f>
        <v>0</v>
      </c>
      <c r="K97" s="169"/>
      <c r="L97" s="173"/>
    </row>
    <row r="98" spans="2:12" s="10" customFormat="1" ht="19.899999999999999" customHeight="1">
      <c r="B98" s="174"/>
      <c r="C98" s="106"/>
      <c r="D98" s="175" t="s">
        <v>162</v>
      </c>
      <c r="E98" s="176"/>
      <c r="F98" s="176"/>
      <c r="G98" s="176"/>
      <c r="H98" s="176"/>
      <c r="I98" s="176"/>
      <c r="J98" s="177">
        <f>J152</f>
        <v>0</v>
      </c>
      <c r="K98" s="106"/>
      <c r="L98" s="178"/>
    </row>
    <row r="99" spans="2:12" s="10" customFormat="1" ht="19.899999999999999" customHeight="1">
      <c r="B99" s="174"/>
      <c r="C99" s="106"/>
      <c r="D99" s="175" t="s">
        <v>163</v>
      </c>
      <c r="E99" s="176"/>
      <c r="F99" s="176"/>
      <c r="G99" s="176"/>
      <c r="H99" s="176"/>
      <c r="I99" s="176"/>
      <c r="J99" s="177">
        <f>J178</f>
        <v>0</v>
      </c>
      <c r="K99" s="106"/>
      <c r="L99" s="178"/>
    </row>
    <row r="100" spans="2:12" s="10" customFormat="1" ht="19.899999999999999" customHeight="1">
      <c r="B100" s="174"/>
      <c r="C100" s="106"/>
      <c r="D100" s="175" t="s">
        <v>164</v>
      </c>
      <c r="E100" s="176"/>
      <c r="F100" s="176"/>
      <c r="G100" s="176"/>
      <c r="H100" s="176"/>
      <c r="I100" s="176"/>
      <c r="J100" s="177">
        <f>J247</f>
        <v>0</v>
      </c>
      <c r="K100" s="106"/>
      <c r="L100" s="178"/>
    </row>
    <row r="101" spans="2:12" s="10" customFormat="1" ht="19.899999999999999" customHeight="1">
      <c r="B101" s="174"/>
      <c r="C101" s="106"/>
      <c r="D101" s="175" t="s">
        <v>165</v>
      </c>
      <c r="E101" s="176"/>
      <c r="F101" s="176"/>
      <c r="G101" s="176"/>
      <c r="H101" s="176"/>
      <c r="I101" s="176"/>
      <c r="J101" s="177">
        <f>J258</f>
        <v>0</v>
      </c>
      <c r="K101" s="106"/>
      <c r="L101" s="178"/>
    </row>
    <row r="102" spans="2:12" s="10" customFormat="1" ht="19.899999999999999" customHeight="1">
      <c r="B102" s="174"/>
      <c r="C102" s="106"/>
      <c r="D102" s="175" t="s">
        <v>2273</v>
      </c>
      <c r="E102" s="176"/>
      <c r="F102" s="176"/>
      <c r="G102" s="176"/>
      <c r="H102" s="176"/>
      <c r="I102" s="176"/>
      <c r="J102" s="177">
        <f>J327</f>
        <v>0</v>
      </c>
      <c r="K102" s="106"/>
      <c r="L102" s="178"/>
    </row>
    <row r="103" spans="2:12" s="10" customFormat="1" ht="19.899999999999999" customHeight="1">
      <c r="B103" s="174"/>
      <c r="C103" s="106"/>
      <c r="D103" s="175" t="s">
        <v>166</v>
      </c>
      <c r="E103" s="176"/>
      <c r="F103" s="176"/>
      <c r="G103" s="176"/>
      <c r="H103" s="176"/>
      <c r="I103" s="176"/>
      <c r="J103" s="177">
        <f>J330</f>
        <v>0</v>
      </c>
      <c r="K103" s="106"/>
      <c r="L103" s="178"/>
    </row>
    <row r="104" spans="2:12" s="10" customFormat="1" ht="19.899999999999999" customHeight="1">
      <c r="B104" s="174"/>
      <c r="C104" s="106"/>
      <c r="D104" s="175" t="s">
        <v>2274</v>
      </c>
      <c r="E104" s="176"/>
      <c r="F104" s="176"/>
      <c r="G104" s="176"/>
      <c r="H104" s="176"/>
      <c r="I104" s="176"/>
      <c r="J104" s="177">
        <f>J381</f>
        <v>0</v>
      </c>
      <c r="K104" s="106"/>
      <c r="L104" s="178"/>
    </row>
    <row r="105" spans="2:12" s="10" customFormat="1" ht="19.899999999999999" customHeight="1">
      <c r="B105" s="174"/>
      <c r="C105" s="106"/>
      <c r="D105" s="175" t="s">
        <v>167</v>
      </c>
      <c r="E105" s="176"/>
      <c r="F105" s="176"/>
      <c r="G105" s="176"/>
      <c r="H105" s="176"/>
      <c r="I105" s="176"/>
      <c r="J105" s="177">
        <f>J384</f>
        <v>0</v>
      </c>
      <c r="K105" s="106"/>
      <c r="L105" s="178"/>
    </row>
    <row r="106" spans="2:12" s="10" customFormat="1" ht="19.899999999999999" customHeight="1">
      <c r="B106" s="174"/>
      <c r="C106" s="106"/>
      <c r="D106" s="175" t="s">
        <v>168</v>
      </c>
      <c r="E106" s="176"/>
      <c r="F106" s="176"/>
      <c r="G106" s="176"/>
      <c r="H106" s="176"/>
      <c r="I106" s="176"/>
      <c r="J106" s="177">
        <f>J583</f>
        <v>0</v>
      </c>
      <c r="K106" s="106"/>
      <c r="L106" s="178"/>
    </row>
    <row r="107" spans="2:12" s="9" customFormat="1" ht="24.95" customHeight="1">
      <c r="B107" s="168"/>
      <c r="C107" s="169"/>
      <c r="D107" s="170" t="s">
        <v>169</v>
      </c>
      <c r="E107" s="171"/>
      <c r="F107" s="171"/>
      <c r="G107" s="171"/>
      <c r="H107" s="171"/>
      <c r="I107" s="171"/>
      <c r="J107" s="172">
        <f>J587</f>
        <v>0</v>
      </c>
      <c r="K107" s="169"/>
      <c r="L107" s="173"/>
    </row>
    <row r="108" spans="2:12" s="10" customFormat="1" ht="19.899999999999999" customHeight="1">
      <c r="B108" s="174"/>
      <c r="C108" s="106"/>
      <c r="D108" s="175" t="s">
        <v>170</v>
      </c>
      <c r="E108" s="176"/>
      <c r="F108" s="176"/>
      <c r="G108" s="176"/>
      <c r="H108" s="176"/>
      <c r="I108" s="176"/>
      <c r="J108" s="177">
        <f>J588</f>
        <v>0</v>
      </c>
      <c r="K108" s="106"/>
      <c r="L108" s="178"/>
    </row>
    <row r="109" spans="2:12" s="10" customFormat="1" ht="19.899999999999999" customHeight="1">
      <c r="B109" s="174"/>
      <c r="C109" s="106"/>
      <c r="D109" s="175" t="s">
        <v>2275</v>
      </c>
      <c r="E109" s="176"/>
      <c r="F109" s="176"/>
      <c r="G109" s="176"/>
      <c r="H109" s="176"/>
      <c r="I109" s="176"/>
      <c r="J109" s="177">
        <f>J640</f>
        <v>0</v>
      </c>
      <c r="K109" s="106"/>
      <c r="L109" s="178"/>
    </row>
    <row r="110" spans="2:12" s="10" customFormat="1" ht="19.899999999999999" customHeight="1">
      <c r="B110" s="174"/>
      <c r="C110" s="106"/>
      <c r="D110" s="175" t="s">
        <v>173</v>
      </c>
      <c r="E110" s="176"/>
      <c r="F110" s="176"/>
      <c r="G110" s="176"/>
      <c r="H110" s="176"/>
      <c r="I110" s="176"/>
      <c r="J110" s="177">
        <f>J649</f>
        <v>0</v>
      </c>
      <c r="K110" s="106"/>
      <c r="L110" s="178"/>
    </row>
    <row r="111" spans="2:12" s="10" customFormat="1" ht="19.899999999999999" customHeight="1">
      <c r="B111" s="174"/>
      <c r="C111" s="106"/>
      <c r="D111" s="175" t="s">
        <v>174</v>
      </c>
      <c r="E111" s="176"/>
      <c r="F111" s="176"/>
      <c r="G111" s="176"/>
      <c r="H111" s="176"/>
      <c r="I111" s="176"/>
      <c r="J111" s="177">
        <f>J659</f>
        <v>0</v>
      </c>
      <c r="K111" s="106"/>
      <c r="L111" s="178"/>
    </row>
    <row r="112" spans="2:12" s="10" customFormat="1" ht="19.899999999999999" customHeight="1">
      <c r="B112" s="174"/>
      <c r="C112" s="106"/>
      <c r="D112" s="175" t="s">
        <v>175</v>
      </c>
      <c r="E112" s="176"/>
      <c r="F112" s="176"/>
      <c r="G112" s="176"/>
      <c r="H112" s="176"/>
      <c r="I112" s="176"/>
      <c r="J112" s="177">
        <f>J665</f>
        <v>0</v>
      </c>
      <c r="K112" s="106"/>
      <c r="L112" s="178"/>
    </row>
    <row r="113" spans="1:65" s="10" customFormat="1" ht="19.899999999999999" customHeight="1">
      <c r="B113" s="174"/>
      <c r="C113" s="106"/>
      <c r="D113" s="175" t="s">
        <v>2276</v>
      </c>
      <c r="E113" s="176"/>
      <c r="F113" s="176"/>
      <c r="G113" s="176"/>
      <c r="H113" s="176"/>
      <c r="I113" s="176"/>
      <c r="J113" s="177">
        <f>J716</f>
        <v>0</v>
      </c>
      <c r="K113" s="106"/>
      <c r="L113" s="178"/>
    </row>
    <row r="114" spans="1:65" s="10" customFormat="1" ht="19.899999999999999" customHeight="1">
      <c r="B114" s="174"/>
      <c r="C114" s="106"/>
      <c r="D114" s="175" t="s">
        <v>176</v>
      </c>
      <c r="E114" s="176"/>
      <c r="F114" s="176"/>
      <c r="G114" s="176"/>
      <c r="H114" s="176"/>
      <c r="I114" s="176"/>
      <c r="J114" s="177">
        <f>J736</f>
        <v>0</v>
      </c>
      <c r="K114" s="106"/>
      <c r="L114" s="178"/>
    </row>
    <row r="115" spans="1:65" s="10" customFormat="1" ht="19.899999999999999" customHeight="1">
      <c r="B115" s="174"/>
      <c r="C115" s="106"/>
      <c r="D115" s="175" t="s">
        <v>2277</v>
      </c>
      <c r="E115" s="176"/>
      <c r="F115" s="176"/>
      <c r="G115" s="176"/>
      <c r="H115" s="176"/>
      <c r="I115" s="176"/>
      <c r="J115" s="177">
        <f>J954</f>
        <v>0</v>
      </c>
      <c r="K115" s="106"/>
      <c r="L115" s="178"/>
    </row>
    <row r="116" spans="1:65" s="10" customFormat="1" ht="19.899999999999999" customHeight="1">
      <c r="B116" s="174"/>
      <c r="C116" s="106"/>
      <c r="D116" s="175" t="s">
        <v>2278</v>
      </c>
      <c r="E116" s="176"/>
      <c r="F116" s="176"/>
      <c r="G116" s="176"/>
      <c r="H116" s="176"/>
      <c r="I116" s="176"/>
      <c r="J116" s="177">
        <f>J977</f>
        <v>0</v>
      </c>
      <c r="K116" s="106"/>
      <c r="L116" s="178"/>
    </row>
    <row r="117" spans="1:65" s="10" customFormat="1" ht="19.899999999999999" customHeight="1">
      <c r="B117" s="174"/>
      <c r="C117" s="106"/>
      <c r="D117" s="175" t="s">
        <v>177</v>
      </c>
      <c r="E117" s="176"/>
      <c r="F117" s="176"/>
      <c r="G117" s="176"/>
      <c r="H117" s="176"/>
      <c r="I117" s="176"/>
      <c r="J117" s="177">
        <f>J983</f>
        <v>0</v>
      </c>
      <c r="K117" s="106"/>
      <c r="L117" s="178"/>
    </row>
    <row r="118" spans="1:65" s="10" customFormat="1" ht="19.899999999999999" customHeight="1">
      <c r="B118" s="174"/>
      <c r="C118" s="106"/>
      <c r="D118" s="175" t="s">
        <v>2279</v>
      </c>
      <c r="E118" s="176"/>
      <c r="F118" s="176"/>
      <c r="G118" s="176"/>
      <c r="H118" s="176"/>
      <c r="I118" s="176"/>
      <c r="J118" s="177">
        <f>J988</f>
        <v>0</v>
      </c>
      <c r="K118" s="106"/>
      <c r="L118" s="178"/>
    </row>
    <row r="119" spans="1:65" s="10" customFormat="1" ht="19.899999999999999" customHeight="1">
      <c r="B119" s="174"/>
      <c r="C119" s="106"/>
      <c r="D119" s="175" t="s">
        <v>2280</v>
      </c>
      <c r="E119" s="176"/>
      <c r="F119" s="176"/>
      <c r="G119" s="176"/>
      <c r="H119" s="176"/>
      <c r="I119" s="176"/>
      <c r="J119" s="177">
        <f>J991</f>
        <v>0</v>
      </c>
      <c r="K119" s="106"/>
      <c r="L119" s="178"/>
    </row>
    <row r="120" spans="1:65" s="10" customFormat="1" ht="19.899999999999999" customHeight="1">
      <c r="B120" s="174"/>
      <c r="C120" s="106"/>
      <c r="D120" s="175" t="s">
        <v>2281</v>
      </c>
      <c r="E120" s="176"/>
      <c r="F120" s="176"/>
      <c r="G120" s="176"/>
      <c r="H120" s="176"/>
      <c r="I120" s="176"/>
      <c r="J120" s="177">
        <f>J998</f>
        <v>0</v>
      </c>
      <c r="K120" s="106"/>
      <c r="L120" s="178"/>
    </row>
    <row r="121" spans="1:65" s="2" customFormat="1" ht="21.75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6.95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29.25" customHeight="1">
      <c r="A123" s="36"/>
      <c r="B123" s="37"/>
      <c r="C123" s="167" t="s">
        <v>179</v>
      </c>
      <c r="D123" s="38"/>
      <c r="E123" s="38"/>
      <c r="F123" s="38"/>
      <c r="G123" s="38"/>
      <c r="H123" s="38"/>
      <c r="I123" s="38"/>
      <c r="J123" s="179">
        <f>ROUND(J124 + J125 + J126 + J127 + J128 + J129,2)</f>
        <v>0</v>
      </c>
      <c r="K123" s="38"/>
      <c r="L123" s="53"/>
      <c r="N123" s="180" t="s">
        <v>41</v>
      </c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18" customHeight="1">
      <c r="A124" s="36"/>
      <c r="B124" s="37"/>
      <c r="C124" s="38"/>
      <c r="D124" s="345" t="s">
        <v>180</v>
      </c>
      <c r="E124" s="344"/>
      <c r="F124" s="344"/>
      <c r="G124" s="38"/>
      <c r="H124" s="38"/>
      <c r="I124" s="38"/>
      <c r="J124" s="119">
        <v>0</v>
      </c>
      <c r="K124" s="38"/>
      <c r="L124" s="181"/>
      <c r="M124" s="182"/>
      <c r="N124" s="183" t="s">
        <v>43</v>
      </c>
      <c r="O124" s="182"/>
      <c r="P124" s="182"/>
      <c r="Q124" s="182"/>
      <c r="R124" s="182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5" t="s">
        <v>181</v>
      </c>
      <c r="AZ124" s="182"/>
      <c r="BA124" s="182"/>
      <c r="BB124" s="182"/>
      <c r="BC124" s="182"/>
      <c r="BD124" s="182"/>
      <c r="BE124" s="186">
        <f t="shared" ref="BE124:BE129" si="0">IF(N124="základná",J124,0)</f>
        <v>0</v>
      </c>
      <c r="BF124" s="186">
        <f t="shared" ref="BF124:BF129" si="1">IF(N124="znížená",J124,0)</f>
        <v>0</v>
      </c>
      <c r="BG124" s="186">
        <f t="shared" ref="BG124:BG129" si="2">IF(N124="zákl. prenesená",J124,0)</f>
        <v>0</v>
      </c>
      <c r="BH124" s="186">
        <f t="shared" ref="BH124:BH129" si="3">IF(N124="zníž. prenesená",J124,0)</f>
        <v>0</v>
      </c>
      <c r="BI124" s="186">
        <f t="shared" ref="BI124:BI129" si="4">IF(N124="nulová",J124,0)</f>
        <v>0</v>
      </c>
      <c r="BJ124" s="185" t="s">
        <v>87</v>
      </c>
      <c r="BK124" s="182"/>
      <c r="BL124" s="182"/>
      <c r="BM124" s="182"/>
    </row>
    <row r="125" spans="1:65" s="2" customFormat="1" ht="18" customHeight="1">
      <c r="A125" s="36"/>
      <c r="B125" s="37"/>
      <c r="C125" s="38"/>
      <c r="D125" s="345" t="s">
        <v>182</v>
      </c>
      <c r="E125" s="344"/>
      <c r="F125" s="344"/>
      <c r="G125" s="38"/>
      <c r="H125" s="38"/>
      <c r="I125" s="38"/>
      <c r="J125" s="119">
        <v>0</v>
      </c>
      <c r="K125" s="38"/>
      <c r="L125" s="181"/>
      <c r="M125" s="182"/>
      <c r="N125" s="183" t="s">
        <v>43</v>
      </c>
      <c r="O125" s="182"/>
      <c r="P125" s="182"/>
      <c r="Q125" s="182"/>
      <c r="R125" s="182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  <c r="AU125" s="182"/>
      <c r="AV125" s="182"/>
      <c r="AW125" s="182"/>
      <c r="AX125" s="182"/>
      <c r="AY125" s="185" t="s">
        <v>181</v>
      </c>
      <c r="AZ125" s="182"/>
      <c r="BA125" s="182"/>
      <c r="BB125" s="182"/>
      <c r="BC125" s="182"/>
      <c r="BD125" s="182"/>
      <c r="BE125" s="186">
        <f t="shared" si="0"/>
        <v>0</v>
      </c>
      <c r="BF125" s="186">
        <f t="shared" si="1"/>
        <v>0</v>
      </c>
      <c r="BG125" s="186">
        <f t="shared" si="2"/>
        <v>0</v>
      </c>
      <c r="BH125" s="186">
        <f t="shared" si="3"/>
        <v>0</v>
      </c>
      <c r="BI125" s="186">
        <f t="shared" si="4"/>
        <v>0</v>
      </c>
      <c r="BJ125" s="185" t="s">
        <v>87</v>
      </c>
      <c r="BK125" s="182"/>
      <c r="BL125" s="182"/>
      <c r="BM125" s="182"/>
    </row>
    <row r="126" spans="1:65" s="2" customFormat="1" ht="18" customHeight="1">
      <c r="A126" s="36"/>
      <c r="B126" s="37"/>
      <c r="C126" s="38"/>
      <c r="D126" s="345" t="s">
        <v>183</v>
      </c>
      <c r="E126" s="344"/>
      <c r="F126" s="344"/>
      <c r="G126" s="38"/>
      <c r="H126" s="38"/>
      <c r="I126" s="38"/>
      <c r="J126" s="119">
        <v>0</v>
      </c>
      <c r="K126" s="38"/>
      <c r="L126" s="181"/>
      <c r="M126" s="182"/>
      <c r="N126" s="183" t="s">
        <v>43</v>
      </c>
      <c r="O126" s="182"/>
      <c r="P126" s="182"/>
      <c r="Q126" s="182"/>
      <c r="R126" s="182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2"/>
      <c r="AT126" s="182"/>
      <c r="AU126" s="182"/>
      <c r="AV126" s="182"/>
      <c r="AW126" s="182"/>
      <c r="AX126" s="182"/>
      <c r="AY126" s="185" t="s">
        <v>181</v>
      </c>
      <c r="AZ126" s="182"/>
      <c r="BA126" s="182"/>
      <c r="BB126" s="182"/>
      <c r="BC126" s="182"/>
      <c r="BD126" s="182"/>
      <c r="BE126" s="186">
        <f t="shared" si="0"/>
        <v>0</v>
      </c>
      <c r="BF126" s="186">
        <f t="shared" si="1"/>
        <v>0</v>
      </c>
      <c r="BG126" s="186">
        <f t="shared" si="2"/>
        <v>0</v>
      </c>
      <c r="BH126" s="186">
        <f t="shared" si="3"/>
        <v>0</v>
      </c>
      <c r="BI126" s="186">
        <f t="shared" si="4"/>
        <v>0</v>
      </c>
      <c r="BJ126" s="185" t="s">
        <v>87</v>
      </c>
      <c r="BK126" s="182"/>
      <c r="BL126" s="182"/>
      <c r="BM126" s="182"/>
    </row>
    <row r="127" spans="1:65" s="2" customFormat="1" ht="18" customHeight="1">
      <c r="A127" s="36"/>
      <c r="B127" s="37"/>
      <c r="C127" s="38"/>
      <c r="D127" s="345" t="s">
        <v>184</v>
      </c>
      <c r="E127" s="344"/>
      <c r="F127" s="344"/>
      <c r="G127" s="38"/>
      <c r="H127" s="38"/>
      <c r="I127" s="38"/>
      <c r="J127" s="119">
        <v>0</v>
      </c>
      <c r="K127" s="38"/>
      <c r="L127" s="181"/>
      <c r="M127" s="182"/>
      <c r="N127" s="183" t="s">
        <v>43</v>
      </c>
      <c r="O127" s="182"/>
      <c r="P127" s="182"/>
      <c r="Q127" s="182"/>
      <c r="R127" s="182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  <c r="AU127" s="182"/>
      <c r="AV127" s="182"/>
      <c r="AW127" s="182"/>
      <c r="AX127" s="182"/>
      <c r="AY127" s="185" t="s">
        <v>181</v>
      </c>
      <c r="AZ127" s="182"/>
      <c r="BA127" s="182"/>
      <c r="BB127" s="182"/>
      <c r="BC127" s="182"/>
      <c r="BD127" s="182"/>
      <c r="BE127" s="186">
        <f t="shared" si="0"/>
        <v>0</v>
      </c>
      <c r="BF127" s="186">
        <f t="shared" si="1"/>
        <v>0</v>
      </c>
      <c r="BG127" s="186">
        <f t="shared" si="2"/>
        <v>0</v>
      </c>
      <c r="BH127" s="186">
        <f t="shared" si="3"/>
        <v>0</v>
      </c>
      <c r="BI127" s="186">
        <f t="shared" si="4"/>
        <v>0</v>
      </c>
      <c r="BJ127" s="185" t="s">
        <v>87</v>
      </c>
      <c r="BK127" s="182"/>
      <c r="BL127" s="182"/>
      <c r="BM127" s="182"/>
    </row>
    <row r="128" spans="1:65" s="2" customFormat="1" ht="18" customHeight="1">
      <c r="A128" s="36"/>
      <c r="B128" s="37"/>
      <c r="C128" s="38"/>
      <c r="D128" s="345" t="s">
        <v>185</v>
      </c>
      <c r="E128" s="344"/>
      <c r="F128" s="344"/>
      <c r="G128" s="38"/>
      <c r="H128" s="38"/>
      <c r="I128" s="38"/>
      <c r="J128" s="119">
        <v>0</v>
      </c>
      <c r="K128" s="38"/>
      <c r="L128" s="181"/>
      <c r="M128" s="182"/>
      <c r="N128" s="183" t="s">
        <v>43</v>
      </c>
      <c r="O128" s="182"/>
      <c r="P128" s="182"/>
      <c r="Q128" s="182"/>
      <c r="R128" s="182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  <c r="AU128" s="182"/>
      <c r="AV128" s="182"/>
      <c r="AW128" s="182"/>
      <c r="AX128" s="182"/>
      <c r="AY128" s="185" t="s">
        <v>181</v>
      </c>
      <c r="AZ128" s="182"/>
      <c r="BA128" s="182"/>
      <c r="BB128" s="182"/>
      <c r="BC128" s="182"/>
      <c r="BD128" s="182"/>
      <c r="BE128" s="186">
        <f t="shared" si="0"/>
        <v>0</v>
      </c>
      <c r="BF128" s="186">
        <f t="shared" si="1"/>
        <v>0</v>
      </c>
      <c r="BG128" s="186">
        <f t="shared" si="2"/>
        <v>0</v>
      </c>
      <c r="BH128" s="186">
        <f t="shared" si="3"/>
        <v>0</v>
      </c>
      <c r="BI128" s="186">
        <f t="shared" si="4"/>
        <v>0</v>
      </c>
      <c r="BJ128" s="185" t="s">
        <v>87</v>
      </c>
      <c r="BK128" s="182"/>
      <c r="BL128" s="182"/>
      <c r="BM128" s="182"/>
    </row>
    <row r="129" spans="1:65" s="2" customFormat="1" ht="18" customHeight="1">
      <c r="A129" s="36"/>
      <c r="B129" s="37"/>
      <c r="C129" s="38"/>
      <c r="D129" s="118" t="s">
        <v>186</v>
      </c>
      <c r="E129" s="38"/>
      <c r="F129" s="38"/>
      <c r="G129" s="38"/>
      <c r="H129" s="38"/>
      <c r="I129" s="38"/>
      <c r="J129" s="119">
        <f>ROUND(J30*T129,2)</f>
        <v>0</v>
      </c>
      <c r="K129" s="38"/>
      <c r="L129" s="181"/>
      <c r="M129" s="182"/>
      <c r="N129" s="183" t="s">
        <v>43</v>
      </c>
      <c r="O129" s="182"/>
      <c r="P129" s="182"/>
      <c r="Q129" s="182"/>
      <c r="R129" s="182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2"/>
      <c r="AT129" s="182"/>
      <c r="AU129" s="182"/>
      <c r="AV129" s="182"/>
      <c r="AW129" s="182"/>
      <c r="AX129" s="182"/>
      <c r="AY129" s="185" t="s">
        <v>187</v>
      </c>
      <c r="AZ129" s="182"/>
      <c r="BA129" s="182"/>
      <c r="BB129" s="182"/>
      <c r="BC129" s="182"/>
      <c r="BD129" s="182"/>
      <c r="BE129" s="186">
        <f t="shared" si="0"/>
        <v>0</v>
      </c>
      <c r="BF129" s="186">
        <f t="shared" si="1"/>
        <v>0</v>
      </c>
      <c r="BG129" s="186">
        <f t="shared" si="2"/>
        <v>0</v>
      </c>
      <c r="BH129" s="186">
        <f t="shared" si="3"/>
        <v>0</v>
      </c>
      <c r="BI129" s="186">
        <f t="shared" si="4"/>
        <v>0</v>
      </c>
      <c r="BJ129" s="185" t="s">
        <v>87</v>
      </c>
      <c r="BK129" s="182"/>
      <c r="BL129" s="182"/>
      <c r="BM129" s="182"/>
    </row>
    <row r="130" spans="1:65" s="2" customFormat="1" ht="11.25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29.25" customHeight="1">
      <c r="A131" s="36"/>
      <c r="B131" s="37"/>
      <c r="C131" s="126" t="s">
        <v>151</v>
      </c>
      <c r="D131" s="127"/>
      <c r="E131" s="127"/>
      <c r="F131" s="127"/>
      <c r="G131" s="127"/>
      <c r="H131" s="127"/>
      <c r="I131" s="127"/>
      <c r="J131" s="128">
        <f>ROUND(J96+J123,2)</f>
        <v>0</v>
      </c>
      <c r="K131" s="127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6.95" customHeight="1">
      <c r="A132" s="36"/>
      <c r="B132" s="56"/>
      <c r="C132" s="57"/>
      <c r="D132" s="57"/>
      <c r="E132" s="57"/>
      <c r="F132" s="57"/>
      <c r="G132" s="57"/>
      <c r="H132" s="57"/>
      <c r="I132" s="57"/>
      <c r="J132" s="57"/>
      <c r="K132" s="57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6" spans="1:65" s="2" customFormat="1" ht="6.95" customHeight="1">
      <c r="A136" s="36"/>
      <c r="B136" s="58"/>
      <c r="C136" s="59"/>
      <c r="D136" s="59"/>
      <c r="E136" s="59"/>
      <c r="F136" s="59"/>
      <c r="G136" s="59"/>
      <c r="H136" s="59"/>
      <c r="I136" s="59"/>
      <c r="J136" s="59"/>
      <c r="K136" s="59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5" s="2" customFormat="1" ht="24.95" customHeight="1">
      <c r="A137" s="36"/>
      <c r="B137" s="37"/>
      <c r="C137" s="24" t="s">
        <v>188</v>
      </c>
      <c r="D137" s="38"/>
      <c r="E137" s="38"/>
      <c r="F137" s="38"/>
      <c r="G137" s="38"/>
      <c r="H137" s="38"/>
      <c r="I137" s="38"/>
      <c r="J137" s="38"/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5" s="2" customFormat="1" ht="6.95" customHeight="1">
      <c r="A138" s="36"/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5" s="2" customFormat="1" ht="12" customHeight="1">
      <c r="A139" s="36"/>
      <c r="B139" s="37"/>
      <c r="C139" s="30" t="s">
        <v>15</v>
      </c>
      <c r="D139" s="38"/>
      <c r="E139" s="38"/>
      <c r="F139" s="38"/>
      <c r="G139" s="38"/>
      <c r="H139" s="38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5" s="2" customFormat="1" ht="26.25" customHeight="1">
      <c r="A140" s="36"/>
      <c r="B140" s="37"/>
      <c r="C140" s="38"/>
      <c r="D140" s="38"/>
      <c r="E140" s="353" t="str">
        <f>E7</f>
        <v>Rekonštrukcia Spišského hradu, Románsky palác a Západné paláce II.etapa</v>
      </c>
      <c r="F140" s="354"/>
      <c r="G140" s="354"/>
      <c r="H140" s="354"/>
      <c r="I140" s="38"/>
      <c r="J140" s="38"/>
      <c r="K140" s="38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65" s="2" customFormat="1" ht="12" customHeight="1">
      <c r="A141" s="36"/>
      <c r="B141" s="37"/>
      <c r="C141" s="30" t="s">
        <v>153</v>
      </c>
      <c r="D141" s="38"/>
      <c r="E141" s="38"/>
      <c r="F141" s="38"/>
      <c r="G141" s="38"/>
      <c r="H141" s="38"/>
      <c r="I141" s="38"/>
      <c r="J141" s="38"/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65" s="2" customFormat="1" ht="16.5" customHeight="1">
      <c r="A142" s="36"/>
      <c r="B142" s="37"/>
      <c r="C142" s="38"/>
      <c r="D142" s="38"/>
      <c r="E142" s="339" t="str">
        <f>E9</f>
        <v>2 - SO.02 - západné paláce s kaplnkou</v>
      </c>
      <c r="F142" s="355"/>
      <c r="G142" s="355"/>
      <c r="H142" s="355"/>
      <c r="I142" s="38"/>
      <c r="J142" s="38"/>
      <c r="K142" s="38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65" s="2" customFormat="1" ht="6.95" customHeight="1">
      <c r="A143" s="36"/>
      <c r="B143" s="37"/>
      <c r="C143" s="38"/>
      <c r="D143" s="38"/>
      <c r="E143" s="38"/>
      <c r="F143" s="38"/>
      <c r="G143" s="38"/>
      <c r="H143" s="38"/>
      <c r="I143" s="38"/>
      <c r="J143" s="38"/>
      <c r="K143" s="38"/>
      <c r="L143" s="53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1:65" s="2" customFormat="1" ht="12" customHeight="1">
      <c r="A144" s="36"/>
      <c r="B144" s="37"/>
      <c r="C144" s="30" t="s">
        <v>19</v>
      </c>
      <c r="D144" s="38"/>
      <c r="E144" s="38"/>
      <c r="F144" s="28" t="str">
        <f>F12</f>
        <v xml:space="preserve"> </v>
      </c>
      <c r="G144" s="38"/>
      <c r="H144" s="38"/>
      <c r="I144" s="30" t="s">
        <v>21</v>
      </c>
      <c r="J144" s="68" t="str">
        <f>IF(J12="","",J12)</f>
        <v>20. 3. 2021</v>
      </c>
      <c r="K144" s="38"/>
      <c r="L144" s="53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1:65" s="2" customFormat="1" ht="6.95" customHeight="1">
      <c r="A145" s="36"/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53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65" s="2" customFormat="1" ht="25.7" customHeight="1">
      <c r="A146" s="36"/>
      <c r="B146" s="37"/>
      <c r="C146" s="30" t="s">
        <v>23</v>
      </c>
      <c r="D146" s="38"/>
      <c r="E146" s="38"/>
      <c r="F146" s="28" t="str">
        <f>E15</f>
        <v>Slovenské národné múzeum Bratislava</v>
      </c>
      <c r="G146" s="38"/>
      <c r="H146" s="38"/>
      <c r="I146" s="30" t="s">
        <v>29</v>
      </c>
      <c r="J146" s="33" t="str">
        <f>E21</f>
        <v>Štúdio J  J s.r.o. Levoča</v>
      </c>
      <c r="K146" s="38"/>
      <c r="L146" s="53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1:65" s="2" customFormat="1" ht="15.2" customHeight="1">
      <c r="A147" s="36"/>
      <c r="B147" s="37"/>
      <c r="C147" s="30" t="s">
        <v>27</v>
      </c>
      <c r="D147" s="38"/>
      <c r="E147" s="38"/>
      <c r="F147" s="28" t="str">
        <f>IF(E18="","",E18)</f>
        <v>Vyplň údaj</v>
      </c>
      <c r="G147" s="38"/>
      <c r="H147" s="38"/>
      <c r="I147" s="30" t="s">
        <v>31</v>
      </c>
      <c r="J147" s="33" t="str">
        <f>E24</f>
        <v>Anna Hricová</v>
      </c>
      <c r="K147" s="38"/>
      <c r="L147" s="53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1:65" s="2" customFormat="1" ht="10.35" customHeight="1">
      <c r="A148" s="36"/>
      <c r="B148" s="37"/>
      <c r="C148" s="38"/>
      <c r="D148" s="38"/>
      <c r="E148" s="38"/>
      <c r="F148" s="38"/>
      <c r="G148" s="38"/>
      <c r="H148" s="38"/>
      <c r="I148" s="38"/>
      <c r="J148" s="38"/>
      <c r="K148" s="38"/>
      <c r="L148" s="53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1:65" s="11" customFormat="1" ht="29.25" customHeight="1">
      <c r="A149" s="187"/>
      <c r="B149" s="188"/>
      <c r="C149" s="189" t="s">
        <v>189</v>
      </c>
      <c r="D149" s="190" t="s">
        <v>62</v>
      </c>
      <c r="E149" s="190" t="s">
        <v>58</v>
      </c>
      <c r="F149" s="190" t="s">
        <v>59</v>
      </c>
      <c r="G149" s="190" t="s">
        <v>190</v>
      </c>
      <c r="H149" s="190" t="s">
        <v>191</v>
      </c>
      <c r="I149" s="190" t="s">
        <v>192</v>
      </c>
      <c r="J149" s="191" t="s">
        <v>158</v>
      </c>
      <c r="K149" s="192" t="s">
        <v>193</v>
      </c>
      <c r="L149" s="193"/>
      <c r="M149" s="77" t="s">
        <v>1</v>
      </c>
      <c r="N149" s="78" t="s">
        <v>41</v>
      </c>
      <c r="O149" s="78" t="s">
        <v>194</v>
      </c>
      <c r="P149" s="78" t="s">
        <v>195</v>
      </c>
      <c r="Q149" s="78" t="s">
        <v>196</v>
      </c>
      <c r="R149" s="78" t="s">
        <v>197</v>
      </c>
      <c r="S149" s="78" t="s">
        <v>198</v>
      </c>
      <c r="T149" s="79" t="s">
        <v>199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</row>
    <row r="150" spans="1:65" s="2" customFormat="1" ht="22.9" customHeight="1">
      <c r="A150" s="36"/>
      <c r="B150" s="37"/>
      <c r="C150" s="84" t="s">
        <v>155</v>
      </c>
      <c r="D150" s="38"/>
      <c r="E150" s="38"/>
      <c r="F150" s="38"/>
      <c r="G150" s="38"/>
      <c r="H150" s="38"/>
      <c r="I150" s="38"/>
      <c r="J150" s="194">
        <f>BK150</f>
        <v>0</v>
      </c>
      <c r="K150" s="38"/>
      <c r="L150" s="39"/>
      <c r="M150" s="80"/>
      <c r="N150" s="195"/>
      <c r="O150" s="81"/>
      <c r="P150" s="196">
        <f>P151+P587</f>
        <v>0</v>
      </c>
      <c r="Q150" s="81"/>
      <c r="R150" s="196">
        <f>R151+R587</f>
        <v>1235.6437693312751</v>
      </c>
      <c r="S150" s="81"/>
      <c r="T150" s="197">
        <f>T151+T587</f>
        <v>1268.8614575999995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76</v>
      </c>
      <c r="AU150" s="18" t="s">
        <v>160</v>
      </c>
      <c r="BK150" s="198">
        <f>BK151+BK587</f>
        <v>0</v>
      </c>
    </row>
    <row r="151" spans="1:65" s="12" customFormat="1" ht="25.9" customHeight="1">
      <c r="B151" s="199"/>
      <c r="C151" s="200"/>
      <c r="D151" s="201" t="s">
        <v>76</v>
      </c>
      <c r="E151" s="202" t="s">
        <v>200</v>
      </c>
      <c r="F151" s="202" t="s">
        <v>201</v>
      </c>
      <c r="G151" s="200"/>
      <c r="H151" s="200"/>
      <c r="I151" s="203"/>
      <c r="J151" s="204">
        <f>BK151</f>
        <v>0</v>
      </c>
      <c r="K151" s="200"/>
      <c r="L151" s="205"/>
      <c r="M151" s="206"/>
      <c r="N151" s="207"/>
      <c r="O151" s="207"/>
      <c r="P151" s="208">
        <f>P152+P178+P247+P258+P327+P330+P381+P384+P583</f>
        <v>0</v>
      </c>
      <c r="Q151" s="207"/>
      <c r="R151" s="208">
        <f>R152+R178+R247+R258+R327+R330+R381+R384+R583</f>
        <v>1083.8577246876901</v>
      </c>
      <c r="S151" s="207"/>
      <c r="T151" s="209">
        <f>T152+T178+T247+T258+T327+T330+T381+T384+T583</f>
        <v>1263.3526909999996</v>
      </c>
      <c r="AR151" s="210" t="s">
        <v>81</v>
      </c>
      <c r="AT151" s="211" t="s">
        <v>76</v>
      </c>
      <c r="AU151" s="211" t="s">
        <v>77</v>
      </c>
      <c r="AY151" s="210" t="s">
        <v>202</v>
      </c>
      <c r="BK151" s="212">
        <f>BK152+BK178+BK247+BK258+BK327+BK330+BK381+BK384+BK583</f>
        <v>0</v>
      </c>
    </row>
    <row r="152" spans="1:65" s="12" customFormat="1" ht="22.9" customHeight="1">
      <c r="B152" s="199"/>
      <c r="C152" s="200"/>
      <c r="D152" s="201" t="s">
        <v>76</v>
      </c>
      <c r="E152" s="213" t="s">
        <v>81</v>
      </c>
      <c r="F152" s="213" t="s">
        <v>203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SUM(P153:P177)</f>
        <v>0</v>
      </c>
      <c r="Q152" s="207"/>
      <c r="R152" s="208">
        <f>SUM(R153:R177)</f>
        <v>0</v>
      </c>
      <c r="S152" s="207"/>
      <c r="T152" s="209">
        <f>SUM(T153:T177)</f>
        <v>0</v>
      </c>
      <c r="AR152" s="210" t="s">
        <v>81</v>
      </c>
      <c r="AT152" s="211" t="s">
        <v>76</v>
      </c>
      <c r="AU152" s="211" t="s">
        <v>81</v>
      </c>
      <c r="AY152" s="210" t="s">
        <v>202</v>
      </c>
      <c r="BK152" s="212">
        <f>SUM(BK153:BK177)</f>
        <v>0</v>
      </c>
    </row>
    <row r="153" spans="1:65" s="2" customFormat="1" ht="24.2" customHeight="1">
      <c r="A153" s="36"/>
      <c r="B153" s="37"/>
      <c r="C153" s="215" t="s">
        <v>81</v>
      </c>
      <c r="D153" s="215" t="s">
        <v>204</v>
      </c>
      <c r="E153" s="216" t="s">
        <v>2282</v>
      </c>
      <c r="F153" s="217" t="s">
        <v>2283</v>
      </c>
      <c r="G153" s="218" t="s">
        <v>207</v>
      </c>
      <c r="H153" s="219">
        <v>7.319</v>
      </c>
      <c r="I153" s="220"/>
      <c r="J153" s="221">
        <f>ROUND(I153*H153,2)</f>
        <v>0</v>
      </c>
      <c r="K153" s="222"/>
      <c r="L153" s="39"/>
      <c r="M153" s="223" t="s">
        <v>1</v>
      </c>
      <c r="N153" s="224" t="s">
        <v>43</v>
      </c>
      <c r="O153" s="73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208</v>
      </c>
      <c r="AT153" s="227" t="s">
        <v>204</v>
      </c>
      <c r="AU153" s="227" t="s">
        <v>87</v>
      </c>
      <c r="AY153" s="18" t="s">
        <v>202</v>
      </c>
      <c r="BE153" s="122">
        <f>IF(N153="základná",J153,0)</f>
        <v>0</v>
      </c>
      <c r="BF153" s="122">
        <f>IF(N153="znížená",J153,0)</f>
        <v>0</v>
      </c>
      <c r="BG153" s="122">
        <f>IF(N153="zákl. prenesená",J153,0)</f>
        <v>0</v>
      </c>
      <c r="BH153" s="122">
        <f>IF(N153="zníž. prenesená",J153,0)</f>
        <v>0</v>
      </c>
      <c r="BI153" s="122">
        <f>IF(N153="nulová",J153,0)</f>
        <v>0</v>
      </c>
      <c r="BJ153" s="18" t="s">
        <v>87</v>
      </c>
      <c r="BK153" s="122">
        <f>ROUND(I153*H153,2)</f>
        <v>0</v>
      </c>
      <c r="BL153" s="18" t="s">
        <v>208</v>
      </c>
      <c r="BM153" s="227" t="s">
        <v>2284</v>
      </c>
    </row>
    <row r="154" spans="1:65" s="13" customFormat="1" ht="11.25">
      <c r="B154" s="228"/>
      <c r="C154" s="229"/>
      <c r="D154" s="230" t="s">
        <v>210</v>
      </c>
      <c r="E154" s="231" t="s">
        <v>1</v>
      </c>
      <c r="F154" s="232" t="s">
        <v>2285</v>
      </c>
      <c r="G154" s="229"/>
      <c r="H154" s="233">
        <v>1.8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210</v>
      </c>
      <c r="AU154" s="239" t="s">
        <v>87</v>
      </c>
      <c r="AV154" s="13" t="s">
        <v>87</v>
      </c>
      <c r="AW154" s="13" t="s">
        <v>33</v>
      </c>
      <c r="AX154" s="13" t="s">
        <v>77</v>
      </c>
      <c r="AY154" s="239" t="s">
        <v>202</v>
      </c>
    </row>
    <row r="155" spans="1:65" s="13" customFormat="1" ht="22.5">
      <c r="B155" s="228"/>
      <c r="C155" s="229"/>
      <c r="D155" s="230" t="s">
        <v>210</v>
      </c>
      <c r="E155" s="231" t="s">
        <v>1</v>
      </c>
      <c r="F155" s="232" t="s">
        <v>2286</v>
      </c>
      <c r="G155" s="229"/>
      <c r="H155" s="233">
        <v>1.0189999999999999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210</v>
      </c>
      <c r="AU155" s="239" t="s">
        <v>87</v>
      </c>
      <c r="AV155" s="13" t="s">
        <v>87</v>
      </c>
      <c r="AW155" s="13" t="s">
        <v>33</v>
      </c>
      <c r="AX155" s="13" t="s">
        <v>77</v>
      </c>
      <c r="AY155" s="239" t="s">
        <v>202</v>
      </c>
    </row>
    <row r="156" spans="1:65" s="14" customFormat="1" ht="11.25">
      <c r="B156" s="240"/>
      <c r="C156" s="241"/>
      <c r="D156" s="230" t="s">
        <v>210</v>
      </c>
      <c r="E156" s="242" t="s">
        <v>1</v>
      </c>
      <c r="F156" s="243" t="s">
        <v>227</v>
      </c>
      <c r="G156" s="241"/>
      <c r="H156" s="244">
        <v>2.819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AT156" s="250" t="s">
        <v>210</v>
      </c>
      <c r="AU156" s="250" t="s">
        <v>87</v>
      </c>
      <c r="AV156" s="14" t="s">
        <v>215</v>
      </c>
      <c r="AW156" s="14" t="s">
        <v>33</v>
      </c>
      <c r="AX156" s="14" t="s">
        <v>77</v>
      </c>
      <c r="AY156" s="250" t="s">
        <v>202</v>
      </c>
    </row>
    <row r="157" spans="1:65" s="16" customFormat="1" ht="11.25">
      <c r="B157" s="262"/>
      <c r="C157" s="263"/>
      <c r="D157" s="230" t="s">
        <v>210</v>
      </c>
      <c r="E157" s="264" t="s">
        <v>1</v>
      </c>
      <c r="F157" s="265" t="s">
        <v>2287</v>
      </c>
      <c r="G157" s="263"/>
      <c r="H157" s="264" t="s">
        <v>1</v>
      </c>
      <c r="I157" s="266"/>
      <c r="J157" s="263"/>
      <c r="K157" s="263"/>
      <c r="L157" s="267"/>
      <c r="M157" s="268"/>
      <c r="N157" s="269"/>
      <c r="O157" s="269"/>
      <c r="P157" s="269"/>
      <c r="Q157" s="269"/>
      <c r="R157" s="269"/>
      <c r="S157" s="269"/>
      <c r="T157" s="270"/>
      <c r="AT157" s="271" t="s">
        <v>210</v>
      </c>
      <c r="AU157" s="271" t="s">
        <v>87</v>
      </c>
      <c r="AV157" s="16" t="s">
        <v>81</v>
      </c>
      <c r="AW157" s="16" t="s">
        <v>33</v>
      </c>
      <c r="AX157" s="16" t="s">
        <v>77</v>
      </c>
      <c r="AY157" s="271" t="s">
        <v>202</v>
      </c>
    </row>
    <row r="158" spans="1:65" s="13" customFormat="1" ht="11.25">
      <c r="B158" s="228"/>
      <c r="C158" s="229"/>
      <c r="D158" s="230" t="s">
        <v>210</v>
      </c>
      <c r="E158" s="231" t="s">
        <v>1</v>
      </c>
      <c r="F158" s="232" t="s">
        <v>2288</v>
      </c>
      <c r="G158" s="229"/>
      <c r="H158" s="233">
        <v>1.92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AT158" s="239" t="s">
        <v>210</v>
      </c>
      <c r="AU158" s="239" t="s">
        <v>87</v>
      </c>
      <c r="AV158" s="13" t="s">
        <v>87</v>
      </c>
      <c r="AW158" s="13" t="s">
        <v>33</v>
      </c>
      <c r="AX158" s="13" t="s">
        <v>77</v>
      </c>
      <c r="AY158" s="239" t="s">
        <v>202</v>
      </c>
    </row>
    <row r="159" spans="1:65" s="13" customFormat="1" ht="11.25">
      <c r="B159" s="228"/>
      <c r="C159" s="229"/>
      <c r="D159" s="230" t="s">
        <v>210</v>
      </c>
      <c r="E159" s="231" t="s">
        <v>1</v>
      </c>
      <c r="F159" s="232" t="s">
        <v>2289</v>
      </c>
      <c r="G159" s="229"/>
      <c r="H159" s="233">
        <v>0.64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AT159" s="239" t="s">
        <v>210</v>
      </c>
      <c r="AU159" s="239" t="s">
        <v>87</v>
      </c>
      <c r="AV159" s="13" t="s">
        <v>87</v>
      </c>
      <c r="AW159" s="13" t="s">
        <v>33</v>
      </c>
      <c r="AX159" s="13" t="s">
        <v>77</v>
      </c>
      <c r="AY159" s="239" t="s">
        <v>202</v>
      </c>
    </row>
    <row r="160" spans="1:65" s="13" customFormat="1" ht="11.25">
      <c r="B160" s="228"/>
      <c r="C160" s="229"/>
      <c r="D160" s="230" t="s">
        <v>210</v>
      </c>
      <c r="E160" s="231" t="s">
        <v>1</v>
      </c>
      <c r="F160" s="232" t="s">
        <v>2290</v>
      </c>
      <c r="G160" s="229"/>
      <c r="H160" s="233">
        <v>0.64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AT160" s="239" t="s">
        <v>210</v>
      </c>
      <c r="AU160" s="239" t="s">
        <v>87</v>
      </c>
      <c r="AV160" s="13" t="s">
        <v>87</v>
      </c>
      <c r="AW160" s="13" t="s">
        <v>33</v>
      </c>
      <c r="AX160" s="13" t="s">
        <v>77</v>
      </c>
      <c r="AY160" s="239" t="s">
        <v>202</v>
      </c>
    </row>
    <row r="161" spans="1:65" s="14" customFormat="1" ht="11.25">
      <c r="B161" s="240"/>
      <c r="C161" s="241"/>
      <c r="D161" s="230" t="s">
        <v>210</v>
      </c>
      <c r="E161" s="242" t="s">
        <v>1</v>
      </c>
      <c r="F161" s="243" t="s">
        <v>227</v>
      </c>
      <c r="G161" s="241"/>
      <c r="H161" s="244">
        <v>3.2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AT161" s="250" t="s">
        <v>210</v>
      </c>
      <c r="AU161" s="250" t="s">
        <v>87</v>
      </c>
      <c r="AV161" s="14" t="s">
        <v>215</v>
      </c>
      <c r="AW161" s="14" t="s">
        <v>33</v>
      </c>
      <c r="AX161" s="14" t="s">
        <v>77</v>
      </c>
      <c r="AY161" s="250" t="s">
        <v>202</v>
      </c>
    </row>
    <row r="162" spans="1:65" s="13" customFormat="1" ht="11.25">
      <c r="B162" s="228"/>
      <c r="C162" s="229"/>
      <c r="D162" s="230" t="s">
        <v>210</v>
      </c>
      <c r="E162" s="231" t="s">
        <v>1</v>
      </c>
      <c r="F162" s="232" t="s">
        <v>2291</v>
      </c>
      <c r="G162" s="229"/>
      <c r="H162" s="233">
        <v>1.3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AT162" s="239" t="s">
        <v>210</v>
      </c>
      <c r="AU162" s="239" t="s">
        <v>87</v>
      </c>
      <c r="AV162" s="13" t="s">
        <v>87</v>
      </c>
      <c r="AW162" s="13" t="s">
        <v>33</v>
      </c>
      <c r="AX162" s="13" t="s">
        <v>77</v>
      </c>
      <c r="AY162" s="239" t="s">
        <v>202</v>
      </c>
    </row>
    <row r="163" spans="1:65" s="15" customFormat="1" ht="11.25">
      <c r="B163" s="251"/>
      <c r="C163" s="252"/>
      <c r="D163" s="230" t="s">
        <v>210</v>
      </c>
      <c r="E163" s="253" t="s">
        <v>1</v>
      </c>
      <c r="F163" s="254" t="s">
        <v>260</v>
      </c>
      <c r="G163" s="252"/>
      <c r="H163" s="255">
        <v>7.319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AT163" s="261" t="s">
        <v>210</v>
      </c>
      <c r="AU163" s="261" t="s">
        <v>87</v>
      </c>
      <c r="AV163" s="15" t="s">
        <v>208</v>
      </c>
      <c r="AW163" s="15" t="s">
        <v>33</v>
      </c>
      <c r="AX163" s="15" t="s">
        <v>81</v>
      </c>
      <c r="AY163" s="261" t="s">
        <v>202</v>
      </c>
    </row>
    <row r="164" spans="1:65" s="2" customFormat="1" ht="24.2" customHeight="1">
      <c r="A164" s="36"/>
      <c r="B164" s="37"/>
      <c r="C164" s="215" t="s">
        <v>87</v>
      </c>
      <c r="D164" s="215" t="s">
        <v>204</v>
      </c>
      <c r="E164" s="216" t="s">
        <v>2292</v>
      </c>
      <c r="F164" s="217" t="s">
        <v>2293</v>
      </c>
      <c r="G164" s="218" t="s">
        <v>207</v>
      </c>
      <c r="H164" s="219">
        <v>7.319</v>
      </c>
      <c r="I164" s="220"/>
      <c r="J164" s="221">
        <f>ROUND(I164*H164,2)</f>
        <v>0</v>
      </c>
      <c r="K164" s="222"/>
      <c r="L164" s="39"/>
      <c r="M164" s="223" t="s">
        <v>1</v>
      </c>
      <c r="N164" s="224" t="s">
        <v>43</v>
      </c>
      <c r="O164" s="73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208</v>
      </c>
      <c r="AT164" s="227" t="s">
        <v>204</v>
      </c>
      <c r="AU164" s="227" t="s">
        <v>87</v>
      </c>
      <c r="AY164" s="18" t="s">
        <v>202</v>
      </c>
      <c r="BE164" s="122">
        <f>IF(N164="základná",J164,0)</f>
        <v>0</v>
      </c>
      <c r="BF164" s="122">
        <f>IF(N164="znížená",J164,0)</f>
        <v>0</v>
      </c>
      <c r="BG164" s="122">
        <f>IF(N164="zákl. prenesená",J164,0)</f>
        <v>0</v>
      </c>
      <c r="BH164" s="122">
        <f>IF(N164="zníž. prenesená",J164,0)</f>
        <v>0</v>
      </c>
      <c r="BI164" s="122">
        <f>IF(N164="nulová",J164,0)</f>
        <v>0</v>
      </c>
      <c r="BJ164" s="18" t="s">
        <v>87</v>
      </c>
      <c r="BK164" s="122">
        <f>ROUND(I164*H164,2)</f>
        <v>0</v>
      </c>
      <c r="BL164" s="18" t="s">
        <v>208</v>
      </c>
      <c r="BM164" s="227" t="s">
        <v>2294</v>
      </c>
    </row>
    <row r="165" spans="1:65" s="13" customFormat="1" ht="11.25">
      <c r="B165" s="228"/>
      <c r="C165" s="229"/>
      <c r="D165" s="230" t="s">
        <v>210</v>
      </c>
      <c r="E165" s="231" t="s">
        <v>1</v>
      </c>
      <c r="F165" s="232" t="s">
        <v>2285</v>
      </c>
      <c r="G165" s="229"/>
      <c r="H165" s="233">
        <v>1.8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210</v>
      </c>
      <c r="AU165" s="239" t="s">
        <v>87</v>
      </c>
      <c r="AV165" s="13" t="s">
        <v>87</v>
      </c>
      <c r="AW165" s="13" t="s">
        <v>33</v>
      </c>
      <c r="AX165" s="13" t="s">
        <v>77</v>
      </c>
      <c r="AY165" s="239" t="s">
        <v>202</v>
      </c>
    </row>
    <row r="166" spans="1:65" s="13" customFormat="1" ht="22.5">
      <c r="B166" s="228"/>
      <c r="C166" s="229"/>
      <c r="D166" s="230" t="s">
        <v>210</v>
      </c>
      <c r="E166" s="231" t="s">
        <v>1</v>
      </c>
      <c r="F166" s="232" t="s">
        <v>2286</v>
      </c>
      <c r="G166" s="229"/>
      <c r="H166" s="233">
        <v>1.0189999999999999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AT166" s="239" t="s">
        <v>210</v>
      </c>
      <c r="AU166" s="239" t="s">
        <v>87</v>
      </c>
      <c r="AV166" s="13" t="s">
        <v>87</v>
      </c>
      <c r="AW166" s="13" t="s">
        <v>33</v>
      </c>
      <c r="AX166" s="13" t="s">
        <v>77</v>
      </c>
      <c r="AY166" s="239" t="s">
        <v>202</v>
      </c>
    </row>
    <row r="167" spans="1:65" s="14" customFormat="1" ht="11.25">
      <c r="B167" s="240"/>
      <c r="C167" s="241"/>
      <c r="D167" s="230" t="s">
        <v>210</v>
      </c>
      <c r="E167" s="242" t="s">
        <v>1</v>
      </c>
      <c r="F167" s="243" t="s">
        <v>227</v>
      </c>
      <c r="G167" s="241"/>
      <c r="H167" s="244">
        <v>2.819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AT167" s="250" t="s">
        <v>210</v>
      </c>
      <c r="AU167" s="250" t="s">
        <v>87</v>
      </c>
      <c r="AV167" s="14" t="s">
        <v>215</v>
      </c>
      <c r="AW167" s="14" t="s">
        <v>33</v>
      </c>
      <c r="AX167" s="14" t="s">
        <v>77</v>
      </c>
      <c r="AY167" s="250" t="s">
        <v>202</v>
      </c>
    </row>
    <row r="168" spans="1:65" s="16" customFormat="1" ht="11.25">
      <c r="B168" s="262"/>
      <c r="C168" s="263"/>
      <c r="D168" s="230" t="s">
        <v>210</v>
      </c>
      <c r="E168" s="264" t="s">
        <v>1</v>
      </c>
      <c r="F168" s="265" t="s">
        <v>2287</v>
      </c>
      <c r="G168" s="263"/>
      <c r="H168" s="264" t="s">
        <v>1</v>
      </c>
      <c r="I168" s="266"/>
      <c r="J168" s="263"/>
      <c r="K168" s="263"/>
      <c r="L168" s="267"/>
      <c r="M168" s="268"/>
      <c r="N168" s="269"/>
      <c r="O168" s="269"/>
      <c r="P168" s="269"/>
      <c r="Q168" s="269"/>
      <c r="R168" s="269"/>
      <c r="S168" s="269"/>
      <c r="T168" s="270"/>
      <c r="AT168" s="271" t="s">
        <v>210</v>
      </c>
      <c r="AU168" s="271" t="s">
        <v>87</v>
      </c>
      <c r="AV168" s="16" t="s">
        <v>81</v>
      </c>
      <c r="AW168" s="16" t="s">
        <v>33</v>
      </c>
      <c r="AX168" s="16" t="s">
        <v>77</v>
      </c>
      <c r="AY168" s="271" t="s">
        <v>202</v>
      </c>
    </row>
    <row r="169" spans="1:65" s="13" customFormat="1" ht="11.25">
      <c r="B169" s="228"/>
      <c r="C169" s="229"/>
      <c r="D169" s="230" t="s">
        <v>210</v>
      </c>
      <c r="E169" s="231" t="s">
        <v>1</v>
      </c>
      <c r="F169" s="232" t="s">
        <v>2288</v>
      </c>
      <c r="G169" s="229"/>
      <c r="H169" s="233">
        <v>1.92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AT169" s="239" t="s">
        <v>210</v>
      </c>
      <c r="AU169" s="239" t="s">
        <v>87</v>
      </c>
      <c r="AV169" s="13" t="s">
        <v>87</v>
      </c>
      <c r="AW169" s="13" t="s">
        <v>33</v>
      </c>
      <c r="AX169" s="13" t="s">
        <v>77</v>
      </c>
      <c r="AY169" s="239" t="s">
        <v>202</v>
      </c>
    </row>
    <row r="170" spans="1:65" s="13" customFormat="1" ht="11.25">
      <c r="B170" s="228"/>
      <c r="C170" s="229"/>
      <c r="D170" s="230" t="s">
        <v>210</v>
      </c>
      <c r="E170" s="231" t="s">
        <v>1</v>
      </c>
      <c r="F170" s="232" t="s">
        <v>2289</v>
      </c>
      <c r="G170" s="229"/>
      <c r="H170" s="233">
        <v>0.64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AT170" s="239" t="s">
        <v>210</v>
      </c>
      <c r="AU170" s="239" t="s">
        <v>87</v>
      </c>
      <c r="AV170" s="13" t="s">
        <v>87</v>
      </c>
      <c r="AW170" s="13" t="s">
        <v>33</v>
      </c>
      <c r="AX170" s="13" t="s">
        <v>77</v>
      </c>
      <c r="AY170" s="239" t="s">
        <v>202</v>
      </c>
    </row>
    <row r="171" spans="1:65" s="13" customFormat="1" ht="11.25">
      <c r="B171" s="228"/>
      <c r="C171" s="229"/>
      <c r="D171" s="230" t="s">
        <v>210</v>
      </c>
      <c r="E171" s="231" t="s">
        <v>1</v>
      </c>
      <c r="F171" s="232" t="s">
        <v>2290</v>
      </c>
      <c r="G171" s="229"/>
      <c r="H171" s="233">
        <v>0.64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AT171" s="239" t="s">
        <v>210</v>
      </c>
      <c r="AU171" s="239" t="s">
        <v>87</v>
      </c>
      <c r="AV171" s="13" t="s">
        <v>87</v>
      </c>
      <c r="AW171" s="13" t="s">
        <v>33</v>
      </c>
      <c r="AX171" s="13" t="s">
        <v>77</v>
      </c>
      <c r="AY171" s="239" t="s">
        <v>202</v>
      </c>
    </row>
    <row r="172" spans="1:65" s="14" customFormat="1" ht="11.25">
      <c r="B172" s="240"/>
      <c r="C172" s="241"/>
      <c r="D172" s="230" t="s">
        <v>210</v>
      </c>
      <c r="E172" s="242" t="s">
        <v>1</v>
      </c>
      <c r="F172" s="243" t="s">
        <v>227</v>
      </c>
      <c r="G172" s="241"/>
      <c r="H172" s="244">
        <v>3.2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AT172" s="250" t="s">
        <v>210</v>
      </c>
      <c r="AU172" s="250" t="s">
        <v>87</v>
      </c>
      <c r="AV172" s="14" t="s">
        <v>215</v>
      </c>
      <c r="AW172" s="14" t="s">
        <v>33</v>
      </c>
      <c r="AX172" s="14" t="s">
        <v>77</v>
      </c>
      <c r="AY172" s="250" t="s">
        <v>202</v>
      </c>
    </row>
    <row r="173" spans="1:65" s="13" customFormat="1" ht="11.25">
      <c r="B173" s="228"/>
      <c r="C173" s="229"/>
      <c r="D173" s="230" t="s">
        <v>210</v>
      </c>
      <c r="E173" s="231" t="s">
        <v>1</v>
      </c>
      <c r="F173" s="232" t="s">
        <v>2291</v>
      </c>
      <c r="G173" s="229"/>
      <c r="H173" s="233">
        <v>1.3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AT173" s="239" t="s">
        <v>210</v>
      </c>
      <c r="AU173" s="239" t="s">
        <v>87</v>
      </c>
      <c r="AV173" s="13" t="s">
        <v>87</v>
      </c>
      <c r="AW173" s="13" t="s">
        <v>33</v>
      </c>
      <c r="AX173" s="13" t="s">
        <v>77</v>
      </c>
      <c r="AY173" s="239" t="s">
        <v>202</v>
      </c>
    </row>
    <row r="174" spans="1:65" s="15" customFormat="1" ht="11.25">
      <c r="B174" s="251"/>
      <c r="C174" s="252"/>
      <c r="D174" s="230" t="s">
        <v>210</v>
      </c>
      <c r="E174" s="253" t="s">
        <v>1</v>
      </c>
      <c r="F174" s="254" t="s">
        <v>260</v>
      </c>
      <c r="G174" s="252"/>
      <c r="H174" s="255">
        <v>7.319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AT174" s="261" t="s">
        <v>210</v>
      </c>
      <c r="AU174" s="261" t="s">
        <v>87</v>
      </c>
      <c r="AV174" s="15" t="s">
        <v>208</v>
      </c>
      <c r="AW174" s="15" t="s">
        <v>33</v>
      </c>
      <c r="AX174" s="15" t="s">
        <v>81</v>
      </c>
      <c r="AY174" s="261" t="s">
        <v>202</v>
      </c>
    </row>
    <row r="175" spans="1:65" s="2" customFormat="1" ht="24.2" customHeight="1">
      <c r="A175" s="36"/>
      <c r="B175" s="37"/>
      <c r="C175" s="215" t="s">
        <v>215</v>
      </c>
      <c r="D175" s="215" t="s">
        <v>204</v>
      </c>
      <c r="E175" s="216" t="s">
        <v>2295</v>
      </c>
      <c r="F175" s="217" t="s">
        <v>2296</v>
      </c>
      <c r="G175" s="218" t="s">
        <v>207</v>
      </c>
      <c r="H175" s="219">
        <v>7.319</v>
      </c>
      <c r="I175" s="220"/>
      <c r="J175" s="221">
        <f>ROUND(I175*H175,2)</f>
        <v>0</v>
      </c>
      <c r="K175" s="222"/>
      <c r="L175" s="39"/>
      <c r="M175" s="223" t="s">
        <v>1</v>
      </c>
      <c r="N175" s="224" t="s">
        <v>43</v>
      </c>
      <c r="O175" s="73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208</v>
      </c>
      <c r="AT175" s="227" t="s">
        <v>204</v>
      </c>
      <c r="AU175" s="227" t="s">
        <v>87</v>
      </c>
      <c r="AY175" s="18" t="s">
        <v>202</v>
      </c>
      <c r="BE175" s="122">
        <f>IF(N175="základná",J175,0)</f>
        <v>0</v>
      </c>
      <c r="BF175" s="122">
        <f>IF(N175="znížená",J175,0)</f>
        <v>0</v>
      </c>
      <c r="BG175" s="122">
        <f>IF(N175="zákl. prenesená",J175,0)</f>
        <v>0</v>
      </c>
      <c r="BH175" s="122">
        <f>IF(N175="zníž. prenesená",J175,0)</f>
        <v>0</v>
      </c>
      <c r="BI175" s="122">
        <f>IF(N175="nulová",J175,0)</f>
        <v>0</v>
      </c>
      <c r="BJ175" s="18" t="s">
        <v>87</v>
      </c>
      <c r="BK175" s="122">
        <f>ROUND(I175*H175,2)</f>
        <v>0</v>
      </c>
      <c r="BL175" s="18" t="s">
        <v>208</v>
      </c>
      <c r="BM175" s="227" t="s">
        <v>2297</v>
      </c>
    </row>
    <row r="176" spans="1:65" s="2" customFormat="1" ht="24.2" customHeight="1">
      <c r="A176" s="36"/>
      <c r="B176" s="37"/>
      <c r="C176" s="215" t="s">
        <v>208</v>
      </c>
      <c r="D176" s="215" t="s">
        <v>204</v>
      </c>
      <c r="E176" s="216" t="s">
        <v>2298</v>
      </c>
      <c r="F176" s="217" t="s">
        <v>2299</v>
      </c>
      <c r="G176" s="218" t="s">
        <v>207</v>
      </c>
      <c r="H176" s="219">
        <v>7.319</v>
      </c>
      <c r="I176" s="220"/>
      <c r="J176" s="221">
        <f>ROUND(I176*H176,2)</f>
        <v>0</v>
      </c>
      <c r="K176" s="222"/>
      <c r="L176" s="39"/>
      <c r="M176" s="223" t="s">
        <v>1</v>
      </c>
      <c r="N176" s="224" t="s">
        <v>43</v>
      </c>
      <c r="O176" s="73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208</v>
      </c>
      <c r="AT176" s="227" t="s">
        <v>204</v>
      </c>
      <c r="AU176" s="227" t="s">
        <v>87</v>
      </c>
      <c r="AY176" s="18" t="s">
        <v>202</v>
      </c>
      <c r="BE176" s="122">
        <f>IF(N176="základná",J176,0)</f>
        <v>0</v>
      </c>
      <c r="BF176" s="122">
        <f>IF(N176="znížená",J176,0)</f>
        <v>0</v>
      </c>
      <c r="BG176" s="122">
        <f>IF(N176="zákl. prenesená",J176,0)</f>
        <v>0</v>
      </c>
      <c r="BH176" s="122">
        <f>IF(N176="zníž. prenesená",J176,0)</f>
        <v>0</v>
      </c>
      <c r="BI176" s="122">
        <f>IF(N176="nulová",J176,0)</f>
        <v>0</v>
      </c>
      <c r="BJ176" s="18" t="s">
        <v>87</v>
      </c>
      <c r="BK176" s="122">
        <f>ROUND(I176*H176,2)</f>
        <v>0</v>
      </c>
      <c r="BL176" s="18" t="s">
        <v>208</v>
      </c>
      <c r="BM176" s="227" t="s">
        <v>2300</v>
      </c>
    </row>
    <row r="177" spans="1:65" s="2" customFormat="1" ht="24.2" customHeight="1">
      <c r="A177" s="36"/>
      <c r="B177" s="37"/>
      <c r="C177" s="215" t="s">
        <v>119</v>
      </c>
      <c r="D177" s="215" t="s">
        <v>204</v>
      </c>
      <c r="E177" s="216" t="s">
        <v>2301</v>
      </c>
      <c r="F177" s="217" t="s">
        <v>2302</v>
      </c>
      <c r="G177" s="218" t="s">
        <v>207</v>
      </c>
      <c r="H177" s="219">
        <v>7.319</v>
      </c>
      <c r="I177" s="220"/>
      <c r="J177" s="221">
        <f>ROUND(I177*H177,2)</f>
        <v>0</v>
      </c>
      <c r="K177" s="222"/>
      <c r="L177" s="39"/>
      <c r="M177" s="223" t="s">
        <v>1</v>
      </c>
      <c r="N177" s="224" t="s">
        <v>43</v>
      </c>
      <c r="O177" s="73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208</v>
      </c>
      <c r="AT177" s="227" t="s">
        <v>204</v>
      </c>
      <c r="AU177" s="227" t="s">
        <v>87</v>
      </c>
      <c r="AY177" s="18" t="s">
        <v>202</v>
      </c>
      <c r="BE177" s="122">
        <f>IF(N177="základná",J177,0)</f>
        <v>0</v>
      </c>
      <c r="BF177" s="122">
        <f>IF(N177="znížená",J177,0)</f>
        <v>0</v>
      </c>
      <c r="BG177" s="122">
        <f>IF(N177="zákl. prenesená",J177,0)</f>
        <v>0</v>
      </c>
      <c r="BH177" s="122">
        <f>IF(N177="zníž. prenesená",J177,0)</f>
        <v>0</v>
      </c>
      <c r="BI177" s="122">
        <f>IF(N177="nulová",J177,0)</f>
        <v>0</v>
      </c>
      <c r="BJ177" s="18" t="s">
        <v>87</v>
      </c>
      <c r="BK177" s="122">
        <f>ROUND(I177*H177,2)</f>
        <v>0</v>
      </c>
      <c r="BL177" s="18" t="s">
        <v>208</v>
      </c>
      <c r="BM177" s="227" t="s">
        <v>2303</v>
      </c>
    </row>
    <row r="178" spans="1:65" s="12" customFormat="1" ht="22.9" customHeight="1">
      <c r="B178" s="199"/>
      <c r="C178" s="200"/>
      <c r="D178" s="201" t="s">
        <v>76</v>
      </c>
      <c r="E178" s="213" t="s">
        <v>87</v>
      </c>
      <c r="F178" s="213" t="s">
        <v>220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SUM(P179:P246)</f>
        <v>0</v>
      </c>
      <c r="Q178" s="207"/>
      <c r="R178" s="208">
        <f>SUM(R179:R246)</f>
        <v>239.99767902609003</v>
      </c>
      <c r="S178" s="207"/>
      <c r="T178" s="209">
        <f>SUM(T179:T246)</f>
        <v>0</v>
      </c>
      <c r="AR178" s="210" t="s">
        <v>81</v>
      </c>
      <c r="AT178" s="211" t="s">
        <v>76</v>
      </c>
      <c r="AU178" s="211" t="s">
        <v>81</v>
      </c>
      <c r="AY178" s="210" t="s">
        <v>202</v>
      </c>
      <c r="BK178" s="212">
        <f>SUM(BK179:BK246)</f>
        <v>0</v>
      </c>
    </row>
    <row r="179" spans="1:65" s="2" customFormat="1" ht="14.45" customHeight="1">
      <c r="A179" s="36"/>
      <c r="B179" s="37"/>
      <c r="C179" s="215" t="s">
        <v>122</v>
      </c>
      <c r="D179" s="215" t="s">
        <v>204</v>
      </c>
      <c r="E179" s="216" t="s">
        <v>2304</v>
      </c>
      <c r="F179" s="217" t="s">
        <v>2305</v>
      </c>
      <c r="G179" s="218" t="s">
        <v>223</v>
      </c>
      <c r="H179" s="219">
        <v>220</v>
      </c>
      <c r="I179" s="220"/>
      <c r="J179" s="221">
        <f>ROUND(I179*H179,2)</f>
        <v>0</v>
      </c>
      <c r="K179" s="222"/>
      <c r="L179" s="39"/>
      <c r="M179" s="223" t="s">
        <v>1</v>
      </c>
      <c r="N179" s="224" t="s">
        <v>43</v>
      </c>
      <c r="O179" s="73"/>
      <c r="P179" s="225">
        <f>O179*H179</f>
        <v>0</v>
      </c>
      <c r="Q179" s="225">
        <v>2.069E-2</v>
      </c>
      <c r="R179" s="225">
        <f>Q179*H179</f>
        <v>4.5518000000000001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208</v>
      </c>
      <c r="AT179" s="227" t="s">
        <v>204</v>
      </c>
      <c r="AU179" s="227" t="s">
        <v>87</v>
      </c>
      <c r="AY179" s="18" t="s">
        <v>202</v>
      </c>
      <c r="BE179" s="122">
        <f>IF(N179="základná",J179,0)</f>
        <v>0</v>
      </c>
      <c r="BF179" s="122">
        <f>IF(N179="znížená",J179,0)</f>
        <v>0</v>
      </c>
      <c r="BG179" s="122">
        <f>IF(N179="zákl. prenesená",J179,0)</f>
        <v>0</v>
      </c>
      <c r="BH179" s="122">
        <f>IF(N179="zníž. prenesená",J179,0)</f>
        <v>0</v>
      </c>
      <c r="BI179" s="122">
        <f>IF(N179="nulová",J179,0)</f>
        <v>0</v>
      </c>
      <c r="BJ179" s="18" t="s">
        <v>87</v>
      </c>
      <c r="BK179" s="122">
        <f>ROUND(I179*H179,2)</f>
        <v>0</v>
      </c>
      <c r="BL179" s="18" t="s">
        <v>208</v>
      </c>
      <c r="BM179" s="227" t="s">
        <v>2306</v>
      </c>
    </row>
    <row r="180" spans="1:65" s="13" customFormat="1" ht="11.25">
      <c r="B180" s="228"/>
      <c r="C180" s="229"/>
      <c r="D180" s="230" t="s">
        <v>210</v>
      </c>
      <c r="E180" s="231" t="s">
        <v>1</v>
      </c>
      <c r="F180" s="232" t="s">
        <v>2307</v>
      </c>
      <c r="G180" s="229"/>
      <c r="H180" s="233">
        <v>220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AT180" s="239" t="s">
        <v>210</v>
      </c>
      <c r="AU180" s="239" t="s">
        <v>87</v>
      </c>
      <c r="AV180" s="13" t="s">
        <v>87</v>
      </c>
      <c r="AW180" s="13" t="s">
        <v>33</v>
      </c>
      <c r="AX180" s="13" t="s">
        <v>81</v>
      </c>
      <c r="AY180" s="239" t="s">
        <v>202</v>
      </c>
    </row>
    <row r="181" spans="1:65" s="2" customFormat="1" ht="24.2" customHeight="1">
      <c r="A181" s="36"/>
      <c r="B181" s="37"/>
      <c r="C181" s="215" t="s">
        <v>239</v>
      </c>
      <c r="D181" s="215" t="s">
        <v>204</v>
      </c>
      <c r="E181" s="216" t="s">
        <v>2308</v>
      </c>
      <c r="F181" s="217" t="s">
        <v>2309</v>
      </c>
      <c r="G181" s="218" t="s">
        <v>207</v>
      </c>
      <c r="H181" s="219">
        <v>0.84799999999999998</v>
      </c>
      <c r="I181" s="220"/>
      <c r="J181" s="221">
        <f>ROUND(I181*H181,2)</f>
        <v>0</v>
      </c>
      <c r="K181" s="222"/>
      <c r="L181" s="39"/>
      <c r="M181" s="223" t="s">
        <v>1</v>
      </c>
      <c r="N181" s="224" t="s">
        <v>43</v>
      </c>
      <c r="O181" s="73"/>
      <c r="P181" s="225">
        <f>O181*H181</f>
        <v>0</v>
      </c>
      <c r="Q181" s="225">
        <v>2.2899099999999999</v>
      </c>
      <c r="R181" s="225">
        <f>Q181*H181</f>
        <v>1.9418436799999998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208</v>
      </c>
      <c r="AT181" s="227" t="s">
        <v>204</v>
      </c>
      <c r="AU181" s="227" t="s">
        <v>87</v>
      </c>
      <c r="AY181" s="18" t="s">
        <v>202</v>
      </c>
      <c r="BE181" s="122">
        <f>IF(N181="základná",J181,0)</f>
        <v>0</v>
      </c>
      <c r="BF181" s="122">
        <f>IF(N181="znížená",J181,0)</f>
        <v>0</v>
      </c>
      <c r="BG181" s="122">
        <f>IF(N181="zákl. prenesená",J181,0)</f>
        <v>0</v>
      </c>
      <c r="BH181" s="122">
        <f>IF(N181="zníž. prenesená",J181,0)</f>
        <v>0</v>
      </c>
      <c r="BI181" s="122">
        <f>IF(N181="nulová",J181,0)</f>
        <v>0</v>
      </c>
      <c r="BJ181" s="18" t="s">
        <v>87</v>
      </c>
      <c r="BK181" s="122">
        <f>ROUND(I181*H181,2)</f>
        <v>0</v>
      </c>
      <c r="BL181" s="18" t="s">
        <v>208</v>
      </c>
      <c r="BM181" s="227" t="s">
        <v>2310</v>
      </c>
    </row>
    <row r="182" spans="1:65" s="13" customFormat="1" ht="22.5">
      <c r="B182" s="228"/>
      <c r="C182" s="229"/>
      <c r="D182" s="230" t="s">
        <v>210</v>
      </c>
      <c r="E182" s="231" t="s">
        <v>1</v>
      </c>
      <c r="F182" s="232" t="s">
        <v>2311</v>
      </c>
      <c r="G182" s="229"/>
      <c r="H182" s="233">
        <v>0.8478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AT182" s="239" t="s">
        <v>210</v>
      </c>
      <c r="AU182" s="239" t="s">
        <v>87</v>
      </c>
      <c r="AV182" s="13" t="s">
        <v>87</v>
      </c>
      <c r="AW182" s="13" t="s">
        <v>33</v>
      </c>
      <c r="AX182" s="13" t="s">
        <v>81</v>
      </c>
      <c r="AY182" s="239" t="s">
        <v>202</v>
      </c>
    </row>
    <row r="183" spans="1:65" s="2" customFormat="1" ht="24.2" customHeight="1">
      <c r="A183" s="36"/>
      <c r="B183" s="37"/>
      <c r="C183" s="215" t="s">
        <v>244</v>
      </c>
      <c r="D183" s="215" t="s">
        <v>204</v>
      </c>
      <c r="E183" s="216" t="s">
        <v>2312</v>
      </c>
      <c r="F183" s="217" t="s">
        <v>2313</v>
      </c>
      <c r="G183" s="218" t="s">
        <v>386</v>
      </c>
      <c r="H183" s="219">
        <v>8.8999999999999996E-2</v>
      </c>
      <c r="I183" s="220"/>
      <c r="J183" s="221">
        <f>ROUND(I183*H183,2)</f>
        <v>0</v>
      </c>
      <c r="K183" s="222"/>
      <c r="L183" s="39"/>
      <c r="M183" s="223" t="s">
        <v>1</v>
      </c>
      <c r="N183" s="224" t="s">
        <v>43</v>
      </c>
      <c r="O183" s="73"/>
      <c r="P183" s="225">
        <f>O183*H183</f>
        <v>0</v>
      </c>
      <c r="Q183" s="225">
        <v>1.074692006</v>
      </c>
      <c r="R183" s="225">
        <f>Q183*H183</f>
        <v>9.5647588534000003E-2</v>
      </c>
      <c r="S183" s="225">
        <v>0</v>
      </c>
      <c r="T183" s="22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208</v>
      </c>
      <c r="AT183" s="227" t="s">
        <v>204</v>
      </c>
      <c r="AU183" s="227" t="s">
        <v>87</v>
      </c>
      <c r="AY183" s="18" t="s">
        <v>202</v>
      </c>
      <c r="BE183" s="122">
        <f>IF(N183="základná",J183,0)</f>
        <v>0</v>
      </c>
      <c r="BF183" s="122">
        <f>IF(N183="znížená",J183,0)</f>
        <v>0</v>
      </c>
      <c r="BG183" s="122">
        <f>IF(N183="zákl. prenesená",J183,0)</f>
        <v>0</v>
      </c>
      <c r="BH183" s="122">
        <f>IF(N183="zníž. prenesená",J183,0)</f>
        <v>0</v>
      </c>
      <c r="BI183" s="122">
        <f>IF(N183="nulová",J183,0)</f>
        <v>0</v>
      </c>
      <c r="BJ183" s="18" t="s">
        <v>87</v>
      </c>
      <c r="BK183" s="122">
        <f>ROUND(I183*H183,2)</f>
        <v>0</v>
      </c>
      <c r="BL183" s="18" t="s">
        <v>208</v>
      </c>
      <c r="BM183" s="227" t="s">
        <v>2314</v>
      </c>
    </row>
    <row r="184" spans="1:65" s="13" customFormat="1" ht="11.25">
      <c r="B184" s="228"/>
      <c r="C184" s="229"/>
      <c r="D184" s="230" t="s">
        <v>210</v>
      </c>
      <c r="E184" s="231" t="s">
        <v>1</v>
      </c>
      <c r="F184" s="232" t="s">
        <v>2315</v>
      </c>
      <c r="G184" s="229"/>
      <c r="H184" s="233">
        <v>8.9120000000000005E-2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210</v>
      </c>
      <c r="AU184" s="239" t="s">
        <v>87</v>
      </c>
      <c r="AV184" s="13" t="s">
        <v>87</v>
      </c>
      <c r="AW184" s="13" t="s">
        <v>33</v>
      </c>
      <c r="AX184" s="13" t="s">
        <v>81</v>
      </c>
      <c r="AY184" s="239" t="s">
        <v>202</v>
      </c>
    </row>
    <row r="185" spans="1:65" s="2" customFormat="1" ht="24.2" customHeight="1">
      <c r="A185" s="36"/>
      <c r="B185" s="37"/>
      <c r="C185" s="215" t="s">
        <v>249</v>
      </c>
      <c r="D185" s="215" t="s">
        <v>204</v>
      </c>
      <c r="E185" s="216" t="s">
        <v>2316</v>
      </c>
      <c r="F185" s="217" t="s">
        <v>2317</v>
      </c>
      <c r="G185" s="218" t="s">
        <v>230</v>
      </c>
      <c r="H185" s="219">
        <v>12</v>
      </c>
      <c r="I185" s="220"/>
      <c r="J185" s="221">
        <f>ROUND(I185*H185,2)</f>
        <v>0</v>
      </c>
      <c r="K185" s="222"/>
      <c r="L185" s="39"/>
      <c r="M185" s="223" t="s">
        <v>1</v>
      </c>
      <c r="N185" s="224" t="s">
        <v>43</v>
      </c>
      <c r="O185" s="73"/>
      <c r="P185" s="225">
        <f>O185*H185</f>
        <v>0</v>
      </c>
      <c r="Q185" s="225">
        <v>9.9620000000000004E-3</v>
      </c>
      <c r="R185" s="225">
        <f>Q185*H185</f>
        <v>0.11954400000000001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208</v>
      </c>
      <c r="AT185" s="227" t="s">
        <v>204</v>
      </c>
      <c r="AU185" s="227" t="s">
        <v>87</v>
      </c>
      <c r="AY185" s="18" t="s">
        <v>202</v>
      </c>
      <c r="BE185" s="122">
        <f>IF(N185="základná",J185,0)</f>
        <v>0</v>
      </c>
      <c r="BF185" s="122">
        <f>IF(N185="znížená",J185,0)</f>
        <v>0</v>
      </c>
      <c r="BG185" s="122">
        <f>IF(N185="zákl. prenesená",J185,0)</f>
        <v>0</v>
      </c>
      <c r="BH185" s="122">
        <f>IF(N185="zníž. prenesená",J185,0)</f>
        <v>0</v>
      </c>
      <c r="BI185" s="122">
        <f>IF(N185="nulová",J185,0)</f>
        <v>0</v>
      </c>
      <c r="BJ185" s="18" t="s">
        <v>87</v>
      </c>
      <c r="BK185" s="122">
        <f>ROUND(I185*H185,2)</f>
        <v>0</v>
      </c>
      <c r="BL185" s="18" t="s">
        <v>208</v>
      </c>
      <c r="BM185" s="227" t="s">
        <v>2318</v>
      </c>
    </row>
    <row r="186" spans="1:65" s="13" customFormat="1" ht="11.25">
      <c r="B186" s="228"/>
      <c r="C186" s="229"/>
      <c r="D186" s="230" t="s">
        <v>210</v>
      </c>
      <c r="E186" s="231" t="s">
        <v>1</v>
      </c>
      <c r="F186" s="232" t="s">
        <v>2319</v>
      </c>
      <c r="G186" s="229"/>
      <c r="H186" s="233">
        <v>12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AT186" s="239" t="s">
        <v>210</v>
      </c>
      <c r="AU186" s="239" t="s">
        <v>87</v>
      </c>
      <c r="AV186" s="13" t="s">
        <v>87</v>
      </c>
      <c r="AW186" s="13" t="s">
        <v>33</v>
      </c>
      <c r="AX186" s="13" t="s">
        <v>81</v>
      </c>
      <c r="AY186" s="239" t="s">
        <v>202</v>
      </c>
    </row>
    <row r="187" spans="1:65" s="2" customFormat="1" ht="14.45" customHeight="1">
      <c r="A187" s="36"/>
      <c r="B187" s="37"/>
      <c r="C187" s="215" t="s">
        <v>253</v>
      </c>
      <c r="D187" s="215" t="s">
        <v>204</v>
      </c>
      <c r="E187" s="216" t="s">
        <v>2320</v>
      </c>
      <c r="F187" s="217" t="s">
        <v>2321</v>
      </c>
      <c r="G187" s="218" t="s">
        <v>386</v>
      </c>
      <c r="H187" s="219">
        <v>0.04</v>
      </c>
      <c r="I187" s="220"/>
      <c r="J187" s="221">
        <f>ROUND(I187*H187,2)</f>
        <v>0</v>
      </c>
      <c r="K187" s="222"/>
      <c r="L187" s="39"/>
      <c r="M187" s="223" t="s">
        <v>1</v>
      </c>
      <c r="N187" s="224" t="s">
        <v>43</v>
      </c>
      <c r="O187" s="73"/>
      <c r="P187" s="225">
        <f>O187*H187</f>
        <v>0</v>
      </c>
      <c r="Q187" s="225">
        <v>1.1197647820000001</v>
      </c>
      <c r="R187" s="225">
        <f>Q187*H187</f>
        <v>4.4790591280000007E-2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208</v>
      </c>
      <c r="AT187" s="227" t="s">
        <v>204</v>
      </c>
      <c r="AU187" s="227" t="s">
        <v>87</v>
      </c>
      <c r="AY187" s="18" t="s">
        <v>202</v>
      </c>
      <c r="BE187" s="122">
        <f>IF(N187="základná",J187,0)</f>
        <v>0</v>
      </c>
      <c r="BF187" s="122">
        <f>IF(N187="znížená",J187,0)</f>
        <v>0</v>
      </c>
      <c r="BG187" s="122">
        <f>IF(N187="zákl. prenesená",J187,0)</f>
        <v>0</v>
      </c>
      <c r="BH187" s="122">
        <f>IF(N187="zníž. prenesená",J187,0)</f>
        <v>0</v>
      </c>
      <c r="BI187" s="122">
        <f>IF(N187="nulová",J187,0)</f>
        <v>0</v>
      </c>
      <c r="BJ187" s="18" t="s">
        <v>87</v>
      </c>
      <c r="BK187" s="122">
        <f>ROUND(I187*H187,2)</f>
        <v>0</v>
      </c>
      <c r="BL187" s="18" t="s">
        <v>208</v>
      </c>
      <c r="BM187" s="227" t="s">
        <v>2322</v>
      </c>
    </row>
    <row r="188" spans="1:65" s="13" customFormat="1" ht="11.25">
      <c r="B188" s="228"/>
      <c r="C188" s="229"/>
      <c r="D188" s="230" t="s">
        <v>210</v>
      </c>
      <c r="E188" s="231" t="s">
        <v>1</v>
      </c>
      <c r="F188" s="232" t="s">
        <v>2323</v>
      </c>
      <c r="G188" s="229"/>
      <c r="H188" s="233">
        <v>0.04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AT188" s="239" t="s">
        <v>210</v>
      </c>
      <c r="AU188" s="239" t="s">
        <v>87</v>
      </c>
      <c r="AV188" s="13" t="s">
        <v>87</v>
      </c>
      <c r="AW188" s="13" t="s">
        <v>33</v>
      </c>
      <c r="AX188" s="13" t="s">
        <v>81</v>
      </c>
      <c r="AY188" s="239" t="s">
        <v>202</v>
      </c>
    </row>
    <row r="189" spans="1:65" s="2" customFormat="1" ht="14.45" customHeight="1">
      <c r="A189" s="36"/>
      <c r="B189" s="37"/>
      <c r="C189" s="215" t="s">
        <v>125</v>
      </c>
      <c r="D189" s="215" t="s">
        <v>204</v>
      </c>
      <c r="E189" s="216" t="s">
        <v>2324</v>
      </c>
      <c r="F189" s="217" t="s">
        <v>2325</v>
      </c>
      <c r="G189" s="218" t="s">
        <v>207</v>
      </c>
      <c r="H189" s="219">
        <v>2.944</v>
      </c>
      <c r="I189" s="220"/>
      <c r="J189" s="221">
        <f>ROUND(I189*H189,2)</f>
        <v>0</v>
      </c>
      <c r="K189" s="222"/>
      <c r="L189" s="39"/>
      <c r="M189" s="223" t="s">
        <v>1</v>
      </c>
      <c r="N189" s="224" t="s">
        <v>43</v>
      </c>
      <c r="O189" s="73"/>
      <c r="P189" s="225">
        <f>O189*H189</f>
        <v>0</v>
      </c>
      <c r="Q189" s="225">
        <v>2.19434</v>
      </c>
      <c r="R189" s="225">
        <f>Q189*H189</f>
        <v>6.4601369599999998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208</v>
      </c>
      <c r="AT189" s="227" t="s">
        <v>204</v>
      </c>
      <c r="AU189" s="227" t="s">
        <v>87</v>
      </c>
      <c r="AY189" s="18" t="s">
        <v>202</v>
      </c>
      <c r="BE189" s="122">
        <f>IF(N189="základná",J189,0)</f>
        <v>0</v>
      </c>
      <c r="BF189" s="122">
        <f>IF(N189="znížená",J189,0)</f>
        <v>0</v>
      </c>
      <c r="BG189" s="122">
        <f>IF(N189="zákl. prenesená",J189,0)</f>
        <v>0</v>
      </c>
      <c r="BH189" s="122">
        <f>IF(N189="zníž. prenesená",J189,0)</f>
        <v>0</v>
      </c>
      <c r="BI189" s="122">
        <f>IF(N189="nulová",J189,0)</f>
        <v>0</v>
      </c>
      <c r="BJ189" s="18" t="s">
        <v>87</v>
      </c>
      <c r="BK189" s="122">
        <f>ROUND(I189*H189,2)</f>
        <v>0</v>
      </c>
      <c r="BL189" s="18" t="s">
        <v>208</v>
      </c>
      <c r="BM189" s="227" t="s">
        <v>2326</v>
      </c>
    </row>
    <row r="190" spans="1:65" s="16" customFormat="1" ht="11.25">
      <c r="B190" s="262"/>
      <c r="C190" s="263"/>
      <c r="D190" s="230" t="s">
        <v>210</v>
      </c>
      <c r="E190" s="264" t="s">
        <v>1</v>
      </c>
      <c r="F190" s="265" t="s">
        <v>2287</v>
      </c>
      <c r="G190" s="263"/>
      <c r="H190" s="264" t="s">
        <v>1</v>
      </c>
      <c r="I190" s="266"/>
      <c r="J190" s="263"/>
      <c r="K190" s="263"/>
      <c r="L190" s="267"/>
      <c r="M190" s="268"/>
      <c r="N190" s="269"/>
      <c r="O190" s="269"/>
      <c r="P190" s="269"/>
      <c r="Q190" s="269"/>
      <c r="R190" s="269"/>
      <c r="S190" s="269"/>
      <c r="T190" s="270"/>
      <c r="AT190" s="271" t="s">
        <v>210</v>
      </c>
      <c r="AU190" s="271" t="s">
        <v>87</v>
      </c>
      <c r="AV190" s="16" t="s">
        <v>81</v>
      </c>
      <c r="AW190" s="16" t="s">
        <v>33</v>
      </c>
      <c r="AX190" s="16" t="s">
        <v>77</v>
      </c>
      <c r="AY190" s="271" t="s">
        <v>202</v>
      </c>
    </row>
    <row r="191" spans="1:65" s="13" customFormat="1" ht="11.25">
      <c r="B191" s="228"/>
      <c r="C191" s="229"/>
      <c r="D191" s="230" t="s">
        <v>210</v>
      </c>
      <c r="E191" s="231" t="s">
        <v>1</v>
      </c>
      <c r="F191" s="232" t="s">
        <v>2288</v>
      </c>
      <c r="G191" s="229"/>
      <c r="H191" s="233">
        <v>1.92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AT191" s="239" t="s">
        <v>210</v>
      </c>
      <c r="AU191" s="239" t="s">
        <v>87</v>
      </c>
      <c r="AV191" s="13" t="s">
        <v>87</v>
      </c>
      <c r="AW191" s="13" t="s">
        <v>33</v>
      </c>
      <c r="AX191" s="13" t="s">
        <v>77</v>
      </c>
      <c r="AY191" s="239" t="s">
        <v>202</v>
      </c>
    </row>
    <row r="192" spans="1:65" s="13" customFormat="1" ht="11.25">
      <c r="B192" s="228"/>
      <c r="C192" s="229"/>
      <c r="D192" s="230" t="s">
        <v>210</v>
      </c>
      <c r="E192" s="231" t="s">
        <v>1</v>
      </c>
      <c r="F192" s="232" t="s">
        <v>2327</v>
      </c>
      <c r="G192" s="229"/>
      <c r="H192" s="233">
        <v>0.51200000000000001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AT192" s="239" t="s">
        <v>210</v>
      </c>
      <c r="AU192" s="239" t="s">
        <v>87</v>
      </c>
      <c r="AV192" s="13" t="s">
        <v>87</v>
      </c>
      <c r="AW192" s="13" t="s">
        <v>33</v>
      </c>
      <c r="AX192" s="13" t="s">
        <v>77</v>
      </c>
      <c r="AY192" s="239" t="s">
        <v>202</v>
      </c>
    </row>
    <row r="193" spans="1:65" s="13" customFormat="1" ht="11.25">
      <c r="B193" s="228"/>
      <c r="C193" s="229"/>
      <c r="D193" s="230" t="s">
        <v>210</v>
      </c>
      <c r="E193" s="231" t="s">
        <v>1</v>
      </c>
      <c r="F193" s="232" t="s">
        <v>2328</v>
      </c>
      <c r="G193" s="229"/>
      <c r="H193" s="233">
        <v>0.51200000000000001</v>
      </c>
      <c r="I193" s="234"/>
      <c r="J193" s="229"/>
      <c r="K193" s="229"/>
      <c r="L193" s="235"/>
      <c r="M193" s="236"/>
      <c r="N193" s="237"/>
      <c r="O193" s="237"/>
      <c r="P193" s="237"/>
      <c r="Q193" s="237"/>
      <c r="R193" s="237"/>
      <c r="S193" s="237"/>
      <c r="T193" s="238"/>
      <c r="AT193" s="239" t="s">
        <v>210</v>
      </c>
      <c r="AU193" s="239" t="s">
        <v>87</v>
      </c>
      <c r="AV193" s="13" t="s">
        <v>87</v>
      </c>
      <c r="AW193" s="13" t="s">
        <v>33</v>
      </c>
      <c r="AX193" s="13" t="s">
        <v>77</v>
      </c>
      <c r="AY193" s="239" t="s">
        <v>202</v>
      </c>
    </row>
    <row r="194" spans="1:65" s="14" customFormat="1" ht="11.25">
      <c r="B194" s="240"/>
      <c r="C194" s="241"/>
      <c r="D194" s="230" t="s">
        <v>210</v>
      </c>
      <c r="E194" s="242" t="s">
        <v>1</v>
      </c>
      <c r="F194" s="243" t="s">
        <v>227</v>
      </c>
      <c r="G194" s="241"/>
      <c r="H194" s="244">
        <v>2.944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AT194" s="250" t="s">
        <v>210</v>
      </c>
      <c r="AU194" s="250" t="s">
        <v>87</v>
      </c>
      <c r="AV194" s="14" t="s">
        <v>215</v>
      </c>
      <c r="AW194" s="14" t="s">
        <v>33</v>
      </c>
      <c r="AX194" s="14" t="s">
        <v>81</v>
      </c>
      <c r="AY194" s="250" t="s">
        <v>202</v>
      </c>
    </row>
    <row r="195" spans="1:65" s="2" customFormat="1" ht="24.2" customHeight="1">
      <c r="A195" s="36"/>
      <c r="B195" s="37"/>
      <c r="C195" s="215" t="s">
        <v>266</v>
      </c>
      <c r="D195" s="215" t="s">
        <v>204</v>
      </c>
      <c r="E195" s="216" t="s">
        <v>2329</v>
      </c>
      <c r="F195" s="217" t="s">
        <v>2330</v>
      </c>
      <c r="G195" s="218" t="s">
        <v>207</v>
      </c>
      <c r="H195" s="219">
        <v>1.7350000000000001</v>
      </c>
      <c r="I195" s="220"/>
      <c r="J195" s="221">
        <f>ROUND(I195*H195,2)</f>
        <v>0</v>
      </c>
      <c r="K195" s="222"/>
      <c r="L195" s="39"/>
      <c r="M195" s="223" t="s">
        <v>1</v>
      </c>
      <c r="N195" s="224" t="s">
        <v>43</v>
      </c>
      <c r="O195" s="73"/>
      <c r="P195" s="225">
        <f>O195*H195</f>
        <v>0</v>
      </c>
      <c r="Q195" s="225">
        <v>2.2376800000000001</v>
      </c>
      <c r="R195" s="225">
        <f>Q195*H195</f>
        <v>3.8823748000000005</v>
      </c>
      <c r="S195" s="225">
        <v>0</v>
      </c>
      <c r="T195" s="22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208</v>
      </c>
      <c r="AT195" s="227" t="s">
        <v>204</v>
      </c>
      <c r="AU195" s="227" t="s">
        <v>87</v>
      </c>
      <c r="AY195" s="18" t="s">
        <v>202</v>
      </c>
      <c r="BE195" s="122">
        <f>IF(N195="základná",J195,0)</f>
        <v>0</v>
      </c>
      <c r="BF195" s="122">
        <f>IF(N195="znížená",J195,0)</f>
        <v>0</v>
      </c>
      <c r="BG195" s="122">
        <f>IF(N195="zákl. prenesená",J195,0)</f>
        <v>0</v>
      </c>
      <c r="BH195" s="122">
        <f>IF(N195="zníž. prenesená",J195,0)</f>
        <v>0</v>
      </c>
      <c r="BI195" s="122">
        <f>IF(N195="nulová",J195,0)</f>
        <v>0</v>
      </c>
      <c r="BJ195" s="18" t="s">
        <v>87</v>
      </c>
      <c r="BK195" s="122">
        <f>ROUND(I195*H195,2)</f>
        <v>0</v>
      </c>
      <c r="BL195" s="18" t="s">
        <v>208</v>
      </c>
      <c r="BM195" s="227" t="s">
        <v>2331</v>
      </c>
    </row>
    <row r="196" spans="1:65" s="13" customFormat="1" ht="11.25">
      <c r="B196" s="228"/>
      <c r="C196" s="229"/>
      <c r="D196" s="230" t="s">
        <v>210</v>
      </c>
      <c r="E196" s="231" t="s">
        <v>1</v>
      </c>
      <c r="F196" s="232" t="s">
        <v>2332</v>
      </c>
      <c r="G196" s="229"/>
      <c r="H196" s="233">
        <v>1.7345999999999999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AT196" s="239" t="s">
        <v>210</v>
      </c>
      <c r="AU196" s="239" t="s">
        <v>87</v>
      </c>
      <c r="AV196" s="13" t="s">
        <v>87</v>
      </c>
      <c r="AW196" s="13" t="s">
        <v>33</v>
      </c>
      <c r="AX196" s="13" t="s">
        <v>81</v>
      </c>
      <c r="AY196" s="239" t="s">
        <v>202</v>
      </c>
    </row>
    <row r="197" spans="1:65" s="2" customFormat="1" ht="24.2" customHeight="1">
      <c r="A197" s="36"/>
      <c r="B197" s="37"/>
      <c r="C197" s="215" t="s">
        <v>271</v>
      </c>
      <c r="D197" s="215" t="s">
        <v>204</v>
      </c>
      <c r="E197" s="216" t="s">
        <v>2333</v>
      </c>
      <c r="F197" s="217" t="s">
        <v>2334</v>
      </c>
      <c r="G197" s="218" t="s">
        <v>207</v>
      </c>
      <c r="H197" s="219">
        <v>0.67500000000000004</v>
      </c>
      <c r="I197" s="220"/>
      <c r="J197" s="221">
        <f>ROUND(I197*H197,2)</f>
        <v>0</v>
      </c>
      <c r="K197" s="222"/>
      <c r="L197" s="39"/>
      <c r="M197" s="223" t="s">
        <v>1</v>
      </c>
      <c r="N197" s="224" t="s">
        <v>43</v>
      </c>
      <c r="O197" s="73"/>
      <c r="P197" s="225">
        <f>O197*H197</f>
        <v>0</v>
      </c>
      <c r="Q197" s="225">
        <v>2.5839572319999999</v>
      </c>
      <c r="R197" s="225">
        <f>Q197*H197</f>
        <v>1.7441711316000001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208</v>
      </c>
      <c r="AT197" s="227" t="s">
        <v>204</v>
      </c>
      <c r="AU197" s="227" t="s">
        <v>87</v>
      </c>
      <c r="AY197" s="18" t="s">
        <v>202</v>
      </c>
      <c r="BE197" s="122">
        <f>IF(N197="základná",J197,0)</f>
        <v>0</v>
      </c>
      <c r="BF197" s="122">
        <f>IF(N197="znížená",J197,0)</f>
        <v>0</v>
      </c>
      <c r="BG197" s="122">
        <f>IF(N197="zákl. prenesená",J197,0)</f>
        <v>0</v>
      </c>
      <c r="BH197" s="122">
        <f>IF(N197="zníž. prenesená",J197,0)</f>
        <v>0</v>
      </c>
      <c r="BI197" s="122">
        <f>IF(N197="nulová",J197,0)</f>
        <v>0</v>
      </c>
      <c r="BJ197" s="18" t="s">
        <v>87</v>
      </c>
      <c r="BK197" s="122">
        <f>ROUND(I197*H197,2)</f>
        <v>0</v>
      </c>
      <c r="BL197" s="18" t="s">
        <v>208</v>
      </c>
      <c r="BM197" s="227" t="s">
        <v>2335</v>
      </c>
    </row>
    <row r="198" spans="1:65" s="13" customFormat="1" ht="22.5">
      <c r="B198" s="228"/>
      <c r="C198" s="229"/>
      <c r="D198" s="230" t="s">
        <v>210</v>
      </c>
      <c r="E198" s="231" t="s">
        <v>1</v>
      </c>
      <c r="F198" s="232" t="s">
        <v>2336</v>
      </c>
      <c r="G198" s="229"/>
      <c r="H198" s="233">
        <v>0.67500000000000004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AT198" s="239" t="s">
        <v>210</v>
      </c>
      <c r="AU198" s="239" t="s">
        <v>87</v>
      </c>
      <c r="AV198" s="13" t="s">
        <v>87</v>
      </c>
      <c r="AW198" s="13" t="s">
        <v>33</v>
      </c>
      <c r="AX198" s="13" t="s">
        <v>81</v>
      </c>
      <c r="AY198" s="239" t="s">
        <v>202</v>
      </c>
    </row>
    <row r="199" spans="1:65" s="2" customFormat="1" ht="14.45" customHeight="1">
      <c r="A199" s="36"/>
      <c r="B199" s="37"/>
      <c r="C199" s="215" t="s">
        <v>276</v>
      </c>
      <c r="D199" s="215" t="s">
        <v>204</v>
      </c>
      <c r="E199" s="216" t="s">
        <v>235</v>
      </c>
      <c r="F199" s="217" t="s">
        <v>236</v>
      </c>
      <c r="G199" s="218" t="s">
        <v>207</v>
      </c>
      <c r="H199" s="219">
        <v>1.0189999999999999</v>
      </c>
      <c r="I199" s="220"/>
      <c r="J199" s="221">
        <f>ROUND(I199*H199,2)</f>
        <v>0</v>
      </c>
      <c r="K199" s="222"/>
      <c r="L199" s="39"/>
      <c r="M199" s="223" t="s">
        <v>1</v>
      </c>
      <c r="N199" s="224" t="s">
        <v>43</v>
      </c>
      <c r="O199" s="73"/>
      <c r="P199" s="225">
        <f>O199*H199</f>
        <v>0</v>
      </c>
      <c r="Q199" s="225">
        <v>2.2376774039999998</v>
      </c>
      <c r="R199" s="225">
        <f>Q199*H199</f>
        <v>2.2801932746759994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208</v>
      </c>
      <c r="AT199" s="227" t="s">
        <v>204</v>
      </c>
      <c r="AU199" s="227" t="s">
        <v>87</v>
      </c>
      <c r="AY199" s="18" t="s">
        <v>202</v>
      </c>
      <c r="BE199" s="122">
        <f>IF(N199="základná",J199,0)</f>
        <v>0</v>
      </c>
      <c r="BF199" s="122">
        <f>IF(N199="znížená",J199,0)</f>
        <v>0</v>
      </c>
      <c r="BG199" s="122">
        <f>IF(N199="zákl. prenesená",J199,0)</f>
        <v>0</v>
      </c>
      <c r="BH199" s="122">
        <f>IF(N199="zníž. prenesená",J199,0)</f>
        <v>0</v>
      </c>
      <c r="BI199" s="122">
        <f>IF(N199="nulová",J199,0)</f>
        <v>0</v>
      </c>
      <c r="BJ199" s="18" t="s">
        <v>87</v>
      </c>
      <c r="BK199" s="122">
        <f>ROUND(I199*H199,2)</f>
        <v>0</v>
      </c>
      <c r="BL199" s="18" t="s">
        <v>208</v>
      </c>
      <c r="BM199" s="227" t="s">
        <v>2337</v>
      </c>
    </row>
    <row r="200" spans="1:65" s="13" customFormat="1" ht="22.5">
      <c r="B200" s="228"/>
      <c r="C200" s="229"/>
      <c r="D200" s="230" t="s">
        <v>210</v>
      </c>
      <c r="E200" s="231" t="s">
        <v>1</v>
      </c>
      <c r="F200" s="232" t="s">
        <v>2338</v>
      </c>
      <c r="G200" s="229"/>
      <c r="H200" s="233">
        <v>1.0189999999999999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AT200" s="239" t="s">
        <v>210</v>
      </c>
      <c r="AU200" s="239" t="s">
        <v>87</v>
      </c>
      <c r="AV200" s="13" t="s">
        <v>87</v>
      </c>
      <c r="AW200" s="13" t="s">
        <v>33</v>
      </c>
      <c r="AX200" s="13" t="s">
        <v>81</v>
      </c>
      <c r="AY200" s="239" t="s">
        <v>202</v>
      </c>
    </row>
    <row r="201" spans="1:65" s="2" customFormat="1" ht="14.45" customHeight="1">
      <c r="A201" s="36"/>
      <c r="B201" s="37"/>
      <c r="C201" s="215" t="s">
        <v>284</v>
      </c>
      <c r="D201" s="215" t="s">
        <v>204</v>
      </c>
      <c r="E201" s="216" t="s">
        <v>2339</v>
      </c>
      <c r="F201" s="217" t="s">
        <v>2340</v>
      </c>
      <c r="G201" s="218" t="s">
        <v>223</v>
      </c>
      <c r="H201" s="219">
        <v>640.06799999999998</v>
      </c>
      <c r="I201" s="220"/>
      <c r="J201" s="221">
        <f>ROUND(I201*H201,2)</f>
        <v>0</v>
      </c>
      <c r="K201" s="222"/>
      <c r="L201" s="39"/>
      <c r="M201" s="223" t="s">
        <v>1</v>
      </c>
      <c r="N201" s="224" t="s">
        <v>43</v>
      </c>
      <c r="O201" s="73"/>
      <c r="P201" s="225">
        <f>O201*H201</f>
        <v>0</v>
      </c>
      <c r="Q201" s="225">
        <v>5.6410000000000002E-2</v>
      </c>
      <c r="R201" s="225">
        <f>Q201*H201</f>
        <v>36.10623588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208</v>
      </c>
      <c r="AT201" s="227" t="s">
        <v>204</v>
      </c>
      <c r="AU201" s="227" t="s">
        <v>87</v>
      </c>
      <c r="AY201" s="18" t="s">
        <v>202</v>
      </c>
      <c r="BE201" s="122">
        <f>IF(N201="základná",J201,0)</f>
        <v>0</v>
      </c>
      <c r="BF201" s="122">
        <f>IF(N201="znížená",J201,0)</f>
        <v>0</v>
      </c>
      <c r="BG201" s="122">
        <f>IF(N201="zákl. prenesená",J201,0)</f>
        <v>0</v>
      </c>
      <c r="BH201" s="122">
        <f>IF(N201="zníž. prenesená",J201,0)</f>
        <v>0</v>
      </c>
      <c r="BI201" s="122">
        <f>IF(N201="nulová",J201,0)</f>
        <v>0</v>
      </c>
      <c r="BJ201" s="18" t="s">
        <v>87</v>
      </c>
      <c r="BK201" s="122">
        <f>ROUND(I201*H201,2)</f>
        <v>0</v>
      </c>
      <c r="BL201" s="18" t="s">
        <v>208</v>
      </c>
      <c r="BM201" s="227" t="s">
        <v>2341</v>
      </c>
    </row>
    <row r="202" spans="1:65" s="16" customFormat="1" ht="11.25">
      <c r="B202" s="262"/>
      <c r="C202" s="263"/>
      <c r="D202" s="230" t="s">
        <v>210</v>
      </c>
      <c r="E202" s="264" t="s">
        <v>1</v>
      </c>
      <c r="F202" s="265" t="s">
        <v>2342</v>
      </c>
      <c r="G202" s="263"/>
      <c r="H202" s="264" t="s">
        <v>1</v>
      </c>
      <c r="I202" s="266"/>
      <c r="J202" s="263"/>
      <c r="K202" s="263"/>
      <c r="L202" s="267"/>
      <c r="M202" s="268"/>
      <c r="N202" s="269"/>
      <c r="O202" s="269"/>
      <c r="P202" s="269"/>
      <c r="Q202" s="269"/>
      <c r="R202" s="269"/>
      <c r="S202" s="269"/>
      <c r="T202" s="270"/>
      <c r="AT202" s="271" t="s">
        <v>210</v>
      </c>
      <c r="AU202" s="271" t="s">
        <v>87</v>
      </c>
      <c r="AV202" s="16" t="s">
        <v>81</v>
      </c>
      <c r="AW202" s="16" t="s">
        <v>33</v>
      </c>
      <c r="AX202" s="16" t="s">
        <v>77</v>
      </c>
      <c r="AY202" s="271" t="s">
        <v>202</v>
      </c>
    </row>
    <row r="203" spans="1:65" s="13" customFormat="1" ht="11.25">
      <c r="B203" s="228"/>
      <c r="C203" s="229"/>
      <c r="D203" s="230" t="s">
        <v>210</v>
      </c>
      <c r="E203" s="231" t="s">
        <v>1</v>
      </c>
      <c r="F203" s="232" t="s">
        <v>2343</v>
      </c>
      <c r="G203" s="229"/>
      <c r="H203" s="233">
        <v>119.70399999999999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AT203" s="239" t="s">
        <v>210</v>
      </c>
      <c r="AU203" s="239" t="s">
        <v>87</v>
      </c>
      <c r="AV203" s="13" t="s">
        <v>87</v>
      </c>
      <c r="AW203" s="13" t="s">
        <v>33</v>
      </c>
      <c r="AX203" s="13" t="s">
        <v>77</v>
      </c>
      <c r="AY203" s="239" t="s">
        <v>202</v>
      </c>
    </row>
    <row r="204" spans="1:65" s="13" customFormat="1" ht="11.25">
      <c r="B204" s="228"/>
      <c r="C204" s="229"/>
      <c r="D204" s="230" t="s">
        <v>210</v>
      </c>
      <c r="E204" s="231" t="s">
        <v>1</v>
      </c>
      <c r="F204" s="232" t="s">
        <v>2344</v>
      </c>
      <c r="G204" s="229"/>
      <c r="H204" s="233">
        <v>105.69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AT204" s="239" t="s">
        <v>210</v>
      </c>
      <c r="AU204" s="239" t="s">
        <v>87</v>
      </c>
      <c r="AV204" s="13" t="s">
        <v>87</v>
      </c>
      <c r="AW204" s="13" t="s">
        <v>33</v>
      </c>
      <c r="AX204" s="13" t="s">
        <v>77</v>
      </c>
      <c r="AY204" s="239" t="s">
        <v>202</v>
      </c>
    </row>
    <row r="205" spans="1:65" s="13" customFormat="1" ht="11.25">
      <c r="B205" s="228"/>
      <c r="C205" s="229"/>
      <c r="D205" s="230" t="s">
        <v>210</v>
      </c>
      <c r="E205" s="231" t="s">
        <v>1</v>
      </c>
      <c r="F205" s="232" t="s">
        <v>2345</v>
      </c>
      <c r="G205" s="229"/>
      <c r="H205" s="233">
        <v>168.506</v>
      </c>
      <c r="I205" s="234"/>
      <c r="J205" s="229"/>
      <c r="K205" s="229"/>
      <c r="L205" s="235"/>
      <c r="M205" s="236"/>
      <c r="N205" s="237"/>
      <c r="O205" s="237"/>
      <c r="P205" s="237"/>
      <c r="Q205" s="237"/>
      <c r="R205" s="237"/>
      <c r="S205" s="237"/>
      <c r="T205" s="238"/>
      <c r="AT205" s="239" t="s">
        <v>210</v>
      </c>
      <c r="AU205" s="239" t="s">
        <v>87</v>
      </c>
      <c r="AV205" s="13" t="s">
        <v>87</v>
      </c>
      <c r="AW205" s="13" t="s">
        <v>33</v>
      </c>
      <c r="AX205" s="13" t="s">
        <v>77</v>
      </c>
      <c r="AY205" s="239" t="s">
        <v>202</v>
      </c>
    </row>
    <row r="206" spans="1:65" s="13" customFormat="1" ht="11.25">
      <c r="B206" s="228"/>
      <c r="C206" s="229"/>
      <c r="D206" s="230" t="s">
        <v>210</v>
      </c>
      <c r="E206" s="231" t="s">
        <v>1</v>
      </c>
      <c r="F206" s="232" t="s">
        <v>2346</v>
      </c>
      <c r="G206" s="229"/>
      <c r="H206" s="233">
        <v>143.44200000000001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AT206" s="239" t="s">
        <v>210</v>
      </c>
      <c r="AU206" s="239" t="s">
        <v>87</v>
      </c>
      <c r="AV206" s="13" t="s">
        <v>87</v>
      </c>
      <c r="AW206" s="13" t="s">
        <v>33</v>
      </c>
      <c r="AX206" s="13" t="s">
        <v>77</v>
      </c>
      <c r="AY206" s="239" t="s">
        <v>202</v>
      </c>
    </row>
    <row r="207" spans="1:65" s="13" customFormat="1" ht="11.25">
      <c r="B207" s="228"/>
      <c r="C207" s="229"/>
      <c r="D207" s="230" t="s">
        <v>210</v>
      </c>
      <c r="E207" s="231" t="s">
        <v>1</v>
      </c>
      <c r="F207" s="232" t="s">
        <v>2347</v>
      </c>
      <c r="G207" s="229"/>
      <c r="H207" s="233">
        <v>102.726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AT207" s="239" t="s">
        <v>210</v>
      </c>
      <c r="AU207" s="239" t="s">
        <v>87</v>
      </c>
      <c r="AV207" s="13" t="s">
        <v>87</v>
      </c>
      <c r="AW207" s="13" t="s">
        <v>33</v>
      </c>
      <c r="AX207" s="13" t="s">
        <v>77</v>
      </c>
      <c r="AY207" s="239" t="s">
        <v>202</v>
      </c>
    </row>
    <row r="208" spans="1:65" s="14" customFormat="1" ht="11.25">
      <c r="B208" s="240"/>
      <c r="C208" s="241"/>
      <c r="D208" s="230" t="s">
        <v>210</v>
      </c>
      <c r="E208" s="242" t="s">
        <v>1</v>
      </c>
      <c r="F208" s="243" t="s">
        <v>227</v>
      </c>
      <c r="G208" s="241"/>
      <c r="H208" s="244">
        <v>640.06799999999998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AT208" s="250" t="s">
        <v>210</v>
      </c>
      <c r="AU208" s="250" t="s">
        <v>87</v>
      </c>
      <c r="AV208" s="14" t="s">
        <v>215</v>
      </c>
      <c r="AW208" s="14" t="s">
        <v>33</v>
      </c>
      <c r="AX208" s="14" t="s">
        <v>77</v>
      </c>
      <c r="AY208" s="250" t="s">
        <v>202</v>
      </c>
    </row>
    <row r="209" spans="1:65" s="15" customFormat="1" ht="11.25">
      <c r="B209" s="251"/>
      <c r="C209" s="252"/>
      <c r="D209" s="230" t="s">
        <v>210</v>
      </c>
      <c r="E209" s="253" t="s">
        <v>1</v>
      </c>
      <c r="F209" s="254" t="s">
        <v>260</v>
      </c>
      <c r="G209" s="252"/>
      <c r="H209" s="255">
        <v>640.06799999999998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AT209" s="261" t="s">
        <v>210</v>
      </c>
      <c r="AU209" s="261" t="s">
        <v>87</v>
      </c>
      <c r="AV209" s="15" t="s">
        <v>208</v>
      </c>
      <c r="AW209" s="15" t="s">
        <v>33</v>
      </c>
      <c r="AX209" s="15" t="s">
        <v>81</v>
      </c>
      <c r="AY209" s="261" t="s">
        <v>202</v>
      </c>
    </row>
    <row r="210" spans="1:65" s="2" customFormat="1" ht="24.2" customHeight="1">
      <c r="A210" s="36"/>
      <c r="B210" s="37"/>
      <c r="C210" s="215" t="s">
        <v>289</v>
      </c>
      <c r="D210" s="215" t="s">
        <v>204</v>
      </c>
      <c r="E210" s="216" t="s">
        <v>2348</v>
      </c>
      <c r="F210" s="217" t="s">
        <v>2349</v>
      </c>
      <c r="G210" s="218" t="s">
        <v>207</v>
      </c>
      <c r="H210" s="219">
        <v>12.6</v>
      </c>
      <c r="I210" s="220"/>
      <c r="J210" s="221">
        <f>ROUND(I210*H210,2)</f>
        <v>0</v>
      </c>
      <c r="K210" s="222"/>
      <c r="L210" s="39"/>
      <c r="M210" s="223" t="s">
        <v>1</v>
      </c>
      <c r="N210" s="224" t="s">
        <v>43</v>
      </c>
      <c r="O210" s="73"/>
      <c r="P210" s="225">
        <f>O210*H210</f>
        <v>0</v>
      </c>
      <c r="Q210" s="225">
        <v>0.55086000000000002</v>
      </c>
      <c r="R210" s="225">
        <f>Q210*H210</f>
        <v>6.940836</v>
      </c>
      <c r="S210" s="225">
        <v>0</v>
      </c>
      <c r="T210" s="22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208</v>
      </c>
      <c r="AT210" s="227" t="s">
        <v>204</v>
      </c>
      <c r="AU210" s="227" t="s">
        <v>87</v>
      </c>
      <c r="AY210" s="18" t="s">
        <v>202</v>
      </c>
      <c r="BE210" s="122">
        <f>IF(N210="základná",J210,0)</f>
        <v>0</v>
      </c>
      <c r="BF210" s="122">
        <f>IF(N210="znížená",J210,0)</f>
        <v>0</v>
      </c>
      <c r="BG210" s="122">
        <f>IF(N210="zákl. prenesená",J210,0)</f>
        <v>0</v>
      </c>
      <c r="BH210" s="122">
        <f>IF(N210="zníž. prenesená",J210,0)</f>
        <v>0</v>
      </c>
      <c r="BI210" s="122">
        <f>IF(N210="nulová",J210,0)</f>
        <v>0</v>
      </c>
      <c r="BJ210" s="18" t="s">
        <v>87</v>
      </c>
      <c r="BK210" s="122">
        <f>ROUND(I210*H210,2)</f>
        <v>0</v>
      </c>
      <c r="BL210" s="18" t="s">
        <v>208</v>
      </c>
      <c r="BM210" s="227" t="s">
        <v>2350</v>
      </c>
    </row>
    <row r="211" spans="1:65" s="16" customFormat="1" ht="11.25">
      <c r="B211" s="262"/>
      <c r="C211" s="263"/>
      <c r="D211" s="230" t="s">
        <v>210</v>
      </c>
      <c r="E211" s="264" t="s">
        <v>1</v>
      </c>
      <c r="F211" s="265" t="s">
        <v>2351</v>
      </c>
      <c r="G211" s="263"/>
      <c r="H211" s="264" t="s">
        <v>1</v>
      </c>
      <c r="I211" s="266"/>
      <c r="J211" s="263"/>
      <c r="K211" s="263"/>
      <c r="L211" s="267"/>
      <c r="M211" s="268"/>
      <c r="N211" s="269"/>
      <c r="O211" s="269"/>
      <c r="P211" s="269"/>
      <c r="Q211" s="269"/>
      <c r="R211" s="269"/>
      <c r="S211" s="269"/>
      <c r="T211" s="270"/>
      <c r="AT211" s="271" t="s">
        <v>210</v>
      </c>
      <c r="AU211" s="271" t="s">
        <v>87</v>
      </c>
      <c r="AV211" s="16" t="s">
        <v>81</v>
      </c>
      <c r="AW211" s="16" t="s">
        <v>33</v>
      </c>
      <c r="AX211" s="16" t="s">
        <v>77</v>
      </c>
      <c r="AY211" s="271" t="s">
        <v>202</v>
      </c>
    </row>
    <row r="212" spans="1:65" s="13" customFormat="1" ht="11.25">
      <c r="B212" s="228"/>
      <c r="C212" s="229"/>
      <c r="D212" s="230" t="s">
        <v>210</v>
      </c>
      <c r="E212" s="231" t="s">
        <v>1</v>
      </c>
      <c r="F212" s="232" t="s">
        <v>2352</v>
      </c>
      <c r="G212" s="229"/>
      <c r="H212" s="233">
        <v>2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AT212" s="239" t="s">
        <v>210</v>
      </c>
      <c r="AU212" s="239" t="s">
        <v>87</v>
      </c>
      <c r="AV212" s="13" t="s">
        <v>87</v>
      </c>
      <c r="AW212" s="13" t="s">
        <v>33</v>
      </c>
      <c r="AX212" s="13" t="s">
        <v>77</v>
      </c>
      <c r="AY212" s="239" t="s">
        <v>202</v>
      </c>
    </row>
    <row r="213" spans="1:65" s="13" customFormat="1" ht="11.25">
      <c r="B213" s="228"/>
      <c r="C213" s="229"/>
      <c r="D213" s="230" t="s">
        <v>210</v>
      </c>
      <c r="E213" s="231" t="s">
        <v>1</v>
      </c>
      <c r="F213" s="232" t="s">
        <v>2353</v>
      </c>
      <c r="G213" s="229"/>
      <c r="H213" s="233">
        <v>1.8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AT213" s="239" t="s">
        <v>210</v>
      </c>
      <c r="AU213" s="239" t="s">
        <v>87</v>
      </c>
      <c r="AV213" s="13" t="s">
        <v>87</v>
      </c>
      <c r="AW213" s="13" t="s">
        <v>33</v>
      </c>
      <c r="AX213" s="13" t="s">
        <v>77</v>
      </c>
      <c r="AY213" s="239" t="s">
        <v>202</v>
      </c>
    </row>
    <row r="214" spans="1:65" s="14" customFormat="1" ht="11.25">
      <c r="B214" s="240"/>
      <c r="C214" s="241"/>
      <c r="D214" s="230" t="s">
        <v>210</v>
      </c>
      <c r="E214" s="242" t="s">
        <v>1</v>
      </c>
      <c r="F214" s="243" t="s">
        <v>2354</v>
      </c>
      <c r="G214" s="241"/>
      <c r="H214" s="244">
        <v>3.8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AT214" s="250" t="s">
        <v>210</v>
      </c>
      <c r="AU214" s="250" t="s">
        <v>87</v>
      </c>
      <c r="AV214" s="14" t="s">
        <v>215</v>
      </c>
      <c r="AW214" s="14" t="s">
        <v>33</v>
      </c>
      <c r="AX214" s="14" t="s">
        <v>77</v>
      </c>
      <c r="AY214" s="250" t="s">
        <v>202</v>
      </c>
    </row>
    <row r="215" spans="1:65" s="13" customFormat="1" ht="11.25">
      <c r="B215" s="228"/>
      <c r="C215" s="229"/>
      <c r="D215" s="230" t="s">
        <v>210</v>
      </c>
      <c r="E215" s="231" t="s">
        <v>1</v>
      </c>
      <c r="F215" s="232" t="s">
        <v>2355</v>
      </c>
      <c r="G215" s="229"/>
      <c r="H215" s="233">
        <v>8.8000000000000007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AT215" s="239" t="s">
        <v>210</v>
      </c>
      <c r="AU215" s="239" t="s">
        <v>87</v>
      </c>
      <c r="AV215" s="13" t="s">
        <v>87</v>
      </c>
      <c r="AW215" s="13" t="s">
        <v>33</v>
      </c>
      <c r="AX215" s="13" t="s">
        <v>77</v>
      </c>
      <c r="AY215" s="239" t="s">
        <v>202</v>
      </c>
    </row>
    <row r="216" spans="1:65" s="15" customFormat="1" ht="11.25">
      <c r="B216" s="251"/>
      <c r="C216" s="252"/>
      <c r="D216" s="230" t="s">
        <v>210</v>
      </c>
      <c r="E216" s="253" t="s">
        <v>1</v>
      </c>
      <c r="F216" s="254" t="s">
        <v>260</v>
      </c>
      <c r="G216" s="252"/>
      <c r="H216" s="255">
        <v>12.6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AT216" s="261" t="s">
        <v>210</v>
      </c>
      <c r="AU216" s="261" t="s">
        <v>87</v>
      </c>
      <c r="AV216" s="15" t="s">
        <v>208</v>
      </c>
      <c r="AW216" s="15" t="s">
        <v>33</v>
      </c>
      <c r="AX216" s="15" t="s">
        <v>81</v>
      </c>
      <c r="AY216" s="261" t="s">
        <v>202</v>
      </c>
    </row>
    <row r="217" spans="1:65" s="2" customFormat="1" ht="14.45" customHeight="1">
      <c r="A217" s="36"/>
      <c r="B217" s="37"/>
      <c r="C217" s="215" t="s">
        <v>301</v>
      </c>
      <c r="D217" s="215" t="s">
        <v>204</v>
      </c>
      <c r="E217" s="216" t="s">
        <v>2356</v>
      </c>
      <c r="F217" s="217" t="s">
        <v>2357</v>
      </c>
      <c r="G217" s="218" t="s">
        <v>207</v>
      </c>
      <c r="H217" s="219">
        <v>199.25</v>
      </c>
      <c r="I217" s="220"/>
      <c r="J217" s="221">
        <f>ROUND(I217*H217,2)</f>
        <v>0</v>
      </c>
      <c r="K217" s="222"/>
      <c r="L217" s="39"/>
      <c r="M217" s="223" t="s">
        <v>1</v>
      </c>
      <c r="N217" s="224" t="s">
        <v>43</v>
      </c>
      <c r="O217" s="73"/>
      <c r="P217" s="225">
        <f>O217*H217</f>
        <v>0</v>
      </c>
      <c r="Q217" s="225">
        <v>0.55086000000000002</v>
      </c>
      <c r="R217" s="225">
        <f>Q217*H217</f>
        <v>109.758855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208</v>
      </c>
      <c r="AT217" s="227" t="s">
        <v>204</v>
      </c>
      <c r="AU217" s="227" t="s">
        <v>87</v>
      </c>
      <c r="AY217" s="18" t="s">
        <v>202</v>
      </c>
      <c r="BE217" s="122">
        <f>IF(N217="základná",J217,0)</f>
        <v>0</v>
      </c>
      <c r="BF217" s="122">
        <f>IF(N217="znížená",J217,0)</f>
        <v>0</v>
      </c>
      <c r="BG217" s="122">
        <f>IF(N217="zákl. prenesená",J217,0)</f>
        <v>0</v>
      </c>
      <c r="BH217" s="122">
        <f>IF(N217="zníž. prenesená",J217,0)</f>
        <v>0</v>
      </c>
      <c r="BI217" s="122">
        <f>IF(N217="nulová",J217,0)</f>
        <v>0</v>
      </c>
      <c r="BJ217" s="18" t="s">
        <v>87</v>
      </c>
      <c r="BK217" s="122">
        <f>ROUND(I217*H217,2)</f>
        <v>0</v>
      </c>
      <c r="BL217" s="18" t="s">
        <v>208</v>
      </c>
      <c r="BM217" s="227" t="s">
        <v>2358</v>
      </c>
    </row>
    <row r="218" spans="1:65" s="16" customFormat="1" ht="11.25">
      <c r="B218" s="262"/>
      <c r="C218" s="263"/>
      <c r="D218" s="230" t="s">
        <v>210</v>
      </c>
      <c r="E218" s="264" t="s">
        <v>1</v>
      </c>
      <c r="F218" s="265" t="s">
        <v>2359</v>
      </c>
      <c r="G218" s="263"/>
      <c r="H218" s="264" t="s">
        <v>1</v>
      </c>
      <c r="I218" s="266"/>
      <c r="J218" s="263"/>
      <c r="K218" s="263"/>
      <c r="L218" s="267"/>
      <c r="M218" s="268"/>
      <c r="N218" s="269"/>
      <c r="O218" s="269"/>
      <c r="P218" s="269"/>
      <c r="Q218" s="269"/>
      <c r="R218" s="269"/>
      <c r="S218" s="269"/>
      <c r="T218" s="270"/>
      <c r="AT218" s="271" t="s">
        <v>210</v>
      </c>
      <c r="AU218" s="271" t="s">
        <v>87</v>
      </c>
      <c r="AV218" s="16" t="s">
        <v>81</v>
      </c>
      <c r="AW218" s="16" t="s">
        <v>33</v>
      </c>
      <c r="AX218" s="16" t="s">
        <v>77</v>
      </c>
      <c r="AY218" s="271" t="s">
        <v>202</v>
      </c>
    </row>
    <row r="219" spans="1:65" s="16" customFormat="1" ht="11.25">
      <c r="B219" s="262"/>
      <c r="C219" s="263"/>
      <c r="D219" s="230" t="s">
        <v>210</v>
      </c>
      <c r="E219" s="264" t="s">
        <v>1</v>
      </c>
      <c r="F219" s="265" t="s">
        <v>2360</v>
      </c>
      <c r="G219" s="263"/>
      <c r="H219" s="264" t="s">
        <v>1</v>
      </c>
      <c r="I219" s="266"/>
      <c r="J219" s="263"/>
      <c r="K219" s="263"/>
      <c r="L219" s="267"/>
      <c r="M219" s="268"/>
      <c r="N219" s="269"/>
      <c r="O219" s="269"/>
      <c r="P219" s="269"/>
      <c r="Q219" s="269"/>
      <c r="R219" s="269"/>
      <c r="S219" s="269"/>
      <c r="T219" s="270"/>
      <c r="AT219" s="271" t="s">
        <v>210</v>
      </c>
      <c r="AU219" s="271" t="s">
        <v>87</v>
      </c>
      <c r="AV219" s="16" t="s">
        <v>81</v>
      </c>
      <c r="AW219" s="16" t="s">
        <v>33</v>
      </c>
      <c r="AX219" s="16" t="s">
        <v>77</v>
      </c>
      <c r="AY219" s="271" t="s">
        <v>202</v>
      </c>
    </row>
    <row r="220" spans="1:65" s="16" customFormat="1" ht="22.5">
      <c r="B220" s="262"/>
      <c r="C220" s="263"/>
      <c r="D220" s="230" t="s">
        <v>210</v>
      </c>
      <c r="E220" s="264" t="s">
        <v>1</v>
      </c>
      <c r="F220" s="265" t="s">
        <v>2361</v>
      </c>
      <c r="G220" s="263"/>
      <c r="H220" s="264" t="s">
        <v>1</v>
      </c>
      <c r="I220" s="266"/>
      <c r="J220" s="263"/>
      <c r="K220" s="263"/>
      <c r="L220" s="267"/>
      <c r="M220" s="268"/>
      <c r="N220" s="269"/>
      <c r="O220" s="269"/>
      <c r="P220" s="269"/>
      <c r="Q220" s="269"/>
      <c r="R220" s="269"/>
      <c r="S220" s="269"/>
      <c r="T220" s="270"/>
      <c r="AT220" s="271" t="s">
        <v>210</v>
      </c>
      <c r="AU220" s="271" t="s">
        <v>87</v>
      </c>
      <c r="AV220" s="16" t="s">
        <v>81</v>
      </c>
      <c r="AW220" s="16" t="s">
        <v>33</v>
      </c>
      <c r="AX220" s="16" t="s">
        <v>77</v>
      </c>
      <c r="AY220" s="271" t="s">
        <v>202</v>
      </c>
    </row>
    <row r="221" spans="1:65" s="16" customFormat="1" ht="33.75">
      <c r="B221" s="262"/>
      <c r="C221" s="263"/>
      <c r="D221" s="230" t="s">
        <v>210</v>
      </c>
      <c r="E221" s="264" t="s">
        <v>1</v>
      </c>
      <c r="F221" s="265" t="s">
        <v>2362</v>
      </c>
      <c r="G221" s="263"/>
      <c r="H221" s="264" t="s">
        <v>1</v>
      </c>
      <c r="I221" s="266"/>
      <c r="J221" s="263"/>
      <c r="K221" s="263"/>
      <c r="L221" s="267"/>
      <c r="M221" s="268"/>
      <c r="N221" s="269"/>
      <c r="O221" s="269"/>
      <c r="P221" s="269"/>
      <c r="Q221" s="269"/>
      <c r="R221" s="269"/>
      <c r="S221" s="269"/>
      <c r="T221" s="270"/>
      <c r="AT221" s="271" t="s">
        <v>210</v>
      </c>
      <c r="AU221" s="271" t="s">
        <v>87</v>
      </c>
      <c r="AV221" s="16" t="s">
        <v>81</v>
      </c>
      <c r="AW221" s="16" t="s">
        <v>33</v>
      </c>
      <c r="AX221" s="16" t="s">
        <v>77</v>
      </c>
      <c r="AY221" s="271" t="s">
        <v>202</v>
      </c>
    </row>
    <row r="222" spans="1:65" s="16" customFormat="1" ht="33.75">
      <c r="B222" s="262"/>
      <c r="C222" s="263"/>
      <c r="D222" s="230" t="s">
        <v>210</v>
      </c>
      <c r="E222" s="264" t="s">
        <v>1</v>
      </c>
      <c r="F222" s="265" t="s">
        <v>2363</v>
      </c>
      <c r="G222" s="263"/>
      <c r="H222" s="264" t="s">
        <v>1</v>
      </c>
      <c r="I222" s="266"/>
      <c r="J222" s="263"/>
      <c r="K222" s="263"/>
      <c r="L222" s="267"/>
      <c r="M222" s="268"/>
      <c r="N222" s="269"/>
      <c r="O222" s="269"/>
      <c r="P222" s="269"/>
      <c r="Q222" s="269"/>
      <c r="R222" s="269"/>
      <c r="S222" s="269"/>
      <c r="T222" s="270"/>
      <c r="AT222" s="271" t="s">
        <v>210</v>
      </c>
      <c r="AU222" s="271" t="s">
        <v>87</v>
      </c>
      <c r="AV222" s="16" t="s">
        <v>81</v>
      </c>
      <c r="AW222" s="16" t="s">
        <v>33</v>
      </c>
      <c r="AX222" s="16" t="s">
        <v>77</v>
      </c>
      <c r="AY222" s="271" t="s">
        <v>202</v>
      </c>
    </row>
    <row r="223" spans="1:65" s="13" customFormat="1" ht="22.5">
      <c r="B223" s="228"/>
      <c r="C223" s="229"/>
      <c r="D223" s="230" t="s">
        <v>210</v>
      </c>
      <c r="E223" s="231" t="s">
        <v>1</v>
      </c>
      <c r="F223" s="232" t="s">
        <v>2364</v>
      </c>
      <c r="G223" s="229"/>
      <c r="H223" s="233">
        <v>199.25</v>
      </c>
      <c r="I223" s="234"/>
      <c r="J223" s="229"/>
      <c r="K223" s="229"/>
      <c r="L223" s="235"/>
      <c r="M223" s="236"/>
      <c r="N223" s="237"/>
      <c r="O223" s="237"/>
      <c r="P223" s="237"/>
      <c r="Q223" s="237"/>
      <c r="R223" s="237"/>
      <c r="S223" s="237"/>
      <c r="T223" s="238"/>
      <c r="AT223" s="239" t="s">
        <v>210</v>
      </c>
      <c r="AU223" s="239" t="s">
        <v>87</v>
      </c>
      <c r="AV223" s="13" t="s">
        <v>87</v>
      </c>
      <c r="AW223" s="13" t="s">
        <v>33</v>
      </c>
      <c r="AX223" s="13" t="s">
        <v>81</v>
      </c>
      <c r="AY223" s="239" t="s">
        <v>202</v>
      </c>
    </row>
    <row r="224" spans="1:65" s="2" customFormat="1" ht="24.2" customHeight="1">
      <c r="A224" s="36"/>
      <c r="B224" s="37"/>
      <c r="C224" s="215" t="s">
        <v>322</v>
      </c>
      <c r="D224" s="215" t="s">
        <v>204</v>
      </c>
      <c r="E224" s="216" t="s">
        <v>2365</v>
      </c>
      <c r="F224" s="217" t="s">
        <v>2366</v>
      </c>
      <c r="G224" s="218" t="s">
        <v>223</v>
      </c>
      <c r="H224" s="219">
        <v>101.063</v>
      </c>
      <c r="I224" s="220"/>
      <c r="J224" s="221">
        <f>ROUND(I224*H224,2)</f>
        <v>0</v>
      </c>
      <c r="K224" s="222"/>
      <c r="L224" s="39"/>
      <c r="M224" s="223" t="s">
        <v>1</v>
      </c>
      <c r="N224" s="224" t="s">
        <v>43</v>
      </c>
      <c r="O224" s="73"/>
      <c r="P224" s="225">
        <f>O224*H224</f>
        <v>0</v>
      </c>
      <c r="Q224" s="225">
        <v>0.55086000000000002</v>
      </c>
      <c r="R224" s="225">
        <f>Q224*H224</f>
        <v>55.671564180000004</v>
      </c>
      <c r="S224" s="225">
        <v>0</v>
      </c>
      <c r="T224" s="22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208</v>
      </c>
      <c r="AT224" s="227" t="s">
        <v>204</v>
      </c>
      <c r="AU224" s="227" t="s">
        <v>87</v>
      </c>
      <c r="AY224" s="18" t="s">
        <v>202</v>
      </c>
      <c r="BE224" s="122">
        <f>IF(N224="základná",J224,0)</f>
        <v>0</v>
      </c>
      <c r="BF224" s="122">
        <f>IF(N224="znížená",J224,0)</f>
        <v>0</v>
      </c>
      <c r="BG224" s="122">
        <f>IF(N224="zákl. prenesená",J224,0)</f>
        <v>0</v>
      </c>
      <c r="BH224" s="122">
        <f>IF(N224="zníž. prenesená",J224,0)</f>
        <v>0</v>
      </c>
      <c r="BI224" s="122">
        <f>IF(N224="nulová",J224,0)</f>
        <v>0</v>
      </c>
      <c r="BJ224" s="18" t="s">
        <v>87</v>
      </c>
      <c r="BK224" s="122">
        <f>ROUND(I224*H224,2)</f>
        <v>0</v>
      </c>
      <c r="BL224" s="18" t="s">
        <v>208</v>
      </c>
      <c r="BM224" s="227" t="s">
        <v>2367</v>
      </c>
    </row>
    <row r="225" spans="1:65" s="16" customFormat="1" ht="33.75">
      <c r="B225" s="262"/>
      <c r="C225" s="263"/>
      <c r="D225" s="230" t="s">
        <v>210</v>
      </c>
      <c r="E225" s="264" t="s">
        <v>1</v>
      </c>
      <c r="F225" s="265" t="s">
        <v>2368</v>
      </c>
      <c r="G225" s="263"/>
      <c r="H225" s="264" t="s">
        <v>1</v>
      </c>
      <c r="I225" s="266"/>
      <c r="J225" s="263"/>
      <c r="K225" s="263"/>
      <c r="L225" s="267"/>
      <c r="M225" s="268"/>
      <c r="N225" s="269"/>
      <c r="O225" s="269"/>
      <c r="P225" s="269"/>
      <c r="Q225" s="269"/>
      <c r="R225" s="269"/>
      <c r="S225" s="269"/>
      <c r="T225" s="270"/>
      <c r="AT225" s="271" t="s">
        <v>210</v>
      </c>
      <c r="AU225" s="271" t="s">
        <v>87</v>
      </c>
      <c r="AV225" s="16" t="s">
        <v>81</v>
      </c>
      <c r="AW225" s="16" t="s">
        <v>33</v>
      </c>
      <c r="AX225" s="16" t="s">
        <v>77</v>
      </c>
      <c r="AY225" s="271" t="s">
        <v>202</v>
      </c>
    </row>
    <row r="226" spans="1:65" s="16" customFormat="1" ht="22.5">
      <c r="B226" s="262"/>
      <c r="C226" s="263"/>
      <c r="D226" s="230" t="s">
        <v>210</v>
      </c>
      <c r="E226" s="264" t="s">
        <v>1</v>
      </c>
      <c r="F226" s="265" t="s">
        <v>2369</v>
      </c>
      <c r="G226" s="263"/>
      <c r="H226" s="264" t="s">
        <v>1</v>
      </c>
      <c r="I226" s="266"/>
      <c r="J226" s="263"/>
      <c r="K226" s="263"/>
      <c r="L226" s="267"/>
      <c r="M226" s="268"/>
      <c r="N226" s="269"/>
      <c r="O226" s="269"/>
      <c r="P226" s="269"/>
      <c r="Q226" s="269"/>
      <c r="R226" s="269"/>
      <c r="S226" s="269"/>
      <c r="T226" s="270"/>
      <c r="AT226" s="271" t="s">
        <v>210</v>
      </c>
      <c r="AU226" s="271" t="s">
        <v>87</v>
      </c>
      <c r="AV226" s="16" t="s">
        <v>81</v>
      </c>
      <c r="AW226" s="16" t="s">
        <v>33</v>
      </c>
      <c r="AX226" s="16" t="s">
        <v>77</v>
      </c>
      <c r="AY226" s="271" t="s">
        <v>202</v>
      </c>
    </row>
    <row r="227" spans="1:65" s="16" customFormat="1" ht="11.25">
      <c r="B227" s="262"/>
      <c r="C227" s="263"/>
      <c r="D227" s="230" t="s">
        <v>210</v>
      </c>
      <c r="E227" s="264" t="s">
        <v>1</v>
      </c>
      <c r="F227" s="265" t="s">
        <v>2370</v>
      </c>
      <c r="G227" s="263"/>
      <c r="H227" s="264" t="s">
        <v>1</v>
      </c>
      <c r="I227" s="266"/>
      <c r="J227" s="263"/>
      <c r="K227" s="263"/>
      <c r="L227" s="267"/>
      <c r="M227" s="268"/>
      <c r="N227" s="269"/>
      <c r="O227" s="269"/>
      <c r="P227" s="269"/>
      <c r="Q227" s="269"/>
      <c r="R227" s="269"/>
      <c r="S227" s="269"/>
      <c r="T227" s="270"/>
      <c r="AT227" s="271" t="s">
        <v>210</v>
      </c>
      <c r="AU227" s="271" t="s">
        <v>87</v>
      </c>
      <c r="AV227" s="16" t="s">
        <v>81</v>
      </c>
      <c r="AW227" s="16" t="s">
        <v>33</v>
      </c>
      <c r="AX227" s="16" t="s">
        <v>77</v>
      </c>
      <c r="AY227" s="271" t="s">
        <v>202</v>
      </c>
    </row>
    <row r="228" spans="1:65" s="13" customFormat="1" ht="22.5">
      <c r="B228" s="228"/>
      <c r="C228" s="229"/>
      <c r="D228" s="230" t="s">
        <v>210</v>
      </c>
      <c r="E228" s="231" t="s">
        <v>1</v>
      </c>
      <c r="F228" s="232" t="s">
        <v>2371</v>
      </c>
      <c r="G228" s="229"/>
      <c r="H228" s="233">
        <v>101.0625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AT228" s="239" t="s">
        <v>210</v>
      </c>
      <c r="AU228" s="239" t="s">
        <v>87</v>
      </c>
      <c r="AV228" s="13" t="s">
        <v>87</v>
      </c>
      <c r="AW228" s="13" t="s">
        <v>33</v>
      </c>
      <c r="AX228" s="13" t="s">
        <v>81</v>
      </c>
      <c r="AY228" s="239" t="s">
        <v>202</v>
      </c>
    </row>
    <row r="229" spans="1:65" s="16" customFormat="1" ht="11.25">
      <c r="B229" s="262"/>
      <c r="C229" s="263"/>
      <c r="D229" s="230" t="s">
        <v>210</v>
      </c>
      <c r="E229" s="264" t="s">
        <v>1</v>
      </c>
      <c r="F229" s="265" t="s">
        <v>2372</v>
      </c>
      <c r="G229" s="263"/>
      <c r="H229" s="264" t="s">
        <v>1</v>
      </c>
      <c r="I229" s="266"/>
      <c r="J229" s="263"/>
      <c r="K229" s="263"/>
      <c r="L229" s="267"/>
      <c r="M229" s="268"/>
      <c r="N229" s="269"/>
      <c r="O229" s="269"/>
      <c r="P229" s="269"/>
      <c r="Q229" s="269"/>
      <c r="R229" s="269"/>
      <c r="S229" s="269"/>
      <c r="T229" s="270"/>
      <c r="AT229" s="271" t="s">
        <v>210</v>
      </c>
      <c r="AU229" s="271" t="s">
        <v>87</v>
      </c>
      <c r="AV229" s="16" t="s">
        <v>81</v>
      </c>
      <c r="AW229" s="16" t="s">
        <v>33</v>
      </c>
      <c r="AX229" s="16" t="s">
        <v>77</v>
      </c>
      <c r="AY229" s="271" t="s">
        <v>202</v>
      </c>
    </row>
    <row r="230" spans="1:65" s="16" customFormat="1" ht="11.25">
      <c r="B230" s="262"/>
      <c r="C230" s="263"/>
      <c r="D230" s="230" t="s">
        <v>210</v>
      </c>
      <c r="E230" s="264" t="s">
        <v>1</v>
      </c>
      <c r="F230" s="265" t="s">
        <v>2373</v>
      </c>
      <c r="G230" s="263"/>
      <c r="H230" s="264" t="s">
        <v>1</v>
      </c>
      <c r="I230" s="266"/>
      <c r="J230" s="263"/>
      <c r="K230" s="263"/>
      <c r="L230" s="267"/>
      <c r="M230" s="268"/>
      <c r="N230" s="269"/>
      <c r="O230" s="269"/>
      <c r="P230" s="269"/>
      <c r="Q230" s="269"/>
      <c r="R230" s="269"/>
      <c r="S230" s="269"/>
      <c r="T230" s="270"/>
      <c r="AT230" s="271" t="s">
        <v>210</v>
      </c>
      <c r="AU230" s="271" t="s">
        <v>87</v>
      </c>
      <c r="AV230" s="16" t="s">
        <v>81</v>
      </c>
      <c r="AW230" s="16" t="s">
        <v>33</v>
      </c>
      <c r="AX230" s="16" t="s">
        <v>77</v>
      </c>
      <c r="AY230" s="271" t="s">
        <v>202</v>
      </c>
    </row>
    <row r="231" spans="1:65" s="16" customFormat="1" ht="11.25">
      <c r="B231" s="262"/>
      <c r="C231" s="263"/>
      <c r="D231" s="230" t="s">
        <v>210</v>
      </c>
      <c r="E231" s="264" t="s">
        <v>1</v>
      </c>
      <c r="F231" s="265" t="s">
        <v>2374</v>
      </c>
      <c r="G231" s="263"/>
      <c r="H231" s="264" t="s">
        <v>1</v>
      </c>
      <c r="I231" s="266"/>
      <c r="J231" s="263"/>
      <c r="K231" s="263"/>
      <c r="L231" s="267"/>
      <c r="M231" s="268"/>
      <c r="N231" s="269"/>
      <c r="O231" s="269"/>
      <c r="P231" s="269"/>
      <c r="Q231" s="269"/>
      <c r="R231" s="269"/>
      <c r="S231" s="269"/>
      <c r="T231" s="270"/>
      <c r="AT231" s="271" t="s">
        <v>210</v>
      </c>
      <c r="AU231" s="271" t="s">
        <v>87</v>
      </c>
      <c r="AV231" s="16" t="s">
        <v>81</v>
      </c>
      <c r="AW231" s="16" t="s">
        <v>33</v>
      </c>
      <c r="AX231" s="16" t="s">
        <v>77</v>
      </c>
      <c r="AY231" s="271" t="s">
        <v>202</v>
      </c>
    </row>
    <row r="232" spans="1:65" s="16" customFormat="1" ht="11.25">
      <c r="B232" s="262"/>
      <c r="C232" s="263"/>
      <c r="D232" s="230" t="s">
        <v>210</v>
      </c>
      <c r="E232" s="264" t="s">
        <v>1</v>
      </c>
      <c r="F232" s="265" t="s">
        <v>2375</v>
      </c>
      <c r="G232" s="263"/>
      <c r="H232" s="264" t="s">
        <v>1</v>
      </c>
      <c r="I232" s="266"/>
      <c r="J232" s="263"/>
      <c r="K232" s="263"/>
      <c r="L232" s="267"/>
      <c r="M232" s="268"/>
      <c r="N232" s="269"/>
      <c r="O232" s="269"/>
      <c r="P232" s="269"/>
      <c r="Q232" s="269"/>
      <c r="R232" s="269"/>
      <c r="S232" s="269"/>
      <c r="T232" s="270"/>
      <c r="AT232" s="271" t="s">
        <v>210</v>
      </c>
      <c r="AU232" s="271" t="s">
        <v>87</v>
      </c>
      <c r="AV232" s="16" t="s">
        <v>81</v>
      </c>
      <c r="AW232" s="16" t="s">
        <v>33</v>
      </c>
      <c r="AX232" s="16" t="s">
        <v>77</v>
      </c>
      <c r="AY232" s="271" t="s">
        <v>202</v>
      </c>
    </row>
    <row r="233" spans="1:65" s="16" customFormat="1" ht="11.25">
      <c r="B233" s="262"/>
      <c r="C233" s="263"/>
      <c r="D233" s="230" t="s">
        <v>210</v>
      </c>
      <c r="E233" s="264" t="s">
        <v>1</v>
      </c>
      <c r="F233" s="265" t="s">
        <v>2376</v>
      </c>
      <c r="G233" s="263"/>
      <c r="H233" s="264" t="s">
        <v>1</v>
      </c>
      <c r="I233" s="266"/>
      <c r="J233" s="263"/>
      <c r="K233" s="263"/>
      <c r="L233" s="267"/>
      <c r="M233" s="268"/>
      <c r="N233" s="269"/>
      <c r="O233" s="269"/>
      <c r="P233" s="269"/>
      <c r="Q233" s="269"/>
      <c r="R233" s="269"/>
      <c r="S233" s="269"/>
      <c r="T233" s="270"/>
      <c r="AT233" s="271" t="s">
        <v>210</v>
      </c>
      <c r="AU233" s="271" t="s">
        <v>87</v>
      </c>
      <c r="AV233" s="16" t="s">
        <v>81</v>
      </c>
      <c r="AW233" s="16" t="s">
        <v>33</v>
      </c>
      <c r="AX233" s="16" t="s">
        <v>77</v>
      </c>
      <c r="AY233" s="271" t="s">
        <v>202</v>
      </c>
    </row>
    <row r="234" spans="1:65" s="16" customFormat="1" ht="11.25">
      <c r="B234" s="262"/>
      <c r="C234" s="263"/>
      <c r="D234" s="230" t="s">
        <v>210</v>
      </c>
      <c r="E234" s="264" t="s">
        <v>1</v>
      </c>
      <c r="F234" s="265" t="s">
        <v>2377</v>
      </c>
      <c r="G234" s="263"/>
      <c r="H234" s="264" t="s">
        <v>1</v>
      </c>
      <c r="I234" s="266"/>
      <c r="J234" s="263"/>
      <c r="K234" s="263"/>
      <c r="L234" s="267"/>
      <c r="M234" s="268"/>
      <c r="N234" s="269"/>
      <c r="O234" s="269"/>
      <c r="P234" s="269"/>
      <c r="Q234" s="269"/>
      <c r="R234" s="269"/>
      <c r="S234" s="269"/>
      <c r="T234" s="270"/>
      <c r="AT234" s="271" t="s">
        <v>210</v>
      </c>
      <c r="AU234" s="271" t="s">
        <v>87</v>
      </c>
      <c r="AV234" s="16" t="s">
        <v>81</v>
      </c>
      <c r="AW234" s="16" t="s">
        <v>33</v>
      </c>
      <c r="AX234" s="16" t="s">
        <v>77</v>
      </c>
      <c r="AY234" s="271" t="s">
        <v>202</v>
      </c>
    </row>
    <row r="235" spans="1:65" s="16" customFormat="1" ht="11.25">
      <c r="B235" s="262"/>
      <c r="C235" s="263"/>
      <c r="D235" s="230" t="s">
        <v>210</v>
      </c>
      <c r="E235" s="264" t="s">
        <v>1</v>
      </c>
      <c r="F235" s="265" t="s">
        <v>2378</v>
      </c>
      <c r="G235" s="263"/>
      <c r="H235" s="264" t="s">
        <v>1</v>
      </c>
      <c r="I235" s="266"/>
      <c r="J235" s="263"/>
      <c r="K235" s="263"/>
      <c r="L235" s="267"/>
      <c r="M235" s="268"/>
      <c r="N235" s="269"/>
      <c r="O235" s="269"/>
      <c r="P235" s="269"/>
      <c r="Q235" s="269"/>
      <c r="R235" s="269"/>
      <c r="S235" s="269"/>
      <c r="T235" s="270"/>
      <c r="AT235" s="271" t="s">
        <v>210</v>
      </c>
      <c r="AU235" s="271" t="s">
        <v>87</v>
      </c>
      <c r="AV235" s="16" t="s">
        <v>81</v>
      </c>
      <c r="AW235" s="16" t="s">
        <v>33</v>
      </c>
      <c r="AX235" s="16" t="s">
        <v>77</v>
      </c>
      <c r="AY235" s="271" t="s">
        <v>202</v>
      </c>
    </row>
    <row r="236" spans="1:65" s="16" customFormat="1" ht="11.25">
      <c r="B236" s="262"/>
      <c r="C236" s="263"/>
      <c r="D236" s="230" t="s">
        <v>210</v>
      </c>
      <c r="E236" s="264" t="s">
        <v>1</v>
      </c>
      <c r="F236" s="265" t="s">
        <v>2379</v>
      </c>
      <c r="G236" s="263"/>
      <c r="H236" s="264" t="s">
        <v>1</v>
      </c>
      <c r="I236" s="266"/>
      <c r="J236" s="263"/>
      <c r="K236" s="263"/>
      <c r="L236" s="267"/>
      <c r="M236" s="268"/>
      <c r="N236" s="269"/>
      <c r="O236" s="269"/>
      <c r="P236" s="269"/>
      <c r="Q236" s="269"/>
      <c r="R236" s="269"/>
      <c r="S236" s="269"/>
      <c r="T236" s="270"/>
      <c r="AT236" s="271" t="s">
        <v>210</v>
      </c>
      <c r="AU236" s="271" t="s">
        <v>87</v>
      </c>
      <c r="AV236" s="16" t="s">
        <v>81</v>
      </c>
      <c r="AW236" s="16" t="s">
        <v>33</v>
      </c>
      <c r="AX236" s="16" t="s">
        <v>77</v>
      </c>
      <c r="AY236" s="271" t="s">
        <v>202</v>
      </c>
    </row>
    <row r="237" spans="1:65" s="2" customFormat="1" ht="24.2" customHeight="1">
      <c r="A237" s="36"/>
      <c r="B237" s="37"/>
      <c r="C237" s="215" t="s">
        <v>328</v>
      </c>
      <c r="D237" s="215" t="s">
        <v>204</v>
      </c>
      <c r="E237" s="216" t="s">
        <v>254</v>
      </c>
      <c r="F237" s="217" t="s">
        <v>255</v>
      </c>
      <c r="G237" s="218" t="s">
        <v>207</v>
      </c>
      <c r="H237" s="219">
        <v>18.879000000000001</v>
      </c>
      <c r="I237" s="220"/>
      <c r="J237" s="221">
        <f>ROUND(I237*H237,2)</f>
        <v>0</v>
      </c>
      <c r="K237" s="222"/>
      <c r="L237" s="39"/>
      <c r="M237" s="223" t="s">
        <v>1</v>
      </c>
      <c r="N237" s="224" t="s">
        <v>43</v>
      </c>
      <c r="O237" s="73"/>
      <c r="P237" s="225">
        <f>O237*H237</f>
        <v>0</v>
      </c>
      <c r="Q237" s="225">
        <v>0.55086000000000002</v>
      </c>
      <c r="R237" s="225">
        <f>Q237*H237</f>
        <v>10.399685940000001</v>
      </c>
      <c r="S237" s="225">
        <v>0</v>
      </c>
      <c r="T237" s="22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208</v>
      </c>
      <c r="AT237" s="227" t="s">
        <v>204</v>
      </c>
      <c r="AU237" s="227" t="s">
        <v>87</v>
      </c>
      <c r="AY237" s="18" t="s">
        <v>202</v>
      </c>
      <c r="BE237" s="122">
        <f>IF(N237="základná",J237,0)</f>
        <v>0</v>
      </c>
      <c r="BF237" s="122">
        <f>IF(N237="znížená",J237,0)</f>
        <v>0</v>
      </c>
      <c r="BG237" s="122">
        <f>IF(N237="zákl. prenesená",J237,0)</f>
        <v>0</v>
      </c>
      <c r="BH237" s="122">
        <f>IF(N237="zníž. prenesená",J237,0)</f>
        <v>0</v>
      </c>
      <c r="BI237" s="122">
        <f>IF(N237="nulová",J237,0)</f>
        <v>0</v>
      </c>
      <c r="BJ237" s="18" t="s">
        <v>87</v>
      </c>
      <c r="BK237" s="122">
        <f>ROUND(I237*H237,2)</f>
        <v>0</v>
      </c>
      <c r="BL237" s="18" t="s">
        <v>208</v>
      </c>
      <c r="BM237" s="227" t="s">
        <v>2380</v>
      </c>
    </row>
    <row r="238" spans="1:65" s="13" customFormat="1" ht="11.25">
      <c r="B238" s="228"/>
      <c r="C238" s="229"/>
      <c r="D238" s="230" t="s">
        <v>210</v>
      </c>
      <c r="E238" s="231" t="s">
        <v>1</v>
      </c>
      <c r="F238" s="232" t="s">
        <v>2381</v>
      </c>
      <c r="G238" s="229"/>
      <c r="H238" s="233">
        <v>2.5882499999999999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AT238" s="239" t="s">
        <v>210</v>
      </c>
      <c r="AU238" s="239" t="s">
        <v>87</v>
      </c>
      <c r="AV238" s="13" t="s">
        <v>87</v>
      </c>
      <c r="AW238" s="13" t="s">
        <v>33</v>
      </c>
      <c r="AX238" s="13" t="s">
        <v>77</v>
      </c>
      <c r="AY238" s="239" t="s">
        <v>202</v>
      </c>
    </row>
    <row r="239" spans="1:65" s="13" customFormat="1" ht="22.5">
      <c r="B239" s="228"/>
      <c r="C239" s="229"/>
      <c r="D239" s="230" t="s">
        <v>210</v>
      </c>
      <c r="E239" s="231" t="s">
        <v>1</v>
      </c>
      <c r="F239" s="232" t="s">
        <v>2382</v>
      </c>
      <c r="G239" s="229"/>
      <c r="H239" s="233">
        <v>0.89600000000000002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AT239" s="239" t="s">
        <v>210</v>
      </c>
      <c r="AU239" s="239" t="s">
        <v>87</v>
      </c>
      <c r="AV239" s="13" t="s">
        <v>87</v>
      </c>
      <c r="AW239" s="13" t="s">
        <v>33</v>
      </c>
      <c r="AX239" s="13" t="s">
        <v>77</v>
      </c>
      <c r="AY239" s="239" t="s">
        <v>202</v>
      </c>
    </row>
    <row r="240" spans="1:65" s="13" customFormat="1" ht="22.5">
      <c r="B240" s="228"/>
      <c r="C240" s="229"/>
      <c r="D240" s="230" t="s">
        <v>210</v>
      </c>
      <c r="E240" s="231" t="s">
        <v>1</v>
      </c>
      <c r="F240" s="232" t="s">
        <v>2383</v>
      </c>
      <c r="G240" s="229"/>
      <c r="H240" s="233">
        <v>0.31927499999999998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AT240" s="239" t="s">
        <v>210</v>
      </c>
      <c r="AU240" s="239" t="s">
        <v>87</v>
      </c>
      <c r="AV240" s="13" t="s">
        <v>87</v>
      </c>
      <c r="AW240" s="13" t="s">
        <v>33</v>
      </c>
      <c r="AX240" s="13" t="s">
        <v>77</v>
      </c>
      <c r="AY240" s="239" t="s">
        <v>202</v>
      </c>
    </row>
    <row r="241" spans="1:65" s="13" customFormat="1" ht="22.5">
      <c r="B241" s="228"/>
      <c r="C241" s="229"/>
      <c r="D241" s="230" t="s">
        <v>210</v>
      </c>
      <c r="E241" s="231" t="s">
        <v>1</v>
      </c>
      <c r="F241" s="232" t="s">
        <v>2384</v>
      </c>
      <c r="G241" s="229"/>
      <c r="H241" s="233">
        <v>1.2599499999999999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AT241" s="239" t="s">
        <v>210</v>
      </c>
      <c r="AU241" s="239" t="s">
        <v>87</v>
      </c>
      <c r="AV241" s="13" t="s">
        <v>87</v>
      </c>
      <c r="AW241" s="13" t="s">
        <v>33</v>
      </c>
      <c r="AX241" s="13" t="s">
        <v>77</v>
      </c>
      <c r="AY241" s="239" t="s">
        <v>202</v>
      </c>
    </row>
    <row r="242" spans="1:65" s="13" customFormat="1" ht="22.5">
      <c r="B242" s="228"/>
      <c r="C242" s="229"/>
      <c r="D242" s="230" t="s">
        <v>210</v>
      </c>
      <c r="E242" s="231" t="s">
        <v>1</v>
      </c>
      <c r="F242" s="232" t="s">
        <v>2385</v>
      </c>
      <c r="G242" s="229"/>
      <c r="H242" s="233">
        <v>8.3150549999999992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AT242" s="239" t="s">
        <v>210</v>
      </c>
      <c r="AU242" s="239" t="s">
        <v>87</v>
      </c>
      <c r="AV242" s="13" t="s">
        <v>87</v>
      </c>
      <c r="AW242" s="13" t="s">
        <v>33</v>
      </c>
      <c r="AX242" s="13" t="s">
        <v>77</v>
      </c>
      <c r="AY242" s="239" t="s">
        <v>202</v>
      </c>
    </row>
    <row r="243" spans="1:65" s="14" customFormat="1" ht="11.25">
      <c r="B243" s="240"/>
      <c r="C243" s="241"/>
      <c r="D243" s="230" t="s">
        <v>210</v>
      </c>
      <c r="E243" s="242" t="s">
        <v>1</v>
      </c>
      <c r="F243" s="243" t="s">
        <v>227</v>
      </c>
      <c r="G243" s="241"/>
      <c r="H243" s="244">
        <v>13.37853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AT243" s="250" t="s">
        <v>210</v>
      </c>
      <c r="AU243" s="250" t="s">
        <v>87</v>
      </c>
      <c r="AV243" s="14" t="s">
        <v>215</v>
      </c>
      <c r="AW243" s="14" t="s">
        <v>33</v>
      </c>
      <c r="AX243" s="14" t="s">
        <v>77</v>
      </c>
      <c r="AY243" s="250" t="s">
        <v>202</v>
      </c>
    </row>
    <row r="244" spans="1:65" s="13" customFormat="1" ht="22.5">
      <c r="B244" s="228"/>
      <c r="C244" s="229"/>
      <c r="D244" s="230" t="s">
        <v>210</v>
      </c>
      <c r="E244" s="231" t="s">
        <v>1</v>
      </c>
      <c r="F244" s="232" t="s">
        <v>2386</v>
      </c>
      <c r="G244" s="229"/>
      <c r="H244" s="233">
        <v>5.5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AT244" s="239" t="s">
        <v>210</v>
      </c>
      <c r="AU244" s="239" t="s">
        <v>87</v>
      </c>
      <c r="AV244" s="13" t="s">
        <v>87</v>
      </c>
      <c r="AW244" s="13" t="s">
        <v>33</v>
      </c>
      <c r="AX244" s="13" t="s">
        <v>77</v>
      </c>
      <c r="AY244" s="239" t="s">
        <v>202</v>
      </c>
    </row>
    <row r="245" spans="1:65" s="14" customFormat="1" ht="11.25">
      <c r="B245" s="240"/>
      <c r="C245" s="241"/>
      <c r="D245" s="230" t="s">
        <v>210</v>
      </c>
      <c r="E245" s="242" t="s">
        <v>1</v>
      </c>
      <c r="F245" s="243" t="s">
        <v>227</v>
      </c>
      <c r="G245" s="241"/>
      <c r="H245" s="244">
        <v>5.5</v>
      </c>
      <c r="I245" s="245"/>
      <c r="J245" s="241"/>
      <c r="K245" s="241"/>
      <c r="L245" s="246"/>
      <c r="M245" s="247"/>
      <c r="N245" s="248"/>
      <c r="O245" s="248"/>
      <c r="P245" s="248"/>
      <c r="Q245" s="248"/>
      <c r="R245" s="248"/>
      <c r="S245" s="248"/>
      <c r="T245" s="249"/>
      <c r="AT245" s="250" t="s">
        <v>210</v>
      </c>
      <c r="AU245" s="250" t="s">
        <v>87</v>
      </c>
      <c r="AV245" s="14" t="s">
        <v>215</v>
      </c>
      <c r="AW245" s="14" t="s">
        <v>33</v>
      </c>
      <c r="AX245" s="14" t="s">
        <v>77</v>
      </c>
      <c r="AY245" s="250" t="s">
        <v>202</v>
      </c>
    </row>
    <row r="246" spans="1:65" s="15" customFormat="1" ht="11.25">
      <c r="B246" s="251"/>
      <c r="C246" s="252"/>
      <c r="D246" s="230" t="s">
        <v>210</v>
      </c>
      <c r="E246" s="253" t="s">
        <v>1</v>
      </c>
      <c r="F246" s="254" t="s">
        <v>260</v>
      </c>
      <c r="G246" s="252"/>
      <c r="H246" s="255">
        <v>18.878530000000001</v>
      </c>
      <c r="I246" s="256"/>
      <c r="J246" s="252"/>
      <c r="K246" s="252"/>
      <c r="L246" s="257"/>
      <c r="M246" s="258"/>
      <c r="N246" s="259"/>
      <c r="O246" s="259"/>
      <c r="P246" s="259"/>
      <c r="Q246" s="259"/>
      <c r="R246" s="259"/>
      <c r="S246" s="259"/>
      <c r="T246" s="260"/>
      <c r="AT246" s="261" t="s">
        <v>210</v>
      </c>
      <c r="AU246" s="261" t="s">
        <v>87</v>
      </c>
      <c r="AV246" s="15" t="s">
        <v>208</v>
      </c>
      <c r="AW246" s="15" t="s">
        <v>33</v>
      </c>
      <c r="AX246" s="15" t="s">
        <v>81</v>
      </c>
      <c r="AY246" s="261" t="s">
        <v>202</v>
      </c>
    </row>
    <row r="247" spans="1:65" s="12" customFormat="1" ht="22.9" customHeight="1">
      <c r="B247" s="199"/>
      <c r="C247" s="200"/>
      <c r="D247" s="201" t="s">
        <v>76</v>
      </c>
      <c r="E247" s="213" t="s">
        <v>215</v>
      </c>
      <c r="F247" s="213" t="s">
        <v>283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SUM(P248:P257)</f>
        <v>0</v>
      </c>
      <c r="Q247" s="207"/>
      <c r="R247" s="208">
        <f>SUM(R248:R257)</f>
        <v>1.808872</v>
      </c>
      <c r="S247" s="207"/>
      <c r="T247" s="209">
        <f>SUM(T248:T257)</f>
        <v>0</v>
      </c>
      <c r="AR247" s="210" t="s">
        <v>81</v>
      </c>
      <c r="AT247" s="211" t="s">
        <v>76</v>
      </c>
      <c r="AU247" s="211" t="s">
        <v>81</v>
      </c>
      <c r="AY247" s="210" t="s">
        <v>202</v>
      </c>
      <c r="BK247" s="212">
        <f>SUM(BK248:BK257)</f>
        <v>0</v>
      </c>
    </row>
    <row r="248" spans="1:65" s="2" customFormat="1" ht="24.2" customHeight="1">
      <c r="A248" s="36"/>
      <c r="B248" s="37"/>
      <c r="C248" s="215" t="s">
        <v>7</v>
      </c>
      <c r="D248" s="215" t="s">
        <v>204</v>
      </c>
      <c r="E248" s="216" t="s">
        <v>2387</v>
      </c>
      <c r="F248" s="217" t="s">
        <v>2388</v>
      </c>
      <c r="G248" s="218" t="s">
        <v>230</v>
      </c>
      <c r="H248" s="219">
        <v>6</v>
      </c>
      <c r="I248" s="220"/>
      <c r="J248" s="221">
        <f>ROUND(I248*H248,2)</f>
        <v>0</v>
      </c>
      <c r="K248" s="222"/>
      <c r="L248" s="39"/>
      <c r="M248" s="223" t="s">
        <v>1</v>
      </c>
      <c r="N248" s="224" t="s">
        <v>43</v>
      </c>
      <c r="O248" s="73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7" t="s">
        <v>208</v>
      </c>
      <c r="AT248" s="227" t="s">
        <v>204</v>
      </c>
      <c r="AU248" s="227" t="s">
        <v>87</v>
      </c>
      <c r="AY248" s="18" t="s">
        <v>202</v>
      </c>
      <c r="BE248" s="122">
        <f>IF(N248="základná",J248,0)</f>
        <v>0</v>
      </c>
      <c r="BF248" s="122">
        <f>IF(N248="znížená",J248,0)</f>
        <v>0</v>
      </c>
      <c r="BG248" s="122">
        <f>IF(N248="zákl. prenesená",J248,0)</f>
        <v>0</v>
      </c>
      <c r="BH248" s="122">
        <f>IF(N248="zníž. prenesená",J248,0)</f>
        <v>0</v>
      </c>
      <c r="BI248" s="122">
        <f>IF(N248="nulová",J248,0)</f>
        <v>0</v>
      </c>
      <c r="BJ248" s="18" t="s">
        <v>87</v>
      </c>
      <c r="BK248" s="122">
        <f>ROUND(I248*H248,2)</f>
        <v>0</v>
      </c>
      <c r="BL248" s="18" t="s">
        <v>208</v>
      </c>
      <c r="BM248" s="227" t="s">
        <v>2389</v>
      </c>
    </row>
    <row r="249" spans="1:65" s="16" customFormat="1" ht="22.5">
      <c r="B249" s="262"/>
      <c r="C249" s="263"/>
      <c r="D249" s="230" t="s">
        <v>210</v>
      </c>
      <c r="E249" s="264" t="s">
        <v>1</v>
      </c>
      <c r="F249" s="265" t="s">
        <v>2390</v>
      </c>
      <c r="G249" s="263"/>
      <c r="H249" s="264" t="s">
        <v>1</v>
      </c>
      <c r="I249" s="266"/>
      <c r="J249" s="263"/>
      <c r="K249" s="263"/>
      <c r="L249" s="267"/>
      <c r="M249" s="268"/>
      <c r="N249" s="269"/>
      <c r="O249" s="269"/>
      <c r="P249" s="269"/>
      <c r="Q249" s="269"/>
      <c r="R249" s="269"/>
      <c r="S249" s="269"/>
      <c r="T249" s="270"/>
      <c r="AT249" s="271" t="s">
        <v>210</v>
      </c>
      <c r="AU249" s="271" t="s">
        <v>87</v>
      </c>
      <c r="AV249" s="16" t="s">
        <v>81</v>
      </c>
      <c r="AW249" s="16" t="s">
        <v>33</v>
      </c>
      <c r="AX249" s="16" t="s">
        <v>77</v>
      </c>
      <c r="AY249" s="271" t="s">
        <v>202</v>
      </c>
    </row>
    <row r="250" spans="1:65" s="13" customFormat="1" ht="11.25">
      <c r="B250" s="228"/>
      <c r="C250" s="229"/>
      <c r="D250" s="230" t="s">
        <v>210</v>
      </c>
      <c r="E250" s="231" t="s">
        <v>1</v>
      </c>
      <c r="F250" s="232" t="s">
        <v>2391</v>
      </c>
      <c r="G250" s="229"/>
      <c r="H250" s="233">
        <v>2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AT250" s="239" t="s">
        <v>210</v>
      </c>
      <c r="AU250" s="239" t="s">
        <v>87</v>
      </c>
      <c r="AV250" s="13" t="s">
        <v>87</v>
      </c>
      <c r="AW250" s="13" t="s">
        <v>33</v>
      </c>
      <c r="AX250" s="13" t="s">
        <v>77</v>
      </c>
      <c r="AY250" s="239" t="s">
        <v>202</v>
      </c>
    </row>
    <row r="251" spans="1:65" s="13" customFormat="1" ht="11.25">
      <c r="B251" s="228"/>
      <c r="C251" s="229"/>
      <c r="D251" s="230" t="s">
        <v>210</v>
      </c>
      <c r="E251" s="231" t="s">
        <v>1</v>
      </c>
      <c r="F251" s="232" t="s">
        <v>2392</v>
      </c>
      <c r="G251" s="229"/>
      <c r="H251" s="233">
        <v>4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AT251" s="239" t="s">
        <v>210</v>
      </c>
      <c r="AU251" s="239" t="s">
        <v>87</v>
      </c>
      <c r="AV251" s="13" t="s">
        <v>87</v>
      </c>
      <c r="AW251" s="13" t="s">
        <v>33</v>
      </c>
      <c r="AX251" s="13" t="s">
        <v>77</v>
      </c>
      <c r="AY251" s="239" t="s">
        <v>202</v>
      </c>
    </row>
    <row r="252" spans="1:65" s="14" customFormat="1" ht="11.25">
      <c r="B252" s="240"/>
      <c r="C252" s="241"/>
      <c r="D252" s="230" t="s">
        <v>210</v>
      </c>
      <c r="E252" s="242" t="s">
        <v>1</v>
      </c>
      <c r="F252" s="243" t="s">
        <v>227</v>
      </c>
      <c r="G252" s="241"/>
      <c r="H252" s="244">
        <v>6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AT252" s="250" t="s">
        <v>210</v>
      </c>
      <c r="AU252" s="250" t="s">
        <v>87</v>
      </c>
      <c r="AV252" s="14" t="s">
        <v>215</v>
      </c>
      <c r="AW252" s="14" t="s">
        <v>33</v>
      </c>
      <c r="AX252" s="14" t="s">
        <v>81</v>
      </c>
      <c r="AY252" s="250" t="s">
        <v>202</v>
      </c>
    </row>
    <row r="253" spans="1:65" s="2" customFormat="1" ht="24.2" customHeight="1">
      <c r="A253" s="36"/>
      <c r="B253" s="37"/>
      <c r="C253" s="272" t="s">
        <v>339</v>
      </c>
      <c r="D253" s="272" t="s">
        <v>489</v>
      </c>
      <c r="E253" s="273" t="s">
        <v>2393</v>
      </c>
      <c r="F253" s="274" t="s">
        <v>2394</v>
      </c>
      <c r="G253" s="275" t="s">
        <v>230</v>
      </c>
      <c r="H253" s="276">
        <v>4.04</v>
      </c>
      <c r="I253" s="277"/>
      <c r="J253" s="278">
        <f>ROUND(I253*H253,2)</f>
        <v>0</v>
      </c>
      <c r="K253" s="279"/>
      <c r="L253" s="280"/>
      <c r="M253" s="281" t="s">
        <v>1</v>
      </c>
      <c r="N253" s="282" t="s">
        <v>43</v>
      </c>
      <c r="O253" s="73"/>
      <c r="P253" s="225">
        <f>O253*H253</f>
        <v>0</v>
      </c>
      <c r="Q253" s="225">
        <v>1.07E-3</v>
      </c>
      <c r="R253" s="225">
        <f>Q253*H253</f>
        <v>4.3227999999999999E-3</v>
      </c>
      <c r="S253" s="225">
        <v>0</v>
      </c>
      <c r="T253" s="22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7" t="s">
        <v>244</v>
      </c>
      <c r="AT253" s="227" t="s">
        <v>489</v>
      </c>
      <c r="AU253" s="227" t="s">
        <v>87</v>
      </c>
      <c r="AY253" s="18" t="s">
        <v>202</v>
      </c>
      <c r="BE253" s="122">
        <f>IF(N253="základná",J253,0)</f>
        <v>0</v>
      </c>
      <c r="BF253" s="122">
        <f>IF(N253="znížená",J253,0)</f>
        <v>0</v>
      </c>
      <c r="BG253" s="122">
        <f>IF(N253="zákl. prenesená",J253,0)</f>
        <v>0</v>
      </c>
      <c r="BH253" s="122">
        <f>IF(N253="zníž. prenesená",J253,0)</f>
        <v>0</v>
      </c>
      <c r="BI253" s="122">
        <f>IF(N253="nulová",J253,0)</f>
        <v>0</v>
      </c>
      <c r="BJ253" s="18" t="s">
        <v>87</v>
      </c>
      <c r="BK253" s="122">
        <f>ROUND(I253*H253,2)</f>
        <v>0</v>
      </c>
      <c r="BL253" s="18" t="s">
        <v>208</v>
      </c>
      <c r="BM253" s="227" t="s">
        <v>2395</v>
      </c>
    </row>
    <row r="254" spans="1:65" s="13" customFormat="1" ht="11.25">
      <c r="B254" s="228"/>
      <c r="C254" s="229"/>
      <c r="D254" s="230" t="s">
        <v>210</v>
      </c>
      <c r="E254" s="229"/>
      <c r="F254" s="232" t="s">
        <v>2396</v>
      </c>
      <c r="G254" s="229"/>
      <c r="H254" s="233">
        <v>4.04</v>
      </c>
      <c r="I254" s="234"/>
      <c r="J254" s="229"/>
      <c r="K254" s="229"/>
      <c r="L254" s="235"/>
      <c r="M254" s="236"/>
      <c r="N254" s="237"/>
      <c r="O254" s="237"/>
      <c r="P254" s="237"/>
      <c r="Q254" s="237"/>
      <c r="R254" s="237"/>
      <c r="S254" s="237"/>
      <c r="T254" s="238"/>
      <c r="AT254" s="239" t="s">
        <v>210</v>
      </c>
      <c r="AU254" s="239" t="s">
        <v>87</v>
      </c>
      <c r="AV254" s="13" t="s">
        <v>87</v>
      </c>
      <c r="AW254" s="13" t="s">
        <v>4</v>
      </c>
      <c r="AX254" s="13" t="s">
        <v>81</v>
      </c>
      <c r="AY254" s="239" t="s">
        <v>202</v>
      </c>
    </row>
    <row r="255" spans="1:65" s="2" customFormat="1" ht="24.2" customHeight="1">
      <c r="A255" s="36"/>
      <c r="B255" s="37"/>
      <c r="C255" s="272" t="s">
        <v>343</v>
      </c>
      <c r="D255" s="272" t="s">
        <v>489</v>
      </c>
      <c r="E255" s="273" t="s">
        <v>2397</v>
      </c>
      <c r="F255" s="274" t="s">
        <v>2398</v>
      </c>
      <c r="G255" s="275" t="s">
        <v>230</v>
      </c>
      <c r="H255" s="276">
        <v>2.02</v>
      </c>
      <c r="I255" s="277"/>
      <c r="J255" s="278">
        <f>ROUND(I255*H255,2)</f>
        <v>0</v>
      </c>
      <c r="K255" s="279"/>
      <c r="L255" s="280"/>
      <c r="M255" s="281" t="s">
        <v>1</v>
      </c>
      <c r="N255" s="282" t="s">
        <v>43</v>
      </c>
      <c r="O255" s="73"/>
      <c r="P255" s="225">
        <f>O255*H255</f>
        <v>0</v>
      </c>
      <c r="Q255" s="225">
        <v>1.4599999999999999E-3</v>
      </c>
      <c r="R255" s="225">
        <f>Q255*H255</f>
        <v>2.9491999999999999E-3</v>
      </c>
      <c r="S255" s="225">
        <v>0</v>
      </c>
      <c r="T255" s="22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244</v>
      </c>
      <c r="AT255" s="227" t="s">
        <v>489</v>
      </c>
      <c r="AU255" s="227" t="s">
        <v>87</v>
      </c>
      <c r="AY255" s="18" t="s">
        <v>202</v>
      </c>
      <c r="BE255" s="122">
        <f>IF(N255="základná",J255,0)</f>
        <v>0</v>
      </c>
      <c r="BF255" s="122">
        <f>IF(N255="znížená",J255,0)</f>
        <v>0</v>
      </c>
      <c r="BG255" s="122">
        <f>IF(N255="zákl. prenesená",J255,0)</f>
        <v>0</v>
      </c>
      <c r="BH255" s="122">
        <f>IF(N255="zníž. prenesená",J255,0)</f>
        <v>0</v>
      </c>
      <c r="BI255" s="122">
        <f>IF(N255="nulová",J255,0)</f>
        <v>0</v>
      </c>
      <c r="BJ255" s="18" t="s">
        <v>87</v>
      </c>
      <c r="BK255" s="122">
        <f>ROUND(I255*H255,2)</f>
        <v>0</v>
      </c>
      <c r="BL255" s="18" t="s">
        <v>208</v>
      </c>
      <c r="BM255" s="227" t="s">
        <v>2399</v>
      </c>
    </row>
    <row r="256" spans="1:65" s="13" customFormat="1" ht="11.25">
      <c r="B256" s="228"/>
      <c r="C256" s="229"/>
      <c r="D256" s="230" t="s">
        <v>210</v>
      </c>
      <c r="E256" s="229"/>
      <c r="F256" s="232" t="s">
        <v>2400</v>
      </c>
      <c r="G256" s="229"/>
      <c r="H256" s="233">
        <v>2.02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AT256" s="239" t="s">
        <v>210</v>
      </c>
      <c r="AU256" s="239" t="s">
        <v>87</v>
      </c>
      <c r="AV256" s="13" t="s">
        <v>87</v>
      </c>
      <c r="AW256" s="13" t="s">
        <v>4</v>
      </c>
      <c r="AX256" s="13" t="s">
        <v>81</v>
      </c>
      <c r="AY256" s="239" t="s">
        <v>202</v>
      </c>
    </row>
    <row r="257" spans="1:65" s="2" customFormat="1" ht="49.15" customHeight="1">
      <c r="A257" s="36"/>
      <c r="B257" s="37"/>
      <c r="C257" s="215" t="s">
        <v>347</v>
      </c>
      <c r="D257" s="215" t="s">
        <v>204</v>
      </c>
      <c r="E257" s="216" t="s">
        <v>2401</v>
      </c>
      <c r="F257" s="217" t="s">
        <v>2402</v>
      </c>
      <c r="G257" s="218" t="s">
        <v>207</v>
      </c>
      <c r="H257" s="219">
        <v>1</v>
      </c>
      <c r="I257" s="220"/>
      <c r="J257" s="221">
        <f>ROUND(I257*H257,2)</f>
        <v>0</v>
      </c>
      <c r="K257" s="222"/>
      <c r="L257" s="39"/>
      <c r="M257" s="223" t="s">
        <v>1</v>
      </c>
      <c r="N257" s="224" t="s">
        <v>43</v>
      </c>
      <c r="O257" s="73"/>
      <c r="P257" s="225">
        <f>O257*H257</f>
        <v>0</v>
      </c>
      <c r="Q257" s="225">
        <v>1.8016000000000001</v>
      </c>
      <c r="R257" s="225">
        <f>Q257*H257</f>
        <v>1.8016000000000001</v>
      </c>
      <c r="S257" s="225">
        <v>0</v>
      </c>
      <c r="T257" s="22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7" t="s">
        <v>208</v>
      </c>
      <c r="AT257" s="227" t="s">
        <v>204</v>
      </c>
      <c r="AU257" s="227" t="s">
        <v>87</v>
      </c>
      <c r="AY257" s="18" t="s">
        <v>202</v>
      </c>
      <c r="BE257" s="122">
        <f>IF(N257="základná",J257,0)</f>
        <v>0</v>
      </c>
      <c r="BF257" s="122">
        <f>IF(N257="znížená",J257,0)</f>
        <v>0</v>
      </c>
      <c r="BG257" s="122">
        <f>IF(N257="zákl. prenesená",J257,0)</f>
        <v>0</v>
      </c>
      <c r="BH257" s="122">
        <f>IF(N257="zníž. prenesená",J257,0)</f>
        <v>0</v>
      </c>
      <c r="BI257" s="122">
        <f>IF(N257="nulová",J257,0)</f>
        <v>0</v>
      </c>
      <c r="BJ257" s="18" t="s">
        <v>87</v>
      </c>
      <c r="BK257" s="122">
        <f>ROUND(I257*H257,2)</f>
        <v>0</v>
      </c>
      <c r="BL257" s="18" t="s">
        <v>208</v>
      </c>
      <c r="BM257" s="227" t="s">
        <v>2403</v>
      </c>
    </row>
    <row r="258" spans="1:65" s="12" customFormat="1" ht="22.9" customHeight="1">
      <c r="B258" s="199"/>
      <c r="C258" s="200"/>
      <c r="D258" s="201" t="s">
        <v>76</v>
      </c>
      <c r="E258" s="213" t="s">
        <v>208</v>
      </c>
      <c r="F258" s="213" t="s">
        <v>327</v>
      </c>
      <c r="G258" s="200"/>
      <c r="H258" s="200"/>
      <c r="I258" s="203"/>
      <c r="J258" s="214">
        <f>BK258</f>
        <v>0</v>
      </c>
      <c r="K258" s="200"/>
      <c r="L258" s="205"/>
      <c r="M258" s="206"/>
      <c r="N258" s="207"/>
      <c r="O258" s="207"/>
      <c r="P258" s="208">
        <f>SUM(P259:P326)</f>
        <v>0</v>
      </c>
      <c r="Q258" s="207"/>
      <c r="R258" s="208">
        <f>SUM(R259:R326)</f>
        <v>56.438804419040011</v>
      </c>
      <c r="S258" s="207"/>
      <c r="T258" s="209">
        <f>SUM(T259:T326)</f>
        <v>0</v>
      </c>
      <c r="AR258" s="210" t="s">
        <v>81</v>
      </c>
      <c r="AT258" s="211" t="s">
        <v>76</v>
      </c>
      <c r="AU258" s="211" t="s">
        <v>81</v>
      </c>
      <c r="AY258" s="210" t="s">
        <v>202</v>
      </c>
      <c r="BK258" s="212">
        <f>SUM(BK259:BK326)</f>
        <v>0</v>
      </c>
    </row>
    <row r="259" spans="1:65" s="2" customFormat="1" ht="24.2" customHeight="1">
      <c r="A259" s="36"/>
      <c r="B259" s="37"/>
      <c r="C259" s="215" t="s">
        <v>351</v>
      </c>
      <c r="D259" s="215" t="s">
        <v>204</v>
      </c>
      <c r="E259" s="216" t="s">
        <v>2404</v>
      </c>
      <c r="F259" s="217" t="s">
        <v>2405</v>
      </c>
      <c r="G259" s="218" t="s">
        <v>207</v>
      </c>
      <c r="H259" s="219">
        <v>0.45900000000000002</v>
      </c>
      <c r="I259" s="220"/>
      <c r="J259" s="221">
        <f>ROUND(I259*H259,2)</f>
        <v>0</v>
      </c>
      <c r="K259" s="222"/>
      <c r="L259" s="39"/>
      <c r="M259" s="223" t="s">
        <v>1</v>
      </c>
      <c r="N259" s="224" t="s">
        <v>43</v>
      </c>
      <c r="O259" s="73"/>
      <c r="P259" s="225">
        <f>O259*H259</f>
        <v>0</v>
      </c>
      <c r="Q259" s="225">
        <v>5.6905299999999999</v>
      </c>
      <c r="R259" s="225">
        <f>Q259*H259</f>
        <v>2.6119532699999999</v>
      </c>
      <c r="S259" s="225">
        <v>0</v>
      </c>
      <c r="T259" s="22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208</v>
      </c>
      <c r="AT259" s="227" t="s">
        <v>204</v>
      </c>
      <c r="AU259" s="227" t="s">
        <v>87</v>
      </c>
      <c r="AY259" s="18" t="s">
        <v>202</v>
      </c>
      <c r="BE259" s="122">
        <f>IF(N259="základná",J259,0)</f>
        <v>0</v>
      </c>
      <c r="BF259" s="122">
        <f>IF(N259="znížená",J259,0)</f>
        <v>0</v>
      </c>
      <c r="BG259" s="122">
        <f>IF(N259="zákl. prenesená",J259,0)</f>
        <v>0</v>
      </c>
      <c r="BH259" s="122">
        <f>IF(N259="zníž. prenesená",J259,0)</f>
        <v>0</v>
      </c>
      <c r="BI259" s="122">
        <f>IF(N259="nulová",J259,0)</f>
        <v>0</v>
      </c>
      <c r="BJ259" s="18" t="s">
        <v>87</v>
      </c>
      <c r="BK259" s="122">
        <f>ROUND(I259*H259,2)</f>
        <v>0</v>
      </c>
      <c r="BL259" s="18" t="s">
        <v>208</v>
      </c>
      <c r="BM259" s="227" t="s">
        <v>2406</v>
      </c>
    </row>
    <row r="260" spans="1:65" s="16" customFormat="1" ht="22.5">
      <c r="B260" s="262"/>
      <c r="C260" s="263"/>
      <c r="D260" s="230" t="s">
        <v>210</v>
      </c>
      <c r="E260" s="264" t="s">
        <v>1</v>
      </c>
      <c r="F260" s="265" t="s">
        <v>2407</v>
      </c>
      <c r="G260" s="263"/>
      <c r="H260" s="264" t="s">
        <v>1</v>
      </c>
      <c r="I260" s="266"/>
      <c r="J260" s="263"/>
      <c r="K260" s="263"/>
      <c r="L260" s="267"/>
      <c r="M260" s="268"/>
      <c r="N260" s="269"/>
      <c r="O260" s="269"/>
      <c r="P260" s="269"/>
      <c r="Q260" s="269"/>
      <c r="R260" s="269"/>
      <c r="S260" s="269"/>
      <c r="T260" s="270"/>
      <c r="AT260" s="271" t="s">
        <v>210</v>
      </c>
      <c r="AU260" s="271" t="s">
        <v>87</v>
      </c>
      <c r="AV260" s="16" t="s">
        <v>81</v>
      </c>
      <c r="AW260" s="16" t="s">
        <v>33</v>
      </c>
      <c r="AX260" s="16" t="s">
        <v>77</v>
      </c>
      <c r="AY260" s="271" t="s">
        <v>202</v>
      </c>
    </row>
    <row r="261" spans="1:65" s="13" customFormat="1" ht="22.5">
      <c r="B261" s="228"/>
      <c r="C261" s="229"/>
      <c r="D261" s="230" t="s">
        <v>210</v>
      </c>
      <c r="E261" s="231" t="s">
        <v>1</v>
      </c>
      <c r="F261" s="232" t="s">
        <v>2408</v>
      </c>
      <c r="G261" s="229"/>
      <c r="H261" s="233">
        <v>0.378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AT261" s="239" t="s">
        <v>210</v>
      </c>
      <c r="AU261" s="239" t="s">
        <v>87</v>
      </c>
      <c r="AV261" s="13" t="s">
        <v>87</v>
      </c>
      <c r="AW261" s="13" t="s">
        <v>33</v>
      </c>
      <c r="AX261" s="13" t="s">
        <v>77</v>
      </c>
      <c r="AY261" s="239" t="s">
        <v>202</v>
      </c>
    </row>
    <row r="262" spans="1:65" s="13" customFormat="1" ht="11.25">
      <c r="B262" s="228"/>
      <c r="C262" s="229"/>
      <c r="D262" s="230" t="s">
        <v>210</v>
      </c>
      <c r="E262" s="231" t="s">
        <v>1</v>
      </c>
      <c r="F262" s="232" t="s">
        <v>2409</v>
      </c>
      <c r="G262" s="229"/>
      <c r="H262" s="233">
        <v>8.1000000000000003E-2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AT262" s="239" t="s">
        <v>210</v>
      </c>
      <c r="AU262" s="239" t="s">
        <v>87</v>
      </c>
      <c r="AV262" s="13" t="s">
        <v>87</v>
      </c>
      <c r="AW262" s="13" t="s">
        <v>33</v>
      </c>
      <c r="AX262" s="13" t="s">
        <v>77</v>
      </c>
      <c r="AY262" s="239" t="s">
        <v>202</v>
      </c>
    </row>
    <row r="263" spans="1:65" s="14" customFormat="1" ht="11.25">
      <c r="B263" s="240"/>
      <c r="C263" s="241"/>
      <c r="D263" s="230" t="s">
        <v>210</v>
      </c>
      <c r="E263" s="242" t="s">
        <v>1</v>
      </c>
      <c r="F263" s="243" t="s">
        <v>227</v>
      </c>
      <c r="G263" s="241"/>
      <c r="H263" s="244">
        <v>0.45900000000000002</v>
      </c>
      <c r="I263" s="245"/>
      <c r="J263" s="241"/>
      <c r="K263" s="241"/>
      <c r="L263" s="246"/>
      <c r="M263" s="247"/>
      <c r="N263" s="248"/>
      <c r="O263" s="248"/>
      <c r="P263" s="248"/>
      <c r="Q263" s="248"/>
      <c r="R263" s="248"/>
      <c r="S263" s="248"/>
      <c r="T263" s="249"/>
      <c r="AT263" s="250" t="s">
        <v>210</v>
      </c>
      <c r="AU263" s="250" t="s">
        <v>87</v>
      </c>
      <c r="AV263" s="14" t="s">
        <v>215</v>
      </c>
      <c r="AW263" s="14" t="s">
        <v>33</v>
      </c>
      <c r="AX263" s="14" t="s">
        <v>81</v>
      </c>
      <c r="AY263" s="250" t="s">
        <v>202</v>
      </c>
    </row>
    <row r="264" spans="1:65" s="2" customFormat="1" ht="37.9" customHeight="1">
      <c r="A264" s="36"/>
      <c r="B264" s="37"/>
      <c r="C264" s="215" t="s">
        <v>355</v>
      </c>
      <c r="D264" s="215" t="s">
        <v>204</v>
      </c>
      <c r="E264" s="216" t="s">
        <v>2410</v>
      </c>
      <c r="F264" s="217" t="s">
        <v>2411</v>
      </c>
      <c r="G264" s="218" t="s">
        <v>207</v>
      </c>
      <c r="H264" s="219">
        <v>4.681</v>
      </c>
      <c r="I264" s="220"/>
      <c r="J264" s="221">
        <f>ROUND(I264*H264,2)</f>
        <v>0</v>
      </c>
      <c r="K264" s="222"/>
      <c r="L264" s="39"/>
      <c r="M264" s="223" t="s">
        <v>1</v>
      </c>
      <c r="N264" s="224" t="s">
        <v>43</v>
      </c>
      <c r="O264" s="73"/>
      <c r="P264" s="225">
        <f>O264*H264</f>
        <v>0</v>
      </c>
      <c r="Q264" s="225">
        <v>3.2546900000000001</v>
      </c>
      <c r="R264" s="225">
        <f>Q264*H264</f>
        <v>15.235203890000001</v>
      </c>
      <c r="S264" s="225">
        <v>0</v>
      </c>
      <c r="T264" s="22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7" t="s">
        <v>208</v>
      </c>
      <c r="AT264" s="227" t="s">
        <v>204</v>
      </c>
      <c r="AU264" s="227" t="s">
        <v>87</v>
      </c>
      <c r="AY264" s="18" t="s">
        <v>202</v>
      </c>
      <c r="BE264" s="122">
        <f>IF(N264="základná",J264,0)</f>
        <v>0</v>
      </c>
      <c r="BF264" s="122">
        <f>IF(N264="znížená",J264,0)</f>
        <v>0</v>
      </c>
      <c r="BG264" s="122">
        <f>IF(N264="zákl. prenesená",J264,0)</f>
        <v>0</v>
      </c>
      <c r="BH264" s="122">
        <f>IF(N264="zníž. prenesená",J264,0)</f>
        <v>0</v>
      </c>
      <c r="BI264" s="122">
        <f>IF(N264="nulová",J264,0)</f>
        <v>0</v>
      </c>
      <c r="BJ264" s="18" t="s">
        <v>87</v>
      </c>
      <c r="BK264" s="122">
        <f>ROUND(I264*H264,2)</f>
        <v>0</v>
      </c>
      <c r="BL264" s="18" t="s">
        <v>208</v>
      </c>
      <c r="BM264" s="227" t="s">
        <v>2412</v>
      </c>
    </row>
    <row r="265" spans="1:65" s="13" customFormat="1" ht="11.25">
      <c r="B265" s="228"/>
      <c r="C265" s="229"/>
      <c r="D265" s="230" t="s">
        <v>210</v>
      </c>
      <c r="E265" s="231" t="s">
        <v>1</v>
      </c>
      <c r="F265" s="232" t="s">
        <v>2413</v>
      </c>
      <c r="G265" s="229"/>
      <c r="H265" s="233">
        <v>0.63500000000000001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AT265" s="239" t="s">
        <v>210</v>
      </c>
      <c r="AU265" s="239" t="s">
        <v>87</v>
      </c>
      <c r="AV265" s="13" t="s">
        <v>87</v>
      </c>
      <c r="AW265" s="13" t="s">
        <v>33</v>
      </c>
      <c r="AX265" s="13" t="s">
        <v>77</v>
      </c>
      <c r="AY265" s="239" t="s">
        <v>202</v>
      </c>
    </row>
    <row r="266" spans="1:65" s="13" customFormat="1" ht="11.25">
      <c r="B266" s="228"/>
      <c r="C266" s="229"/>
      <c r="D266" s="230" t="s">
        <v>210</v>
      </c>
      <c r="E266" s="231" t="s">
        <v>1</v>
      </c>
      <c r="F266" s="232" t="s">
        <v>2414</v>
      </c>
      <c r="G266" s="229"/>
      <c r="H266" s="233">
        <v>0.19500000000000001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AT266" s="239" t="s">
        <v>210</v>
      </c>
      <c r="AU266" s="239" t="s">
        <v>87</v>
      </c>
      <c r="AV266" s="13" t="s">
        <v>87</v>
      </c>
      <c r="AW266" s="13" t="s">
        <v>33</v>
      </c>
      <c r="AX266" s="13" t="s">
        <v>77</v>
      </c>
      <c r="AY266" s="239" t="s">
        <v>202</v>
      </c>
    </row>
    <row r="267" spans="1:65" s="13" customFormat="1" ht="11.25">
      <c r="B267" s="228"/>
      <c r="C267" s="229"/>
      <c r="D267" s="230" t="s">
        <v>210</v>
      </c>
      <c r="E267" s="231" t="s">
        <v>1</v>
      </c>
      <c r="F267" s="232" t="s">
        <v>2415</v>
      </c>
      <c r="G267" s="229"/>
      <c r="H267" s="233">
        <v>0.66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AT267" s="239" t="s">
        <v>210</v>
      </c>
      <c r="AU267" s="239" t="s">
        <v>87</v>
      </c>
      <c r="AV267" s="13" t="s">
        <v>87</v>
      </c>
      <c r="AW267" s="13" t="s">
        <v>33</v>
      </c>
      <c r="AX267" s="13" t="s">
        <v>77</v>
      </c>
      <c r="AY267" s="239" t="s">
        <v>202</v>
      </c>
    </row>
    <row r="268" spans="1:65" s="13" customFormat="1" ht="11.25">
      <c r="B268" s="228"/>
      <c r="C268" s="229"/>
      <c r="D268" s="230" t="s">
        <v>210</v>
      </c>
      <c r="E268" s="231" t="s">
        <v>1</v>
      </c>
      <c r="F268" s="232" t="s">
        <v>2416</v>
      </c>
      <c r="G268" s="229"/>
      <c r="H268" s="233">
        <v>1.3062499999999999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AT268" s="239" t="s">
        <v>210</v>
      </c>
      <c r="AU268" s="239" t="s">
        <v>87</v>
      </c>
      <c r="AV268" s="13" t="s">
        <v>87</v>
      </c>
      <c r="AW268" s="13" t="s">
        <v>33</v>
      </c>
      <c r="AX268" s="13" t="s">
        <v>77</v>
      </c>
      <c r="AY268" s="239" t="s">
        <v>202</v>
      </c>
    </row>
    <row r="269" spans="1:65" s="13" customFormat="1" ht="11.25">
      <c r="B269" s="228"/>
      <c r="C269" s="229"/>
      <c r="D269" s="230" t="s">
        <v>210</v>
      </c>
      <c r="E269" s="231" t="s">
        <v>1</v>
      </c>
      <c r="F269" s="232" t="s">
        <v>2417</v>
      </c>
      <c r="G269" s="229"/>
      <c r="H269" s="233">
        <v>0.8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AT269" s="239" t="s">
        <v>210</v>
      </c>
      <c r="AU269" s="239" t="s">
        <v>87</v>
      </c>
      <c r="AV269" s="13" t="s">
        <v>87</v>
      </c>
      <c r="AW269" s="13" t="s">
        <v>33</v>
      </c>
      <c r="AX269" s="13" t="s">
        <v>77</v>
      </c>
      <c r="AY269" s="239" t="s">
        <v>202</v>
      </c>
    </row>
    <row r="270" spans="1:65" s="13" customFormat="1" ht="11.25">
      <c r="B270" s="228"/>
      <c r="C270" s="229"/>
      <c r="D270" s="230" t="s">
        <v>210</v>
      </c>
      <c r="E270" s="231" t="s">
        <v>1</v>
      </c>
      <c r="F270" s="232" t="s">
        <v>2418</v>
      </c>
      <c r="G270" s="229"/>
      <c r="H270" s="233">
        <v>0.22950000000000001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AT270" s="239" t="s">
        <v>210</v>
      </c>
      <c r="AU270" s="239" t="s">
        <v>87</v>
      </c>
      <c r="AV270" s="13" t="s">
        <v>87</v>
      </c>
      <c r="AW270" s="13" t="s">
        <v>33</v>
      </c>
      <c r="AX270" s="13" t="s">
        <v>77</v>
      </c>
      <c r="AY270" s="239" t="s">
        <v>202</v>
      </c>
    </row>
    <row r="271" spans="1:65" s="13" customFormat="1" ht="11.25">
      <c r="B271" s="228"/>
      <c r="C271" s="229"/>
      <c r="D271" s="230" t="s">
        <v>210</v>
      </c>
      <c r="E271" s="231" t="s">
        <v>1</v>
      </c>
      <c r="F271" s="232" t="s">
        <v>2419</v>
      </c>
      <c r="G271" s="229"/>
      <c r="H271" s="233">
        <v>0.40500000000000003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AT271" s="239" t="s">
        <v>210</v>
      </c>
      <c r="AU271" s="239" t="s">
        <v>87</v>
      </c>
      <c r="AV271" s="13" t="s">
        <v>87</v>
      </c>
      <c r="AW271" s="13" t="s">
        <v>33</v>
      </c>
      <c r="AX271" s="13" t="s">
        <v>77</v>
      </c>
      <c r="AY271" s="239" t="s">
        <v>202</v>
      </c>
    </row>
    <row r="272" spans="1:65" s="13" customFormat="1" ht="11.25">
      <c r="B272" s="228"/>
      <c r="C272" s="229"/>
      <c r="D272" s="230" t="s">
        <v>210</v>
      </c>
      <c r="E272" s="231" t="s">
        <v>1</v>
      </c>
      <c r="F272" s="232" t="s">
        <v>2420</v>
      </c>
      <c r="G272" s="229"/>
      <c r="H272" s="233">
        <v>0.45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AT272" s="239" t="s">
        <v>210</v>
      </c>
      <c r="AU272" s="239" t="s">
        <v>87</v>
      </c>
      <c r="AV272" s="13" t="s">
        <v>87</v>
      </c>
      <c r="AW272" s="13" t="s">
        <v>33</v>
      </c>
      <c r="AX272" s="13" t="s">
        <v>77</v>
      </c>
      <c r="AY272" s="239" t="s">
        <v>202</v>
      </c>
    </row>
    <row r="273" spans="1:65" s="14" customFormat="1" ht="11.25">
      <c r="B273" s="240"/>
      <c r="C273" s="241"/>
      <c r="D273" s="230" t="s">
        <v>210</v>
      </c>
      <c r="E273" s="242" t="s">
        <v>1</v>
      </c>
      <c r="F273" s="243" t="s">
        <v>227</v>
      </c>
      <c r="G273" s="241"/>
      <c r="H273" s="244">
        <v>4.6807499999999997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AT273" s="250" t="s">
        <v>210</v>
      </c>
      <c r="AU273" s="250" t="s">
        <v>87</v>
      </c>
      <c r="AV273" s="14" t="s">
        <v>215</v>
      </c>
      <c r="AW273" s="14" t="s">
        <v>33</v>
      </c>
      <c r="AX273" s="14" t="s">
        <v>81</v>
      </c>
      <c r="AY273" s="250" t="s">
        <v>202</v>
      </c>
    </row>
    <row r="274" spans="1:65" s="2" customFormat="1" ht="14.45" customHeight="1">
      <c r="A274" s="36"/>
      <c r="B274" s="37"/>
      <c r="C274" s="215" t="s">
        <v>359</v>
      </c>
      <c r="D274" s="215" t="s">
        <v>204</v>
      </c>
      <c r="E274" s="216" t="s">
        <v>369</v>
      </c>
      <c r="F274" s="217" t="s">
        <v>370</v>
      </c>
      <c r="G274" s="218" t="s">
        <v>207</v>
      </c>
      <c r="H274" s="219">
        <v>10.5</v>
      </c>
      <c r="I274" s="220"/>
      <c r="J274" s="221">
        <f>ROUND(I274*H274,2)</f>
        <v>0</v>
      </c>
      <c r="K274" s="222"/>
      <c r="L274" s="39"/>
      <c r="M274" s="223" t="s">
        <v>1</v>
      </c>
      <c r="N274" s="224" t="s">
        <v>43</v>
      </c>
      <c r="O274" s="73"/>
      <c r="P274" s="225">
        <f>O274*H274</f>
        <v>0</v>
      </c>
      <c r="Q274" s="225">
        <v>2.2854999999999999</v>
      </c>
      <c r="R274" s="225">
        <f>Q274*H274</f>
        <v>23.99775</v>
      </c>
      <c r="S274" s="225">
        <v>0</v>
      </c>
      <c r="T274" s="22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7" t="s">
        <v>208</v>
      </c>
      <c r="AT274" s="227" t="s">
        <v>204</v>
      </c>
      <c r="AU274" s="227" t="s">
        <v>87</v>
      </c>
      <c r="AY274" s="18" t="s">
        <v>202</v>
      </c>
      <c r="BE274" s="122">
        <f>IF(N274="základná",J274,0)</f>
        <v>0</v>
      </c>
      <c r="BF274" s="122">
        <f>IF(N274="znížená",J274,0)</f>
        <v>0</v>
      </c>
      <c r="BG274" s="122">
        <f>IF(N274="zákl. prenesená",J274,0)</f>
        <v>0</v>
      </c>
      <c r="BH274" s="122">
        <f>IF(N274="zníž. prenesená",J274,0)</f>
        <v>0</v>
      </c>
      <c r="BI274" s="122">
        <f>IF(N274="nulová",J274,0)</f>
        <v>0</v>
      </c>
      <c r="BJ274" s="18" t="s">
        <v>87</v>
      </c>
      <c r="BK274" s="122">
        <f>ROUND(I274*H274,2)</f>
        <v>0</v>
      </c>
      <c r="BL274" s="18" t="s">
        <v>208</v>
      </c>
      <c r="BM274" s="227" t="s">
        <v>2421</v>
      </c>
    </row>
    <row r="275" spans="1:65" s="16" customFormat="1" ht="11.25">
      <c r="B275" s="262"/>
      <c r="C275" s="263"/>
      <c r="D275" s="230" t="s">
        <v>210</v>
      </c>
      <c r="E275" s="264" t="s">
        <v>1</v>
      </c>
      <c r="F275" s="265" t="s">
        <v>2422</v>
      </c>
      <c r="G275" s="263"/>
      <c r="H275" s="264" t="s">
        <v>1</v>
      </c>
      <c r="I275" s="266"/>
      <c r="J275" s="263"/>
      <c r="K275" s="263"/>
      <c r="L275" s="267"/>
      <c r="M275" s="268"/>
      <c r="N275" s="269"/>
      <c r="O275" s="269"/>
      <c r="P275" s="269"/>
      <c r="Q275" s="269"/>
      <c r="R275" s="269"/>
      <c r="S275" s="269"/>
      <c r="T275" s="270"/>
      <c r="AT275" s="271" t="s">
        <v>210</v>
      </c>
      <c r="AU275" s="271" t="s">
        <v>87</v>
      </c>
      <c r="AV275" s="16" t="s">
        <v>81</v>
      </c>
      <c r="AW275" s="16" t="s">
        <v>33</v>
      </c>
      <c r="AX275" s="16" t="s">
        <v>77</v>
      </c>
      <c r="AY275" s="271" t="s">
        <v>202</v>
      </c>
    </row>
    <row r="276" spans="1:65" s="13" customFormat="1" ht="33.75">
      <c r="B276" s="228"/>
      <c r="C276" s="229"/>
      <c r="D276" s="230" t="s">
        <v>210</v>
      </c>
      <c r="E276" s="231" t="s">
        <v>1</v>
      </c>
      <c r="F276" s="232" t="s">
        <v>2423</v>
      </c>
      <c r="G276" s="229"/>
      <c r="H276" s="233">
        <v>7.0243705600000004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AT276" s="239" t="s">
        <v>210</v>
      </c>
      <c r="AU276" s="239" t="s">
        <v>87</v>
      </c>
      <c r="AV276" s="13" t="s">
        <v>87</v>
      </c>
      <c r="AW276" s="13" t="s">
        <v>33</v>
      </c>
      <c r="AX276" s="13" t="s">
        <v>77</v>
      </c>
      <c r="AY276" s="239" t="s">
        <v>202</v>
      </c>
    </row>
    <row r="277" spans="1:65" s="13" customFormat="1" ht="11.25">
      <c r="B277" s="228"/>
      <c r="C277" s="229"/>
      <c r="D277" s="230" t="s">
        <v>210</v>
      </c>
      <c r="E277" s="231" t="s">
        <v>1</v>
      </c>
      <c r="F277" s="232" t="s">
        <v>2424</v>
      </c>
      <c r="G277" s="229"/>
      <c r="H277" s="233">
        <v>2.2305000000000001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AT277" s="239" t="s">
        <v>210</v>
      </c>
      <c r="AU277" s="239" t="s">
        <v>87</v>
      </c>
      <c r="AV277" s="13" t="s">
        <v>87</v>
      </c>
      <c r="AW277" s="13" t="s">
        <v>33</v>
      </c>
      <c r="AX277" s="13" t="s">
        <v>77</v>
      </c>
      <c r="AY277" s="239" t="s">
        <v>202</v>
      </c>
    </row>
    <row r="278" spans="1:65" s="13" customFormat="1" ht="11.25">
      <c r="B278" s="228"/>
      <c r="C278" s="229"/>
      <c r="D278" s="230" t="s">
        <v>210</v>
      </c>
      <c r="E278" s="231" t="s">
        <v>1</v>
      </c>
      <c r="F278" s="232" t="s">
        <v>2425</v>
      </c>
      <c r="G278" s="229"/>
      <c r="H278" s="233">
        <v>0.84299999999999997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AT278" s="239" t="s">
        <v>210</v>
      </c>
      <c r="AU278" s="239" t="s">
        <v>87</v>
      </c>
      <c r="AV278" s="13" t="s">
        <v>87</v>
      </c>
      <c r="AW278" s="13" t="s">
        <v>33</v>
      </c>
      <c r="AX278" s="13" t="s">
        <v>77</v>
      </c>
      <c r="AY278" s="239" t="s">
        <v>202</v>
      </c>
    </row>
    <row r="279" spans="1:65" s="13" customFormat="1" ht="11.25">
      <c r="B279" s="228"/>
      <c r="C279" s="229"/>
      <c r="D279" s="230" t="s">
        <v>210</v>
      </c>
      <c r="E279" s="231" t="s">
        <v>1</v>
      </c>
      <c r="F279" s="232" t="s">
        <v>2426</v>
      </c>
      <c r="G279" s="229"/>
      <c r="H279" s="233">
        <v>0.113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AT279" s="239" t="s">
        <v>210</v>
      </c>
      <c r="AU279" s="239" t="s">
        <v>87</v>
      </c>
      <c r="AV279" s="13" t="s">
        <v>87</v>
      </c>
      <c r="AW279" s="13" t="s">
        <v>33</v>
      </c>
      <c r="AX279" s="13" t="s">
        <v>77</v>
      </c>
      <c r="AY279" s="239" t="s">
        <v>202</v>
      </c>
    </row>
    <row r="280" spans="1:65" s="13" customFormat="1" ht="11.25">
      <c r="B280" s="228"/>
      <c r="C280" s="229"/>
      <c r="D280" s="230" t="s">
        <v>210</v>
      </c>
      <c r="E280" s="231" t="s">
        <v>1</v>
      </c>
      <c r="F280" s="232" t="s">
        <v>2427</v>
      </c>
      <c r="G280" s="229"/>
      <c r="H280" s="233">
        <v>0.25380000000000003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AT280" s="239" t="s">
        <v>210</v>
      </c>
      <c r="AU280" s="239" t="s">
        <v>87</v>
      </c>
      <c r="AV280" s="13" t="s">
        <v>87</v>
      </c>
      <c r="AW280" s="13" t="s">
        <v>33</v>
      </c>
      <c r="AX280" s="13" t="s">
        <v>77</v>
      </c>
      <c r="AY280" s="239" t="s">
        <v>202</v>
      </c>
    </row>
    <row r="281" spans="1:65" s="13" customFormat="1" ht="11.25">
      <c r="B281" s="228"/>
      <c r="C281" s="229"/>
      <c r="D281" s="230" t="s">
        <v>210</v>
      </c>
      <c r="E281" s="231" t="s">
        <v>1</v>
      </c>
      <c r="F281" s="232" t="s">
        <v>2428</v>
      </c>
      <c r="G281" s="229"/>
      <c r="H281" s="233">
        <v>3.5200000000000002E-2</v>
      </c>
      <c r="I281" s="234"/>
      <c r="J281" s="229"/>
      <c r="K281" s="229"/>
      <c r="L281" s="235"/>
      <c r="M281" s="236"/>
      <c r="N281" s="237"/>
      <c r="O281" s="237"/>
      <c r="P281" s="237"/>
      <c r="Q281" s="237"/>
      <c r="R281" s="237"/>
      <c r="S281" s="237"/>
      <c r="T281" s="238"/>
      <c r="AT281" s="239" t="s">
        <v>210</v>
      </c>
      <c r="AU281" s="239" t="s">
        <v>87</v>
      </c>
      <c r="AV281" s="13" t="s">
        <v>87</v>
      </c>
      <c r="AW281" s="13" t="s">
        <v>33</v>
      </c>
      <c r="AX281" s="13" t="s">
        <v>77</v>
      </c>
      <c r="AY281" s="239" t="s">
        <v>202</v>
      </c>
    </row>
    <row r="282" spans="1:65" s="14" customFormat="1" ht="11.25">
      <c r="B282" s="240"/>
      <c r="C282" s="241"/>
      <c r="D282" s="230" t="s">
        <v>210</v>
      </c>
      <c r="E282" s="242" t="s">
        <v>1</v>
      </c>
      <c r="F282" s="243" t="s">
        <v>227</v>
      </c>
      <c r="G282" s="241"/>
      <c r="H282" s="244">
        <v>10.49987056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AT282" s="250" t="s">
        <v>210</v>
      </c>
      <c r="AU282" s="250" t="s">
        <v>87</v>
      </c>
      <c r="AV282" s="14" t="s">
        <v>215</v>
      </c>
      <c r="AW282" s="14" t="s">
        <v>33</v>
      </c>
      <c r="AX282" s="14" t="s">
        <v>81</v>
      </c>
      <c r="AY282" s="250" t="s">
        <v>202</v>
      </c>
    </row>
    <row r="283" spans="1:65" s="2" customFormat="1" ht="24.2" customHeight="1">
      <c r="A283" s="36"/>
      <c r="B283" s="37"/>
      <c r="C283" s="215" t="s">
        <v>364</v>
      </c>
      <c r="D283" s="215" t="s">
        <v>204</v>
      </c>
      <c r="E283" s="216" t="s">
        <v>375</v>
      </c>
      <c r="F283" s="217" t="s">
        <v>376</v>
      </c>
      <c r="G283" s="218" t="s">
        <v>223</v>
      </c>
      <c r="H283" s="219">
        <v>89.012</v>
      </c>
      <c r="I283" s="220"/>
      <c r="J283" s="221">
        <f>ROUND(I283*H283,2)</f>
        <v>0</v>
      </c>
      <c r="K283" s="222"/>
      <c r="L283" s="39"/>
      <c r="M283" s="223" t="s">
        <v>1</v>
      </c>
      <c r="N283" s="224" t="s">
        <v>43</v>
      </c>
      <c r="O283" s="73"/>
      <c r="P283" s="225">
        <f>O283*H283</f>
        <v>0</v>
      </c>
      <c r="Q283" s="225">
        <v>1.8540000000000001E-2</v>
      </c>
      <c r="R283" s="225">
        <f>Q283*H283</f>
        <v>1.65028248</v>
      </c>
      <c r="S283" s="225">
        <v>0</v>
      </c>
      <c r="T283" s="22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7" t="s">
        <v>208</v>
      </c>
      <c r="AT283" s="227" t="s">
        <v>204</v>
      </c>
      <c r="AU283" s="227" t="s">
        <v>87</v>
      </c>
      <c r="AY283" s="18" t="s">
        <v>202</v>
      </c>
      <c r="BE283" s="122">
        <f>IF(N283="základná",J283,0)</f>
        <v>0</v>
      </c>
      <c r="BF283" s="122">
        <f>IF(N283="znížená",J283,0)</f>
        <v>0</v>
      </c>
      <c r="BG283" s="122">
        <f>IF(N283="zákl. prenesená",J283,0)</f>
        <v>0</v>
      </c>
      <c r="BH283" s="122">
        <f>IF(N283="zníž. prenesená",J283,0)</f>
        <v>0</v>
      </c>
      <c r="BI283" s="122">
        <f>IF(N283="nulová",J283,0)</f>
        <v>0</v>
      </c>
      <c r="BJ283" s="18" t="s">
        <v>87</v>
      </c>
      <c r="BK283" s="122">
        <f>ROUND(I283*H283,2)</f>
        <v>0</v>
      </c>
      <c r="BL283" s="18" t="s">
        <v>208</v>
      </c>
      <c r="BM283" s="227" t="s">
        <v>2429</v>
      </c>
    </row>
    <row r="284" spans="1:65" s="16" customFormat="1" ht="11.25">
      <c r="B284" s="262"/>
      <c r="C284" s="263"/>
      <c r="D284" s="230" t="s">
        <v>210</v>
      </c>
      <c r="E284" s="264" t="s">
        <v>1</v>
      </c>
      <c r="F284" s="265" t="s">
        <v>2422</v>
      </c>
      <c r="G284" s="263"/>
      <c r="H284" s="264" t="s">
        <v>1</v>
      </c>
      <c r="I284" s="266"/>
      <c r="J284" s="263"/>
      <c r="K284" s="263"/>
      <c r="L284" s="267"/>
      <c r="M284" s="268"/>
      <c r="N284" s="269"/>
      <c r="O284" s="269"/>
      <c r="P284" s="269"/>
      <c r="Q284" s="269"/>
      <c r="R284" s="269"/>
      <c r="S284" s="269"/>
      <c r="T284" s="270"/>
      <c r="AT284" s="271" t="s">
        <v>210</v>
      </c>
      <c r="AU284" s="271" t="s">
        <v>87</v>
      </c>
      <c r="AV284" s="16" t="s">
        <v>81</v>
      </c>
      <c r="AW284" s="16" t="s">
        <v>33</v>
      </c>
      <c r="AX284" s="16" t="s">
        <v>77</v>
      </c>
      <c r="AY284" s="271" t="s">
        <v>202</v>
      </c>
    </row>
    <row r="285" spans="1:65" s="13" customFormat="1" ht="33.75">
      <c r="B285" s="228"/>
      <c r="C285" s="229"/>
      <c r="D285" s="230" t="s">
        <v>210</v>
      </c>
      <c r="E285" s="231" t="s">
        <v>1</v>
      </c>
      <c r="F285" s="232" t="s">
        <v>2430</v>
      </c>
      <c r="G285" s="229"/>
      <c r="H285" s="233">
        <v>67.493951999999993</v>
      </c>
      <c r="I285" s="234"/>
      <c r="J285" s="229"/>
      <c r="K285" s="229"/>
      <c r="L285" s="235"/>
      <c r="M285" s="236"/>
      <c r="N285" s="237"/>
      <c r="O285" s="237"/>
      <c r="P285" s="237"/>
      <c r="Q285" s="237"/>
      <c r="R285" s="237"/>
      <c r="S285" s="237"/>
      <c r="T285" s="238"/>
      <c r="AT285" s="239" t="s">
        <v>210</v>
      </c>
      <c r="AU285" s="239" t="s">
        <v>87</v>
      </c>
      <c r="AV285" s="13" t="s">
        <v>87</v>
      </c>
      <c r="AW285" s="13" t="s">
        <v>33</v>
      </c>
      <c r="AX285" s="13" t="s">
        <v>77</v>
      </c>
      <c r="AY285" s="239" t="s">
        <v>202</v>
      </c>
    </row>
    <row r="286" spans="1:65" s="13" customFormat="1" ht="11.25">
      <c r="B286" s="228"/>
      <c r="C286" s="229"/>
      <c r="D286" s="230" t="s">
        <v>210</v>
      </c>
      <c r="E286" s="231" t="s">
        <v>1</v>
      </c>
      <c r="F286" s="232" t="s">
        <v>2431</v>
      </c>
      <c r="G286" s="229"/>
      <c r="H286" s="233">
        <v>14.87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AT286" s="239" t="s">
        <v>210</v>
      </c>
      <c r="AU286" s="239" t="s">
        <v>87</v>
      </c>
      <c r="AV286" s="13" t="s">
        <v>87</v>
      </c>
      <c r="AW286" s="13" t="s">
        <v>33</v>
      </c>
      <c r="AX286" s="13" t="s">
        <v>77</v>
      </c>
      <c r="AY286" s="239" t="s">
        <v>202</v>
      </c>
    </row>
    <row r="287" spans="1:65" s="13" customFormat="1" ht="11.25">
      <c r="B287" s="228"/>
      <c r="C287" s="229"/>
      <c r="D287" s="230" t="s">
        <v>210</v>
      </c>
      <c r="E287" s="231" t="s">
        <v>1</v>
      </c>
      <c r="F287" s="232" t="s">
        <v>2432</v>
      </c>
      <c r="G287" s="229"/>
      <c r="H287" s="233">
        <v>4.2149999999999999</v>
      </c>
      <c r="I287" s="234"/>
      <c r="J287" s="229"/>
      <c r="K287" s="229"/>
      <c r="L287" s="235"/>
      <c r="M287" s="236"/>
      <c r="N287" s="237"/>
      <c r="O287" s="237"/>
      <c r="P287" s="237"/>
      <c r="Q287" s="237"/>
      <c r="R287" s="237"/>
      <c r="S287" s="237"/>
      <c r="T287" s="238"/>
      <c r="AT287" s="239" t="s">
        <v>210</v>
      </c>
      <c r="AU287" s="239" t="s">
        <v>87</v>
      </c>
      <c r="AV287" s="13" t="s">
        <v>87</v>
      </c>
      <c r="AW287" s="13" t="s">
        <v>33</v>
      </c>
      <c r="AX287" s="13" t="s">
        <v>77</v>
      </c>
      <c r="AY287" s="239" t="s">
        <v>202</v>
      </c>
    </row>
    <row r="288" spans="1:65" s="13" customFormat="1" ht="11.25">
      <c r="B288" s="228"/>
      <c r="C288" s="229"/>
      <c r="D288" s="230" t="s">
        <v>210</v>
      </c>
      <c r="E288" s="231" t="s">
        <v>1</v>
      </c>
      <c r="F288" s="232" t="s">
        <v>2433</v>
      </c>
      <c r="G288" s="229"/>
      <c r="H288" s="233">
        <v>0.56499999999999995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AT288" s="239" t="s">
        <v>210</v>
      </c>
      <c r="AU288" s="239" t="s">
        <v>87</v>
      </c>
      <c r="AV288" s="13" t="s">
        <v>87</v>
      </c>
      <c r="AW288" s="13" t="s">
        <v>33</v>
      </c>
      <c r="AX288" s="13" t="s">
        <v>77</v>
      </c>
      <c r="AY288" s="239" t="s">
        <v>202</v>
      </c>
    </row>
    <row r="289" spans="1:65" s="13" customFormat="1" ht="11.25">
      <c r="B289" s="228"/>
      <c r="C289" s="229"/>
      <c r="D289" s="230" t="s">
        <v>210</v>
      </c>
      <c r="E289" s="231" t="s">
        <v>1</v>
      </c>
      <c r="F289" s="232" t="s">
        <v>2434</v>
      </c>
      <c r="G289" s="229"/>
      <c r="H289" s="233">
        <v>1.6919999999999999</v>
      </c>
      <c r="I289" s="234"/>
      <c r="J289" s="229"/>
      <c r="K289" s="229"/>
      <c r="L289" s="235"/>
      <c r="M289" s="236"/>
      <c r="N289" s="237"/>
      <c r="O289" s="237"/>
      <c r="P289" s="237"/>
      <c r="Q289" s="237"/>
      <c r="R289" s="237"/>
      <c r="S289" s="237"/>
      <c r="T289" s="238"/>
      <c r="AT289" s="239" t="s">
        <v>210</v>
      </c>
      <c r="AU289" s="239" t="s">
        <v>87</v>
      </c>
      <c r="AV289" s="13" t="s">
        <v>87</v>
      </c>
      <c r="AW289" s="13" t="s">
        <v>33</v>
      </c>
      <c r="AX289" s="13" t="s">
        <v>77</v>
      </c>
      <c r="AY289" s="239" t="s">
        <v>202</v>
      </c>
    </row>
    <row r="290" spans="1:65" s="13" customFormat="1" ht="11.25">
      <c r="B290" s="228"/>
      <c r="C290" s="229"/>
      <c r="D290" s="230" t="s">
        <v>210</v>
      </c>
      <c r="E290" s="231" t="s">
        <v>1</v>
      </c>
      <c r="F290" s="232" t="s">
        <v>2435</v>
      </c>
      <c r="G290" s="229"/>
      <c r="H290" s="233">
        <v>0.17599999999999999</v>
      </c>
      <c r="I290" s="234"/>
      <c r="J290" s="229"/>
      <c r="K290" s="229"/>
      <c r="L290" s="235"/>
      <c r="M290" s="236"/>
      <c r="N290" s="237"/>
      <c r="O290" s="237"/>
      <c r="P290" s="237"/>
      <c r="Q290" s="237"/>
      <c r="R290" s="237"/>
      <c r="S290" s="237"/>
      <c r="T290" s="238"/>
      <c r="AT290" s="239" t="s">
        <v>210</v>
      </c>
      <c r="AU290" s="239" t="s">
        <v>87</v>
      </c>
      <c r="AV290" s="13" t="s">
        <v>87</v>
      </c>
      <c r="AW290" s="13" t="s">
        <v>33</v>
      </c>
      <c r="AX290" s="13" t="s">
        <v>77</v>
      </c>
      <c r="AY290" s="239" t="s">
        <v>202</v>
      </c>
    </row>
    <row r="291" spans="1:65" s="14" customFormat="1" ht="11.25">
      <c r="B291" s="240"/>
      <c r="C291" s="241"/>
      <c r="D291" s="230" t="s">
        <v>210</v>
      </c>
      <c r="E291" s="242" t="s">
        <v>1</v>
      </c>
      <c r="F291" s="243" t="s">
        <v>227</v>
      </c>
      <c r="G291" s="241"/>
      <c r="H291" s="244">
        <v>89.011951999999994</v>
      </c>
      <c r="I291" s="245"/>
      <c r="J291" s="241"/>
      <c r="K291" s="241"/>
      <c r="L291" s="246"/>
      <c r="M291" s="247"/>
      <c r="N291" s="248"/>
      <c r="O291" s="248"/>
      <c r="P291" s="248"/>
      <c r="Q291" s="248"/>
      <c r="R291" s="248"/>
      <c r="S291" s="248"/>
      <c r="T291" s="249"/>
      <c r="AT291" s="250" t="s">
        <v>210</v>
      </c>
      <c r="AU291" s="250" t="s">
        <v>87</v>
      </c>
      <c r="AV291" s="14" t="s">
        <v>215</v>
      </c>
      <c r="AW291" s="14" t="s">
        <v>33</v>
      </c>
      <c r="AX291" s="14" t="s">
        <v>81</v>
      </c>
      <c r="AY291" s="250" t="s">
        <v>202</v>
      </c>
    </row>
    <row r="292" spans="1:65" s="2" customFormat="1" ht="24.2" customHeight="1">
      <c r="A292" s="36"/>
      <c r="B292" s="37"/>
      <c r="C292" s="215" t="s">
        <v>368</v>
      </c>
      <c r="D292" s="215" t="s">
        <v>204</v>
      </c>
      <c r="E292" s="216" t="s">
        <v>380</v>
      </c>
      <c r="F292" s="217" t="s">
        <v>381</v>
      </c>
      <c r="G292" s="218" t="s">
        <v>223</v>
      </c>
      <c r="H292" s="219">
        <v>89.012</v>
      </c>
      <c r="I292" s="220"/>
      <c r="J292" s="221">
        <f>ROUND(I292*H292,2)</f>
        <v>0</v>
      </c>
      <c r="K292" s="222"/>
      <c r="L292" s="39"/>
      <c r="M292" s="223" t="s">
        <v>1</v>
      </c>
      <c r="N292" s="224" t="s">
        <v>43</v>
      </c>
      <c r="O292" s="73"/>
      <c r="P292" s="225">
        <f>O292*H292</f>
        <v>0</v>
      </c>
      <c r="Q292" s="225">
        <v>0</v>
      </c>
      <c r="R292" s="225">
        <f>Q292*H292</f>
        <v>0</v>
      </c>
      <c r="S292" s="225">
        <v>0</v>
      </c>
      <c r="T292" s="22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7" t="s">
        <v>208</v>
      </c>
      <c r="AT292" s="227" t="s">
        <v>204</v>
      </c>
      <c r="AU292" s="227" t="s">
        <v>87</v>
      </c>
      <c r="AY292" s="18" t="s">
        <v>202</v>
      </c>
      <c r="BE292" s="122">
        <f>IF(N292="základná",J292,0)</f>
        <v>0</v>
      </c>
      <c r="BF292" s="122">
        <f>IF(N292="znížená",J292,0)</f>
        <v>0</v>
      </c>
      <c r="BG292" s="122">
        <f>IF(N292="zákl. prenesená",J292,0)</f>
        <v>0</v>
      </c>
      <c r="BH292" s="122">
        <f>IF(N292="zníž. prenesená",J292,0)</f>
        <v>0</v>
      </c>
      <c r="BI292" s="122">
        <f>IF(N292="nulová",J292,0)</f>
        <v>0</v>
      </c>
      <c r="BJ292" s="18" t="s">
        <v>87</v>
      </c>
      <c r="BK292" s="122">
        <f>ROUND(I292*H292,2)</f>
        <v>0</v>
      </c>
      <c r="BL292" s="18" t="s">
        <v>208</v>
      </c>
      <c r="BM292" s="227" t="s">
        <v>2436</v>
      </c>
    </row>
    <row r="293" spans="1:65" s="2" customFormat="1" ht="24.2" customHeight="1">
      <c r="A293" s="36"/>
      <c r="B293" s="37"/>
      <c r="C293" s="215" t="s">
        <v>374</v>
      </c>
      <c r="D293" s="215" t="s">
        <v>204</v>
      </c>
      <c r="E293" s="216" t="s">
        <v>384</v>
      </c>
      <c r="F293" s="217" t="s">
        <v>385</v>
      </c>
      <c r="G293" s="218" t="s">
        <v>386</v>
      </c>
      <c r="H293" s="219">
        <v>0.53600000000000003</v>
      </c>
      <c r="I293" s="220"/>
      <c r="J293" s="221">
        <f>ROUND(I293*H293,2)</f>
        <v>0</v>
      </c>
      <c r="K293" s="222"/>
      <c r="L293" s="39"/>
      <c r="M293" s="223" t="s">
        <v>1</v>
      </c>
      <c r="N293" s="224" t="s">
        <v>43</v>
      </c>
      <c r="O293" s="73"/>
      <c r="P293" s="225">
        <f>O293*H293</f>
        <v>0</v>
      </c>
      <c r="Q293" s="225">
        <v>1.0168391400000001</v>
      </c>
      <c r="R293" s="225">
        <f>Q293*H293</f>
        <v>0.54502577904000005</v>
      </c>
      <c r="S293" s="225">
        <v>0</v>
      </c>
      <c r="T293" s="22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7" t="s">
        <v>208</v>
      </c>
      <c r="AT293" s="227" t="s">
        <v>204</v>
      </c>
      <c r="AU293" s="227" t="s">
        <v>87</v>
      </c>
      <c r="AY293" s="18" t="s">
        <v>202</v>
      </c>
      <c r="BE293" s="122">
        <f>IF(N293="základná",J293,0)</f>
        <v>0</v>
      </c>
      <c r="BF293" s="122">
        <f>IF(N293="znížená",J293,0)</f>
        <v>0</v>
      </c>
      <c r="BG293" s="122">
        <f>IF(N293="zákl. prenesená",J293,0)</f>
        <v>0</v>
      </c>
      <c r="BH293" s="122">
        <f>IF(N293="zníž. prenesená",J293,0)</f>
        <v>0</v>
      </c>
      <c r="BI293" s="122">
        <f>IF(N293="nulová",J293,0)</f>
        <v>0</v>
      </c>
      <c r="BJ293" s="18" t="s">
        <v>87</v>
      </c>
      <c r="BK293" s="122">
        <f>ROUND(I293*H293,2)</f>
        <v>0</v>
      </c>
      <c r="BL293" s="18" t="s">
        <v>208</v>
      </c>
      <c r="BM293" s="227" t="s">
        <v>2437</v>
      </c>
    </row>
    <row r="294" spans="1:65" s="13" customFormat="1" ht="11.25">
      <c r="B294" s="228"/>
      <c r="C294" s="229"/>
      <c r="D294" s="230" t="s">
        <v>210</v>
      </c>
      <c r="E294" s="231" t="s">
        <v>1</v>
      </c>
      <c r="F294" s="232" t="s">
        <v>2438</v>
      </c>
      <c r="G294" s="229"/>
      <c r="H294" s="233">
        <v>0.53600000000000003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AT294" s="239" t="s">
        <v>210</v>
      </c>
      <c r="AU294" s="239" t="s">
        <v>87</v>
      </c>
      <c r="AV294" s="13" t="s">
        <v>87</v>
      </c>
      <c r="AW294" s="13" t="s">
        <v>33</v>
      </c>
      <c r="AX294" s="13" t="s">
        <v>81</v>
      </c>
      <c r="AY294" s="239" t="s">
        <v>202</v>
      </c>
    </row>
    <row r="295" spans="1:65" s="2" customFormat="1" ht="24.2" customHeight="1">
      <c r="A295" s="36"/>
      <c r="B295" s="37"/>
      <c r="C295" s="215" t="s">
        <v>379</v>
      </c>
      <c r="D295" s="215" t="s">
        <v>204</v>
      </c>
      <c r="E295" s="216" t="s">
        <v>2439</v>
      </c>
      <c r="F295" s="217" t="s">
        <v>2440</v>
      </c>
      <c r="G295" s="218" t="s">
        <v>230</v>
      </c>
      <c r="H295" s="219">
        <v>46.62</v>
      </c>
      <c r="I295" s="220"/>
      <c r="J295" s="221">
        <f>ROUND(I295*H295,2)</f>
        <v>0</v>
      </c>
      <c r="K295" s="222"/>
      <c r="L295" s="39"/>
      <c r="M295" s="223" t="s">
        <v>1</v>
      </c>
      <c r="N295" s="224" t="s">
        <v>43</v>
      </c>
      <c r="O295" s="73"/>
      <c r="P295" s="225">
        <f>O295*H295</f>
        <v>0</v>
      </c>
      <c r="Q295" s="225">
        <v>8.1949999999999995E-2</v>
      </c>
      <c r="R295" s="225">
        <f>Q295*H295</f>
        <v>3.8205089999999995</v>
      </c>
      <c r="S295" s="225">
        <v>0</v>
      </c>
      <c r="T295" s="22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7" t="s">
        <v>208</v>
      </c>
      <c r="AT295" s="227" t="s">
        <v>204</v>
      </c>
      <c r="AU295" s="227" t="s">
        <v>87</v>
      </c>
      <c r="AY295" s="18" t="s">
        <v>202</v>
      </c>
      <c r="BE295" s="122">
        <f>IF(N295="základná",J295,0)</f>
        <v>0</v>
      </c>
      <c r="BF295" s="122">
        <f>IF(N295="znížená",J295,0)</f>
        <v>0</v>
      </c>
      <c r="BG295" s="122">
        <f>IF(N295="zákl. prenesená",J295,0)</f>
        <v>0</v>
      </c>
      <c r="BH295" s="122">
        <f>IF(N295="zníž. prenesená",J295,0)</f>
        <v>0</v>
      </c>
      <c r="BI295" s="122">
        <f>IF(N295="nulová",J295,0)</f>
        <v>0</v>
      </c>
      <c r="BJ295" s="18" t="s">
        <v>87</v>
      </c>
      <c r="BK295" s="122">
        <f>ROUND(I295*H295,2)</f>
        <v>0</v>
      </c>
      <c r="BL295" s="18" t="s">
        <v>208</v>
      </c>
      <c r="BM295" s="227" t="s">
        <v>2441</v>
      </c>
    </row>
    <row r="296" spans="1:65" s="13" customFormat="1" ht="11.25">
      <c r="B296" s="228"/>
      <c r="C296" s="229"/>
      <c r="D296" s="230" t="s">
        <v>210</v>
      </c>
      <c r="E296" s="231" t="s">
        <v>1</v>
      </c>
      <c r="F296" s="232" t="s">
        <v>2442</v>
      </c>
      <c r="G296" s="229"/>
      <c r="H296" s="233">
        <v>2.25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AT296" s="239" t="s">
        <v>210</v>
      </c>
      <c r="AU296" s="239" t="s">
        <v>87</v>
      </c>
      <c r="AV296" s="13" t="s">
        <v>87</v>
      </c>
      <c r="AW296" s="13" t="s">
        <v>33</v>
      </c>
      <c r="AX296" s="13" t="s">
        <v>77</v>
      </c>
      <c r="AY296" s="239" t="s">
        <v>202</v>
      </c>
    </row>
    <row r="297" spans="1:65" s="13" customFormat="1" ht="11.25">
      <c r="B297" s="228"/>
      <c r="C297" s="229"/>
      <c r="D297" s="230" t="s">
        <v>210</v>
      </c>
      <c r="E297" s="231" t="s">
        <v>1</v>
      </c>
      <c r="F297" s="232" t="s">
        <v>2443</v>
      </c>
      <c r="G297" s="229"/>
      <c r="H297" s="233">
        <v>0.75</v>
      </c>
      <c r="I297" s="234"/>
      <c r="J297" s="229"/>
      <c r="K297" s="229"/>
      <c r="L297" s="235"/>
      <c r="M297" s="236"/>
      <c r="N297" s="237"/>
      <c r="O297" s="237"/>
      <c r="P297" s="237"/>
      <c r="Q297" s="237"/>
      <c r="R297" s="237"/>
      <c r="S297" s="237"/>
      <c r="T297" s="238"/>
      <c r="AT297" s="239" t="s">
        <v>210</v>
      </c>
      <c r="AU297" s="239" t="s">
        <v>87</v>
      </c>
      <c r="AV297" s="13" t="s">
        <v>87</v>
      </c>
      <c r="AW297" s="13" t="s">
        <v>33</v>
      </c>
      <c r="AX297" s="13" t="s">
        <v>77</v>
      </c>
      <c r="AY297" s="239" t="s">
        <v>202</v>
      </c>
    </row>
    <row r="298" spans="1:65" s="13" customFormat="1" ht="11.25">
      <c r="B298" s="228"/>
      <c r="C298" s="229"/>
      <c r="D298" s="230" t="s">
        <v>210</v>
      </c>
      <c r="E298" s="231" t="s">
        <v>1</v>
      </c>
      <c r="F298" s="232" t="s">
        <v>2444</v>
      </c>
      <c r="G298" s="229"/>
      <c r="H298" s="233">
        <v>1.2450000000000001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AT298" s="239" t="s">
        <v>210</v>
      </c>
      <c r="AU298" s="239" t="s">
        <v>87</v>
      </c>
      <c r="AV298" s="13" t="s">
        <v>87</v>
      </c>
      <c r="AW298" s="13" t="s">
        <v>33</v>
      </c>
      <c r="AX298" s="13" t="s">
        <v>77</v>
      </c>
      <c r="AY298" s="239" t="s">
        <v>202</v>
      </c>
    </row>
    <row r="299" spans="1:65" s="13" customFormat="1" ht="11.25">
      <c r="B299" s="228"/>
      <c r="C299" s="229"/>
      <c r="D299" s="230" t="s">
        <v>210</v>
      </c>
      <c r="E299" s="231" t="s">
        <v>1</v>
      </c>
      <c r="F299" s="232" t="s">
        <v>2445</v>
      </c>
      <c r="G299" s="229"/>
      <c r="H299" s="233">
        <v>1.2450000000000001</v>
      </c>
      <c r="I299" s="234"/>
      <c r="J299" s="229"/>
      <c r="K299" s="229"/>
      <c r="L299" s="235"/>
      <c r="M299" s="236"/>
      <c r="N299" s="237"/>
      <c r="O299" s="237"/>
      <c r="P299" s="237"/>
      <c r="Q299" s="237"/>
      <c r="R299" s="237"/>
      <c r="S299" s="237"/>
      <c r="T299" s="238"/>
      <c r="AT299" s="239" t="s">
        <v>210</v>
      </c>
      <c r="AU299" s="239" t="s">
        <v>87</v>
      </c>
      <c r="AV299" s="13" t="s">
        <v>87</v>
      </c>
      <c r="AW299" s="13" t="s">
        <v>33</v>
      </c>
      <c r="AX299" s="13" t="s">
        <v>77</v>
      </c>
      <c r="AY299" s="239" t="s">
        <v>202</v>
      </c>
    </row>
    <row r="300" spans="1:65" s="13" customFormat="1" ht="11.25">
      <c r="B300" s="228"/>
      <c r="C300" s="229"/>
      <c r="D300" s="230" t="s">
        <v>210</v>
      </c>
      <c r="E300" s="231" t="s">
        <v>1</v>
      </c>
      <c r="F300" s="232" t="s">
        <v>2446</v>
      </c>
      <c r="G300" s="229"/>
      <c r="H300" s="233">
        <v>1.25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AT300" s="239" t="s">
        <v>210</v>
      </c>
      <c r="AU300" s="239" t="s">
        <v>87</v>
      </c>
      <c r="AV300" s="13" t="s">
        <v>87</v>
      </c>
      <c r="AW300" s="13" t="s">
        <v>33</v>
      </c>
      <c r="AX300" s="13" t="s">
        <v>77</v>
      </c>
      <c r="AY300" s="239" t="s">
        <v>202</v>
      </c>
    </row>
    <row r="301" spans="1:65" s="13" customFormat="1" ht="11.25">
      <c r="B301" s="228"/>
      <c r="C301" s="229"/>
      <c r="D301" s="230" t="s">
        <v>210</v>
      </c>
      <c r="E301" s="231" t="s">
        <v>1</v>
      </c>
      <c r="F301" s="232" t="s">
        <v>2447</v>
      </c>
      <c r="G301" s="229"/>
      <c r="H301" s="233">
        <v>6.22</v>
      </c>
      <c r="I301" s="234"/>
      <c r="J301" s="229"/>
      <c r="K301" s="229"/>
      <c r="L301" s="235"/>
      <c r="M301" s="236"/>
      <c r="N301" s="237"/>
      <c r="O301" s="237"/>
      <c r="P301" s="237"/>
      <c r="Q301" s="237"/>
      <c r="R301" s="237"/>
      <c r="S301" s="237"/>
      <c r="T301" s="238"/>
      <c r="AT301" s="239" t="s">
        <v>210</v>
      </c>
      <c r="AU301" s="239" t="s">
        <v>87</v>
      </c>
      <c r="AV301" s="13" t="s">
        <v>87</v>
      </c>
      <c r="AW301" s="13" t="s">
        <v>33</v>
      </c>
      <c r="AX301" s="13" t="s">
        <v>77</v>
      </c>
      <c r="AY301" s="239" t="s">
        <v>202</v>
      </c>
    </row>
    <row r="302" spans="1:65" s="13" customFormat="1" ht="11.25">
      <c r="B302" s="228"/>
      <c r="C302" s="229"/>
      <c r="D302" s="230" t="s">
        <v>210</v>
      </c>
      <c r="E302" s="231" t="s">
        <v>1</v>
      </c>
      <c r="F302" s="232" t="s">
        <v>2448</v>
      </c>
      <c r="G302" s="229"/>
      <c r="H302" s="233">
        <v>6.22</v>
      </c>
      <c r="I302" s="234"/>
      <c r="J302" s="229"/>
      <c r="K302" s="229"/>
      <c r="L302" s="235"/>
      <c r="M302" s="236"/>
      <c r="N302" s="237"/>
      <c r="O302" s="237"/>
      <c r="P302" s="237"/>
      <c r="Q302" s="237"/>
      <c r="R302" s="237"/>
      <c r="S302" s="237"/>
      <c r="T302" s="238"/>
      <c r="AT302" s="239" t="s">
        <v>210</v>
      </c>
      <c r="AU302" s="239" t="s">
        <v>87</v>
      </c>
      <c r="AV302" s="13" t="s">
        <v>87</v>
      </c>
      <c r="AW302" s="13" t="s">
        <v>33</v>
      </c>
      <c r="AX302" s="13" t="s">
        <v>77</v>
      </c>
      <c r="AY302" s="239" t="s">
        <v>202</v>
      </c>
    </row>
    <row r="303" spans="1:65" s="13" customFormat="1" ht="11.25">
      <c r="B303" s="228"/>
      <c r="C303" s="229"/>
      <c r="D303" s="230" t="s">
        <v>210</v>
      </c>
      <c r="E303" s="231" t="s">
        <v>1</v>
      </c>
      <c r="F303" s="232" t="s">
        <v>2449</v>
      </c>
      <c r="G303" s="229"/>
      <c r="H303" s="233">
        <v>4.5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AT303" s="239" t="s">
        <v>210</v>
      </c>
      <c r="AU303" s="239" t="s">
        <v>87</v>
      </c>
      <c r="AV303" s="13" t="s">
        <v>87</v>
      </c>
      <c r="AW303" s="13" t="s">
        <v>33</v>
      </c>
      <c r="AX303" s="13" t="s">
        <v>77</v>
      </c>
      <c r="AY303" s="239" t="s">
        <v>202</v>
      </c>
    </row>
    <row r="304" spans="1:65" s="13" customFormat="1" ht="11.25">
      <c r="B304" s="228"/>
      <c r="C304" s="229"/>
      <c r="D304" s="230" t="s">
        <v>210</v>
      </c>
      <c r="E304" s="231" t="s">
        <v>1</v>
      </c>
      <c r="F304" s="232" t="s">
        <v>2450</v>
      </c>
      <c r="G304" s="229"/>
      <c r="H304" s="233">
        <v>1.72</v>
      </c>
      <c r="I304" s="234"/>
      <c r="J304" s="229"/>
      <c r="K304" s="229"/>
      <c r="L304" s="235"/>
      <c r="M304" s="236"/>
      <c r="N304" s="237"/>
      <c r="O304" s="237"/>
      <c r="P304" s="237"/>
      <c r="Q304" s="237"/>
      <c r="R304" s="237"/>
      <c r="S304" s="237"/>
      <c r="T304" s="238"/>
      <c r="AT304" s="239" t="s">
        <v>210</v>
      </c>
      <c r="AU304" s="239" t="s">
        <v>87</v>
      </c>
      <c r="AV304" s="13" t="s">
        <v>87</v>
      </c>
      <c r="AW304" s="13" t="s">
        <v>33</v>
      </c>
      <c r="AX304" s="13" t="s">
        <v>77</v>
      </c>
      <c r="AY304" s="239" t="s">
        <v>202</v>
      </c>
    </row>
    <row r="305" spans="1:65" s="13" customFormat="1" ht="11.25">
      <c r="B305" s="228"/>
      <c r="C305" s="229"/>
      <c r="D305" s="230" t="s">
        <v>210</v>
      </c>
      <c r="E305" s="231" t="s">
        <v>1</v>
      </c>
      <c r="F305" s="232" t="s">
        <v>2451</v>
      </c>
      <c r="G305" s="229"/>
      <c r="H305" s="233">
        <v>6.35</v>
      </c>
      <c r="I305" s="234"/>
      <c r="J305" s="229"/>
      <c r="K305" s="229"/>
      <c r="L305" s="235"/>
      <c r="M305" s="236"/>
      <c r="N305" s="237"/>
      <c r="O305" s="237"/>
      <c r="P305" s="237"/>
      <c r="Q305" s="237"/>
      <c r="R305" s="237"/>
      <c r="S305" s="237"/>
      <c r="T305" s="238"/>
      <c r="AT305" s="239" t="s">
        <v>210</v>
      </c>
      <c r="AU305" s="239" t="s">
        <v>87</v>
      </c>
      <c r="AV305" s="13" t="s">
        <v>87</v>
      </c>
      <c r="AW305" s="13" t="s">
        <v>33</v>
      </c>
      <c r="AX305" s="13" t="s">
        <v>77</v>
      </c>
      <c r="AY305" s="239" t="s">
        <v>202</v>
      </c>
    </row>
    <row r="306" spans="1:65" s="13" customFormat="1" ht="11.25">
      <c r="B306" s="228"/>
      <c r="C306" s="229"/>
      <c r="D306" s="230" t="s">
        <v>210</v>
      </c>
      <c r="E306" s="231" t="s">
        <v>1</v>
      </c>
      <c r="F306" s="232" t="s">
        <v>2452</v>
      </c>
      <c r="G306" s="229"/>
      <c r="H306" s="233">
        <v>1.57</v>
      </c>
      <c r="I306" s="234"/>
      <c r="J306" s="229"/>
      <c r="K306" s="229"/>
      <c r="L306" s="235"/>
      <c r="M306" s="236"/>
      <c r="N306" s="237"/>
      <c r="O306" s="237"/>
      <c r="P306" s="237"/>
      <c r="Q306" s="237"/>
      <c r="R306" s="237"/>
      <c r="S306" s="237"/>
      <c r="T306" s="238"/>
      <c r="AT306" s="239" t="s">
        <v>210</v>
      </c>
      <c r="AU306" s="239" t="s">
        <v>87</v>
      </c>
      <c r="AV306" s="13" t="s">
        <v>87</v>
      </c>
      <c r="AW306" s="13" t="s">
        <v>33</v>
      </c>
      <c r="AX306" s="13" t="s">
        <v>77</v>
      </c>
      <c r="AY306" s="239" t="s">
        <v>202</v>
      </c>
    </row>
    <row r="307" spans="1:65" s="13" customFormat="1" ht="11.25">
      <c r="B307" s="228"/>
      <c r="C307" s="229"/>
      <c r="D307" s="230" t="s">
        <v>210</v>
      </c>
      <c r="E307" s="231" t="s">
        <v>1</v>
      </c>
      <c r="F307" s="232" t="s">
        <v>2453</v>
      </c>
      <c r="G307" s="229"/>
      <c r="H307" s="233">
        <v>6.8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AT307" s="239" t="s">
        <v>210</v>
      </c>
      <c r="AU307" s="239" t="s">
        <v>87</v>
      </c>
      <c r="AV307" s="13" t="s">
        <v>87</v>
      </c>
      <c r="AW307" s="13" t="s">
        <v>33</v>
      </c>
      <c r="AX307" s="13" t="s">
        <v>77</v>
      </c>
      <c r="AY307" s="239" t="s">
        <v>202</v>
      </c>
    </row>
    <row r="308" spans="1:65" s="13" customFormat="1" ht="11.25">
      <c r="B308" s="228"/>
      <c r="C308" s="229"/>
      <c r="D308" s="230" t="s">
        <v>210</v>
      </c>
      <c r="E308" s="231" t="s">
        <v>1</v>
      </c>
      <c r="F308" s="232" t="s">
        <v>2454</v>
      </c>
      <c r="G308" s="229"/>
      <c r="H308" s="233">
        <v>6.5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AT308" s="239" t="s">
        <v>210</v>
      </c>
      <c r="AU308" s="239" t="s">
        <v>87</v>
      </c>
      <c r="AV308" s="13" t="s">
        <v>87</v>
      </c>
      <c r="AW308" s="13" t="s">
        <v>33</v>
      </c>
      <c r="AX308" s="13" t="s">
        <v>77</v>
      </c>
      <c r="AY308" s="239" t="s">
        <v>202</v>
      </c>
    </row>
    <row r="309" spans="1:65" s="14" customFormat="1" ht="11.25">
      <c r="B309" s="240"/>
      <c r="C309" s="241"/>
      <c r="D309" s="230" t="s">
        <v>210</v>
      </c>
      <c r="E309" s="242" t="s">
        <v>1</v>
      </c>
      <c r="F309" s="243" t="s">
        <v>227</v>
      </c>
      <c r="G309" s="241"/>
      <c r="H309" s="244">
        <v>46.62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AT309" s="250" t="s">
        <v>210</v>
      </c>
      <c r="AU309" s="250" t="s">
        <v>87</v>
      </c>
      <c r="AV309" s="14" t="s">
        <v>215</v>
      </c>
      <c r="AW309" s="14" t="s">
        <v>33</v>
      </c>
      <c r="AX309" s="14" t="s">
        <v>81</v>
      </c>
      <c r="AY309" s="250" t="s">
        <v>202</v>
      </c>
    </row>
    <row r="310" spans="1:65" s="2" customFormat="1" ht="37.9" customHeight="1">
      <c r="A310" s="36"/>
      <c r="B310" s="37"/>
      <c r="C310" s="272" t="s">
        <v>383</v>
      </c>
      <c r="D310" s="272" t="s">
        <v>489</v>
      </c>
      <c r="E310" s="273" t="s">
        <v>2455</v>
      </c>
      <c r="F310" s="274" t="s">
        <v>2456</v>
      </c>
      <c r="G310" s="275" t="s">
        <v>230</v>
      </c>
      <c r="H310" s="276">
        <v>33.32</v>
      </c>
      <c r="I310" s="277"/>
      <c r="J310" s="278">
        <f>ROUND(I310*H310,2)</f>
        <v>0</v>
      </c>
      <c r="K310" s="279"/>
      <c r="L310" s="280"/>
      <c r="M310" s="281" t="s">
        <v>1</v>
      </c>
      <c r="N310" s="282" t="s">
        <v>43</v>
      </c>
      <c r="O310" s="73"/>
      <c r="P310" s="225">
        <f>O310*H310</f>
        <v>0</v>
      </c>
      <c r="Q310" s="225">
        <v>0.184</v>
      </c>
      <c r="R310" s="225">
        <f>Q310*H310</f>
        <v>6.1308800000000003</v>
      </c>
      <c r="S310" s="225">
        <v>0</v>
      </c>
      <c r="T310" s="22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27" t="s">
        <v>244</v>
      </c>
      <c r="AT310" s="227" t="s">
        <v>489</v>
      </c>
      <c r="AU310" s="227" t="s">
        <v>87</v>
      </c>
      <c r="AY310" s="18" t="s">
        <v>202</v>
      </c>
      <c r="BE310" s="122">
        <f>IF(N310="základná",J310,0)</f>
        <v>0</v>
      </c>
      <c r="BF310" s="122">
        <f>IF(N310="znížená",J310,0)</f>
        <v>0</v>
      </c>
      <c r="BG310" s="122">
        <f>IF(N310="zákl. prenesená",J310,0)</f>
        <v>0</v>
      </c>
      <c r="BH310" s="122">
        <f>IF(N310="zníž. prenesená",J310,0)</f>
        <v>0</v>
      </c>
      <c r="BI310" s="122">
        <f>IF(N310="nulová",J310,0)</f>
        <v>0</v>
      </c>
      <c r="BJ310" s="18" t="s">
        <v>87</v>
      </c>
      <c r="BK310" s="122">
        <f>ROUND(I310*H310,2)</f>
        <v>0</v>
      </c>
      <c r="BL310" s="18" t="s">
        <v>208</v>
      </c>
      <c r="BM310" s="227" t="s">
        <v>2457</v>
      </c>
    </row>
    <row r="311" spans="1:65" s="13" customFormat="1" ht="11.25">
      <c r="B311" s="228"/>
      <c r="C311" s="229"/>
      <c r="D311" s="230" t="s">
        <v>210</v>
      </c>
      <c r="E311" s="231" t="s">
        <v>1</v>
      </c>
      <c r="F311" s="232" t="s">
        <v>2442</v>
      </c>
      <c r="G311" s="229"/>
      <c r="H311" s="233">
        <v>2.25</v>
      </c>
      <c r="I311" s="234"/>
      <c r="J311" s="229"/>
      <c r="K311" s="229"/>
      <c r="L311" s="235"/>
      <c r="M311" s="236"/>
      <c r="N311" s="237"/>
      <c r="O311" s="237"/>
      <c r="P311" s="237"/>
      <c r="Q311" s="237"/>
      <c r="R311" s="237"/>
      <c r="S311" s="237"/>
      <c r="T311" s="238"/>
      <c r="AT311" s="239" t="s">
        <v>210</v>
      </c>
      <c r="AU311" s="239" t="s">
        <v>87</v>
      </c>
      <c r="AV311" s="13" t="s">
        <v>87</v>
      </c>
      <c r="AW311" s="13" t="s">
        <v>33</v>
      </c>
      <c r="AX311" s="13" t="s">
        <v>77</v>
      </c>
      <c r="AY311" s="239" t="s">
        <v>202</v>
      </c>
    </row>
    <row r="312" spans="1:65" s="13" customFormat="1" ht="11.25">
      <c r="B312" s="228"/>
      <c r="C312" s="229"/>
      <c r="D312" s="230" t="s">
        <v>210</v>
      </c>
      <c r="E312" s="231" t="s">
        <v>1</v>
      </c>
      <c r="F312" s="232" t="s">
        <v>2443</v>
      </c>
      <c r="G312" s="229"/>
      <c r="H312" s="233">
        <v>0.75</v>
      </c>
      <c r="I312" s="234"/>
      <c r="J312" s="229"/>
      <c r="K312" s="229"/>
      <c r="L312" s="235"/>
      <c r="M312" s="236"/>
      <c r="N312" s="237"/>
      <c r="O312" s="237"/>
      <c r="P312" s="237"/>
      <c r="Q312" s="237"/>
      <c r="R312" s="237"/>
      <c r="S312" s="237"/>
      <c r="T312" s="238"/>
      <c r="AT312" s="239" t="s">
        <v>210</v>
      </c>
      <c r="AU312" s="239" t="s">
        <v>87</v>
      </c>
      <c r="AV312" s="13" t="s">
        <v>87</v>
      </c>
      <c r="AW312" s="13" t="s">
        <v>33</v>
      </c>
      <c r="AX312" s="13" t="s">
        <v>77</v>
      </c>
      <c r="AY312" s="239" t="s">
        <v>202</v>
      </c>
    </row>
    <row r="313" spans="1:65" s="13" customFormat="1" ht="11.25">
      <c r="B313" s="228"/>
      <c r="C313" s="229"/>
      <c r="D313" s="230" t="s">
        <v>210</v>
      </c>
      <c r="E313" s="231" t="s">
        <v>1</v>
      </c>
      <c r="F313" s="232" t="s">
        <v>2444</v>
      </c>
      <c r="G313" s="229"/>
      <c r="H313" s="233">
        <v>1.2450000000000001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AT313" s="239" t="s">
        <v>210</v>
      </c>
      <c r="AU313" s="239" t="s">
        <v>87</v>
      </c>
      <c r="AV313" s="13" t="s">
        <v>87</v>
      </c>
      <c r="AW313" s="13" t="s">
        <v>33</v>
      </c>
      <c r="AX313" s="13" t="s">
        <v>77</v>
      </c>
      <c r="AY313" s="239" t="s">
        <v>202</v>
      </c>
    </row>
    <row r="314" spans="1:65" s="13" customFormat="1" ht="11.25">
      <c r="B314" s="228"/>
      <c r="C314" s="229"/>
      <c r="D314" s="230" t="s">
        <v>210</v>
      </c>
      <c r="E314" s="231" t="s">
        <v>1</v>
      </c>
      <c r="F314" s="232" t="s">
        <v>2445</v>
      </c>
      <c r="G314" s="229"/>
      <c r="H314" s="233">
        <v>1.2450000000000001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AT314" s="239" t="s">
        <v>210</v>
      </c>
      <c r="AU314" s="239" t="s">
        <v>87</v>
      </c>
      <c r="AV314" s="13" t="s">
        <v>87</v>
      </c>
      <c r="AW314" s="13" t="s">
        <v>33</v>
      </c>
      <c r="AX314" s="13" t="s">
        <v>77</v>
      </c>
      <c r="AY314" s="239" t="s">
        <v>202</v>
      </c>
    </row>
    <row r="315" spans="1:65" s="13" customFormat="1" ht="11.25">
      <c r="B315" s="228"/>
      <c r="C315" s="229"/>
      <c r="D315" s="230" t="s">
        <v>210</v>
      </c>
      <c r="E315" s="231" t="s">
        <v>1</v>
      </c>
      <c r="F315" s="232" t="s">
        <v>2446</v>
      </c>
      <c r="G315" s="229"/>
      <c r="H315" s="233">
        <v>1.25</v>
      </c>
      <c r="I315" s="234"/>
      <c r="J315" s="229"/>
      <c r="K315" s="229"/>
      <c r="L315" s="235"/>
      <c r="M315" s="236"/>
      <c r="N315" s="237"/>
      <c r="O315" s="237"/>
      <c r="P315" s="237"/>
      <c r="Q315" s="237"/>
      <c r="R315" s="237"/>
      <c r="S315" s="237"/>
      <c r="T315" s="238"/>
      <c r="AT315" s="239" t="s">
        <v>210</v>
      </c>
      <c r="AU315" s="239" t="s">
        <v>87</v>
      </c>
      <c r="AV315" s="13" t="s">
        <v>87</v>
      </c>
      <c r="AW315" s="13" t="s">
        <v>33</v>
      </c>
      <c r="AX315" s="13" t="s">
        <v>77</v>
      </c>
      <c r="AY315" s="239" t="s">
        <v>202</v>
      </c>
    </row>
    <row r="316" spans="1:65" s="13" customFormat="1" ht="11.25">
      <c r="B316" s="228"/>
      <c r="C316" s="229"/>
      <c r="D316" s="230" t="s">
        <v>210</v>
      </c>
      <c r="E316" s="231" t="s">
        <v>1</v>
      </c>
      <c r="F316" s="232" t="s">
        <v>2447</v>
      </c>
      <c r="G316" s="229"/>
      <c r="H316" s="233">
        <v>6.22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AT316" s="239" t="s">
        <v>210</v>
      </c>
      <c r="AU316" s="239" t="s">
        <v>87</v>
      </c>
      <c r="AV316" s="13" t="s">
        <v>87</v>
      </c>
      <c r="AW316" s="13" t="s">
        <v>33</v>
      </c>
      <c r="AX316" s="13" t="s">
        <v>77</v>
      </c>
      <c r="AY316" s="239" t="s">
        <v>202</v>
      </c>
    </row>
    <row r="317" spans="1:65" s="13" customFormat="1" ht="11.25">
      <c r="B317" s="228"/>
      <c r="C317" s="229"/>
      <c r="D317" s="230" t="s">
        <v>210</v>
      </c>
      <c r="E317" s="231" t="s">
        <v>1</v>
      </c>
      <c r="F317" s="232" t="s">
        <v>2448</v>
      </c>
      <c r="G317" s="229"/>
      <c r="H317" s="233">
        <v>6.22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AT317" s="239" t="s">
        <v>210</v>
      </c>
      <c r="AU317" s="239" t="s">
        <v>87</v>
      </c>
      <c r="AV317" s="13" t="s">
        <v>87</v>
      </c>
      <c r="AW317" s="13" t="s">
        <v>33</v>
      </c>
      <c r="AX317" s="13" t="s">
        <v>77</v>
      </c>
      <c r="AY317" s="239" t="s">
        <v>202</v>
      </c>
    </row>
    <row r="318" spans="1:65" s="13" customFormat="1" ht="11.25">
      <c r="B318" s="228"/>
      <c r="C318" s="229"/>
      <c r="D318" s="230" t="s">
        <v>210</v>
      </c>
      <c r="E318" s="231" t="s">
        <v>1</v>
      </c>
      <c r="F318" s="232" t="s">
        <v>2449</v>
      </c>
      <c r="G318" s="229"/>
      <c r="H318" s="233">
        <v>4.5</v>
      </c>
      <c r="I318" s="234"/>
      <c r="J318" s="229"/>
      <c r="K318" s="229"/>
      <c r="L318" s="235"/>
      <c r="M318" s="236"/>
      <c r="N318" s="237"/>
      <c r="O318" s="237"/>
      <c r="P318" s="237"/>
      <c r="Q318" s="237"/>
      <c r="R318" s="237"/>
      <c r="S318" s="237"/>
      <c r="T318" s="238"/>
      <c r="AT318" s="239" t="s">
        <v>210</v>
      </c>
      <c r="AU318" s="239" t="s">
        <v>87</v>
      </c>
      <c r="AV318" s="13" t="s">
        <v>87</v>
      </c>
      <c r="AW318" s="13" t="s">
        <v>33</v>
      </c>
      <c r="AX318" s="13" t="s">
        <v>77</v>
      </c>
      <c r="AY318" s="239" t="s">
        <v>202</v>
      </c>
    </row>
    <row r="319" spans="1:65" s="13" customFormat="1" ht="11.25">
      <c r="B319" s="228"/>
      <c r="C319" s="229"/>
      <c r="D319" s="230" t="s">
        <v>210</v>
      </c>
      <c r="E319" s="231" t="s">
        <v>1</v>
      </c>
      <c r="F319" s="232" t="s">
        <v>2450</v>
      </c>
      <c r="G319" s="229"/>
      <c r="H319" s="233">
        <v>1.72</v>
      </c>
      <c r="I319" s="234"/>
      <c r="J319" s="229"/>
      <c r="K319" s="229"/>
      <c r="L319" s="235"/>
      <c r="M319" s="236"/>
      <c r="N319" s="237"/>
      <c r="O319" s="237"/>
      <c r="P319" s="237"/>
      <c r="Q319" s="237"/>
      <c r="R319" s="237"/>
      <c r="S319" s="237"/>
      <c r="T319" s="238"/>
      <c r="AT319" s="239" t="s">
        <v>210</v>
      </c>
      <c r="AU319" s="239" t="s">
        <v>87</v>
      </c>
      <c r="AV319" s="13" t="s">
        <v>87</v>
      </c>
      <c r="AW319" s="13" t="s">
        <v>33</v>
      </c>
      <c r="AX319" s="13" t="s">
        <v>77</v>
      </c>
      <c r="AY319" s="239" t="s">
        <v>202</v>
      </c>
    </row>
    <row r="320" spans="1:65" s="13" customFormat="1" ht="11.25">
      <c r="B320" s="228"/>
      <c r="C320" s="229"/>
      <c r="D320" s="230" t="s">
        <v>210</v>
      </c>
      <c r="E320" s="231" t="s">
        <v>1</v>
      </c>
      <c r="F320" s="232" t="s">
        <v>2451</v>
      </c>
      <c r="G320" s="229"/>
      <c r="H320" s="233">
        <v>6.35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AT320" s="239" t="s">
        <v>210</v>
      </c>
      <c r="AU320" s="239" t="s">
        <v>87</v>
      </c>
      <c r="AV320" s="13" t="s">
        <v>87</v>
      </c>
      <c r="AW320" s="13" t="s">
        <v>33</v>
      </c>
      <c r="AX320" s="13" t="s">
        <v>77</v>
      </c>
      <c r="AY320" s="239" t="s">
        <v>202</v>
      </c>
    </row>
    <row r="321" spans="1:65" s="13" customFormat="1" ht="11.25">
      <c r="B321" s="228"/>
      <c r="C321" s="229"/>
      <c r="D321" s="230" t="s">
        <v>210</v>
      </c>
      <c r="E321" s="231" t="s">
        <v>1</v>
      </c>
      <c r="F321" s="232" t="s">
        <v>2452</v>
      </c>
      <c r="G321" s="229"/>
      <c r="H321" s="233">
        <v>1.57</v>
      </c>
      <c r="I321" s="234"/>
      <c r="J321" s="229"/>
      <c r="K321" s="229"/>
      <c r="L321" s="235"/>
      <c r="M321" s="236"/>
      <c r="N321" s="237"/>
      <c r="O321" s="237"/>
      <c r="P321" s="237"/>
      <c r="Q321" s="237"/>
      <c r="R321" s="237"/>
      <c r="S321" s="237"/>
      <c r="T321" s="238"/>
      <c r="AT321" s="239" t="s">
        <v>210</v>
      </c>
      <c r="AU321" s="239" t="s">
        <v>87</v>
      </c>
      <c r="AV321" s="13" t="s">
        <v>87</v>
      </c>
      <c r="AW321" s="13" t="s">
        <v>33</v>
      </c>
      <c r="AX321" s="13" t="s">
        <v>77</v>
      </c>
      <c r="AY321" s="239" t="s">
        <v>202</v>
      </c>
    </row>
    <row r="322" spans="1:65" s="14" customFormat="1" ht="11.25">
      <c r="B322" s="240"/>
      <c r="C322" s="241"/>
      <c r="D322" s="230" t="s">
        <v>210</v>
      </c>
      <c r="E322" s="242" t="s">
        <v>1</v>
      </c>
      <c r="F322" s="243" t="s">
        <v>227</v>
      </c>
      <c r="G322" s="241"/>
      <c r="H322" s="244">
        <v>33.32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AT322" s="250" t="s">
        <v>210</v>
      </c>
      <c r="AU322" s="250" t="s">
        <v>87</v>
      </c>
      <c r="AV322" s="14" t="s">
        <v>215</v>
      </c>
      <c r="AW322" s="14" t="s">
        <v>33</v>
      </c>
      <c r="AX322" s="14" t="s">
        <v>81</v>
      </c>
      <c r="AY322" s="250" t="s">
        <v>202</v>
      </c>
    </row>
    <row r="323" spans="1:65" s="2" customFormat="1" ht="24.2" customHeight="1">
      <c r="A323" s="36"/>
      <c r="B323" s="37"/>
      <c r="C323" s="272" t="s">
        <v>390</v>
      </c>
      <c r="D323" s="272" t="s">
        <v>489</v>
      </c>
      <c r="E323" s="273" t="s">
        <v>2458</v>
      </c>
      <c r="F323" s="274" t="s">
        <v>2459</v>
      </c>
      <c r="G323" s="275" t="s">
        <v>230</v>
      </c>
      <c r="H323" s="276">
        <v>13.3</v>
      </c>
      <c r="I323" s="277"/>
      <c r="J323" s="278">
        <f>ROUND(I323*H323,2)</f>
        <v>0</v>
      </c>
      <c r="K323" s="279"/>
      <c r="L323" s="280"/>
      <c r="M323" s="281" t="s">
        <v>1</v>
      </c>
      <c r="N323" s="282" t="s">
        <v>43</v>
      </c>
      <c r="O323" s="73"/>
      <c r="P323" s="225">
        <f>O323*H323</f>
        <v>0</v>
      </c>
      <c r="Q323" s="225">
        <v>0.184</v>
      </c>
      <c r="R323" s="225">
        <f>Q323*H323</f>
        <v>2.4472</v>
      </c>
      <c r="S323" s="225">
        <v>0</v>
      </c>
      <c r="T323" s="226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27" t="s">
        <v>244</v>
      </c>
      <c r="AT323" s="227" t="s">
        <v>489</v>
      </c>
      <c r="AU323" s="227" t="s">
        <v>87</v>
      </c>
      <c r="AY323" s="18" t="s">
        <v>202</v>
      </c>
      <c r="BE323" s="122">
        <f>IF(N323="základná",J323,0)</f>
        <v>0</v>
      </c>
      <c r="BF323" s="122">
        <f>IF(N323="znížená",J323,0)</f>
        <v>0</v>
      </c>
      <c r="BG323" s="122">
        <f>IF(N323="zákl. prenesená",J323,0)</f>
        <v>0</v>
      </c>
      <c r="BH323" s="122">
        <f>IF(N323="zníž. prenesená",J323,0)</f>
        <v>0</v>
      </c>
      <c r="BI323" s="122">
        <f>IF(N323="nulová",J323,0)</f>
        <v>0</v>
      </c>
      <c r="BJ323" s="18" t="s">
        <v>87</v>
      </c>
      <c r="BK323" s="122">
        <f>ROUND(I323*H323,2)</f>
        <v>0</v>
      </c>
      <c r="BL323" s="18" t="s">
        <v>208</v>
      </c>
      <c r="BM323" s="227" t="s">
        <v>2460</v>
      </c>
    </row>
    <row r="324" spans="1:65" s="13" customFormat="1" ht="11.25">
      <c r="B324" s="228"/>
      <c r="C324" s="229"/>
      <c r="D324" s="230" t="s">
        <v>210</v>
      </c>
      <c r="E324" s="231" t="s">
        <v>1</v>
      </c>
      <c r="F324" s="232" t="s">
        <v>2453</v>
      </c>
      <c r="G324" s="229"/>
      <c r="H324" s="233">
        <v>6.8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AT324" s="239" t="s">
        <v>210</v>
      </c>
      <c r="AU324" s="239" t="s">
        <v>87</v>
      </c>
      <c r="AV324" s="13" t="s">
        <v>87</v>
      </c>
      <c r="AW324" s="13" t="s">
        <v>33</v>
      </c>
      <c r="AX324" s="13" t="s">
        <v>77</v>
      </c>
      <c r="AY324" s="239" t="s">
        <v>202</v>
      </c>
    </row>
    <row r="325" spans="1:65" s="13" customFormat="1" ht="11.25">
      <c r="B325" s="228"/>
      <c r="C325" s="229"/>
      <c r="D325" s="230" t="s">
        <v>210</v>
      </c>
      <c r="E325" s="231" t="s">
        <v>1</v>
      </c>
      <c r="F325" s="232" t="s">
        <v>2454</v>
      </c>
      <c r="G325" s="229"/>
      <c r="H325" s="233">
        <v>6.5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AT325" s="239" t="s">
        <v>210</v>
      </c>
      <c r="AU325" s="239" t="s">
        <v>87</v>
      </c>
      <c r="AV325" s="13" t="s">
        <v>87</v>
      </c>
      <c r="AW325" s="13" t="s">
        <v>33</v>
      </c>
      <c r="AX325" s="13" t="s">
        <v>77</v>
      </c>
      <c r="AY325" s="239" t="s">
        <v>202</v>
      </c>
    </row>
    <row r="326" spans="1:65" s="14" customFormat="1" ht="11.25">
      <c r="B326" s="240"/>
      <c r="C326" s="241"/>
      <c r="D326" s="230" t="s">
        <v>210</v>
      </c>
      <c r="E326" s="242" t="s">
        <v>1</v>
      </c>
      <c r="F326" s="243" t="s">
        <v>227</v>
      </c>
      <c r="G326" s="241"/>
      <c r="H326" s="244">
        <v>13.3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AT326" s="250" t="s">
        <v>210</v>
      </c>
      <c r="AU326" s="250" t="s">
        <v>87</v>
      </c>
      <c r="AV326" s="14" t="s">
        <v>215</v>
      </c>
      <c r="AW326" s="14" t="s">
        <v>33</v>
      </c>
      <c r="AX326" s="14" t="s">
        <v>81</v>
      </c>
      <c r="AY326" s="250" t="s">
        <v>202</v>
      </c>
    </row>
    <row r="327" spans="1:65" s="12" customFormat="1" ht="22.9" customHeight="1">
      <c r="B327" s="199"/>
      <c r="C327" s="200"/>
      <c r="D327" s="201" t="s">
        <v>76</v>
      </c>
      <c r="E327" s="213" t="s">
        <v>119</v>
      </c>
      <c r="F327" s="213" t="s">
        <v>2461</v>
      </c>
      <c r="G327" s="200"/>
      <c r="H327" s="200"/>
      <c r="I327" s="203"/>
      <c r="J327" s="214">
        <f>BK327</f>
        <v>0</v>
      </c>
      <c r="K327" s="200"/>
      <c r="L327" s="205"/>
      <c r="M327" s="206"/>
      <c r="N327" s="207"/>
      <c r="O327" s="207"/>
      <c r="P327" s="208">
        <f>SUM(P328:P329)</f>
        <v>0</v>
      </c>
      <c r="Q327" s="207"/>
      <c r="R327" s="208">
        <f>SUM(R328:R329)</f>
        <v>19.900860000000002</v>
      </c>
      <c r="S327" s="207"/>
      <c r="T327" s="209">
        <f>SUM(T328:T329)</f>
        <v>0</v>
      </c>
      <c r="AR327" s="210" t="s">
        <v>81</v>
      </c>
      <c r="AT327" s="211" t="s">
        <v>76</v>
      </c>
      <c r="AU327" s="211" t="s">
        <v>81</v>
      </c>
      <c r="AY327" s="210" t="s">
        <v>202</v>
      </c>
      <c r="BK327" s="212">
        <f>SUM(BK328:BK329)</f>
        <v>0</v>
      </c>
    </row>
    <row r="328" spans="1:65" s="2" customFormat="1" ht="24.2" customHeight="1">
      <c r="A328" s="36"/>
      <c r="B328" s="37"/>
      <c r="C328" s="215" t="s">
        <v>395</v>
      </c>
      <c r="D328" s="215" t="s">
        <v>204</v>
      </c>
      <c r="E328" s="216" t="s">
        <v>2462</v>
      </c>
      <c r="F328" s="217" t="s">
        <v>2463</v>
      </c>
      <c r="G328" s="218" t="s">
        <v>223</v>
      </c>
      <c r="H328" s="219">
        <v>34.299999999999997</v>
      </c>
      <c r="I328" s="220"/>
      <c r="J328" s="221">
        <f>ROUND(I328*H328,2)</f>
        <v>0</v>
      </c>
      <c r="K328" s="222"/>
      <c r="L328" s="39"/>
      <c r="M328" s="223" t="s">
        <v>1</v>
      </c>
      <c r="N328" s="224" t="s">
        <v>43</v>
      </c>
      <c r="O328" s="73"/>
      <c r="P328" s="225">
        <f>O328*H328</f>
        <v>0</v>
      </c>
      <c r="Q328" s="225">
        <v>0.58020000000000005</v>
      </c>
      <c r="R328" s="225">
        <f>Q328*H328</f>
        <v>19.900860000000002</v>
      </c>
      <c r="S328" s="225">
        <v>0</v>
      </c>
      <c r="T328" s="22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27" t="s">
        <v>208</v>
      </c>
      <c r="AT328" s="227" t="s">
        <v>204</v>
      </c>
      <c r="AU328" s="227" t="s">
        <v>87</v>
      </c>
      <c r="AY328" s="18" t="s">
        <v>202</v>
      </c>
      <c r="BE328" s="122">
        <f>IF(N328="základná",J328,0)</f>
        <v>0</v>
      </c>
      <c r="BF328" s="122">
        <f>IF(N328="znížená",J328,0)</f>
        <v>0</v>
      </c>
      <c r="BG328" s="122">
        <f>IF(N328="zákl. prenesená",J328,0)</f>
        <v>0</v>
      </c>
      <c r="BH328" s="122">
        <f>IF(N328="zníž. prenesená",J328,0)</f>
        <v>0</v>
      </c>
      <c r="BI328" s="122">
        <f>IF(N328="nulová",J328,0)</f>
        <v>0</v>
      </c>
      <c r="BJ328" s="18" t="s">
        <v>87</v>
      </c>
      <c r="BK328" s="122">
        <f>ROUND(I328*H328,2)</f>
        <v>0</v>
      </c>
      <c r="BL328" s="18" t="s">
        <v>208</v>
      </c>
      <c r="BM328" s="227" t="s">
        <v>2464</v>
      </c>
    </row>
    <row r="329" spans="1:65" s="13" customFormat="1" ht="11.25">
      <c r="B329" s="228"/>
      <c r="C329" s="229"/>
      <c r="D329" s="230" t="s">
        <v>210</v>
      </c>
      <c r="E329" s="231" t="s">
        <v>1</v>
      </c>
      <c r="F329" s="232" t="s">
        <v>2465</v>
      </c>
      <c r="G329" s="229"/>
      <c r="H329" s="233">
        <v>34.299999999999997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AT329" s="239" t="s">
        <v>210</v>
      </c>
      <c r="AU329" s="239" t="s">
        <v>87</v>
      </c>
      <c r="AV329" s="13" t="s">
        <v>87</v>
      </c>
      <c r="AW329" s="13" t="s">
        <v>33</v>
      </c>
      <c r="AX329" s="13" t="s">
        <v>81</v>
      </c>
      <c r="AY329" s="239" t="s">
        <v>202</v>
      </c>
    </row>
    <row r="330" spans="1:65" s="12" customFormat="1" ht="22.9" customHeight="1">
      <c r="B330" s="199"/>
      <c r="C330" s="200"/>
      <c r="D330" s="201" t="s">
        <v>76</v>
      </c>
      <c r="E330" s="213" t="s">
        <v>122</v>
      </c>
      <c r="F330" s="213" t="s">
        <v>389</v>
      </c>
      <c r="G330" s="200"/>
      <c r="H330" s="200"/>
      <c r="I330" s="203"/>
      <c r="J330" s="214">
        <f>BK330</f>
        <v>0</v>
      </c>
      <c r="K330" s="200"/>
      <c r="L330" s="205"/>
      <c r="M330" s="206"/>
      <c r="N330" s="207"/>
      <c r="O330" s="207"/>
      <c r="P330" s="208">
        <f>SUM(P331:P380)</f>
        <v>0</v>
      </c>
      <c r="Q330" s="207"/>
      <c r="R330" s="208">
        <f>SUM(R331:R380)</f>
        <v>195.2489621</v>
      </c>
      <c r="S330" s="207"/>
      <c r="T330" s="209">
        <f>SUM(T331:T380)</f>
        <v>0</v>
      </c>
      <c r="AR330" s="210" t="s">
        <v>81</v>
      </c>
      <c r="AT330" s="211" t="s">
        <v>76</v>
      </c>
      <c r="AU330" s="211" t="s">
        <v>81</v>
      </c>
      <c r="AY330" s="210" t="s">
        <v>202</v>
      </c>
      <c r="BK330" s="212">
        <f>SUM(BK331:BK380)</f>
        <v>0</v>
      </c>
    </row>
    <row r="331" spans="1:65" s="2" customFormat="1" ht="37.9" customHeight="1">
      <c r="A331" s="36"/>
      <c r="B331" s="37"/>
      <c r="C331" s="215" t="s">
        <v>400</v>
      </c>
      <c r="D331" s="215" t="s">
        <v>204</v>
      </c>
      <c r="E331" s="216" t="s">
        <v>2466</v>
      </c>
      <c r="F331" s="217" t="s">
        <v>2467</v>
      </c>
      <c r="G331" s="218" t="s">
        <v>223</v>
      </c>
      <c r="H331" s="219">
        <v>763.03099999999995</v>
      </c>
      <c r="I331" s="220"/>
      <c r="J331" s="221">
        <f>ROUND(I331*H331,2)</f>
        <v>0</v>
      </c>
      <c r="K331" s="222"/>
      <c r="L331" s="39"/>
      <c r="M331" s="223" t="s">
        <v>1</v>
      </c>
      <c r="N331" s="224" t="s">
        <v>43</v>
      </c>
      <c r="O331" s="73"/>
      <c r="P331" s="225">
        <f>O331*H331</f>
        <v>0</v>
      </c>
      <c r="Q331" s="225">
        <v>1.7999999999999999E-2</v>
      </c>
      <c r="R331" s="225">
        <f>Q331*H331</f>
        <v>13.734557999999998</v>
      </c>
      <c r="S331" s="225">
        <v>0</v>
      </c>
      <c r="T331" s="22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27" t="s">
        <v>208</v>
      </c>
      <c r="AT331" s="227" t="s">
        <v>204</v>
      </c>
      <c r="AU331" s="227" t="s">
        <v>87</v>
      </c>
      <c r="AY331" s="18" t="s">
        <v>202</v>
      </c>
      <c r="BE331" s="122">
        <f>IF(N331="základná",J331,0)</f>
        <v>0</v>
      </c>
      <c r="BF331" s="122">
        <f>IF(N331="znížená",J331,0)</f>
        <v>0</v>
      </c>
      <c r="BG331" s="122">
        <f>IF(N331="zákl. prenesená",J331,0)</f>
        <v>0</v>
      </c>
      <c r="BH331" s="122">
        <f>IF(N331="zníž. prenesená",J331,0)</f>
        <v>0</v>
      </c>
      <c r="BI331" s="122">
        <f>IF(N331="nulová",J331,0)</f>
        <v>0</v>
      </c>
      <c r="BJ331" s="18" t="s">
        <v>87</v>
      </c>
      <c r="BK331" s="122">
        <f>ROUND(I331*H331,2)</f>
        <v>0</v>
      </c>
      <c r="BL331" s="18" t="s">
        <v>208</v>
      </c>
      <c r="BM331" s="227" t="s">
        <v>2468</v>
      </c>
    </row>
    <row r="332" spans="1:65" s="13" customFormat="1" ht="22.5">
      <c r="B332" s="228"/>
      <c r="C332" s="229"/>
      <c r="D332" s="230" t="s">
        <v>210</v>
      </c>
      <c r="E332" s="231" t="s">
        <v>1</v>
      </c>
      <c r="F332" s="232" t="s">
        <v>2469</v>
      </c>
      <c r="G332" s="229"/>
      <c r="H332" s="233">
        <v>22.371700000000001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AT332" s="239" t="s">
        <v>210</v>
      </c>
      <c r="AU332" s="239" t="s">
        <v>87</v>
      </c>
      <c r="AV332" s="13" t="s">
        <v>87</v>
      </c>
      <c r="AW332" s="13" t="s">
        <v>33</v>
      </c>
      <c r="AX332" s="13" t="s">
        <v>77</v>
      </c>
      <c r="AY332" s="239" t="s">
        <v>202</v>
      </c>
    </row>
    <row r="333" spans="1:65" s="13" customFormat="1" ht="33.75">
      <c r="B333" s="228"/>
      <c r="C333" s="229"/>
      <c r="D333" s="230" t="s">
        <v>210</v>
      </c>
      <c r="E333" s="231" t="s">
        <v>1</v>
      </c>
      <c r="F333" s="232" t="s">
        <v>2470</v>
      </c>
      <c r="G333" s="229"/>
      <c r="H333" s="233">
        <v>76.870800000000003</v>
      </c>
      <c r="I333" s="234"/>
      <c r="J333" s="229"/>
      <c r="K333" s="229"/>
      <c r="L333" s="235"/>
      <c r="M333" s="236"/>
      <c r="N333" s="237"/>
      <c r="O333" s="237"/>
      <c r="P333" s="237"/>
      <c r="Q333" s="237"/>
      <c r="R333" s="237"/>
      <c r="S333" s="237"/>
      <c r="T333" s="238"/>
      <c r="AT333" s="239" t="s">
        <v>210</v>
      </c>
      <c r="AU333" s="239" t="s">
        <v>87</v>
      </c>
      <c r="AV333" s="13" t="s">
        <v>87</v>
      </c>
      <c r="AW333" s="13" t="s">
        <v>33</v>
      </c>
      <c r="AX333" s="13" t="s">
        <v>77</v>
      </c>
      <c r="AY333" s="239" t="s">
        <v>202</v>
      </c>
    </row>
    <row r="334" spans="1:65" s="13" customFormat="1" ht="11.25">
      <c r="B334" s="228"/>
      <c r="C334" s="229"/>
      <c r="D334" s="230" t="s">
        <v>210</v>
      </c>
      <c r="E334" s="231" t="s">
        <v>1</v>
      </c>
      <c r="F334" s="232" t="s">
        <v>2471</v>
      </c>
      <c r="G334" s="229"/>
      <c r="H334" s="233">
        <v>7.5785</v>
      </c>
      <c r="I334" s="234"/>
      <c r="J334" s="229"/>
      <c r="K334" s="229"/>
      <c r="L334" s="235"/>
      <c r="M334" s="236"/>
      <c r="N334" s="237"/>
      <c r="O334" s="237"/>
      <c r="P334" s="237"/>
      <c r="Q334" s="237"/>
      <c r="R334" s="237"/>
      <c r="S334" s="237"/>
      <c r="T334" s="238"/>
      <c r="AT334" s="239" t="s">
        <v>210</v>
      </c>
      <c r="AU334" s="239" t="s">
        <v>87</v>
      </c>
      <c r="AV334" s="13" t="s">
        <v>87</v>
      </c>
      <c r="AW334" s="13" t="s">
        <v>33</v>
      </c>
      <c r="AX334" s="13" t="s">
        <v>77</v>
      </c>
      <c r="AY334" s="239" t="s">
        <v>202</v>
      </c>
    </row>
    <row r="335" spans="1:65" s="13" customFormat="1" ht="11.25">
      <c r="B335" s="228"/>
      <c r="C335" s="229"/>
      <c r="D335" s="230" t="s">
        <v>210</v>
      </c>
      <c r="E335" s="231" t="s">
        <v>1</v>
      </c>
      <c r="F335" s="232" t="s">
        <v>2472</v>
      </c>
      <c r="G335" s="229"/>
      <c r="H335" s="233">
        <v>63.616</v>
      </c>
      <c r="I335" s="234"/>
      <c r="J335" s="229"/>
      <c r="K335" s="229"/>
      <c r="L335" s="235"/>
      <c r="M335" s="236"/>
      <c r="N335" s="237"/>
      <c r="O335" s="237"/>
      <c r="P335" s="237"/>
      <c r="Q335" s="237"/>
      <c r="R335" s="237"/>
      <c r="S335" s="237"/>
      <c r="T335" s="238"/>
      <c r="AT335" s="239" t="s">
        <v>210</v>
      </c>
      <c r="AU335" s="239" t="s">
        <v>87</v>
      </c>
      <c r="AV335" s="13" t="s">
        <v>87</v>
      </c>
      <c r="AW335" s="13" t="s">
        <v>33</v>
      </c>
      <c r="AX335" s="13" t="s">
        <v>77</v>
      </c>
      <c r="AY335" s="239" t="s">
        <v>202</v>
      </c>
    </row>
    <row r="336" spans="1:65" s="13" customFormat="1" ht="33.75">
      <c r="B336" s="228"/>
      <c r="C336" s="229"/>
      <c r="D336" s="230" t="s">
        <v>210</v>
      </c>
      <c r="E336" s="231" t="s">
        <v>1</v>
      </c>
      <c r="F336" s="232" t="s">
        <v>2473</v>
      </c>
      <c r="G336" s="229"/>
      <c r="H336" s="233">
        <v>136.44628</v>
      </c>
      <c r="I336" s="234"/>
      <c r="J336" s="229"/>
      <c r="K336" s="229"/>
      <c r="L336" s="235"/>
      <c r="M336" s="236"/>
      <c r="N336" s="237"/>
      <c r="O336" s="237"/>
      <c r="P336" s="237"/>
      <c r="Q336" s="237"/>
      <c r="R336" s="237"/>
      <c r="S336" s="237"/>
      <c r="T336" s="238"/>
      <c r="AT336" s="239" t="s">
        <v>210</v>
      </c>
      <c r="AU336" s="239" t="s">
        <v>87</v>
      </c>
      <c r="AV336" s="13" t="s">
        <v>87</v>
      </c>
      <c r="AW336" s="13" t="s">
        <v>33</v>
      </c>
      <c r="AX336" s="13" t="s">
        <v>77</v>
      </c>
      <c r="AY336" s="239" t="s">
        <v>202</v>
      </c>
    </row>
    <row r="337" spans="1:65" s="13" customFormat="1" ht="33.75">
      <c r="B337" s="228"/>
      <c r="C337" s="229"/>
      <c r="D337" s="230" t="s">
        <v>210</v>
      </c>
      <c r="E337" s="231" t="s">
        <v>1</v>
      </c>
      <c r="F337" s="232" t="s">
        <v>2474</v>
      </c>
      <c r="G337" s="229"/>
      <c r="H337" s="233">
        <v>112.55343999999999</v>
      </c>
      <c r="I337" s="234"/>
      <c r="J337" s="229"/>
      <c r="K337" s="229"/>
      <c r="L337" s="235"/>
      <c r="M337" s="236"/>
      <c r="N337" s="237"/>
      <c r="O337" s="237"/>
      <c r="P337" s="237"/>
      <c r="Q337" s="237"/>
      <c r="R337" s="237"/>
      <c r="S337" s="237"/>
      <c r="T337" s="238"/>
      <c r="AT337" s="239" t="s">
        <v>210</v>
      </c>
      <c r="AU337" s="239" t="s">
        <v>87</v>
      </c>
      <c r="AV337" s="13" t="s">
        <v>87</v>
      </c>
      <c r="AW337" s="13" t="s">
        <v>33</v>
      </c>
      <c r="AX337" s="13" t="s">
        <v>77</v>
      </c>
      <c r="AY337" s="239" t="s">
        <v>202</v>
      </c>
    </row>
    <row r="338" spans="1:65" s="13" customFormat="1" ht="11.25">
      <c r="B338" s="228"/>
      <c r="C338" s="229"/>
      <c r="D338" s="230" t="s">
        <v>210</v>
      </c>
      <c r="E338" s="231" t="s">
        <v>1</v>
      </c>
      <c r="F338" s="232" t="s">
        <v>2475</v>
      </c>
      <c r="G338" s="229"/>
      <c r="H338" s="233">
        <v>67.813999999999993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AT338" s="239" t="s">
        <v>210</v>
      </c>
      <c r="AU338" s="239" t="s">
        <v>87</v>
      </c>
      <c r="AV338" s="13" t="s">
        <v>87</v>
      </c>
      <c r="AW338" s="13" t="s">
        <v>33</v>
      </c>
      <c r="AX338" s="13" t="s">
        <v>77</v>
      </c>
      <c r="AY338" s="239" t="s">
        <v>202</v>
      </c>
    </row>
    <row r="339" spans="1:65" s="14" customFormat="1" ht="11.25">
      <c r="B339" s="240"/>
      <c r="C339" s="241"/>
      <c r="D339" s="230" t="s">
        <v>210</v>
      </c>
      <c r="E339" s="242" t="s">
        <v>1</v>
      </c>
      <c r="F339" s="243" t="s">
        <v>227</v>
      </c>
      <c r="G339" s="241"/>
      <c r="H339" s="244">
        <v>487.25072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AT339" s="250" t="s">
        <v>210</v>
      </c>
      <c r="AU339" s="250" t="s">
        <v>87</v>
      </c>
      <c r="AV339" s="14" t="s">
        <v>215</v>
      </c>
      <c r="AW339" s="14" t="s">
        <v>33</v>
      </c>
      <c r="AX339" s="14" t="s">
        <v>77</v>
      </c>
      <c r="AY339" s="250" t="s">
        <v>202</v>
      </c>
    </row>
    <row r="340" spans="1:65" s="16" customFormat="1" ht="11.25">
      <c r="B340" s="262"/>
      <c r="C340" s="263"/>
      <c r="D340" s="230" t="s">
        <v>210</v>
      </c>
      <c r="E340" s="264" t="s">
        <v>1</v>
      </c>
      <c r="F340" s="265" t="s">
        <v>2476</v>
      </c>
      <c r="G340" s="263"/>
      <c r="H340" s="264" t="s">
        <v>1</v>
      </c>
      <c r="I340" s="266"/>
      <c r="J340" s="263"/>
      <c r="K340" s="263"/>
      <c r="L340" s="267"/>
      <c r="M340" s="268"/>
      <c r="N340" s="269"/>
      <c r="O340" s="269"/>
      <c r="P340" s="269"/>
      <c r="Q340" s="269"/>
      <c r="R340" s="269"/>
      <c r="S340" s="269"/>
      <c r="T340" s="270"/>
      <c r="AT340" s="271" t="s">
        <v>210</v>
      </c>
      <c r="AU340" s="271" t="s">
        <v>87</v>
      </c>
      <c r="AV340" s="16" t="s">
        <v>81</v>
      </c>
      <c r="AW340" s="16" t="s">
        <v>33</v>
      </c>
      <c r="AX340" s="16" t="s">
        <v>77</v>
      </c>
      <c r="AY340" s="271" t="s">
        <v>202</v>
      </c>
    </row>
    <row r="341" spans="1:65" s="13" customFormat="1" ht="11.25">
      <c r="B341" s="228"/>
      <c r="C341" s="229"/>
      <c r="D341" s="230" t="s">
        <v>210</v>
      </c>
      <c r="E341" s="231" t="s">
        <v>1</v>
      </c>
      <c r="F341" s="232" t="s">
        <v>2477</v>
      </c>
      <c r="G341" s="229"/>
      <c r="H341" s="233">
        <v>51.54</v>
      </c>
      <c r="I341" s="234"/>
      <c r="J341" s="229"/>
      <c r="K341" s="229"/>
      <c r="L341" s="235"/>
      <c r="M341" s="236"/>
      <c r="N341" s="237"/>
      <c r="O341" s="237"/>
      <c r="P341" s="237"/>
      <c r="Q341" s="237"/>
      <c r="R341" s="237"/>
      <c r="S341" s="237"/>
      <c r="T341" s="238"/>
      <c r="AT341" s="239" t="s">
        <v>210</v>
      </c>
      <c r="AU341" s="239" t="s">
        <v>87</v>
      </c>
      <c r="AV341" s="13" t="s">
        <v>87</v>
      </c>
      <c r="AW341" s="13" t="s">
        <v>33</v>
      </c>
      <c r="AX341" s="13" t="s">
        <v>77</v>
      </c>
      <c r="AY341" s="239" t="s">
        <v>202</v>
      </c>
    </row>
    <row r="342" spans="1:65" s="13" customFormat="1" ht="11.25">
      <c r="B342" s="228"/>
      <c r="C342" s="229"/>
      <c r="D342" s="230" t="s">
        <v>210</v>
      </c>
      <c r="E342" s="231" t="s">
        <v>1</v>
      </c>
      <c r="F342" s="232" t="s">
        <v>2478</v>
      </c>
      <c r="G342" s="229"/>
      <c r="H342" s="233">
        <v>224.24</v>
      </c>
      <c r="I342" s="234"/>
      <c r="J342" s="229"/>
      <c r="K342" s="229"/>
      <c r="L342" s="235"/>
      <c r="M342" s="236"/>
      <c r="N342" s="237"/>
      <c r="O342" s="237"/>
      <c r="P342" s="237"/>
      <c r="Q342" s="237"/>
      <c r="R342" s="237"/>
      <c r="S342" s="237"/>
      <c r="T342" s="238"/>
      <c r="AT342" s="239" t="s">
        <v>210</v>
      </c>
      <c r="AU342" s="239" t="s">
        <v>87</v>
      </c>
      <c r="AV342" s="13" t="s">
        <v>87</v>
      </c>
      <c r="AW342" s="13" t="s">
        <v>33</v>
      </c>
      <c r="AX342" s="13" t="s">
        <v>77</v>
      </c>
      <c r="AY342" s="239" t="s">
        <v>202</v>
      </c>
    </row>
    <row r="343" spans="1:65" s="14" customFormat="1" ht="11.25">
      <c r="B343" s="240"/>
      <c r="C343" s="241"/>
      <c r="D343" s="230" t="s">
        <v>210</v>
      </c>
      <c r="E343" s="242" t="s">
        <v>1</v>
      </c>
      <c r="F343" s="243" t="s">
        <v>227</v>
      </c>
      <c r="G343" s="241"/>
      <c r="H343" s="244">
        <v>275.77999999999997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AT343" s="250" t="s">
        <v>210</v>
      </c>
      <c r="AU343" s="250" t="s">
        <v>87</v>
      </c>
      <c r="AV343" s="14" t="s">
        <v>215</v>
      </c>
      <c r="AW343" s="14" t="s">
        <v>33</v>
      </c>
      <c r="AX343" s="14" t="s">
        <v>77</v>
      </c>
      <c r="AY343" s="250" t="s">
        <v>202</v>
      </c>
    </row>
    <row r="344" spans="1:65" s="15" customFormat="1" ht="11.25">
      <c r="B344" s="251"/>
      <c r="C344" s="252"/>
      <c r="D344" s="230" t="s">
        <v>210</v>
      </c>
      <c r="E344" s="253" t="s">
        <v>1</v>
      </c>
      <c r="F344" s="254" t="s">
        <v>260</v>
      </c>
      <c r="G344" s="252"/>
      <c r="H344" s="255">
        <v>763.03071999999997</v>
      </c>
      <c r="I344" s="256"/>
      <c r="J344" s="252"/>
      <c r="K344" s="252"/>
      <c r="L344" s="257"/>
      <c r="M344" s="258"/>
      <c r="N344" s="259"/>
      <c r="O344" s="259"/>
      <c r="P344" s="259"/>
      <c r="Q344" s="259"/>
      <c r="R344" s="259"/>
      <c r="S344" s="259"/>
      <c r="T344" s="260"/>
      <c r="AT344" s="261" t="s">
        <v>210</v>
      </c>
      <c r="AU344" s="261" t="s">
        <v>87</v>
      </c>
      <c r="AV344" s="15" t="s">
        <v>208</v>
      </c>
      <c r="AW344" s="15" t="s">
        <v>33</v>
      </c>
      <c r="AX344" s="15" t="s">
        <v>81</v>
      </c>
      <c r="AY344" s="261" t="s">
        <v>202</v>
      </c>
    </row>
    <row r="345" spans="1:65" s="2" customFormat="1" ht="37.9" customHeight="1">
      <c r="A345" s="36"/>
      <c r="B345" s="37"/>
      <c r="C345" s="215" t="s">
        <v>406</v>
      </c>
      <c r="D345" s="215" t="s">
        <v>204</v>
      </c>
      <c r="E345" s="216" t="s">
        <v>2479</v>
      </c>
      <c r="F345" s="217" t="s">
        <v>2480</v>
      </c>
      <c r="G345" s="218" t="s">
        <v>223</v>
      </c>
      <c r="H345" s="219">
        <v>182.38</v>
      </c>
      <c r="I345" s="220"/>
      <c r="J345" s="221">
        <f>ROUND(I345*H345,2)</f>
        <v>0</v>
      </c>
      <c r="K345" s="222"/>
      <c r="L345" s="39"/>
      <c r="M345" s="223" t="s">
        <v>1</v>
      </c>
      <c r="N345" s="224" t="s">
        <v>43</v>
      </c>
      <c r="O345" s="73"/>
      <c r="P345" s="225">
        <f>O345*H345</f>
        <v>0</v>
      </c>
      <c r="Q345" s="225">
        <v>3.1E-4</v>
      </c>
      <c r="R345" s="225">
        <f>Q345*H345</f>
        <v>5.6537799999999999E-2</v>
      </c>
      <c r="S345" s="225">
        <v>0</v>
      </c>
      <c r="T345" s="226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27" t="s">
        <v>208</v>
      </c>
      <c r="AT345" s="227" t="s">
        <v>204</v>
      </c>
      <c r="AU345" s="227" t="s">
        <v>87</v>
      </c>
      <c r="AY345" s="18" t="s">
        <v>202</v>
      </c>
      <c r="BE345" s="122">
        <f>IF(N345="základná",J345,0)</f>
        <v>0</v>
      </c>
      <c r="BF345" s="122">
        <f>IF(N345="znížená",J345,0)</f>
        <v>0</v>
      </c>
      <c r="BG345" s="122">
        <f>IF(N345="zákl. prenesená",J345,0)</f>
        <v>0</v>
      </c>
      <c r="BH345" s="122">
        <f>IF(N345="zníž. prenesená",J345,0)</f>
        <v>0</v>
      </c>
      <c r="BI345" s="122">
        <f>IF(N345="nulová",J345,0)</f>
        <v>0</v>
      </c>
      <c r="BJ345" s="18" t="s">
        <v>87</v>
      </c>
      <c r="BK345" s="122">
        <f>ROUND(I345*H345,2)</f>
        <v>0</v>
      </c>
      <c r="BL345" s="18" t="s">
        <v>208</v>
      </c>
      <c r="BM345" s="227" t="s">
        <v>2481</v>
      </c>
    </row>
    <row r="346" spans="1:65" s="16" customFormat="1" ht="11.25">
      <c r="B346" s="262"/>
      <c r="C346" s="263"/>
      <c r="D346" s="230" t="s">
        <v>210</v>
      </c>
      <c r="E346" s="264" t="s">
        <v>1</v>
      </c>
      <c r="F346" s="265" t="s">
        <v>2482</v>
      </c>
      <c r="G346" s="263"/>
      <c r="H346" s="264" t="s">
        <v>1</v>
      </c>
      <c r="I346" s="266"/>
      <c r="J346" s="263"/>
      <c r="K346" s="263"/>
      <c r="L346" s="267"/>
      <c r="M346" s="268"/>
      <c r="N346" s="269"/>
      <c r="O346" s="269"/>
      <c r="P346" s="269"/>
      <c r="Q346" s="269"/>
      <c r="R346" s="269"/>
      <c r="S346" s="269"/>
      <c r="T346" s="270"/>
      <c r="AT346" s="271" t="s">
        <v>210</v>
      </c>
      <c r="AU346" s="271" t="s">
        <v>87</v>
      </c>
      <c r="AV346" s="16" t="s">
        <v>81</v>
      </c>
      <c r="AW346" s="16" t="s">
        <v>33</v>
      </c>
      <c r="AX346" s="16" t="s">
        <v>77</v>
      </c>
      <c r="AY346" s="271" t="s">
        <v>202</v>
      </c>
    </row>
    <row r="347" spans="1:65" s="13" customFormat="1" ht="11.25">
      <c r="B347" s="228"/>
      <c r="C347" s="229"/>
      <c r="D347" s="230" t="s">
        <v>210</v>
      </c>
      <c r="E347" s="231" t="s">
        <v>1</v>
      </c>
      <c r="F347" s="232" t="s">
        <v>2483</v>
      </c>
      <c r="G347" s="229"/>
      <c r="H347" s="233">
        <v>94.94</v>
      </c>
      <c r="I347" s="234"/>
      <c r="J347" s="229"/>
      <c r="K347" s="229"/>
      <c r="L347" s="235"/>
      <c r="M347" s="236"/>
      <c r="N347" s="237"/>
      <c r="O347" s="237"/>
      <c r="P347" s="237"/>
      <c r="Q347" s="237"/>
      <c r="R347" s="237"/>
      <c r="S347" s="237"/>
      <c r="T347" s="238"/>
      <c r="AT347" s="239" t="s">
        <v>210</v>
      </c>
      <c r="AU347" s="239" t="s">
        <v>87</v>
      </c>
      <c r="AV347" s="13" t="s">
        <v>87</v>
      </c>
      <c r="AW347" s="13" t="s">
        <v>33</v>
      </c>
      <c r="AX347" s="13" t="s">
        <v>77</v>
      </c>
      <c r="AY347" s="239" t="s">
        <v>202</v>
      </c>
    </row>
    <row r="348" spans="1:65" s="13" customFormat="1" ht="11.25">
      <c r="B348" s="228"/>
      <c r="C348" s="229"/>
      <c r="D348" s="230" t="s">
        <v>210</v>
      </c>
      <c r="E348" s="231" t="s">
        <v>1</v>
      </c>
      <c r="F348" s="232" t="s">
        <v>2484</v>
      </c>
      <c r="G348" s="229"/>
      <c r="H348" s="233">
        <v>87.44</v>
      </c>
      <c r="I348" s="234"/>
      <c r="J348" s="229"/>
      <c r="K348" s="229"/>
      <c r="L348" s="235"/>
      <c r="M348" s="236"/>
      <c r="N348" s="237"/>
      <c r="O348" s="237"/>
      <c r="P348" s="237"/>
      <c r="Q348" s="237"/>
      <c r="R348" s="237"/>
      <c r="S348" s="237"/>
      <c r="T348" s="238"/>
      <c r="AT348" s="239" t="s">
        <v>210</v>
      </c>
      <c r="AU348" s="239" t="s">
        <v>87</v>
      </c>
      <c r="AV348" s="13" t="s">
        <v>87</v>
      </c>
      <c r="AW348" s="13" t="s">
        <v>33</v>
      </c>
      <c r="AX348" s="13" t="s">
        <v>77</v>
      </c>
      <c r="AY348" s="239" t="s">
        <v>202</v>
      </c>
    </row>
    <row r="349" spans="1:65" s="14" customFormat="1" ht="11.25">
      <c r="B349" s="240"/>
      <c r="C349" s="241"/>
      <c r="D349" s="230" t="s">
        <v>210</v>
      </c>
      <c r="E349" s="242" t="s">
        <v>1</v>
      </c>
      <c r="F349" s="243" t="s">
        <v>227</v>
      </c>
      <c r="G349" s="241"/>
      <c r="H349" s="244">
        <v>182.38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AT349" s="250" t="s">
        <v>210</v>
      </c>
      <c r="AU349" s="250" t="s">
        <v>87</v>
      </c>
      <c r="AV349" s="14" t="s">
        <v>215</v>
      </c>
      <c r="AW349" s="14" t="s">
        <v>33</v>
      </c>
      <c r="AX349" s="14" t="s">
        <v>81</v>
      </c>
      <c r="AY349" s="250" t="s">
        <v>202</v>
      </c>
    </row>
    <row r="350" spans="1:65" s="2" customFormat="1" ht="24.2" customHeight="1">
      <c r="A350" s="36"/>
      <c r="B350" s="37"/>
      <c r="C350" s="215" t="s">
        <v>420</v>
      </c>
      <c r="D350" s="215" t="s">
        <v>204</v>
      </c>
      <c r="E350" s="216" t="s">
        <v>2485</v>
      </c>
      <c r="F350" s="217" t="s">
        <v>2486</v>
      </c>
      <c r="G350" s="218" t="s">
        <v>207</v>
      </c>
      <c r="H350" s="219">
        <v>49.470999999999997</v>
      </c>
      <c r="I350" s="220"/>
      <c r="J350" s="221">
        <f>ROUND(I350*H350,2)</f>
        <v>0</v>
      </c>
      <c r="K350" s="222"/>
      <c r="L350" s="39"/>
      <c r="M350" s="223" t="s">
        <v>1</v>
      </c>
      <c r="N350" s="224" t="s">
        <v>43</v>
      </c>
      <c r="O350" s="73"/>
      <c r="P350" s="225">
        <f>O350*H350</f>
        <v>0</v>
      </c>
      <c r="Q350" s="225">
        <v>1.837</v>
      </c>
      <c r="R350" s="225">
        <f>Q350*H350</f>
        <v>90.878226999999995</v>
      </c>
      <c r="S350" s="225">
        <v>0</v>
      </c>
      <c r="T350" s="22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27" t="s">
        <v>208</v>
      </c>
      <c r="AT350" s="227" t="s">
        <v>204</v>
      </c>
      <c r="AU350" s="227" t="s">
        <v>87</v>
      </c>
      <c r="AY350" s="18" t="s">
        <v>202</v>
      </c>
      <c r="BE350" s="122">
        <f>IF(N350="základná",J350,0)</f>
        <v>0</v>
      </c>
      <c r="BF350" s="122">
        <f>IF(N350="znížená",J350,0)</f>
        <v>0</v>
      </c>
      <c r="BG350" s="122">
        <f>IF(N350="zákl. prenesená",J350,0)</f>
        <v>0</v>
      </c>
      <c r="BH350" s="122">
        <f>IF(N350="zníž. prenesená",J350,0)</f>
        <v>0</v>
      </c>
      <c r="BI350" s="122">
        <f>IF(N350="nulová",J350,0)</f>
        <v>0</v>
      </c>
      <c r="BJ350" s="18" t="s">
        <v>87</v>
      </c>
      <c r="BK350" s="122">
        <f>ROUND(I350*H350,2)</f>
        <v>0</v>
      </c>
      <c r="BL350" s="18" t="s">
        <v>208</v>
      </c>
      <c r="BM350" s="227" t="s">
        <v>2487</v>
      </c>
    </row>
    <row r="351" spans="1:65" s="13" customFormat="1" ht="11.25">
      <c r="B351" s="228"/>
      <c r="C351" s="229"/>
      <c r="D351" s="230" t="s">
        <v>210</v>
      </c>
      <c r="E351" s="231" t="s">
        <v>1</v>
      </c>
      <c r="F351" s="232" t="s">
        <v>2488</v>
      </c>
      <c r="G351" s="229"/>
      <c r="H351" s="233">
        <v>22.99</v>
      </c>
      <c r="I351" s="234"/>
      <c r="J351" s="229"/>
      <c r="K351" s="229"/>
      <c r="L351" s="235"/>
      <c r="M351" s="236"/>
      <c r="N351" s="237"/>
      <c r="O351" s="237"/>
      <c r="P351" s="237"/>
      <c r="Q351" s="237"/>
      <c r="R351" s="237"/>
      <c r="S351" s="237"/>
      <c r="T351" s="238"/>
      <c r="AT351" s="239" t="s">
        <v>210</v>
      </c>
      <c r="AU351" s="239" t="s">
        <v>87</v>
      </c>
      <c r="AV351" s="13" t="s">
        <v>87</v>
      </c>
      <c r="AW351" s="13" t="s">
        <v>33</v>
      </c>
      <c r="AX351" s="13" t="s">
        <v>77</v>
      </c>
      <c r="AY351" s="239" t="s">
        <v>202</v>
      </c>
    </row>
    <row r="352" spans="1:65" s="13" customFormat="1" ht="11.25">
      <c r="B352" s="228"/>
      <c r="C352" s="229"/>
      <c r="D352" s="230" t="s">
        <v>210</v>
      </c>
      <c r="E352" s="231" t="s">
        <v>1</v>
      </c>
      <c r="F352" s="232" t="s">
        <v>2489</v>
      </c>
      <c r="G352" s="229"/>
      <c r="H352" s="233">
        <v>5.7789999999999999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AT352" s="239" t="s">
        <v>210</v>
      </c>
      <c r="AU352" s="239" t="s">
        <v>87</v>
      </c>
      <c r="AV352" s="13" t="s">
        <v>87</v>
      </c>
      <c r="AW352" s="13" t="s">
        <v>33</v>
      </c>
      <c r="AX352" s="13" t="s">
        <v>77</v>
      </c>
      <c r="AY352" s="239" t="s">
        <v>202</v>
      </c>
    </row>
    <row r="353" spans="1:65" s="13" customFormat="1" ht="11.25">
      <c r="B353" s="228"/>
      <c r="C353" s="229"/>
      <c r="D353" s="230" t="s">
        <v>210</v>
      </c>
      <c r="E353" s="231" t="s">
        <v>1</v>
      </c>
      <c r="F353" s="232" t="s">
        <v>2490</v>
      </c>
      <c r="G353" s="229"/>
      <c r="H353" s="233">
        <v>2.6640000000000001</v>
      </c>
      <c r="I353" s="234"/>
      <c r="J353" s="229"/>
      <c r="K353" s="229"/>
      <c r="L353" s="235"/>
      <c r="M353" s="236"/>
      <c r="N353" s="237"/>
      <c r="O353" s="237"/>
      <c r="P353" s="237"/>
      <c r="Q353" s="237"/>
      <c r="R353" s="237"/>
      <c r="S353" s="237"/>
      <c r="T353" s="238"/>
      <c r="AT353" s="239" t="s">
        <v>210</v>
      </c>
      <c r="AU353" s="239" t="s">
        <v>87</v>
      </c>
      <c r="AV353" s="13" t="s">
        <v>87</v>
      </c>
      <c r="AW353" s="13" t="s">
        <v>33</v>
      </c>
      <c r="AX353" s="13" t="s">
        <v>77</v>
      </c>
      <c r="AY353" s="239" t="s">
        <v>202</v>
      </c>
    </row>
    <row r="354" spans="1:65" s="13" customFormat="1" ht="11.25">
      <c r="B354" s="228"/>
      <c r="C354" s="229"/>
      <c r="D354" s="230" t="s">
        <v>210</v>
      </c>
      <c r="E354" s="231" t="s">
        <v>1</v>
      </c>
      <c r="F354" s="232" t="s">
        <v>2491</v>
      </c>
      <c r="G354" s="229"/>
      <c r="H354" s="233">
        <v>14.608000000000001</v>
      </c>
      <c r="I354" s="234"/>
      <c r="J354" s="229"/>
      <c r="K354" s="229"/>
      <c r="L354" s="235"/>
      <c r="M354" s="236"/>
      <c r="N354" s="237"/>
      <c r="O354" s="237"/>
      <c r="P354" s="237"/>
      <c r="Q354" s="237"/>
      <c r="R354" s="237"/>
      <c r="S354" s="237"/>
      <c r="T354" s="238"/>
      <c r="AT354" s="239" t="s">
        <v>210</v>
      </c>
      <c r="AU354" s="239" t="s">
        <v>87</v>
      </c>
      <c r="AV354" s="13" t="s">
        <v>87</v>
      </c>
      <c r="AW354" s="13" t="s">
        <v>33</v>
      </c>
      <c r="AX354" s="13" t="s">
        <v>77</v>
      </c>
      <c r="AY354" s="239" t="s">
        <v>202</v>
      </c>
    </row>
    <row r="355" spans="1:65" s="13" customFormat="1" ht="11.25">
      <c r="B355" s="228"/>
      <c r="C355" s="229"/>
      <c r="D355" s="230" t="s">
        <v>210</v>
      </c>
      <c r="E355" s="231" t="s">
        <v>1</v>
      </c>
      <c r="F355" s="232" t="s">
        <v>2492</v>
      </c>
      <c r="G355" s="229"/>
      <c r="H355" s="233">
        <v>3.43</v>
      </c>
      <c r="I355" s="234"/>
      <c r="J355" s="229"/>
      <c r="K355" s="229"/>
      <c r="L355" s="235"/>
      <c r="M355" s="236"/>
      <c r="N355" s="237"/>
      <c r="O355" s="237"/>
      <c r="P355" s="237"/>
      <c r="Q355" s="237"/>
      <c r="R355" s="237"/>
      <c r="S355" s="237"/>
      <c r="T355" s="238"/>
      <c r="AT355" s="239" t="s">
        <v>210</v>
      </c>
      <c r="AU355" s="239" t="s">
        <v>87</v>
      </c>
      <c r="AV355" s="13" t="s">
        <v>87</v>
      </c>
      <c r="AW355" s="13" t="s">
        <v>33</v>
      </c>
      <c r="AX355" s="13" t="s">
        <v>77</v>
      </c>
      <c r="AY355" s="239" t="s">
        <v>202</v>
      </c>
    </row>
    <row r="356" spans="1:65" s="14" customFormat="1" ht="11.25">
      <c r="B356" s="240"/>
      <c r="C356" s="241"/>
      <c r="D356" s="230" t="s">
        <v>210</v>
      </c>
      <c r="E356" s="242" t="s">
        <v>1</v>
      </c>
      <c r="F356" s="243" t="s">
        <v>227</v>
      </c>
      <c r="G356" s="241"/>
      <c r="H356" s="244">
        <v>49.470999999999997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AT356" s="250" t="s">
        <v>210</v>
      </c>
      <c r="AU356" s="250" t="s">
        <v>87</v>
      </c>
      <c r="AV356" s="14" t="s">
        <v>215</v>
      </c>
      <c r="AW356" s="14" t="s">
        <v>33</v>
      </c>
      <c r="AX356" s="14" t="s">
        <v>81</v>
      </c>
      <c r="AY356" s="250" t="s">
        <v>202</v>
      </c>
    </row>
    <row r="357" spans="1:65" s="2" customFormat="1" ht="14.45" customHeight="1">
      <c r="A357" s="36"/>
      <c r="B357" s="37"/>
      <c r="C357" s="215" t="s">
        <v>425</v>
      </c>
      <c r="D357" s="215" t="s">
        <v>204</v>
      </c>
      <c r="E357" s="216" t="s">
        <v>2493</v>
      </c>
      <c r="F357" s="217" t="s">
        <v>2494</v>
      </c>
      <c r="G357" s="218" t="s">
        <v>207</v>
      </c>
      <c r="H357" s="219">
        <v>287.69</v>
      </c>
      <c r="I357" s="220"/>
      <c r="J357" s="221">
        <f>ROUND(I357*H357,2)</f>
        <v>0</v>
      </c>
      <c r="K357" s="222"/>
      <c r="L357" s="39"/>
      <c r="M357" s="223" t="s">
        <v>1</v>
      </c>
      <c r="N357" s="224" t="s">
        <v>43</v>
      </c>
      <c r="O357" s="73"/>
      <c r="P357" s="225">
        <f>O357*H357</f>
        <v>0</v>
      </c>
      <c r="Q357" s="225">
        <v>0</v>
      </c>
      <c r="R357" s="225">
        <f>Q357*H357</f>
        <v>0</v>
      </c>
      <c r="S357" s="225">
        <v>0</v>
      </c>
      <c r="T357" s="22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27" t="s">
        <v>208</v>
      </c>
      <c r="AT357" s="227" t="s">
        <v>204</v>
      </c>
      <c r="AU357" s="227" t="s">
        <v>87</v>
      </c>
      <c r="AY357" s="18" t="s">
        <v>202</v>
      </c>
      <c r="BE357" s="122">
        <f>IF(N357="základná",J357,0)</f>
        <v>0</v>
      </c>
      <c r="BF357" s="122">
        <f>IF(N357="znížená",J357,0)</f>
        <v>0</v>
      </c>
      <c r="BG357" s="122">
        <f>IF(N357="zákl. prenesená",J357,0)</f>
        <v>0</v>
      </c>
      <c r="BH357" s="122">
        <f>IF(N357="zníž. prenesená",J357,0)</f>
        <v>0</v>
      </c>
      <c r="BI357" s="122">
        <f>IF(N357="nulová",J357,0)</f>
        <v>0</v>
      </c>
      <c r="BJ357" s="18" t="s">
        <v>87</v>
      </c>
      <c r="BK357" s="122">
        <f>ROUND(I357*H357,2)</f>
        <v>0</v>
      </c>
      <c r="BL357" s="18" t="s">
        <v>208</v>
      </c>
      <c r="BM357" s="227" t="s">
        <v>2495</v>
      </c>
    </row>
    <row r="358" spans="1:65" s="13" customFormat="1" ht="11.25">
      <c r="B358" s="228"/>
      <c r="C358" s="229"/>
      <c r="D358" s="230" t="s">
        <v>210</v>
      </c>
      <c r="E358" s="231" t="s">
        <v>1</v>
      </c>
      <c r="F358" s="232" t="s">
        <v>2496</v>
      </c>
      <c r="G358" s="229"/>
      <c r="H358" s="233">
        <v>229.9</v>
      </c>
      <c r="I358" s="234"/>
      <c r="J358" s="229"/>
      <c r="K358" s="229"/>
      <c r="L358" s="235"/>
      <c r="M358" s="236"/>
      <c r="N358" s="237"/>
      <c r="O358" s="237"/>
      <c r="P358" s="237"/>
      <c r="Q358" s="237"/>
      <c r="R358" s="237"/>
      <c r="S358" s="237"/>
      <c r="T358" s="238"/>
      <c r="AT358" s="239" t="s">
        <v>210</v>
      </c>
      <c r="AU358" s="239" t="s">
        <v>87</v>
      </c>
      <c r="AV358" s="13" t="s">
        <v>87</v>
      </c>
      <c r="AW358" s="13" t="s">
        <v>33</v>
      </c>
      <c r="AX358" s="13" t="s">
        <v>77</v>
      </c>
      <c r="AY358" s="239" t="s">
        <v>202</v>
      </c>
    </row>
    <row r="359" spans="1:65" s="13" customFormat="1" ht="11.25">
      <c r="B359" s="228"/>
      <c r="C359" s="229"/>
      <c r="D359" s="230" t="s">
        <v>210</v>
      </c>
      <c r="E359" s="231" t="s">
        <v>1</v>
      </c>
      <c r="F359" s="232" t="s">
        <v>2497</v>
      </c>
      <c r="G359" s="229"/>
      <c r="H359" s="233">
        <v>57.79</v>
      </c>
      <c r="I359" s="234"/>
      <c r="J359" s="229"/>
      <c r="K359" s="229"/>
      <c r="L359" s="235"/>
      <c r="M359" s="236"/>
      <c r="N359" s="237"/>
      <c r="O359" s="237"/>
      <c r="P359" s="237"/>
      <c r="Q359" s="237"/>
      <c r="R359" s="237"/>
      <c r="S359" s="237"/>
      <c r="T359" s="238"/>
      <c r="AT359" s="239" t="s">
        <v>210</v>
      </c>
      <c r="AU359" s="239" t="s">
        <v>87</v>
      </c>
      <c r="AV359" s="13" t="s">
        <v>87</v>
      </c>
      <c r="AW359" s="13" t="s">
        <v>33</v>
      </c>
      <c r="AX359" s="13" t="s">
        <v>77</v>
      </c>
      <c r="AY359" s="239" t="s">
        <v>202</v>
      </c>
    </row>
    <row r="360" spans="1:65" s="14" customFormat="1" ht="11.25">
      <c r="B360" s="240"/>
      <c r="C360" s="241"/>
      <c r="D360" s="230" t="s">
        <v>210</v>
      </c>
      <c r="E360" s="242" t="s">
        <v>1</v>
      </c>
      <c r="F360" s="243" t="s">
        <v>227</v>
      </c>
      <c r="G360" s="241"/>
      <c r="H360" s="244">
        <v>287.69</v>
      </c>
      <c r="I360" s="245"/>
      <c r="J360" s="241"/>
      <c r="K360" s="241"/>
      <c r="L360" s="246"/>
      <c r="M360" s="247"/>
      <c r="N360" s="248"/>
      <c r="O360" s="248"/>
      <c r="P360" s="248"/>
      <c r="Q360" s="248"/>
      <c r="R360" s="248"/>
      <c r="S360" s="248"/>
      <c r="T360" s="249"/>
      <c r="AT360" s="250" t="s">
        <v>210</v>
      </c>
      <c r="AU360" s="250" t="s">
        <v>87</v>
      </c>
      <c r="AV360" s="14" t="s">
        <v>215</v>
      </c>
      <c r="AW360" s="14" t="s">
        <v>33</v>
      </c>
      <c r="AX360" s="14" t="s">
        <v>77</v>
      </c>
      <c r="AY360" s="250" t="s">
        <v>202</v>
      </c>
    </row>
    <row r="361" spans="1:65" s="15" customFormat="1" ht="11.25">
      <c r="B361" s="251"/>
      <c r="C361" s="252"/>
      <c r="D361" s="230" t="s">
        <v>210</v>
      </c>
      <c r="E361" s="253" t="s">
        <v>1</v>
      </c>
      <c r="F361" s="254" t="s">
        <v>260</v>
      </c>
      <c r="G361" s="252"/>
      <c r="H361" s="255">
        <v>287.69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AT361" s="261" t="s">
        <v>210</v>
      </c>
      <c r="AU361" s="261" t="s">
        <v>87</v>
      </c>
      <c r="AV361" s="15" t="s">
        <v>208</v>
      </c>
      <c r="AW361" s="15" t="s">
        <v>33</v>
      </c>
      <c r="AX361" s="15" t="s">
        <v>81</v>
      </c>
      <c r="AY361" s="261" t="s">
        <v>202</v>
      </c>
    </row>
    <row r="362" spans="1:65" s="2" customFormat="1" ht="24.2" customHeight="1">
      <c r="A362" s="36"/>
      <c r="B362" s="37"/>
      <c r="C362" s="215" t="s">
        <v>430</v>
      </c>
      <c r="D362" s="215" t="s">
        <v>204</v>
      </c>
      <c r="E362" s="216" t="s">
        <v>2498</v>
      </c>
      <c r="F362" s="217" t="s">
        <v>2499</v>
      </c>
      <c r="G362" s="218" t="s">
        <v>207</v>
      </c>
      <c r="H362" s="219">
        <v>6.2590000000000003</v>
      </c>
      <c r="I362" s="220"/>
      <c r="J362" s="221">
        <f>ROUND(I362*H362,2)</f>
        <v>0</v>
      </c>
      <c r="K362" s="222"/>
      <c r="L362" s="39"/>
      <c r="M362" s="223" t="s">
        <v>1</v>
      </c>
      <c r="N362" s="224" t="s">
        <v>43</v>
      </c>
      <c r="O362" s="73"/>
      <c r="P362" s="225">
        <f>O362*H362</f>
        <v>0</v>
      </c>
      <c r="Q362" s="225">
        <v>1.837</v>
      </c>
      <c r="R362" s="225">
        <f>Q362*H362</f>
        <v>11.497783</v>
      </c>
      <c r="S362" s="225">
        <v>0</v>
      </c>
      <c r="T362" s="226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227" t="s">
        <v>208</v>
      </c>
      <c r="AT362" s="227" t="s">
        <v>204</v>
      </c>
      <c r="AU362" s="227" t="s">
        <v>87</v>
      </c>
      <c r="AY362" s="18" t="s">
        <v>202</v>
      </c>
      <c r="BE362" s="122">
        <f>IF(N362="základná",J362,0)</f>
        <v>0</v>
      </c>
      <c r="BF362" s="122">
        <f>IF(N362="znížená",J362,0)</f>
        <v>0</v>
      </c>
      <c r="BG362" s="122">
        <f>IF(N362="zákl. prenesená",J362,0)</f>
        <v>0</v>
      </c>
      <c r="BH362" s="122">
        <f>IF(N362="zníž. prenesená",J362,0)</f>
        <v>0</v>
      </c>
      <c r="BI362" s="122">
        <f>IF(N362="nulová",J362,0)</f>
        <v>0</v>
      </c>
      <c r="BJ362" s="18" t="s">
        <v>87</v>
      </c>
      <c r="BK362" s="122">
        <f>ROUND(I362*H362,2)</f>
        <v>0</v>
      </c>
      <c r="BL362" s="18" t="s">
        <v>208</v>
      </c>
      <c r="BM362" s="227" t="s">
        <v>2500</v>
      </c>
    </row>
    <row r="363" spans="1:65" s="13" customFormat="1" ht="11.25">
      <c r="B363" s="228"/>
      <c r="C363" s="229"/>
      <c r="D363" s="230" t="s">
        <v>210</v>
      </c>
      <c r="E363" s="231" t="s">
        <v>1</v>
      </c>
      <c r="F363" s="232" t="s">
        <v>2501</v>
      </c>
      <c r="G363" s="229"/>
      <c r="H363" s="233">
        <v>6.25875</v>
      </c>
      <c r="I363" s="234"/>
      <c r="J363" s="229"/>
      <c r="K363" s="229"/>
      <c r="L363" s="235"/>
      <c r="M363" s="236"/>
      <c r="N363" s="237"/>
      <c r="O363" s="237"/>
      <c r="P363" s="237"/>
      <c r="Q363" s="237"/>
      <c r="R363" s="237"/>
      <c r="S363" s="237"/>
      <c r="T363" s="238"/>
      <c r="AT363" s="239" t="s">
        <v>210</v>
      </c>
      <c r="AU363" s="239" t="s">
        <v>87</v>
      </c>
      <c r="AV363" s="13" t="s">
        <v>87</v>
      </c>
      <c r="AW363" s="13" t="s">
        <v>33</v>
      </c>
      <c r="AX363" s="13" t="s">
        <v>81</v>
      </c>
      <c r="AY363" s="239" t="s">
        <v>202</v>
      </c>
    </row>
    <row r="364" spans="1:65" s="2" customFormat="1" ht="24.2" customHeight="1">
      <c r="A364" s="36"/>
      <c r="B364" s="37"/>
      <c r="C364" s="215" t="s">
        <v>442</v>
      </c>
      <c r="D364" s="215" t="s">
        <v>204</v>
      </c>
      <c r="E364" s="216" t="s">
        <v>2502</v>
      </c>
      <c r="F364" s="217" t="s">
        <v>2503</v>
      </c>
      <c r="G364" s="218" t="s">
        <v>207</v>
      </c>
      <c r="H364" s="219">
        <v>1.2030000000000001</v>
      </c>
      <c r="I364" s="220"/>
      <c r="J364" s="221">
        <f>ROUND(I364*H364,2)</f>
        <v>0</v>
      </c>
      <c r="K364" s="222"/>
      <c r="L364" s="39"/>
      <c r="M364" s="223" t="s">
        <v>1</v>
      </c>
      <c r="N364" s="224" t="s">
        <v>43</v>
      </c>
      <c r="O364" s="73"/>
      <c r="P364" s="225">
        <f>O364*H364</f>
        <v>0</v>
      </c>
      <c r="Q364" s="225">
        <v>1.837</v>
      </c>
      <c r="R364" s="225">
        <f>Q364*H364</f>
        <v>2.209911</v>
      </c>
      <c r="S364" s="225">
        <v>0</v>
      </c>
      <c r="T364" s="226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227" t="s">
        <v>208</v>
      </c>
      <c r="AT364" s="227" t="s">
        <v>204</v>
      </c>
      <c r="AU364" s="227" t="s">
        <v>87</v>
      </c>
      <c r="AY364" s="18" t="s">
        <v>202</v>
      </c>
      <c r="BE364" s="122">
        <f>IF(N364="základná",J364,0)</f>
        <v>0</v>
      </c>
      <c r="BF364" s="122">
        <f>IF(N364="znížená",J364,0)</f>
        <v>0</v>
      </c>
      <c r="BG364" s="122">
        <f>IF(N364="zákl. prenesená",J364,0)</f>
        <v>0</v>
      </c>
      <c r="BH364" s="122">
        <f>IF(N364="zníž. prenesená",J364,0)</f>
        <v>0</v>
      </c>
      <c r="BI364" s="122">
        <f>IF(N364="nulová",J364,0)</f>
        <v>0</v>
      </c>
      <c r="BJ364" s="18" t="s">
        <v>87</v>
      </c>
      <c r="BK364" s="122">
        <f>ROUND(I364*H364,2)</f>
        <v>0</v>
      </c>
      <c r="BL364" s="18" t="s">
        <v>208</v>
      </c>
      <c r="BM364" s="227" t="s">
        <v>2504</v>
      </c>
    </row>
    <row r="365" spans="1:65" s="16" customFormat="1" ht="11.25">
      <c r="B365" s="262"/>
      <c r="C365" s="263"/>
      <c r="D365" s="230" t="s">
        <v>210</v>
      </c>
      <c r="E365" s="264" t="s">
        <v>1</v>
      </c>
      <c r="F365" s="265" t="s">
        <v>2505</v>
      </c>
      <c r="G365" s="263"/>
      <c r="H365" s="264" t="s">
        <v>1</v>
      </c>
      <c r="I365" s="266"/>
      <c r="J365" s="263"/>
      <c r="K365" s="263"/>
      <c r="L365" s="267"/>
      <c r="M365" s="268"/>
      <c r="N365" s="269"/>
      <c r="O365" s="269"/>
      <c r="P365" s="269"/>
      <c r="Q365" s="269"/>
      <c r="R365" s="269"/>
      <c r="S365" s="269"/>
      <c r="T365" s="270"/>
      <c r="AT365" s="271" t="s">
        <v>210</v>
      </c>
      <c r="AU365" s="271" t="s">
        <v>87</v>
      </c>
      <c r="AV365" s="16" t="s">
        <v>81</v>
      </c>
      <c r="AW365" s="16" t="s">
        <v>33</v>
      </c>
      <c r="AX365" s="16" t="s">
        <v>77</v>
      </c>
      <c r="AY365" s="271" t="s">
        <v>202</v>
      </c>
    </row>
    <row r="366" spans="1:65" s="13" customFormat="1" ht="22.5">
      <c r="B366" s="228"/>
      <c r="C366" s="229"/>
      <c r="D366" s="230" t="s">
        <v>210</v>
      </c>
      <c r="E366" s="231" t="s">
        <v>1</v>
      </c>
      <c r="F366" s="232" t="s">
        <v>2506</v>
      </c>
      <c r="G366" s="229"/>
      <c r="H366" s="233">
        <v>23.4</v>
      </c>
      <c r="I366" s="234"/>
      <c r="J366" s="229"/>
      <c r="K366" s="229"/>
      <c r="L366" s="235"/>
      <c r="M366" s="236"/>
      <c r="N366" s="237"/>
      <c r="O366" s="237"/>
      <c r="P366" s="237"/>
      <c r="Q366" s="237"/>
      <c r="R366" s="237"/>
      <c r="S366" s="237"/>
      <c r="T366" s="238"/>
      <c r="AT366" s="239" t="s">
        <v>210</v>
      </c>
      <c r="AU366" s="239" t="s">
        <v>87</v>
      </c>
      <c r="AV366" s="13" t="s">
        <v>87</v>
      </c>
      <c r="AW366" s="13" t="s">
        <v>33</v>
      </c>
      <c r="AX366" s="13" t="s">
        <v>77</v>
      </c>
      <c r="AY366" s="239" t="s">
        <v>202</v>
      </c>
    </row>
    <row r="367" spans="1:65" s="13" customFormat="1" ht="22.5">
      <c r="B367" s="228"/>
      <c r="C367" s="229"/>
      <c r="D367" s="230" t="s">
        <v>210</v>
      </c>
      <c r="E367" s="231" t="s">
        <v>1</v>
      </c>
      <c r="F367" s="232" t="s">
        <v>2507</v>
      </c>
      <c r="G367" s="229"/>
      <c r="H367" s="233">
        <v>31.669</v>
      </c>
      <c r="I367" s="234"/>
      <c r="J367" s="229"/>
      <c r="K367" s="229"/>
      <c r="L367" s="235"/>
      <c r="M367" s="236"/>
      <c r="N367" s="237"/>
      <c r="O367" s="237"/>
      <c r="P367" s="237"/>
      <c r="Q367" s="237"/>
      <c r="R367" s="237"/>
      <c r="S367" s="237"/>
      <c r="T367" s="238"/>
      <c r="AT367" s="239" t="s">
        <v>210</v>
      </c>
      <c r="AU367" s="239" t="s">
        <v>87</v>
      </c>
      <c r="AV367" s="13" t="s">
        <v>87</v>
      </c>
      <c r="AW367" s="13" t="s">
        <v>33</v>
      </c>
      <c r="AX367" s="13" t="s">
        <v>77</v>
      </c>
      <c r="AY367" s="239" t="s">
        <v>202</v>
      </c>
    </row>
    <row r="368" spans="1:65" s="13" customFormat="1" ht="33.75">
      <c r="B368" s="228"/>
      <c r="C368" s="229"/>
      <c r="D368" s="230" t="s">
        <v>210</v>
      </c>
      <c r="E368" s="231" t="s">
        <v>1</v>
      </c>
      <c r="F368" s="232" t="s">
        <v>2508</v>
      </c>
      <c r="G368" s="229"/>
      <c r="H368" s="233">
        <v>32.618000000000002</v>
      </c>
      <c r="I368" s="234"/>
      <c r="J368" s="229"/>
      <c r="K368" s="229"/>
      <c r="L368" s="235"/>
      <c r="M368" s="236"/>
      <c r="N368" s="237"/>
      <c r="O368" s="237"/>
      <c r="P368" s="237"/>
      <c r="Q368" s="237"/>
      <c r="R368" s="237"/>
      <c r="S368" s="237"/>
      <c r="T368" s="238"/>
      <c r="AT368" s="239" t="s">
        <v>210</v>
      </c>
      <c r="AU368" s="239" t="s">
        <v>87</v>
      </c>
      <c r="AV368" s="13" t="s">
        <v>87</v>
      </c>
      <c r="AW368" s="13" t="s">
        <v>33</v>
      </c>
      <c r="AX368" s="13" t="s">
        <v>77</v>
      </c>
      <c r="AY368" s="239" t="s">
        <v>202</v>
      </c>
    </row>
    <row r="369" spans="1:65" s="13" customFormat="1" ht="22.5">
      <c r="B369" s="228"/>
      <c r="C369" s="229"/>
      <c r="D369" s="230" t="s">
        <v>210</v>
      </c>
      <c r="E369" s="231" t="s">
        <v>1</v>
      </c>
      <c r="F369" s="232" t="s">
        <v>2509</v>
      </c>
      <c r="G369" s="229"/>
      <c r="H369" s="233">
        <v>21.687999999999999</v>
      </c>
      <c r="I369" s="234"/>
      <c r="J369" s="229"/>
      <c r="K369" s="229"/>
      <c r="L369" s="235"/>
      <c r="M369" s="236"/>
      <c r="N369" s="237"/>
      <c r="O369" s="237"/>
      <c r="P369" s="237"/>
      <c r="Q369" s="237"/>
      <c r="R369" s="237"/>
      <c r="S369" s="237"/>
      <c r="T369" s="238"/>
      <c r="AT369" s="239" t="s">
        <v>210</v>
      </c>
      <c r="AU369" s="239" t="s">
        <v>87</v>
      </c>
      <c r="AV369" s="13" t="s">
        <v>87</v>
      </c>
      <c r="AW369" s="13" t="s">
        <v>33</v>
      </c>
      <c r="AX369" s="13" t="s">
        <v>77</v>
      </c>
      <c r="AY369" s="239" t="s">
        <v>202</v>
      </c>
    </row>
    <row r="370" spans="1:65" s="14" customFormat="1" ht="11.25">
      <c r="B370" s="240"/>
      <c r="C370" s="241"/>
      <c r="D370" s="230" t="s">
        <v>210</v>
      </c>
      <c r="E370" s="242" t="s">
        <v>1</v>
      </c>
      <c r="F370" s="243" t="s">
        <v>227</v>
      </c>
      <c r="G370" s="241"/>
      <c r="H370" s="244">
        <v>109.375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AT370" s="250" t="s">
        <v>210</v>
      </c>
      <c r="AU370" s="250" t="s">
        <v>87</v>
      </c>
      <c r="AV370" s="14" t="s">
        <v>215</v>
      </c>
      <c r="AW370" s="14" t="s">
        <v>33</v>
      </c>
      <c r="AX370" s="14" t="s">
        <v>77</v>
      </c>
      <c r="AY370" s="250" t="s">
        <v>202</v>
      </c>
    </row>
    <row r="371" spans="1:65" s="13" customFormat="1" ht="11.25">
      <c r="B371" s="228"/>
      <c r="C371" s="229"/>
      <c r="D371" s="230" t="s">
        <v>210</v>
      </c>
      <c r="E371" s="231" t="s">
        <v>1</v>
      </c>
      <c r="F371" s="232" t="s">
        <v>2510</v>
      </c>
      <c r="G371" s="229"/>
      <c r="H371" s="233">
        <v>1.203125</v>
      </c>
      <c r="I371" s="234"/>
      <c r="J371" s="229"/>
      <c r="K371" s="229"/>
      <c r="L371" s="235"/>
      <c r="M371" s="236"/>
      <c r="N371" s="237"/>
      <c r="O371" s="237"/>
      <c r="P371" s="237"/>
      <c r="Q371" s="237"/>
      <c r="R371" s="237"/>
      <c r="S371" s="237"/>
      <c r="T371" s="238"/>
      <c r="AT371" s="239" t="s">
        <v>210</v>
      </c>
      <c r="AU371" s="239" t="s">
        <v>87</v>
      </c>
      <c r="AV371" s="13" t="s">
        <v>87</v>
      </c>
      <c r="AW371" s="13" t="s">
        <v>33</v>
      </c>
      <c r="AX371" s="13" t="s">
        <v>81</v>
      </c>
      <c r="AY371" s="239" t="s">
        <v>202</v>
      </c>
    </row>
    <row r="372" spans="1:65" s="2" customFormat="1" ht="37.9" customHeight="1">
      <c r="A372" s="36"/>
      <c r="B372" s="37"/>
      <c r="C372" s="215" t="s">
        <v>447</v>
      </c>
      <c r="D372" s="215" t="s">
        <v>204</v>
      </c>
      <c r="E372" s="216" t="s">
        <v>401</v>
      </c>
      <c r="F372" s="217" t="s">
        <v>2511</v>
      </c>
      <c r="G372" s="218" t="s">
        <v>223</v>
      </c>
      <c r="H372" s="219">
        <v>106</v>
      </c>
      <c r="I372" s="220"/>
      <c r="J372" s="221">
        <f>ROUND(I372*H372,2)</f>
        <v>0</v>
      </c>
      <c r="K372" s="222"/>
      <c r="L372" s="39"/>
      <c r="M372" s="223" t="s">
        <v>1</v>
      </c>
      <c r="N372" s="224" t="s">
        <v>43</v>
      </c>
      <c r="O372" s="73"/>
      <c r="P372" s="225">
        <f>O372*H372</f>
        <v>0</v>
      </c>
      <c r="Q372" s="225">
        <v>0.25353999999999999</v>
      </c>
      <c r="R372" s="225">
        <f>Q372*H372</f>
        <v>26.875239999999998</v>
      </c>
      <c r="S372" s="225">
        <v>0</v>
      </c>
      <c r="T372" s="22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27" t="s">
        <v>208</v>
      </c>
      <c r="AT372" s="227" t="s">
        <v>204</v>
      </c>
      <c r="AU372" s="227" t="s">
        <v>87</v>
      </c>
      <c r="AY372" s="18" t="s">
        <v>202</v>
      </c>
      <c r="BE372" s="122">
        <f>IF(N372="základná",J372,0)</f>
        <v>0</v>
      </c>
      <c r="BF372" s="122">
        <f>IF(N372="znížená",J372,0)</f>
        <v>0</v>
      </c>
      <c r="BG372" s="122">
        <f>IF(N372="zákl. prenesená",J372,0)</f>
        <v>0</v>
      </c>
      <c r="BH372" s="122">
        <f>IF(N372="zníž. prenesená",J372,0)</f>
        <v>0</v>
      </c>
      <c r="BI372" s="122">
        <f>IF(N372="nulová",J372,0)</f>
        <v>0</v>
      </c>
      <c r="BJ372" s="18" t="s">
        <v>87</v>
      </c>
      <c r="BK372" s="122">
        <f>ROUND(I372*H372,2)</f>
        <v>0</v>
      </c>
      <c r="BL372" s="18" t="s">
        <v>208</v>
      </c>
      <c r="BM372" s="227" t="s">
        <v>2512</v>
      </c>
    </row>
    <row r="373" spans="1:65" s="13" customFormat="1" ht="11.25">
      <c r="B373" s="228"/>
      <c r="C373" s="229"/>
      <c r="D373" s="230" t="s">
        <v>210</v>
      </c>
      <c r="E373" s="231" t="s">
        <v>1</v>
      </c>
      <c r="F373" s="232" t="s">
        <v>2513</v>
      </c>
      <c r="G373" s="229"/>
      <c r="H373" s="233">
        <v>106</v>
      </c>
      <c r="I373" s="234"/>
      <c r="J373" s="229"/>
      <c r="K373" s="229"/>
      <c r="L373" s="235"/>
      <c r="M373" s="236"/>
      <c r="N373" s="237"/>
      <c r="O373" s="237"/>
      <c r="P373" s="237"/>
      <c r="Q373" s="237"/>
      <c r="R373" s="237"/>
      <c r="S373" s="237"/>
      <c r="T373" s="238"/>
      <c r="AT373" s="239" t="s">
        <v>210</v>
      </c>
      <c r="AU373" s="239" t="s">
        <v>87</v>
      </c>
      <c r="AV373" s="13" t="s">
        <v>87</v>
      </c>
      <c r="AW373" s="13" t="s">
        <v>33</v>
      </c>
      <c r="AX373" s="13" t="s">
        <v>81</v>
      </c>
      <c r="AY373" s="239" t="s">
        <v>202</v>
      </c>
    </row>
    <row r="374" spans="1:65" s="2" customFormat="1" ht="37.9" customHeight="1">
      <c r="A374" s="36"/>
      <c r="B374" s="37"/>
      <c r="C374" s="215" t="s">
        <v>452</v>
      </c>
      <c r="D374" s="215" t="s">
        <v>204</v>
      </c>
      <c r="E374" s="216" t="s">
        <v>401</v>
      </c>
      <c r="F374" s="217" t="s">
        <v>2511</v>
      </c>
      <c r="G374" s="218" t="s">
        <v>223</v>
      </c>
      <c r="H374" s="219">
        <v>115.58</v>
      </c>
      <c r="I374" s="220"/>
      <c r="J374" s="221">
        <f>ROUND(I374*H374,2)</f>
        <v>0</v>
      </c>
      <c r="K374" s="222"/>
      <c r="L374" s="39"/>
      <c r="M374" s="223" t="s">
        <v>1</v>
      </c>
      <c r="N374" s="224" t="s">
        <v>43</v>
      </c>
      <c r="O374" s="73"/>
      <c r="P374" s="225">
        <f>O374*H374</f>
        <v>0</v>
      </c>
      <c r="Q374" s="225">
        <v>0.25353999999999999</v>
      </c>
      <c r="R374" s="225">
        <f>Q374*H374</f>
        <v>29.304153199999998</v>
      </c>
      <c r="S374" s="225">
        <v>0</v>
      </c>
      <c r="T374" s="226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27" t="s">
        <v>208</v>
      </c>
      <c r="AT374" s="227" t="s">
        <v>204</v>
      </c>
      <c r="AU374" s="227" t="s">
        <v>87</v>
      </c>
      <c r="AY374" s="18" t="s">
        <v>202</v>
      </c>
      <c r="BE374" s="122">
        <f>IF(N374="základná",J374,0)</f>
        <v>0</v>
      </c>
      <c r="BF374" s="122">
        <f>IF(N374="znížená",J374,0)</f>
        <v>0</v>
      </c>
      <c r="BG374" s="122">
        <f>IF(N374="zákl. prenesená",J374,0)</f>
        <v>0</v>
      </c>
      <c r="BH374" s="122">
        <f>IF(N374="zníž. prenesená",J374,0)</f>
        <v>0</v>
      </c>
      <c r="BI374" s="122">
        <f>IF(N374="nulová",J374,0)</f>
        <v>0</v>
      </c>
      <c r="BJ374" s="18" t="s">
        <v>87</v>
      </c>
      <c r="BK374" s="122">
        <f>ROUND(I374*H374,2)</f>
        <v>0</v>
      </c>
      <c r="BL374" s="18" t="s">
        <v>208</v>
      </c>
      <c r="BM374" s="227" t="s">
        <v>2514</v>
      </c>
    </row>
    <row r="375" spans="1:65" s="13" customFormat="1" ht="11.25">
      <c r="B375" s="228"/>
      <c r="C375" s="229"/>
      <c r="D375" s="230" t="s">
        <v>210</v>
      </c>
      <c r="E375" s="231" t="s">
        <v>1</v>
      </c>
      <c r="F375" s="232" t="s">
        <v>2515</v>
      </c>
      <c r="G375" s="229"/>
      <c r="H375" s="233">
        <v>115.58</v>
      </c>
      <c r="I375" s="234"/>
      <c r="J375" s="229"/>
      <c r="K375" s="229"/>
      <c r="L375" s="235"/>
      <c r="M375" s="236"/>
      <c r="N375" s="237"/>
      <c r="O375" s="237"/>
      <c r="P375" s="237"/>
      <c r="Q375" s="237"/>
      <c r="R375" s="237"/>
      <c r="S375" s="237"/>
      <c r="T375" s="238"/>
      <c r="AT375" s="239" t="s">
        <v>210</v>
      </c>
      <c r="AU375" s="239" t="s">
        <v>87</v>
      </c>
      <c r="AV375" s="13" t="s">
        <v>87</v>
      </c>
      <c r="AW375" s="13" t="s">
        <v>33</v>
      </c>
      <c r="AX375" s="13" t="s">
        <v>81</v>
      </c>
      <c r="AY375" s="239" t="s">
        <v>202</v>
      </c>
    </row>
    <row r="376" spans="1:65" s="2" customFormat="1" ht="24.2" customHeight="1">
      <c r="A376" s="36"/>
      <c r="B376" s="37"/>
      <c r="C376" s="215" t="s">
        <v>458</v>
      </c>
      <c r="D376" s="215" t="s">
        <v>204</v>
      </c>
      <c r="E376" s="216" t="s">
        <v>2516</v>
      </c>
      <c r="F376" s="217" t="s">
        <v>2517</v>
      </c>
      <c r="G376" s="218" t="s">
        <v>223</v>
      </c>
      <c r="H376" s="219">
        <v>144.37</v>
      </c>
      <c r="I376" s="220"/>
      <c r="J376" s="221">
        <f>ROUND(I376*H376,2)</f>
        <v>0</v>
      </c>
      <c r="K376" s="222"/>
      <c r="L376" s="39"/>
      <c r="M376" s="223" t="s">
        <v>1</v>
      </c>
      <c r="N376" s="224" t="s">
        <v>43</v>
      </c>
      <c r="O376" s="73"/>
      <c r="P376" s="225">
        <f>O376*H376</f>
        <v>0</v>
      </c>
      <c r="Q376" s="225">
        <v>0.14333000000000001</v>
      </c>
      <c r="R376" s="225">
        <f>Q376*H376</f>
        <v>20.692552100000004</v>
      </c>
      <c r="S376" s="225">
        <v>0</v>
      </c>
      <c r="T376" s="226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27" t="s">
        <v>208</v>
      </c>
      <c r="AT376" s="227" t="s">
        <v>204</v>
      </c>
      <c r="AU376" s="227" t="s">
        <v>87</v>
      </c>
      <c r="AY376" s="18" t="s">
        <v>202</v>
      </c>
      <c r="BE376" s="122">
        <f>IF(N376="základná",J376,0)</f>
        <v>0</v>
      </c>
      <c r="BF376" s="122">
        <f>IF(N376="znížená",J376,0)</f>
        <v>0</v>
      </c>
      <c r="BG376" s="122">
        <f>IF(N376="zákl. prenesená",J376,0)</f>
        <v>0</v>
      </c>
      <c r="BH376" s="122">
        <f>IF(N376="zníž. prenesená",J376,0)</f>
        <v>0</v>
      </c>
      <c r="BI376" s="122">
        <f>IF(N376="nulová",J376,0)</f>
        <v>0</v>
      </c>
      <c r="BJ376" s="18" t="s">
        <v>87</v>
      </c>
      <c r="BK376" s="122">
        <f>ROUND(I376*H376,2)</f>
        <v>0</v>
      </c>
      <c r="BL376" s="18" t="s">
        <v>208</v>
      </c>
      <c r="BM376" s="227" t="s">
        <v>2518</v>
      </c>
    </row>
    <row r="377" spans="1:65" s="13" customFormat="1" ht="11.25">
      <c r="B377" s="228"/>
      <c r="C377" s="229"/>
      <c r="D377" s="230" t="s">
        <v>210</v>
      </c>
      <c r="E377" s="231" t="s">
        <v>1</v>
      </c>
      <c r="F377" s="232" t="s">
        <v>2513</v>
      </c>
      <c r="G377" s="229"/>
      <c r="H377" s="233">
        <v>106</v>
      </c>
      <c r="I377" s="234"/>
      <c r="J377" s="229"/>
      <c r="K377" s="229"/>
      <c r="L377" s="235"/>
      <c r="M377" s="236"/>
      <c r="N377" s="237"/>
      <c r="O377" s="237"/>
      <c r="P377" s="237"/>
      <c r="Q377" s="237"/>
      <c r="R377" s="237"/>
      <c r="S377" s="237"/>
      <c r="T377" s="238"/>
      <c r="AT377" s="239" t="s">
        <v>210</v>
      </c>
      <c r="AU377" s="239" t="s">
        <v>87</v>
      </c>
      <c r="AV377" s="13" t="s">
        <v>87</v>
      </c>
      <c r="AW377" s="13" t="s">
        <v>33</v>
      </c>
      <c r="AX377" s="13" t="s">
        <v>77</v>
      </c>
      <c r="AY377" s="239" t="s">
        <v>202</v>
      </c>
    </row>
    <row r="378" spans="1:65" s="13" customFormat="1" ht="11.25">
      <c r="B378" s="228"/>
      <c r="C378" s="229"/>
      <c r="D378" s="230" t="s">
        <v>210</v>
      </c>
      <c r="E378" s="231" t="s">
        <v>1</v>
      </c>
      <c r="F378" s="232" t="s">
        <v>2519</v>
      </c>
      <c r="G378" s="229"/>
      <c r="H378" s="233">
        <v>30.95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AT378" s="239" t="s">
        <v>210</v>
      </c>
      <c r="AU378" s="239" t="s">
        <v>87</v>
      </c>
      <c r="AV378" s="13" t="s">
        <v>87</v>
      </c>
      <c r="AW378" s="13" t="s">
        <v>33</v>
      </c>
      <c r="AX378" s="13" t="s">
        <v>77</v>
      </c>
      <c r="AY378" s="239" t="s">
        <v>202</v>
      </c>
    </row>
    <row r="379" spans="1:65" s="13" customFormat="1" ht="11.25">
      <c r="B379" s="228"/>
      <c r="C379" s="229"/>
      <c r="D379" s="230" t="s">
        <v>210</v>
      </c>
      <c r="E379" s="231" t="s">
        <v>1</v>
      </c>
      <c r="F379" s="232" t="s">
        <v>2520</v>
      </c>
      <c r="G379" s="229"/>
      <c r="H379" s="233">
        <v>7.42</v>
      </c>
      <c r="I379" s="234"/>
      <c r="J379" s="229"/>
      <c r="K379" s="229"/>
      <c r="L379" s="235"/>
      <c r="M379" s="236"/>
      <c r="N379" s="237"/>
      <c r="O379" s="237"/>
      <c r="P379" s="237"/>
      <c r="Q379" s="237"/>
      <c r="R379" s="237"/>
      <c r="S379" s="237"/>
      <c r="T379" s="238"/>
      <c r="AT379" s="239" t="s">
        <v>210</v>
      </c>
      <c r="AU379" s="239" t="s">
        <v>87</v>
      </c>
      <c r="AV379" s="13" t="s">
        <v>87</v>
      </c>
      <c r="AW379" s="13" t="s">
        <v>33</v>
      </c>
      <c r="AX379" s="13" t="s">
        <v>77</v>
      </c>
      <c r="AY379" s="239" t="s">
        <v>202</v>
      </c>
    </row>
    <row r="380" spans="1:65" s="14" customFormat="1" ht="11.25">
      <c r="B380" s="240"/>
      <c r="C380" s="241"/>
      <c r="D380" s="230" t="s">
        <v>210</v>
      </c>
      <c r="E380" s="242" t="s">
        <v>1</v>
      </c>
      <c r="F380" s="243" t="s">
        <v>227</v>
      </c>
      <c r="G380" s="241"/>
      <c r="H380" s="244">
        <v>144.37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AT380" s="250" t="s">
        <v>210</v>
      </c>
      <c r="AU380" s="250" t="s">
        <v>87</v>
      </c>
      <c r="AV380" s="14" t="s">
        <v>215</v>
      </c>
      <c r="AW380" s="14" t="s">
        <v>33</v>
      </c>
      <c r="AX380" s="14" t="s">
        <v>81</v>
      </c>
      <c r="AY380" s="250" t="s">
        <v>202</v>
      </c>
    </row>
    <row r="381" spans="1:65" s="12" customFormat="1" ht="22.9" customHeight="1">
      <c r="B381" s="199"/>
      <c r="C381" s="200"/>
      <c r="D381" s="201" t="s">
        <v>76</v>
      </c>
      <c r="E381" s="213" t="s">
        <v>244</v>
      </c>
      <c r="F381" s="213" t="s">
        <v>2521</v>
      </c>
      <c r="G381" s="200"/>
      <c r="H381" s="200"/>
      <c r="I381" s="203"/>
      <c r="J381" s="214">
        <f>BK381</f>
        <v>0</v>
      </c>
      <c r="K381" s="200"/>
      <c r="L381" s="205"/>
      <c r="M381" s="206"/>
      <c r="N381" s="207"/>
      <c r="O381" s="207"/>
      <c r="P381" s="208">
        <f>SUM(P382:P383)</f>
        <v>0</v>
      </c>
      <c r="Q381" s="207"/>
      <c r="R381" s="208">
        <f>SUM(R382:R383)</f>
        <v>2.3035518699999997</v>
      </c>
      <c r="S381" s="207"/>
      <c r="T381" s="209">
        <f>SUM(T382:T383)</f>
        <v>0</v>
      </c>
      <c r="AR381" s="210" t="s">
        <v>81</v>
      </c>
      <c r="AT381" s="211" t="s">
        <v>76</v>
      </c>
      <c r="AU381" s="211" t="s">
        <v>81</v>
      </c>
      <c r="AY381" s="210" t="s">
        <v>202</v>
      </c>
      <c r="BK381" s="212">
        <f>SUM(BK382:BK383)</f>
        <v>0</v>
      </c>
    </row>
    <row r="382" spans="1:65" s="2" customFormat="1" ht="24.2" customHeight="1">
      <c r="A382" s="36"/>
      <c r="B382" s="37"/>
      <c r="C382" s="215" t="s">
        <v>463</v>
      </c>
      <c r="D382" s="215" t="s">
        <v>204</v>
      </c>
      <c r="E382" s="216" t="s">
        <v>2522</v>
      </c>
      <c r="F382" s="217" t="s">
        <v>2523</v>
      </c>
      <c r="G382" s="218" t="s">
        <v>207</v>
      </c>
      <c r="H382" s="219">
        <v>1.0129999999999999</v>
      </c>
      <c r="I382" s="220"/>
      <c r="J382" s="221">
        <f>ROUND(I382*H382,2)</f>
        <v>0</v>
      </c>
      <c r="K382" s="222"/>
      <c r="L382" s="39"/>
      <c r="M382" s="223" t="s">
        <v>1</v>
      </c>
      <c r="N382" s="224" t="s">
        <v>43</v>
      </c>
      <c r="O382" s="73"/>
      <c r="P382" s="225">
        <f>O382*H382</f>
        <v>0</v>
      </c>
      <c r="Q382" s="225">
        <v>2.27399</v>
      </c>
      <c r="R382" s="225">
        <f>Q382*H382</f>
        <v>2.3035518699999997</v>
      </c>
      <c r="S382" s="225">
        <v>0</v>
      </c>
      <c r="T382" s="22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227" t="s">
        <v>208</v>
      </c>
      <c r="AT382" s="227" t="s">
        <v>204</v>
      </c>
      <c r="AU382" s="227" t="s">
        <v>87</v>
      </c>
      <c r="AY382" s="18" t="s">
        <v>202</v>
      </c>
      <c r="BE382" s="122">
        <f>IF(N382="základná",J382,0)</f>
        <v>0</v>
      </c>
      <c r="BF382" s="122">
        <f>IF(N382="znížená",J382,0)</f>
        <v>0</v>
      </c>
      <c r="BG382" s="122">
        <f>IF(N382="zákl. prenesená",J382,0)</f>
        <v>0</v>
      </c>
      <c r="BH382" s="122">
        <f>IF(N382="zníž. prenesená",J382,0)</f>
        <v>0</v>
      </c>
      <c r="BI382" s="122">
        <f>IF(N382="nulová",J382,0)</f>
        <v>0</v>
      </c>
      <c r="BJ382" s="18" t="s">
        <v>87</v>
      </c>
      <c r="BK382" s="122">
        <f>ROUND(I382*H382,2)</f>
        <v>0</v>
      </c>
      <c r="BL382" s="18" t="s">
        <v>208</v>
      </c>
      <c r="BM382" s="227" t="s">
        <v>2524</v>
      </c>
    </row>
    <row r="383" spans="1:65" s="13" customFormat="1" ht="11.25">
      <c r="B383" s="228"/>
      <c r="C383" s="229"/>
      <c r="D383" s="230" t="s">
        <v>210</v>
      </c>
      <c r="E383" s="231" t="s">
        <v>1</v>
      </c>
      <c r="F383" s="232" t="s">
        <v>2525</v>
      </c>
      <c r="G383" s="229"/>
      <c r="H383" s="233">
        <v>1.0125</v>
      </c>
      <c r="I383" s="234"/>
      <c r="J383" s="229"/>
      <c r="K383" s="229"/>
      <c r="L383" s="235"/>
      <c r="M383" s="236"/>
      <c r="N383" s="237"/>
      <c r="O383" s="237"/>
      <c r="P383" s="237"/>
      <c r="Q383" s="237"/>
      <c r="R383" s="237"/>
      <c r="S383" s="237"/>
      <c r="T383" s="238"/>
      <c r="AT383" s="239" t="s">
        <v>210</v>
      </c>
      <c r="AU383" s="239" t="s">
        <v>87</v>
      </c>
      <c r="AV383" s="13" t="s">
        <v>87</v>
      </c>
      <c r="AW383" s="13" t="s">
        <v>33</v>
      </c>
      <c r="AX383" s="13" t="s">
        <v>81</v>
      </c>
      <c r="AY383" s="239" t="s">
        <v>202</v>
      </c>
    </row>
    <row r="384" spans="1:65" s="12" customFormat="1" ht="22.9" customHeight="1">
      <c r="B384" s="199"/>
      <c r="C384" s="200"/>
      <c r="D384" s="201" t="s">
        <v>76</v>
      </c>
      <c r="E384" s="213" t="s">
        <v>249</v>
      </c>
      <c r="F384" s="213" t="s">
        <v>405</v>
      </c>
      <c r="G384" s="200"/>
      <c r="H384" s="200"/>
      <c r="I384" s="203"/>
      <c r="J384" s="214">
        <f>BK384</f>
        <v>0</v>
      </c>
      <c r="K384" s="200"/>
      <c r="L384" s="205"/>
      <c r="M384" s="206"/>
      <c r="N384" s="207"/>
      <c r="O384" s="207"/>
      <c r="P384" s="208">
        <f>SUM(P385:P582)</f>
        <v>0</v>
      </c>
      <c r="Q384" s="207"/>
      <c r="R384" s="208">
        <f>SUM(R385:R582)</f>
        <v>568.15899527255999</v>
      </c>
      <c r="S384" s="207"/>
      <c r="T384" s="209">
        <f>SUM(T385:T582)</f>
        <v>1263.3526909999996</v>
      </c>
      <c r="AR384" s="210" t="s">
        <v>81</v>
      </c>
      <c r="AT384" s="211" t="s">
        <v>76</v>
      </c>
      <c r="AU384" s="211" t="s">
        <v>81</v>
      </c>
      <c r="AY384" s="210" t="s">
        <v>202</v>
      </c>
      <c r="BK384" s="212">
        <f>SUM(BK385:BK582)</f>
        <v>0</v>
      </c>
    </row>
    <row r="385" spans="1:65" s="2" customFormat="1" ht="24.2" customHeight="1">
      <c r="A385" s="36"/>
      <c r="B385" s="37"/>
      <c r="C385" s="215" t="s">
        <v>469</v>
      </c>
      <c r="D385" s="215" t="s">
        <v>204</v>
      </c>
      <c r="E385" s="216" t="s">
        <v>2526</v>
      </c>
      <c r="F385" s="217" t="s">
        <v>2527</v>
      </c>
      <c r="G385" s="218" t="s">
        <v>223</v>
      </c>
      <c r="H385" s="219">
        <v>1040</v>
      </c>
      <c r="I385" s="220"/>
      <c r="J385" s="221">
        <f>ROUND(I385*H385,2)</f>
        <v>0</v>
      </c>
      <c r="K385" s="222"/>
      <c r="L385" s="39"/>
      <c r="M385" s="223" t="s">
        <v>1</v>
      </c>
      <c r="N385" s="224" t="s">
        <v>43</v>
      </c>
      <c r="O385" s="73"/>
      <c r="P385" s="225">
        <f>O385*H385</f>
        <v>0</v>
      </c>
      <c r="Q385" s="225">
        <v>7.5950000000000004E-2</v>
      </c>
      <c r="R385" s="225">
        <f>Q385*H385</f>
        <v>78.988</v>
      </c>
      <c r="S385" s="225">
        <v>0</v>
      </c>
      <c r="T385" s="226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27" t="s">
        <v>208</v>
      </c>
      <c r="AT385" s="227" t="s">
        <v>204</v>
      </c>
      <c r="AU385" s="227" t="s">
        <v>87</v>
      </c>
      <c r="AY385" s="18" t="s">
        <v>202</v>
      </c>
      <c r="BE385" s="122">
        <f>IF(N385="základná",J385,0)</f>
        <v>0</v>
      </c>
      <c r="BF385" s="122">
        <f>IF(N385="znížená",J385,0)</f>
        <v>0</v>
      </c>
      <c r="BG385" s="122">
        <f>IF(N385="zákl. prenesená",J385,0)</f>
        <v>0</v>
      </c>
      <c r="BH385" s="122">
        <f>IF(N385="zníž. prenesená",J385,0)</f>
        <v>0</v>
      </c>
      <c r="BI385" s="122">
        <f>IF(N385="nulová",J385,0)</f>
        <v>0</v>
      </c>
      <c r="BJ385" s="18" t="s">
        <v>87</v>
      </c>
      <c r="BK385" s="122">
        <f>ROUND(I385*H385,2)</f>
        <v>0</v>
      </c>
      <c r="BL385" s="18" t="s">
        <v>208</v>
      </c>
      <c r="BM385" s="227" t="s">
        <v>2528</v>
      </c>
    </row>
    <row r="386" spans="1:65" s="13" customFormat="1" ht="11.25">
      <c r="B386" s="228"/>
      <c r="C386" s="229"/>
      <c r="D386" s="230" t="s">
        <v>210</v>
      </c>
      <c r="E386" s="231" t="s">
        <v>1</v>
      </c>
      <c r="F386" s="232" t="s">
        <v>2529</v>
      </c>
      <c r="G386" s="229"/>
      <c r="H386" s="233">
        <v>1040</v>
      </c>
      <c r="I386" s="234"/>
      <c r="J386" s="229"/>
      <c r="K386" s="229"/>
      <c r="L386" s="235"/>
      <c r="M386" s="236"/>
      <c r="N386" s="237"/>
      <c r="O386" s="237"/>
      <c r="P386" s="237"/>
      <c r="Q386" s="237"/>
      <c r="R386" s="237"/>
      <c r="S386" s="237"/>
      <c r="T386" s="238"/>
      <c r="AT386" s="239" t="s">
        <v>210</v>
      </c>
      <c r="AU386" s="239" t="s">
        <v>87</v>
      </c>
      <c r="AV386" s="13" t="s">
        <v>87</v>
      </c>
      <c r="AW386" s="13" t="s">
        <v>33</v>
      </c>
      <c r="AX386" s="13" t="s">
        <v>81</v>
      </c>
      <c r="AY386" s="239" t="s">
        <v>202</v>
      </c>
    </row>
    <row r="387" spans="1:65" s="16" customFormat="1" ht="11.25">
      <c r="B387" s="262"/>
      <c r="C387" s="263"/>
      <c r="D387" s="230" t="s">
        <v>210</v>
      </c>
      <c r="E387" s="264" t="s">
        <v>1</v>
      </c>
      <c r="F387" s="265" t="s">
        <v>2530</v>
      </c>
      <c r="G387" s="263"/>
      <c r="H387" s="264" t="s">
        <v>1</v>
      </c>
      <c r="I387" s="266"/>
      <c r="J387" s="263"/>
      <c r="K387" s="263"/>
      <c r="L387" s="267"/>
      <c r="M387" s="268"/>
      <c r="N387" s="269"/>
      <c r="O387" s="269"/>
      <c r="P387" s="269"/>
      <c r="Q387" s="269"/>
      <c r="R387" s="269"/>
      <c r="S387" s="269"/>
      <c r="T387" s="270"/>
      <c r="AT387" s="271" t="s">
        <v>210</v>
      </c>
      <c r="AU387" s="271" t="s">
        <v>87</v>
      </c>
      <c r="AV387" s="16" t="s">
        <v>81</v>
      </c>
      <c r="AW387" s="16" t="s">
        <v>33</v>
      </c>
      <c r="AX387" s="16" t="s">
        <v>77</v>
      </c>
      <c r="AY387" s="271" t="s">
        <v>202</v>
      </c>
    </row>
    <row r="388" spans="1:65" s="2" customFormat="1" ht="24.2" customHeight="1">
      <c r="A388" s="36"/>
      <c r="B388" s="37"/>
      <c r="C388" s="215" t="s">
        <v>474</v>
      </c>
      <c r="D388" s="215" t="s">
        <v>204</v>
      </c>
      <c r="E388" s="216" t="s">
        <v>2531</v>
      </c>
      <c r="F388" s="217" t="s">
        <v>408</v>
      </c>
      <c r="G388" s="218" t="s">
        <v>223</v>
      </c>
      <c r="H388" s="219">
        <v>1693.6569999999999</v>
      </c>
      <c r="I388" s="220"/>
      <c r="J388" s="221">
        <f>ROUND(I388*H388,2)</f>
        <v>0</v>
      </c>
      <c r="K388" s="222"/>
      <c r="L388" s="39"/>
      <c r="M388" s="223" t="s">
        <v>1</v>
      </c>
      <c r="N388" s="224" t="s">
        <v>43</v>
      </c>
      <c r="O388" s="73"/>
      <c r="P388" s="225">
        <f>O388*H388</f>
        <v>0</v>
      </c>
      <c r="Q388" s="225">
        <v>2.0000000000000002E-5</v>
      </c>
      <c r="R388" s="225">
        <f>Q388*H388</f>
        <v>3.3873140000000003E-2</v>
      </c>
      <c r="S388" s="225">
        <v>0</v>
      </c>
      <c r="T388" s="226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27" t="s">
        <v>208</v>
      </c>
      <c r="AT388" s="227" t="s">
        <v>204</v>
      </c>
      <c r="AU388" s="227" t="s">
        <v>87</v>
      </c>
      <c r="AY388" s="18" t="s">
        <v>202</v>
      </c>
      <c r="BE388" s="122">
        <f>IF(N388="základná",J388,0)</f>
        <v>0</v>
      </c>
      <c r="BF388" s="122">
        <f>IF(N388="znížená",J388,0)</f>
        <v>0</v>
      </c>
      <c r="BG388" s="122">
        <f>IF(N388="zákl. prenesená",J388,0)</f>
        <v>0</v>
      </c>
      <c r="BH388" s="122">
        <f>IF(N388="zníž. prenesená",J388,0)</f>
        <v>0</v>
      </c>
      <c r="BI388" s="122">
        <f>IF(N388="nulová",J388,0)</f>
        <v>0</v>
      </c>
      <c r="BJ388" s="18" t="s">
        <v>87</v>
      </c>
      <c r="BK388" s="122">
        <f>ROUND(I388*H388,2)</f>
        <v>0</v>
      </c>
      <c r="BL388" s="18" t="s">
        <v>208</v>
      </c>
      <c r="BM388" s="227" t="s">
        <v>2532</v>
      </c>
    </row>
    <row r="389" spans="1:65" s="16" customFormat="1" ht="11.25">
      <c r="B389" s="262"/>
      <c r="C389" s="263"/>
      <c r="D389" s="230" t="s">
        <v>210</v>
      </c>
      <c r="E389" s="264" t="s">
        <v>1</v>
      </c>
      <c r="F389" s="265" t="s">
        <v>438</v>
      </c>
      <c r="G389" s="263"/>
      <c r="H389" s="264" t="s">
        <v>1</v>
      </c>
      <c r="I389" s="266"/>
      <c r="J389" s="263"/>
      <c r="K389" s="263"/>
      <c r="L389" s="267"/>
      <c r="M389" s="268"/>
      <c r="N389" s="269"/>
      <c r="O389" s="269"/>
      <c r="P389" s="269"/>
      <c r="Q389" s="269"/>
      <c r="R389" s="269"/>
      <c r="S389" s="269"/>
      <c r="T389" s="270"/>
      <c r="AT389" s="271" t="s">
        <v>210</v>
      </c>
      <c r="AU389" s="271" t="s">
        <v>87</v>
      </c>
      <c r="AV389" s="16" t="s">
        <v>81</v>
      </c>
      <c r="AW389" s="16" t="s">
        <v>33</v>
      </c>
      <c r="AX389" s="16" t="s">
        <v>77</v>
      </c>
      <c r="AY389" s="271" t="s">
        <v>202</v>
      </c>
    </row>
    <row r="390" spans="1:65" s="13" customFormat="1" ht="22.5">
      <c r="B390" s="228"/>
      <c r="C390" s="229"/>
      <c r="D390" s="230" t="s">
        <v>210</v>
      </c>
      <c r="E390" s="231" t="s">
        <v>1</v>
      </c>
      <c r="F390" s="232" t="s">
        <v>2533</v>
      </c>
      <c r="G390" s="229"/>
      <c r="H390" s="233">
        <v>415.42500000000001</v>
      </c>
      <c r="I390" s="234"/>
      <c r="J390" s="229"/>
      <c r="K390" s="229"/>
      <c r="L390" s="235"/>
      <c r="M390" s="236"/>
      <c r="N390" s="237"/>
      <c r="O390" s="237"/>
      <c r="P390" s="237"/>
      <c r="Q390" s="237"/>
      <c r="R390" s="237"/>
      <c r="S390" s="237"/>
      <c r="T390" s="238"/>
      <c r="AT390" s="239" t="s">
        <v>210</v>
      </c>
      <c r="AU390" s="239" t="s">
        <v>87</v>
      </c>
      <c r="AV390" s="13" t="s">
        <v>87</v>
      </c>
      <c r="AW390" s="13" t="s">
        <v>33</v>
      </c>
      <c r="AX390" s="13" t="s">
        <v>77</v>
      </c>
      <c r="AY390" s="239" t="s">
        <v>202</v>
      </c>
    </row>
    <row r="391" spans="1:65" s="13" customFormat="1" ht="11.25">
      <c r="B391" s="228"/>
      <c r="C391" s="229"/>
      <c r="D391" s="230" t="s">
        <v>210</v>
      </c>
      <c r="E391" s="231" t="s">
        <v>1</v>
      </c>
      <c r="F391" s="232" t="s">
        <v>2534</v>
      </c>
      <c r="G391" s="229"/>
      <c r="H391" s="233">
        <v>240.97499999999999</v>
      </c>
      <c r="I391" s="234"/>
      <c r="J391" s="229"/>
      <c r="K391" s="229"/>
      <c r="L391" s="235"/>
      <c r="M391" s="236"/>
      <c r="N391" s="237"/>
      <c r="O391" s="237"/>
      <c r="P391" s="237"/>
      <c r="Q391" s="237"/>
      <c r="R391" s="237"/>
      <c r="S391" s="237"/>
      <c r="T391" s="238"/>
      <c r="AT391" s="239" t="s">
        <v>210</v>
      </c>
      <c r="AU391" s="239" t="s">
        <v>87</v>
      </c>
      <c r="AV391" s="13" t="s">
        <v>87</v>
      </c>
      <c r="AW391" s="13" t="s">
        <v>33</v>
      </c>
      <c r="AX391" s="13" t="s">
        <v>77</v>
      </c>
      <c r="AY391" s="239" t="s">
        <v>202</v>
      </c>
    </row>
    <row r="392" spans="1:65" s="14" customFormat="1" ht="11.25">
      <c r="B392" s="240"/>
      <c r="C392" s="241"/>
      <c r="D392" s="230" t="s">
        <v>210</v>
      </c>
      <c r="E392" s="242" t="s">
        <v>1</v>
      </c>
      <c r="F392" s="243" t="s">
        <v>227</v>
      </c>
      <c r="G392" s="241"/>
      <c r="H392" s="244">
        <v>656.4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AT392" s="250" t="s">
        <v>210</v>
      </c>
      <c r="AU392" s="250" t="s">
        <v>87</v>
      </c>
      <c r="AV392" s="14" t="s">
        <v>215</v>
      </c>
      <c r="AW392" s="14" t="s">
        <v>33</v>
      </c>
      <c r="AX392" s="14" t="s">
        <v>77</v>
      </c>
      <c r="AY392" s="250" t="s">
        <v>202</v>
      </c>
    </row>
    <row r="393" spans="1:65" s="16" customFormat="1" ht="11.25">
      <c r="B393" s="262"/>
      <c r="C393" s="263"/>
      <c r="D393" s="230" t="s">
        <v>210</v>
      </c>
      <c r="E393" s="264" t="s">
        <v>1</v>
      </c>
      <c r="F393" s="265" t="s">
        <v>2535</v>
      </c>
      <c r="G393" s="263"/>
      <c r="H393" s="264" t="s">
        <v>1</v>
      </c>
      <c r="I393" s="266"/>
      <c r="J393" s="263"/>
      <c r="K393" s="263"/>
      <c r="L393" s="267"/>
      <c r="M393" s="268"/>
      <c r="N393" s="269"/>
      <c r="O393" s="269"/>
      <c r="P393" s="269"/>
      <c r="Q393" s="269"/>
      <c r="R393" s="269"/>
      <c r="S393" s="269"/>
      <c r="T393" s="270"/>
      <c r="AT393" s="271" t="s">
        <v>210</v>
      </c>
      <c r="AU393" s="271" t="s">
        <v>87</v>
      </c>
      <c r="AV393" s="16" t="s">
        <v>81</v>
      </c>
      <c r="AW393" s="16" t="s">
        <v>33</v>
      </c>
      <c r="AX393" s="16" t="s">
        <v>77</v>
      </c>
      <c r="AY393" s="271" t="s">
        <v>202</v>
      </c>
    </row>
    <row r="394" spans="1:65" s="13" customFormat="1" ht="11.25">
      <c r="B394" s="228"/>
      <c r="C394" s="229"/>
      <c r="D394" s="230" t="s">
        <v>210</v>
      </c>
      <c r="E394" s="231" t="s">
        <v>1</v>
      </c>
      <c r="F394" s="232" t="s">
        <v>2536</v>
      </c>
      <c r="G394" s="229"/>
      <c r="H394" s="233">
        <v>258.12</v>
      </c>
      <c r="I394" s="234"/>
      <c r="J394" s="229"/>
      <c r="K394" s="229"/>
      <c r="L394" s="235"/>
      <c r="M394" s="236"/>
      <c r="N394" s="237"/>
      <c r="O394" s="237"/>
      <c r="P394" s="237"/>
      <c r="Q394" s="237"/>
      <c r="R394" s="237"/>
      <c r="S394" s="237"/>
      <c r="T394" s="238"/>
      <c r="AT394" s="239" t="s">
        <v>210</v>
      </c>
      <c r="AU394" s="239" t="s">
        <v>87</v>
      </c>
      <c r="AV394" s="13" t="s">
        <v>87</v>
      </c>
      <c r="AW394" s="13" t="s">
        <v>33</v>
      </c>
      <c r="AX394" s="13" t="s">
        <v>77</v>
      </c>
      <c r="AY394" s="239" t="s">
        <v>202</v>
      </c>
    </row>
    <row r="395" spans="1:65" s="14" customFormat="1" ht="11.25">
      <c r="B395" s="240"/>
      <c r="C395" s="241"/>
      <c r="D395" s="230" t="s">
        <v>210</v>
      </c>
      <c r="E395" s="242" t="s">
        <v>1</v>
      </c>
      <c r="F395" s="243" t="s">
        <v>227</v>
      </c>
      <c r="G395" s="241"/>
      <c r="H395" s="244">
        <v>258.12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AT395" s="250" t="s">
        <v>210</v>
      </c>
      <c r="AU395" s="250" t="s">
        <v>87</v>
      </c>
      <c r="AV395" s="14" t="s">
        <v>215</v>
      </c>
      <c r="AW395" s="14" t="s">
        <v>33</v>
      </c>
      <c r="AX395" s="14" t="s">
        <v>77</v>
      </c>
      <c r="AY395" s="250" t="s">
        <v>202</v>
      </c>
    </row>
    <row r="396" spans="1:65" s="16" customFormat="1" ht="11.25">
      <c r="B396" s="262"/>
      <c r="C396" s="263"/>
      <c r="D396" s="230" t="s">
        <v>210</v>
      </c>
      <c r="E396" s="264" t="s">
        <v>1</v>
      </c>
      <c r="F396" s="265" t="s">
        <v>440</v>
      </c>
      <c r="G396" s="263"/>
      <c r="H396" s="264" t="s">
        <v>1</v>
      </c>
      <c r="I396" s="266"/>
      <c r="J396" s="263"/>
      <c r="K396" s="263"/>
      <c r="L396" s="267"/>
      <c r="M396" s="268"/>
      <c r="N396" s="269"/>
      <c r="O396" s="269"/>
      <c r="P396" s="269"/>
      <c r="Q396" s="269"/>
      <c r="R396" s="269"/>
      <c r="S396" s="269"/>
      <c r="T396" s="270"/>
      <c r="AT396" s="271" t="s">
        <v>210</v>
      </c>
      <c r="AU396" s="271" t="s">
        <v>87</v>
      </c>
      <c r="AV396" s="16" t="s">
        <v>81</v>
      </c>
      <c r="AW396" s="16" t="s">
        <v>33</v>
      </c>
      <c r="AX396" s="16" t="s">
        <v>77</v>
      </c>
      <c r="AY396" s="271" t="s">
        <v>202</v>
      </c>
    </row>
    <row r="397" spans="1:65" s="13" customFormat="1" ht="11.25">
      <c r="B397" s="228"/>
      <c r="C397" s="229"/>
      <c r="D397" s="230" t="s">
        <v>210</v>
      </c>
      <c r="E397" s="231" t="s">
        <v>1</v>
      </c>
      <c r="F397" s="232" t="s">
        <v>411</v>
      </c>
      <c r="G397" s="229"/>
      <c r="H397" s="233">
        <v>97.635999999999996</v>
      </c>
      <c r="I397" s="234"/>
      <c r="J397" s="229"/>
      <c r="K397" s="229"/>
      <c r="L397" s="235"/>
      <c r="M397" s="236"/>
      <c r="N397" s="237"/>
      <c r="O397" s="237"/>
      <c r="P397" s="237"/>
      <c r="Q397" s="237"/>
      <c r="R397" s="237"/>
      <c r="S397" s="237"/>
      <c r="T397" s="238"/>
      <c r="AT397" s="239" t="s">
        <v>210</v>
      </c>
      <c r="AU397" s="239" t="s">
        <v>87</v>
      </c>
      <c r="AV397" s="13" t="s">
        <v>87</v>
      </c>
      <c r="AW397" s="13" t="s">
        <v>33</v>
      </c>
      <c r="AX397" s="13" t="s">
        <v>77</v>
      </c>
      <c r="AY397" s="239" t="s">
        <v>202</v>
      </c>
    </row>
    <row r="398" spans="1:65" s="13" customFormat="1" ht="11.25">
      <c r="B398" s="228"/>
      <c r="C398" s="229"/>
      <c r="D398" s="230" t="s">
        <v>210</v>
      </c>
      <c r="E398" s="231" t="s">
        <v>1</v>
      </c>
      <c r="F398" s="232" t="s">
        <v>412</v>
      </c>
      <c r="G398" s="229"/>
      <c r="H398" s="233">
        <v>26.012129999999999</v>
      </c>
      <c r="I398" s="234"/>
      <c r="J398" s="229"/>
      <c r="K398" s="229"/>
      <c r="L398" s="235"/>
      <c r="M398" s="236"/>
      <c r="N398" s="237"/>
      <c r="O398" s="237"/>
      <c r="P398" s="237"/>
      <c r="Q398" s="237"/>
      <c r="R398" s="237"/>
      <c r="S398" s="237"/>
      <c r="T398" s="238"/>
      <c r="AT398" s="239" t="s">
        <v>210</v>
      </c>
      <c r="AU398" s="239" t="s">
        <v>87</v>
      </c>
      <c r="AV398" s="13" t="s">
        <v>87</v>
      </c>
      <c r="AW398" s="13" t="s">
        <v>33</v>
      </c>
      <c r="AX398" s="13" t="s">
        <v>77</v>
      </c>
      <c r="AY398" s="239" t="s">
        <v>202</v>
      </c>
    </row>
    <row r="399" spans="1:65" s="13" customFormat="1" ht="11.25">
      <c r="B399" s="228"/>
      <c r="C399" s="229"/>
      <c r="D399" s="230" t="s">
        <v>210</v>
      </c>
      <c r="E399" s="231" t="s">
        <v>1</v>
      </c>
      <c r="F399" s="232" t="s">
        <v>413</v>
      </c>
      <c r="G399" s="229"/>
      <c r="H399" s="233">
        <v>28.955629999999999</v>
      </c>
      <c r="I399" s="234"/>
      <c r="J399" s="229"/>
      <c r="K399" s="229"/>
      <c r="L399" s="235"/>
      <c r="M399" s="236"/>
      <c r="N399" s="237"/>
      <c r="O399" s="237"/>
      <c r="P399" s="237"/>
      <c r="Q399" s="237"/>
      <c r="R399" s="237"/>
      <c r="S399" s="237"/>
      <c r="T399" s="238"/>
      <c r="AT399" s="239" t="s">
        <v>210</v>
      </c>
      <c r="AU399" s="239" t="s">
        <v>87</v>
      </c>
      <c r="AV399" s="13" t="s">
        <v>87</v>
      </c>
      <c r="AW399" s="13" t="s">
        <v>33</v>
      </c>
      <c r="AX399" s="13" t="s">
        <v>77</v>
      </c>
      <c r="AY399" s="239" t="s">
        <v>202</v>
      </c>
    </row>
    <row r="400" spans="1:65" s="13" customFormat="1" ht="11.25">
      <c r="B400" s="228"/>
      <c r="C400" s="229"/>
      <c r="D400" s="230" t="s">
        <v>210</v>
      </c>
      <c r="E400" s="231" t="s">
        <v>1</v>
      </c>
      <c r="F400" s="232" t="s">
        <v>414</v>
      </c>
      <c r="G400" s="229"/>
      <c r="H400" s="233">
        <v>53.781950000000002</v>
      </c>
      <c r="I400" s="234"/>
      <c r="J400" s="229"/>
      <c r="K400" s="229"/>
      <c r="L400" s="235"/>
      <c r="M400" s="236"/>
      <c r="N400" s="237"/>
      <c r="O400" s="237"/>
      <c r="P400" s="237"/>
      <c r="Q400" s="237"/>
      <c r="R400" s="237"/>
      <c r="S400" s="237"/>
      <c r="T400" s="238"/>
      <c r="AT400" s="239" t="s">
        <v>210</v>
      </c>
      <c r="AU400" s="239" t="s">
        <v>87</v>
      </c>
      <c r="AV400" s="13" t="s">
        <v>87</v>
      </c>
      <c r="AW400" s="13" t="s">
        <v>33</v>
      </c>
      <c r="AX400" s="13" t="s">
        <v>77</v>
      </c>
      <c r="AY400" s="239" t="s">
        <v>202</v>
      </c>
    </row>
    <row r="401" spans="1:65" s="13" customFormat="1" ht="11.25">
      <c r="B401" s="228"/>
      <c r="C401" s="229"/>
      <c r="D401" s="230" t="s">
        <v>210</v>
      </c>
      <c r="E401" s="231" t="s">
        <v>1</v>
      </c>
      <c r="F401" s="232" t="s">
        <v>415</v>
      </c>
      <c r="G401" s="229"/>
      <c r="H401" s="233">
        <v>90.099000000000004</v>
      </c>
      <c r="I401" s="234"/>
      <c r="J401" s="229"/>
      <c r="K401" s="229"/>
      <c r="L401" s="235"/>
      <c r="M401" s="236"/>
      <c r="N401" s="237"/>
      <c r="O401" s="237"/>
      <c r="P401" s="237"/>
      <c r="Q401" s="237"/>
      <c r="R401" s="237"/>
      <c r="S401" s="237"/>
      <c r="T401" s="238"/>
      <c r="AT401" s="239" t="s">
        <v>210</v>
      </c>
      <c r="AU401" s="239" t="s">
        <v>87</v>
      </c>
      <c r="AV401" s="13" t="s">
        <v>87</v>
      </c>
      <c r="AW401" s="13" t="s">
        <v>33</v>
      </c>
      <c r="AX401" s="13" t="s">
        <v>77</v>
      </c>
      <c r="AY401" s="239" t="s">
        <v>202</v>
      </c>
    </row>
    <row r="402" spans="1:65" s="13" customFormat="1" ht="11.25">
      <c r="B402" s="228"/>
      <c r="C402" s="229"/>
      <c r="D402" s="230" t="s">
        <v>210</v>
      </c>
      <c r="E402" s="231" t="s">
        <v>1</v>
      </c>
      <c r="F402" s="232" t="s">
        <v>416</v>
      </c>
      <c r="G402" s="229"/>
      <c r="H402" s="233">
        <v>24.920999999999999</v>
      </c>
      <c r="I402" s="234"/>
      <c r="J402" s="229"/>
      <c r="K402" s="229"/>
      <c r="L402" s="235"/>
      <c r="M402" s="236"/>
      <c r="N402" s="237"/>
      <c r="O402" s="237"/>
      <c r="P402" s="237"/>
      <c r="Q402" s="237"/>
      <c r="R402" s="237"/>
      <c r="S402" s="237"/>
      <c r="T402" s="238"/>
      <c r="AT402" s="239" t="s">
        <v>210</v>
      </c>
      <c r="AU402" s="239" t="s">
        <v>87</v>
      </c>
      <c r="AV402" s="13" t="s">
        <v>87</v>
      </c>
      <c r="AW402" s="13" t="s">
        <v>33</v>
      </c>
      <c r="AX402" s="13" t="s">
        <v>77</v>
      </c>
      <c r="AY402" s="239" t="s">
        <v>202</v>
      </c>
    </row>
    <row r="403" spans="1:65" s="13" customFormat="1" ht="11.25">
      <c r="B403" s="228"/>
      <c r="C403" s="229"/>
      <c r="D403" s="230" t="s">
        <v>210</v>
      </c>
      <c r="E403" s="231" t="s">
        <v>1</v>
      </c>
      <c r="F403" s="232" t="s">
        <v>417</v>
      </c>
      <c r="G403" s="229"/>
      <c r="H403" s="233">
        <v>22.63128</v>
      </c>
      <c r="I403" s="234"/>
      <c r="J403" s="229"/>
      <c r="K403" s="229"/>
      <c r="L403" s="235"/>
      <c r="M403" s="236"/>
      <c r="N403" s="237"/>
      <c r="O403" s="237"/>
      <c r="P403" s="237"/>
      <c r="Q403" s="237"/>
      <c r="R403" s="237"/>
      <c r="S403" s="237"/>
      <c r="T403" s="238"/>
      <c r="AT403" s="239" t="s">
        <v>210</v>
      </c>
      <c r="AU403" s="239" t="s">
        <v>87</v>
      </c>
      <c r="AV403" s="13" t="s">
        <v>87</v>
      </c>
      <c r="AW403" s="13" t="s">
        <v>33</v>
      </c>
      <c r="AX403" s="13" t="s">
        <v>77</v>
      </c>
      <c r="AY403" s="239" t="s">
        <v>202</v>
      </c>
    </row>
    <row r="404" spans="1:65" s="13" customFormat="1" ht="11.25">
      <c r="B404" s="228"/>
      <c r="C404" s="229"/>
      <c r="D404" s="230" t="s">
        <v>210</v>
      </c>
      <c r="E404" s="231" t="s">
        <v>1</v>
      </c>
      <c r="F404" s="232" t="s">
        <v>418</v>
      </c>
      <c r="G404" s="229"/>
      <c r="H404" s="233">
        <v>46.585000000000001</v>
      </c>
      <c r="I404" s="234"/>
      <c r="J404" s="229"/>
      <c r="K404" s="229"/>
      <c r="L404" s="235"/>
      <c r="M404" s="236"/>
      <c r="N404" s="237"/>
      <c r="O404" s="237"/>
      <c r="P404" s="237"/>
      <c r="Q404" s="237"/>
      <c r="R404" s="237"/>
      <c r="S404" s="237"/>
      <c r="T404" s="238"/>
      <c r="AT404" s="239" t="s">
        <v>210</v>
      </c>
      <c r="AU404" s="239" t="s">
        <v>87</v>
      </c>
      <c r="AV404" s="13" t="s">
        <v>87</v>
      </c>
      <c r="AW404" s="13" t="s">
        <v>33</v>
      </c>
      <c r="AX404" s="13" t="s">
        <v>77</v>
      </c>
      <c r="AY404" s="239" t="s">
        <v>202</v>
      </c>
    </row>
    <row r="405" spans="1:65" s="13" customFormat="1" ht="11.25">
      <c r="B405" s="228"/>
      <c r="C405" s="229"/>
      <c r="D405" s="230" t="s">
        <v>210</v>
      </c>
      <c r="E405" s="231" t="s">
        <v>1</v>
      </c>
      <c r="F405" s="232" t="s">
        <v>419</v>
      </c>
      <c r="G405" s="229"/>
      <c r="H405" s="233">
        <v>85.075834999999998</v>
      </c>
      <c r="I405" s="234"/>
      <c r="J405" s="229"/>
      <c r="K405" s="229"/>
      <c r="L405" s="235"/>
      <c r="M405" s="236"/>
      <c r="N405" s="237"/>
      <c r="O405" s="237"/>
      <c r="P405" s="237"/>
      <c r="Q405" s="237"/>
      <c r="R405" s="237"/>
      <c r="S405" s="237"/>
      <c r="T405" s="238"/>
      <c r="AT405" s="239" t="s">
        <v>210</v>
      </c>
      <c r="AU405" s="239" t="s">
        <v>87</v>
      </c>
      <c r="AV405" s="13" t="s">
        <v>87</v>
      </c>
      <c r="AW405" s="13" t="s">
        <v>33</v>
      </c>
      <c r="AX405" s="13" t="s">
        <v>77</v>
      </c>
      <c r="AY405" s="239" t="s">
        <v>202</v>
      </c>
    </row>
    <row r="406" spans="1:65" s="14" customFormat="1" ht="11.25">
      <c r="B406" s="240"/>
      <c r="C406" s="241"/>
      <c r="D406" s="230" t="s">
        <v>210</v>
      </c>
      <c r="E406" s="242" t="s">
        <v>1</v>
      </c>
      <c r="F406" s="243" t="s">
        <v>227</v>
      </c>
      <c r="G406" s="241"/>
      <c r="H406" s="244">
        <v>475.69782500000002</v>
      </c>
      <c r="I406" s="245"/>
      <c r="J406" s="241"/>
      <c r="K406" s="241"/>
      <c r="L406" s="246"/>
      <c r="M406" s="247"/>
      <c r="N406" s="248"/>
      <c r="O406" s="248"/>
      <c r="P406" s="248"/>
      <c r="Q406" s="248"/>
      <c r="R406" s="248"/>
      <c r="S406" s="248"/>
      <c r="T406" s="249"/>
      <c r="AT406" s="250" t="s">
        <v>210</v>
      </c>
      <c r="AU406" s="250" t="s">
        <v>87</v>
      </c>
      <c r="AV406" s="14" t="s">
        <v>215</v>
      </c>
      <c r="AW406" s="14" t="s">
        <v>33</v>
      </c>
      <c r="AX406" s="14" t="s">
        <v>77</v>
      </c>
      <c r="AY406" s="250" t="s">
        <v>202</v>
      </c>
    </row>
    <row r="407" spans="1:65" s="16" customFormat="1" ht="11.25">
      <c r="B407" s="262"/>
      <c r="C407" s="263"/>
      <c r="D407" s="230" t="s">
        <v>210</v>
      </c>
      <c r="E407" s="264" t="s">
        <v>1</v>
      </c>
      <c r="F407" s="265" t="s">
        <v>2537</v>
      </c>
      <c r="G407" s="263"/>
      <c r="H407" s="264" t="s">
        <v>1</v>
      </c>
      <c r="I407" s="266"/>
      <c r="J407" s="263"/>
      <c r="K407" s="263"/>
      <c r="L407" s="267"/>
      <c r="M407" s="268"/>
      <c r="N407" s="269"/>
      <c r="O407" s="269"/>
      <c r="P407" s="269"/>
      <c r="Q407" s="269"/>
      <c r="R407" s="269"/>
      <c r="S407" s="269"/>
      <c r="T407" s="270"/>
      <c r="AT407" s="271" t="s">
        <v>210</v>
      </c>
      <c r="AU407" s="271" t="s">
        <v>87</v>
      </c>
      <c r="AV407" s="16" t="s">
        <v>81</v>
      </c>
      <c r="AW407" s="16" t="s">
        <v>33</v>
      </c>
      <c r="AX407" s="16" t="s">
        <v>77</v>
      </c>
      <c r="AY407" s="271" t="s">
        <v>202</v>
      </c>
    </row>
    <row r="408" spans="1:65" s="13" customFormat="1" ht="11.25">
      <c r="B408" s="228"/>
      <c r="C408" s="229"/>
      <c r="D408" s="230" t="s">
        <v>210</v>
      </c>
      <c r="E408" s="231" t="s">
        <v>1</v>
      </c>
      <c r="F408" s="232" t="s">
        <v>2538</v>
      </c>
      <c r="G408" s="229"/>
      <c r="H408" s="233">
        <v>303.43950000000001</v>
      </c>
      <c r="I408" s="234"/>
      <c r="J408" s="229"/>
      <c r="K408" s="229"/>
      <c r="L408" s="235"/>
      <c r="M408" s="236"/>
      <c r="N408" s="237"/>
      <c r="O408" s="237"/>
      <c r="P408" s="237"/>
      <c r="Q408" s="237"/>
      <c r="R408" s="237"/>
      <c r="S408" s="237"/>
      <c r="T408" s="238"/>
      <c r="AT408" s="239" t="s">
        <v>210</v>
      </c>
      <c r="AU408" s="239" t="s">
        <v>87</v>
      </c>
      <c r="AV408" s="13" t="s">
        <v>87</v>
      </c>
      <c r="AW408" s="13" t="s">
        <v>33</v>
      </c>
      <c r="AX408" s="13" t="s">
        <v>77</v>
      </c>
      <c r="AY408" s="239" t="s">
        <v>202</v>
      </c>
    </row>
    <row r="409" spans="1:65" s="14" customFormat="1" ht="11.25">
      <c r="B409" s="240"/>
      <c r="C409" s="241"/>
      <c r="D409" s="230" t="s">
        <v>210</v>
      </c>
      <c r="E409" s="242" t="s">
        <v>1</v>
      </c>
      <c r="F409" s="243" t="s">
        <v>227</v>
      </c>
      <c r="G409" s="241"/>
      <c r="H409" s="244">
        <v>303.43950000000001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AT409" s="250" t="s">
        <v>210</v>
      </c>
      <c r="AU409" s="250" t="s">
        <v>87</v>
      </c>
      <c r="AV409" s="14" t="s">
        <v>215</v>
      </c>
      <c r="AW409" s="14" t="s">
        <v>33</v>
      </c>
      <c r="AX409" s="14" t="s">
        <v>77</v>
      </c>
      <c r="AY409" s="250" t="s">
        <v>202</v>
      </c>
    </row>
    <row r="410" spans="1:65" s="15" customFormat="1" ht="11.25">
      <c r="B410" s="251"/>
      <c r="C410" s="252"/>
      <c r="D410" s="230" t="s">
        <v>210</v>
      </c>
      <c r="E410" s="253" t="s">
        <v>1</v>
      </c>
      <c r="F410" s="254" t="s">
        <v>260</v>
      </c>
      <c r="G410" s="252"/>
      <c r="H410" s="255">
        <v>1693.6573249999999</v>
      </c>
      <c r="I410" s="256"/>
      <c r="J410" s="252"/>
      <c r="K410" s="252"/>
      <c r="L410" s="257"/>
      <c r="M410" s="258"/>
      <c r="N410" s="259"/>
      <c r="O410" s="259"/>
      <c r="P410" s="259"/>
      <c r="Q410" s="259"/>
      <c r="R410" s="259"/>
      <c r="S410" s="259"/>
      <c r="T410" s="260"/>
      <c r="AT410" s="261" t="s">
        <v>210</v>
      </c>
      <c r="AU410" s="261" t="s">
        <v>87</v>
      </c>
      <c r="AV410" s="15" t="s">
        <v>208</v>
      </c>
      <c r="AW410" s="15" t="s">
        <v>33</v>
      </c>
      <c r="AX410" s="15" t="s">
        <v>81</v>
      </c>
      <c r="AY410" s="261" t="s">
        <v>202</v>
      </c>
    </row>
    <row r="411" spans="1:65" s="2" customFormat="1" ht="24.2" customHeight="1">
      <c r="A411" s="36"/>
      <c r="B411" s="37"/>
      <c r="C411" s="215" t="s">
        <v>479</v>
      </c>
      <c r="D411" s="215" t="s">
        <v>204</v>
      </c>
      <c r="E411" s="216" t="s">
        <v>421</v>
      </c>
      <c r="F411" s="217" t="s">
        <v>422</v>
      </c>
      <c r="G411" s="218" t="s">
        <v>223</v>
      </c>
      <c r="H411" s="219">
        <v>5453.22</v>
      </c>
      <c r="I411" s="220"/>
      <c r="J411" s="221">
        <f>ROUND(I411*H411,2)</f>
        <v>0</v>
      </c>
      <c r="K411" s="222"/>
      <c r="L411" s="39"/>
      <c r="M411" s="223" t="s">
        <v>1</v>
      </c>
      <c r="N411" s="224" t="s">
        <v>43</v>
      </c>
      <c r="O411" s="73"/>
      <c r="P411" s="225">
        <f>O411*H411</f>
        <v>0</v>
      </c>
      <c r="Q411" s="225">
        <v>8.6099999999999996E-2</v>
      </c>
      <c r="R411" s="225">
        <f>Q411*H411</f>
        <v>469.52224200000001</v>
      </c>
      <c r="S411" s="225">
        <v>0</v>
      </c>
      <c r="T411" s="226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227" t="s">
        <v>208</v>
      </c>
      <c r="AT411" s="227" t="s">
        <v>204</v>
      </c>
      <c r="AU411" s="227" t="s">
        <v>87</v>
      </c>
      <c r="AY411" s="18" t="s">
        <v>202</v>
      </c>
      <c r="BE411" s="122">
        <f>IF(N411="základná",J411,0)</f>
        <v>0</v>
      </c>
      <c r="BF411" s="122">
        <f>IF(N411="znížená",J411,0)</f>
        <v>0</v>
      </c>
      <c r="BG411" s="122">
        <f>IF(N411="zákl. prenesená",J411,0)</f>
        <v>0</v>
      </c>
      <c r="BH411" s="122">
        <f>IF(N411="zníž. prenesená",J411,0)</f>
        <v>0</v>
      </c>
      <c r="BI411" s="122">
        <f>IF(N411="nulová",J411,0)</f>
        <v>0</v>
      </c>
      <c r="BJ411" s="18" t="s">
        <v>87</v>
      </c>
      <c r="BK411" s="122">
        <f>ROUND(I411*H411,2)</f>
        <v>0</v>
      </c>
      <c r="BL411" s="18" t="s">
        <v>208</v>
      </c>
      <c r="BM411" s="227" t="s">
        <v>2539</v>
      </c>
    </row>
    <row r="412" spans="1:65" s="13" customFormat="1" ht="11.25">
      <c r="B412" s="228"/>
      <c r="C412" s="229"/>
      <c r="D412" s="230" t="s">
        <v>210</v>
      </c>
      <c r="E412" s="231" t="s">
        <v>1</v>
      </c>
      <c r="F412" s="232" t="s">
        <v>2540</v>
      </c>
      <c r="G412" s="229"/>
      <c r="H412" s="233">
        <v>656.4</v>
      </c>
      <c r="I412" s="234"/>
      <c r="J412" s="229"/>
      <c r="K412" s="229"/>
      <c r="L412" s="235"/>
      <c r="M412" s="236"/>
      <c r="N412" s="237"/>
      <c r="O412" s="237"/>
      <c r="P412" s="237"/>
      <c r="Q412" s="237"/>
      <c r="R412" s="237"/>
      <c r="S412" s="237"/>
      <c r="T412" s="238"/>
      <c r="AT412" s="239" t="s">
        <v>210</v>
      </c>
      <c r="AU412" s="239" t="s">
        <v>87</v>
      </c>
      <c r="AV412" s="13" t="s">
        <v>87</v>
      </c>
      <c r="AW412" s="13" t="s">
        <v>33</v>
      </c>
      <c r="AX412" s="13" t="s">
        <v>77</v>
      </c>
      <c r="AY412" s="239" t="s">
        <v>202</v>
      </c>
    </row>
    <row r="413" spans="1:65" s="13" customFormat="1" ht="11.25">
      <c r="B413" s="228"/>
      <c r="C413" s="229"/>
      <c r="D413" s="230" t="s">
        <v>210</v>
      </c>
      <c r="E413" s="231" t="s">
        <v>1</v>
      </c>
      <c r="F413" s="232" t="s">
        <v>2541</v>
      </c>
      <c r="G413" s="229"/>
      <c r="H413" s="233">
        <v>1548.72</v>
      </c>
      <c r="I413" s="234"/>
      <c r="J413" s="229"/>
      <c r="K413" s="229"/>
      <c r="L413" s="235"/>
      <c r="M413" s="236"/>
      <c r="N413" s="237"/>
      <c r="O413" s="237"/>
      <c r="P413" s="237"/>
      <c r="Q413" s="237"/>
      <c r="R413" s="237"/>
      <c r="S413" s="237"/>
      <c r="T413" s="238"/>
      <c r="AT413" s="239" t="s">
        <v>210</v>
      </c>
      <c r="AU413" s="239" t="s">
        <v>87</v>
      </c>
      <c r="AV413" s="13" t="s">
        <v>87</v>
      </c>
      <c r="AW413" s="13" t="s">
        <v>33</v>
      </c>
      <c r="AX413" s="13" t="s">
        <v>77</v>
      </c>
      <c r="AY413" s="239" t="s">
        <v>202</v>
      </c>
    </row>
    <row r="414" spans="1:65" s="13" customFormat="1" ht="11.25">
      <c r="B414" s="228"/>
      <c r="C414" s="229"/>
      <c r="D414" s="230" t="s">
        <v>210</v>
      </c>
      <c r="E414" s="231" t="s">
        <v>1</v>
      </c>
      <c r="F414" s="232" t="s">
        <v>2542</v>
      </c>
      <c r="G414" s="229"/>
      <c r="H414" s="233">
        <v>1427.7</v>
      </c>
      <c r="I414" s="234"/>
      <c r="J414" s="229"/>
      <c r="K414" s="229"/>
      <c r="L414" s="235"/>
      <c r="M414" s="236"/>
      <c r="N414" s="237"/>
      <c r="O414" s="237"/>
      <c r="P414" s="237"/>
      <c r="Q414" s="237"/>
      <c r="R414" s="237"/>
      <c r="S414" s="237"/>
      <c r="T414" s="238"/>
      <c r="AT414" s="239" t="s">
        <v>210</v>
      </c>
      <c r="AU414" s="239" t="s">
        <v>87</v>
      </c>
      <c r="AV414" s="13" t="s">
        <v>87</v>
      </c>
      <c r="AW414" s="13" t="s">
        <v>33</v>
      </c>
      <c r="AX414" s="13" t="s">
        <v>77</v>
      </c>
      <c r="AY414" s="239" t="s">
        <v>202</v>
      </c>
    </row>
    <row r="415" spans="1:65" s="13" customFormat="1" ht="11.25">
      <c r="B415" s="228"/>
      <c r="C415" s="229"/>
      <c r="D415" s="230" t="s">
        <v>210</v>
      </c>
      <c r="E415" s="231" t="s">
        <v>1</v>
      </c>
      <c r="F415" s="232" t="s">
        <v>2543</v>
      </c>
      <c r="G415" s="229"/>
      <c r="H415" s="233">
        <v>1820.4</v>
      </c>
      <c r="I415" s="234"/>
      <c r="J415" s="229"/>
      <c r="K415" s="229"/>
      <c r="L415" s="235"/>
      <c r="M415" s="236"/>
      <c r="N415" s="237"/>
      <c r="O415" s="237"/>
      <c r="P415" s="237"/>
      <c r="Q415" s="237"/>
      <c r="R415" s="237"/>
      <c r="S415" s="237"/>
      <c r="T415" s="238"/>
      <c r="AT415" s="239" t="s">
        <v>210</v>
      </c>
      <c r="AU415" s="239" t="s">
        <v>87</v>
      </c>
      <c r="AV415" s="13" t="s">
        <v>87</v>
      </c>
      <c r="AW415" s="13" t="s">
        <v>33</v>
      </c>
      <c r="AX415" s="13" t="s">
        <v>77</v>
      </c>
      <c r="AY415" s="239" t="s">
        <v>202</v>
      </c>
    </row>
    <row r="416" spans="1:65" s="14" customFormat="1" ht="11.25">
      <c r="B416" s="240"/>
      <c r="C416" s="241"/>
      <c r="D416" s="230" t="s">
        <v>210</v>
      </c>
      <c r="E416" s="242" t="s">
        <v>1</v>
      </c>
      <c r="F416" s="243" t="s">
        <v>227</v>
      </c>
      <c r="G416" s="241"/>
      <c r="H416" s="244">
        <v>5453.22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AT416" s="250" t="s">
        <v>210</v>
      </c>
      <c r="AU416" s="250" t="s">
        <v>87</v>
      </c>
      <c r="AV416" s="14" t="s">
        <v>215</v>
      </c>
      <c r="AW416" s="14" t="s">
        <v>33</v>
      </c>
      <c r="AX416" s="14" t="s">
        <v>81</v>
      </c>
      <c r="AY416" s="250" t="s">
        <v>202</v>
      </c>
    </row>
    <row r="417" spans="1:65" s="2" customFormat="1" ht="24.2" customHeight="1">
      <c r="A417" s="36"/>
      <c r="B417" s="37"/>
      <c r="C417" s="215" t="s">
        <v>483</v>
      </c>
      <c r="D417" s="215" t="s">
        <v>204</v>
      </c>
      <c r="E417" s="216" t="s">
        <v>426</v>
      </c>
      <c r="F417" s="217" t="s">
        <v>427</v>
      </c>
      <c r="G417" s="218" t="s">
        <v>223</v>
      </c>
      <c r="H417" s="219">
        <v>1693.6569999999999</v>
      </c>
      <c r="I417" s="220"/>
      <c r="J417" s="221">
        <f>ROUND(I417*H417,2)</f>
        <v>0</v>
      </c>
      <c r="K417" s="222"/>
      <c r="L417" s="39"/>
      <c r="M417" s="223" t="s">
        <v>1</v>
      </c>
      <c r="N417" s="224" t="s">
        <v>43</v>
      </c>
      <c r="O417" s="73"/>
      <c r="P417" s="225">
        <f>O417*H417</f>
        <v>0</v>
      </c>
      <c r="Q417" s="225">
        <v>0</v>
      </c>
      <c r="R417" s="225">
        <f>Q417*H417</f>
        <v>0</v>
      </c>
      <c r="S417" s="225">
        <v>0</v>
      </c>
      <c r="T417" s="226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227" t="s">
        <v>208</v>
      </c>
      <c r="AT417" s="227" t="s">
        <v>204</v>
      </c>
      <c r="AU417" s="227" t="s">
        <v>87</v>
      </c>
      <c r="AY417" s="18" t="s">
        <v>202</v>
      </c>
      <c r="BE417" s="122">
        <f>IF(N417="základná",J417,0)</f>
        <v>0</v>
      </c>
      <c r="BF417" s="122">
        <f>IF(N417="znížená",J417,0)</f>
        <v>0</v>
      </c>
      <c r="BG417" s="122">
        <f>IF(N417="zákl. prenesená",J417,0)</f>
        <v>0</v>
      </c>
      <c r="BH417" s="122">
        <f>IF(N417="zníž. prenesená",J417,0)</f>
        <v>0</v>
      </c>
      <c r="BI417" s="122">
        <f>IF(N417="nulová",J417,0)</f>
        <v>0</v>
      </c>
      <c r="BJ417" s="18" t="s">
        <v>87</v>
      </c>
      <c r="BK417" s="122">
        <f>ROUND(I417*H417,2)</f>
        <v>0</v>
      </c>
      <c r="BL417" s="18" t="s">
        <v>208</v>
      </c>
      <c r="BM417" s="227" t="s">
        <v>2544</v>
      </c>
    </row>
    <row r="418" spans="1:65" s="2" customFormat="1" ht="24.2" customHeight="1">
      <c r="A418" s="36"/>
      <c r="B418" s="37"/>
      <c r="C418" s="215" t="s">
        <v>488</v>
      </c>
      <c r="D418" s="215" t="s">
        <v>204</v>
      </c>
      <c r="E418" s="216" t="s">
        <v>464</v>
      </c>
      <c r="F418" s="217" t="s">
        <v>465</v>
      </c>
      <c r="G418" s="218" t="s">
        <v>466</v>
      </c>
      <c r="H418" s="219">
        <v>365</v>
      </c>
      <c r="I418" s="220"/>
      <c r="J418" s="221">
        <f>ROUND(I418*H418,2)</f>
        <v>0</v>
      </c>
      <c r="K418" s="222"/>
      <c r="L418" s="39"/>
      <c r="M418" s="223" t="s">
        <v>1</v>
      </c>
      <c r="N418" s="224" t="s">
        <v>43</v>
      </c>
      <c r="O418" s="73"/>
      <c r="P418" s="225">
        <f>O418*H418</f>
        <v>0</v>
      </c>
      <c r="Q418" s="225">
        <v>0</v>
      </c>
      <c r="R418" s="225">
        <f>Q418*H418</f>
        <v>0</v>
      </c>
      <c r="S418" s="225">
        <v>0</v>
      </c>
      <c r="T418" s="226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227" t="s">
        <v>208</v>
      </c>
      <c r="AT418" s="227" t="s">
        <v>204</v>
      </c>
      <c r="AU418" s="227" t="s">
        <v>87</v>
      </c>
      <c r="AY418" s="18" t="s">
        <v>202</v>
      </c>
      <c r="BE418" s="122">
        <f>IF(N418="základná",J418,0)</f>
        <v>0</v>
      </c>
      <c r="BF418" s="122">
        <f>IF(N418="znížená",J418,0)</f>
        <v>0</v>
      </c>
      <c r="BG418" s="122">
        <f>IF(N418="zákl. prenesená",J418,0)</f>
        <v>0</v>
      </c>
      <c r="BH418" s="122">
        <f>IF(N418="zníž. prenesená",J418,0)</f>
        <v>0</v>
      </c>
      <c r="BI418" s="122">
        <f>IF(N418="nulová",J418,0)</f>
        <v>0</v>
      </c>
      <c r="BJ418" s="18" t="s">
        <v>87</v>
      </c>
      <c r="BK418" s="122">
        <f>ROUND(I418*H418,2)</f>
        <v>0</v>
      </c>
      <c r="BL418" s="18" t="s">
        <v>208</v>
      </c>
      <c r="BM418" s="227" t="s">
        <v>2545</v>
      </c>
    </row>
    <row r="419" spans="1:65" s="2" customFormat="1" ht="24.2" customHeight="1">
      <c r="A419" s="36"/>
      <c r="B419" s="37"/>
      <c r="C419" s="215" t="s">
        <v>494</v>
      </c>
      <c r="D419" s="215" t="s">
        <v>204</v>
      </c>
      <c r="E419" s="216" t="s">
        <v>470</v>
      </c>
      <c r="F419" s="217" t="s">
        <v>471</v>
      </c>
      <c r="G419" s="218" t="s">
        <v>230</v>
      </c>
      <c r="H419" s="219">
        <v>600</v>
      </c>
      <c r="I419" s="220"/>
      <c r="J419" s="221">
        <f>ROUND(I419*H419,2)</f>
        <v>0</v>
      </c>
      <c r="K419" s="222"/>
      <c r="L419" s="39"/>
      <c r="M419" s="223" t="s">
        <v>1</v>
      </c>
      <c r="N419" s="224" t="s">
        <v>43</v>
      </c>
      <c r="O419" s="73"/>
      <c r="P419" s="225">
        <f>O419*H419</f>
        <v>0</v>
      </c>
      <c r="Q419" s="225">
        <v>0</v>
      </c>
      <c r="R419" s="225">
        <f>Q419*H419</f>
        <v>0</v>
      </c>
      <c r="S419" s="225">
        <v>0</v>
      </c>
      <c r="T419" s="226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227" t="s">
        <v>208</v>
      </c>
      <c r="AT419" s="227" t="s">
        <v>204</v>
      </c>
      <c r="AU419" s="227" t="s">
        <v>87</v>
      </c>
      <c r="AY419" s="18" t="s">
        <v>202</v>
      </c>
      <c r="BE419" s="122">
        <f>IF(N419="základná",J419,0)</f>
        <v>0</v>
      </c>
      <c r="BF419" s="122">
        <f>IF(N419="znížená",J419,0)</f>
        <v>0</v>
      </c>
      <c r="BG419" s="122">
        <f>IF(N419="zákl. prenesená",J419,0)</f>
        <v>0</v>
      </c>
      <c r="BH419" s="122">
        <f>IF(N419="zníž. prenesená",J419,0)</f>
        <v>0</v>
      </c>
      <c r="BI419" s="122">
        <f>IF(N419="nulová",J419,0)</f>
        <v>0</v>
      </c>
      <c r="BJ419" s="18" t="s">
        <v>87</v>
      </c>
      <c r="BK419" s="122">
        <f>ROUND(I419*H419,2)</f>
        <v>0</v>
      </c>
      <c r="BL419" s="18" t="s">
        <v>208</v>
      </c>
      <c r="BM419" s="227" t="s">
        <v>2546</v>
      </c>
    </row>
    <row r="420" spans="1:65" s="13" customFormat="1" ht="11.25">
      <c r="B420" s="228"/>
      <c r="C420" s="229"/>
      <c r="D420" s="230" t="s">
        <v>210</v>
      </c>
      <c r="E420" s="231" t="s">
        <v>1</v>
      </c>
      <c r="F420" s="232" t="s">
        <v>473</v>
      </c>
      <c r="G420" s="229"/>
      <c r="H420" s="233">
        <v>600</v>
      </c>
      <c r="I420" s="234"/>
      <c r="J420" s="229"/>
      <c r="K420" s="229"/>
      <c r="L420" s="235"/>
      <c r="M420" s="236"/>
      <c r="N420" s="237"/>
      <c r="O420" s="237"/>
      <c r="P420" s="237"/>
      <c r="Q420" s="237"/>
      <c r="R420" s="237"/>
      <c r="S420" s="237"/>
      <c r="T420" s="238"/>
      <c r="AT420" s="239" t="s">
        <v>210</v>
      </c>
      <c r="AU420" s="239" t="s">
        <v>87</v>
      </c>
      <c r="AV420" s="13" t="s">
        <v>87</v>
      </c>
      <c r="AW420" s="13" t="s">
        <v>33</v>
      </c>
      <c r="AX420" s="13" t="s">
        <v>81</v>
      </c>
      <c r="AY420" s="239" t="s">
        <v>202</v>
      </c>
    </row>
    <row r="421" spans="1:65" s="2" customFormat="1" ht="24.2" customHeight="1">
      <c r="A421" s="36"/>
      <c r="B421" s="37"/>
      <c r="C421" s="215" t="s">
        <v>498</v>
      </c>
      <c r="D421" s="215" t="s">
        <v>204</v>
      </c>
      <c r="E421" s="216" t="s">
        <v>475</v>
      </c>
      <c r="F421" s="217" t="s">
        <v>476</v>
      </c>
      <c r="G421" s="218" t="s">
        <v>230</v>
      </c>
      <c r="H421" s="219">
        <v>1800</v>
      </c>
      <c r="I421" s="220"/>
      <c r="J421" s="221">
        <f>ROUND(I421*H421,2)</f>
        <v>0</v>
      </c>
      <c r="K421" s="222"/>
      <c r="L421" s="39"/>
      <c r="M421" s="223" t="s">
        <v>1</v>
      </c>
      <c r="N421" s="224" t="s">
        <v>43</v>
      </c>
      <c r="O421" s="73"/>
      <c r="P421" s="225">
        <f>O421*H421</f>
        <v>0</v>
      </c>
      <c r="Q421" s="225">
        <v>2.49E-3</v>
      </c>
      <c r="R421" s="225">
        <f>Q421*H421</f>
        <v>4.4820000000000002</v>
      </c>
      <c r="S421" s="225">
        <v>0</v>
      </c>
      <c r="T421" s="226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227" t="s">
        <v>208</v>
      </c>
      <c r="AT421" s="227" t="s">
        <v>204</v>
      </c>
      <c r="AU421" s="227" t="s">
        <v>87</v>
      </c>
      <c r="AY421" s="18" t="s">
        <v>202</v>
      </c>
      <c r="BE421" s="122">
        <f>IF(N421="základná",J421,0)</f>
        <v>0</v>
      </c>
      <c r="BF421" s="122">
        <f>IF(N421="znížená",J421,0)</f>
        <v>0</v>
      </c>
      <c r="BG421" s="122">
        <f>IF(N421="zákl. prenesená",J421,0)</f>
        <v>0</v>
      </c>
      <c r="BH421" s="122">
        <f>IF(N421="zníž. prenesená",J421,0)</f>
        <v>0</v>
      </c>
      <c r="BI421" s="122">
        <f>IF(N421="nulová",J421,0)</f>
        <v>0</v>
      </c>
      <c r="BJ421" s="18" t="s">
        <v>87</v>
      </c>
      <c r="BK421" s="122">
        <f>ROUND(I421*H421,2)</f>
        <v>0</v>
      </c>
      <c r="BL421" s="18" t="s">
        <v>208</v>
      </c>
      <c r="BM421" s="227" t="s">
        <v>2547</v>
      </c>
    </row>
    <row r="422" spans="1:65" s="13" customFormat="1" ht="11.25">
      <c r="B422" s="228"/>
      <c r="C422" s="229"/>
      <c r="D422" s="230" t="s">
        <v>210</v>
      </c>
      <c r="E422" s="231" t="s">
        <v>1</v>
      </c>
      <c r="F422" s="232" t="s">
        <v>478</v>
      </c>
      <c r="G422" s="229"/>
      <c r="H422" s="233">
        <v>1800</v>
      </c>
      <c r="I422" s="234"/>
      <c r="J422" s="229"/>
      <c r="K422" s="229"/>
      <c r="L422" s="235"/>
      <c r="M422" s="236"/>
      <c r="N422" s="237"/>
      <c r="O422" s="237"/>
      <c r="P422" s="237"/>
      <c r="Q422" s="237"/>
      <c r="R422" s="237"/>
      <c r="S422" s="237"/>
      <c r="T422" s="238"/>
      <c r="AT422" s="239" t="s">
        <v>210</v>
      </c>
      <c r="AU422" s="239" t="s">
        <v>87</v>
      </c>
      <c r="AV422" s="13" t="s">
        <v>87</v>
      </c>
      <c r="AW422" s="13" t="s">
        <v>33</v>
      </c>
      <c r="AX422" s="13" t="s">
        <v>81</v>
      </c>
      <c r="AY422" s="239" t="s">
        <v>202</v>
      </c>
    </row>
    <row r="423" spans="1:65" s="2" customFormat="1" ht="24.2" customHeight="1">
      <c r="A423" s="36"/>
      <c r="B423" s="37"/>
      <c r="C423" s="215" t="s">
        <v>502</v>
      </c>
      <c r="D423" s="215" t="s">
        <v>204</v>
      </c>
      <c r="E423" s="216" t="s">
        <v>480</v>
      </c>
      <c r="F423" s="217" t="s">
        <v>481</v>
      </c>
      <c r="G423" s="218" t="s">
        <v>230</v>
      </c>
      <c r="H423" s="219">
        <v>600</v>
      </c>
      <c r="I423" s="220"/>
      <c r="J423" s="221">
        <f>ROUND(I423*H423,2)</f>
        <v>0</v>
      </c>
      <c r="K423" s="222"/>
      <c r="L423" s="39"/>
      <c r="M423" s="223" t="s">
        <v>1</v>
      </c>
      <c r="N423" s="224" t="s">
        <v>43</v>
      </c>
      <c r="O423" s="73"/>
      <c r="P423" s="225">
        <f>O423*H423</f>
        <v>0</v>
      </c>
      <c r="Q423" s="225">
        <v>0</v>
      </c>
      <c r="R423" s="225">
        <f>Q423*H423</f>
        <v>0</v>
      </c>
      <c r="S423" s="225">
        <v>0</v>
      </c>
      <c r="T423" s="226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227" t="s">
        <v>208</v>
      </c>
      <c r="AT423" s="227" t="s">
        <v>204</v>
      </c>
      <c r="AU423" s="227" t="s">
        <v>87</v>
      </c>
      <c r="AY423" s="18" t="s">
        <v>202</v>
      </c>
      <c r="BE423" s="122">
        <f>IF(N423="základná",J423,0)</f>
        <v>0</v>
      </c>
      <c r="BF423" s="122">
        <f>IF(N423="znížená",J423,0)</f>
        <v>0</v>
      </c>
      <c r="BG423" s="122">
        <f>IF(N423="zákl. prenesená",J423,0)</f>
        <v>0</v>
      </c>
      <c r="BH423" s="122">
        <f>IF(N423="zníž. prenesená",J423,0)</f>
        <v>0</v>
      </c>
      <c r="BI423" s="122">
        <f>IF(N423="nulová",J423,0)</f>
        <v>0</v>
      </c>
      <c r="BJ423" s="18" t="s">
        <v>87</v>
      </c>
      <c r="BK423" s="122">
        <f>ROUND(I423*H423,2)</f>
        <v>0</v>
      </c>
      <c r="BL423" s="18" t="s">
        <v>208</v>
      </c>
      <c r="BM423" s="227" t="s">
        <v>2548</v>
      </c>
    </row>
    <row r="424" spans="1:65" s="2" customFormat="1" ht="24.2" customHeight="1">
      <c r="A424" s="36"/>
      <c r="B424" s="37"/>
      <c r="C424" s="215" t="s">
        <v>506</v>
      </c>
      <c r="D424" s="215" t="s">
        <v>204</v>
      </c>
      <c r="E424" s="216" t="s">
        <v>495</v>
      </c>
      <c r="F424" s="217" t="s">
        <v>496</v>
      </c>
      <c r="G424" s="218" t="s">
        <v>287</v>
      </c>
      <c r="H424" s="219">
        <v>4</v>
      </c>
      <c r="I424" s="220"/>
      <c r="J424" s="221">
        <f>ROUND(I424*H424,2)</f>
        <v>0</v>
      </c>
      <c r="K424" s="222"/>
      <c r="L424" s="39"/>
      <c r="M424" s="223" t="s">
        <v>1</v>
      </c>
      <c r="N424" s="224" t="s">
        <v>43</v>
      </c>
      <c r="O424" s="73"/>
      <c r="P424" s="225">
        <f>O424*H424</f>
        <v>0</v>
      </c>
      <c r="Q424" s="225">
        <v>2.1099999999999999E-3</v>
      </c>
      <c r="R424" s="225">
        <f>Q424*H424</f>
        <v>8.4399999999999996E-3</v>
      </c>
      <c r="S424" s="225">
        <v>0</v>
      </c>
      <c r="T424" s="226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227" t="s">
        <v>208</v>
      </c>
      <c r="AT424" s="227" t="s">
        <v>204</v>
      </c>
      <c r="AU424" s="227" t="s">
        <v>87</v>
      </c>
      <c r="AY424" s="18" t="s">
        <v>202</v>
      </c>
      <c r="BE424" s="122">
        <f>IF(N424="základná",J424,0)</f>
        <v>0</v>
      </c>
      <c r="BF424" s="122">
        <f>IF(N424="znížená",J424,0)</f>
        <v>0</v>
      </c>
      <c r="BG424" s="122">
        <f>IF(N424="zákl. prenesená",J424,0)</f>
        <v>0</v>
      </c>
      <c r="BH424" s="122">
        <f>IF(N424="zníž. prenesená",J424,0)</f>
        <v>0</v>
      </c>
      <c r="BI424" s="122">
        <f>IF(N424="nulová",J424,0)</f>
        <v>0</v>
      </c>
      <c r="BJ424" s="18" t="s">
        <v>87</v>
      </c>
      <c r="BK424" s="122">
        <f>ROUND(I424*H424,2)</f>
        <v>0</v>
      </c>
      <c r="BL424" s="18" t="s">
        <v>208</v>
      </c>
      <c r="BM424" s="227" t="s">
        <v>2549</v>
      </c>
    </row>
    <row r="425" spans="1:65" s="2" customFormat="1" ht="14.45" customHeight="1">
      <c r="A425" s="36"/>
      <c r="B425" s="37"/>
      <c r="C425" s="215" t="s">
        <v>510</v>
      </c>
      <c r="D425" s="215" t="s">
        <v>204</v>
      </c>
      <c r="E425" s="216" t="s">
        <v>499</v>
      </c>
      <c r="F425" s="217" t="s">
        <v>500</v>
      </c>
      <c r="G425" s="218" t="s">
        <v>287</v>
      </c>
      <c r="H425" s="219">
        <v>8</v>
      </c>
      <c r="I425" s="220"/>
      <c r="J425" s="221">
        <f>ROUND(I425*H425,2)</f>
        <v>0</v>
      </c>
      <c r="K425" s="222"/>
      <c r="L425" s="39"/>
      <c r="M425" s="223" t="s">
        <v>1</v>
      </c>
      <c r="N425" s="224" t="s">
        <v>43</v>
      </c>
      <c r="O425" s="73"/>
      <c r="P425" s="225">
        <f>O425*H425</f>
        <v>0</v>
      </c>
      <c r="Q425" s="225">
        <v>2.1099999999999999E-3</v>
      </c>
      <c r="R425" s="225">
        <f>Q425*H425</f>
        <v>1.6879999999999999E-2</v>
      </c>
      <c r="S425" s="225">
        <v>0</v>
      </c>
      <c r="T425" s="226">
        <f>S425*H425</f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227" t="s">
        <v>208</v>
      </c>
      <c r="AT425" s="227" t="s">
        <v>204</v>
      </c>
      <c r="AU425" s="227" t="s">
        <v>87</v>
      </c>
      <c r="AY425" s="18" t="s">
        <v>202</v>
      </c>
      <c r="BE425" s="122">
        <f>IF(N425="základná",J425,0)</f>
        <v>0</v>
      </c>
      <c r="BF425" s="122">
        <f>IF(N425="znížená",J425,0)</f>
        <v>0</v>
      </c>
      <c r="BG425" s="122">
        <f>IF(N425="zákl. prenesená",J425,0)</f>
        <v>0</v>
      </c>
      <c r="BH425" s="122">
        <f>IF(N425="zníž. prenesená",J425,0)</f>
        <v>0</v>
      </c>
      <c r="BI425" s="122">
        <f>IF(N425="nulová",J425,0)</f>
        <v>0</v>
      </c>
      <c r="BJ425" s="18" t="s">
        <v>87</v>
      </c>
      <c r="BK425" s="122">
        <f>ROUND(I425*H425,2)</f>
        <v>0</v>
      </c>
      <c r="BL425" s="18" t="s">
        <v>208</v>
      </c>
      <c r="BM425" s="227" t="s">
        <v>2550</v>
      </c>
    </row>
    <row r="426" spans="1:65" s="2" customFormat="1" ht="24.2" customHeight="1">
      <c r="A426" s="36"/>
      <c r="B426" s="37"/>
      <c r="C426" s="215" t="s">
        <v>516</v>
      </c>
      <c r="D426" s="215" t="s">
        <v>204</v>
      </c>
      <c r="E426" s="216" t="s">
        <v>503</v>
      </c>
      <c r="F426" s="217" t="s">
        <v>504</v>
      </c>
      <c r="G426" s="218" t="s">
        <v>287</v>
      </c>
      <c r="H426" s="219">
        <v>4</v>
      </c>
      <c r="I426" s="220"/>
      <c r="J426" s="221">
        <f>ROUND(I426*H426,2)</f>
        <v>0</v>
      </c>
      <c r="K426" s="222"/>
      <c r="L426" s="39"/>
      <c r="M426" s="223" t="s">
        <v>1</v>
      </c>
      <c r="N426" s="224" t="s">
        <v>43</v>
      </c>
      <c r="O426" s="73"/>
      <c r="P426" s="225">
        <f>O426*H426</f>
        <v>0</v>
      </c>
      <c r="Q426" s="225">
        <v>2.1099999999999999E-3</v>
      </c>
      <c r="R426" s="225">
        <f>Q426*H426</f>
        <v>8.4399999999999996E-3</v>
      </c>
      <c r="S426" s="225">
        <v>0</v>
      </c>
      <c r="T426" s="226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227" t="s">
        <v>208</v>
      </c>
      <c r="AT426" s="227" t="s">
        <v>204</v>
      </c>
      <c r="AU426" s="227" t="s">
        <v>87</v>
      </c>
      <c r="AY426" s="18" t="s">
        <v>202</v>
      </c>
      <c r="BE426" s="122">
        <f>IF(N426="základná",J426,0)</f>
        <v>0</v>
      </c>
      <c r="BF426" s="122">
        <f>IF(N426="znížená",J426,0)</f>
        <v>0</v>
      </c>
      <c r="BG426" s="122">
        <f>IF(N426="zákl. prenesená",J426,0)</f>
        <v>0</v>
      </c>
      <c r="BH426" s="122">
        <f>IF(N426="zníž. prenesená",J426,0)</f>
        <v>0</v>
      </c>
      <c r="BI426" s="122">
        <f>IF(N426="nulová",J426,0)</f>
        <v>0</v>
      </c>
      <c r="BJ426" s="18" t="s">
        <v>87</v>
      </c>
      <c r="BK426" s="122">
        <f>ROUND(I426*H426,2)</f>
        <v>0</v>
      </c>
      <c r="BL426" s="18" t="s">
        <v>208</v>
      </c>
      <c r="BM426" s="227" t="s">
        <v>2551</v>
      </c>
    </row>
    <row r="427" spans="1:65" s="2" customFormat="1" ht="24.2" customHeight="1">
      <c r="A427" s="36"/>
      <c r="B427" s="37"/>
      <c r="C427" s="215" t="s">
        <v>520</v>
      </c>
      <c r="D427" s="215" t="s">
        <v>204</v>
      </c>
      <c r="E427" s="216" t="s">
        <v>2552</v>
      </c>
      <c r="F427" s="217" t="s">
        <v>2553</v>
      </c>
      <c r="G427" s="218" t="s">
        <v>207</v>
      </c>
      <c r="H427" s="219">
        <v>1.26</v>
      </c>
      <c r="I427" s="220"/>
      <c r="J427" s="221">
        <f>ROUND(I427*H427,2)</f>
        <v>0</v>
      </c>
      <c r="K427" s="222"/>
      <c r="L427" s="39"/>
      <c r="M427" s="223" t="s">
        <v>1</v>
      </c>
      <c r="N427" s="224" t="s">
        <v>43</v>
      </c>
      <c r="O427" s="73"/>
      <c r="P427" s="225">
        <f>O427*H427</f>
        <v>0</v>
      </c>
      <c r="Q427" s="225">
        <v>0</v>
      </c>
      <c r="R427" s="225">
        <f>Q427*H427</f>
        <v>0</v>
      </c>
      <c r="S427" s="225">
        <v>2.4</v>
      </c>
      <c r="T427" s="226">
        <f>S427*H427</f>
        <v>3.024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27" t="s">
        <v>208</v>
      </c>
      <c r="AT427" s="227" t="s">
        <v>204</v>
      </c>
      <c r="AU427" s="227" t="s">
        <v>87</v>
      </c>
      <c r="AY427" s="18" t="s">
        <v>202</v>
      </c>
      <c r="BE427" s="122">
        <f>IF(N427="základná",J427,0)</f>
        <v>0</v>
      </c>
      <c r="BF427" s="122">
        <f>IF(N427="znížená",J427,0)</f>
        <v>0</v>
      </c>
      <c r="BG427" s="122">
        <f>IF(N427="zákl. prenesená",J427,0)</f>
        <v>0</v>
      </c>
      <c r="BH427" s="122">
        <f>IF(N427="zníž. prenesená",J427,0)</f>
        <v>0</v>
      </c>
      <c r="BI427" s="122">
        <f>IF(N427="nulová",J427,0)</f>
        <v>0</v>
      </c>
      <c r="BJ427" s="18" t="s">
        <v>87</v>
      </c>
      <c r="BK427" s="122">
        <f>ROUND(I427*H427,2)</f>
        <v>0</v>
      </c>
      <c r="BL427" s="18" t="s">
        <v>208</v>
      </c>
      <c r="BM427" s="227" t="s">
        <v>2554</v>
      </c>
    </row>
    <row r="428" spans="1:65" s="13" customFormat="1" ht="22.5">
      <c r="B428" s="228"/>
      <c r="C428" s="229"/>
      <c r="D428" s="230" t="s">
        <v>210</v>
      </c>
      <c r="E428" s="231" t="s">
        <v>1</v>
      </c>
      <c r="F428" s="232" t="s">
        <v>2555</v>
      </c>
      <c r="G428" s="229"/>
      <c r="H428" s="233">
        <v>1.26</v>
      </c>
      <c r="I428" s="234"/>
      <c r="J428" s="229"/>
      <c r="K428" s="229"/>
      <c r="L428" s="235"/>
      <c r="M428" s="236"/>
      <c r="N428" s="237"/>
      <c r="O428" s="237"/>
      <c r="P428" s="237"/>
      <c r="Q428" s="237"/>
      <c r="R428" s="237"/>
      <c r="S428" s="237"/>
      <c r="T428" s="238"/>
      <c r="AT428" s="239" t="s">
        <v>210</v>
      </c>
      <c r="AU428" s="239" t="s">
        <v>87</v>
      </c>
      <c r="AV428" s="13" t="s">
        <v>87</v>
      </c>
      <c r="AW428" s="13" t="s">
        <v>33</v>
      </c>
      <c r="AX428" s="13" t="s">
        <v>81</v>
      </c>
      <c r="AY428" s="239" t="s">
        <v>202</v>
      </c>
    </row>
    <row r="429" spans="1:65" s="2" customFormat="1" ht="24.2" customHeight="1">
      <c r="A429" s="36"/>
      <c r="B429" s="37"/>
      <c r="C429" s="215" t="s">
        <v>525</v>
      </c>
      <c r="D429" s="215" t="s">
        <v>204</v>
      </c>
      <c r="E429" s="216" t="s">
        <v>2556</v>
      </c>
      <c r="F429" s="217" t="s">
        <v>2557</v>
      </c>
      <c r="G429" s="218" t="s">
        <v>207</v>
      </c>
      <c r="H429" s="219">
        <v>18.132999999999999</v>
      </c>
      <c r="I429" s="220"/>
      <c r="J429" s="221">
        <f>ROUND(I429*H429,2)</f>
        <v>0</v>
      </c>
      <c r="K429" s="222"/>
      <c r="L429" s="39"/>
      <c r="M429" s="223" t="s">
        <v>1</v>
      </c>
      <c r="N429" s="224" t="s">
        <v>43</v>
      </c>
      <c r="O429" s="73"/>
      <c r="P429" s="225">
        <f>O429*H429</f>
        <v>0</v>
      </c>
      <c r="Q429" s="225">
        <v>4.6809999999999997E-2</v>
      </c>
      <c r="R429" s="225">
        <f>Q429*H429</f>
        <v>0.84880572999999993</v>
      </c>
      <c r="S429" s="225">
        <v>2.3849999999999998</v>
      </c>
      <c r="T429" s="226">
        <f>S429*H429</f>
        <v>43.247204999999994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227" t="s">
        <v>208</v>
      </c>
      <c r="AT429" s="227" t="s">
        <v>204</v>
      </c>
      <c r="AU429" s="227" t="s">
        <v>87</v>
      </c>
      <c r="AY429" s="18" t="s">
        <v>202</v>
      </c>
      <c r="BE429" s="122">
        <f>IF(N429="základná",J429,0)</f>
        <v>0</v>
      </c>
      <c r="BF429" s="122">
        <f>IF(N429="znížená",J429,0)</f>
        <v>0</v>
      </c>
      <c r="BG429" s="122">
        <f>IF(N429="zákl. prenesená",J429,0)</f>
        <v>0</v>
      </c>
      <c r="BH429" s="122">
        <f>IF(N429="zníž. prenesená",J429,0)</f>
        <v>0</v>
      </c>
      <c r="BI429" s="122">
        <f>IF(N429="nulová",J429,0)</f>
        <v>0</v>
      </c>
      <c r="BJ429" s="18" t="s">
        <v>87</v>
      </c>
      <c r="BK429" s="122">
        <f>ROUND(I429*H429,2)</f>
        <v>0</v>
      </c>
      <c r="BL429" s="18" t="s">
        <v>208</v>
      </c>
      <c r="BM429" s="227" t="s">
        <v>2558</v>
      </c>
    </row>
    <row r="430" spans="1:65" s="13" customFormat="1" ht="22.5">
      <c r="B430" s="228"/>
      <c r="C430" s="229"/>
      <c r="D430" s="230" t="s">
        <v>210</v>
      </c>
      <c r="E430" s="231" t="s">
        <v>1</v>
      </c>
      <c r="F430" s="232" t="s">
        <v>2559</v>
      </c>
      <c r="G430" s="229"/>
      <c r="H430" s="233">
        <v>1.880736</v>
      </c>
      <c r="I430" s="234"/>
      <c r="J430" s="229"/>
      <c r="K430" s="229"/>
      <c r="L430" s="235"/>
      <c r="M430" s="236"/>
      <c r="N430" s="237"/>
      <c r="O430" s="237"/>
      <c r="P430" s="237"/>
      <c r="Q430" s="237"/>
      <c r="R430" s="237"/>
      <c r="S430" s="237"/>
      <c r="T430" s="238"/>
      <c r="AT430" s="239" t="s">
        <v>210</v>
      </c>
      <c r="AU430" s="239" t="s">
        <v>87</v>
      </c>
      <c r="AV430" s="13" t="s">
        <v>87</v>
      </c>
      <c r="AW430" s="13" t="s">
        <v>33</v>
      </c>
      <c r="AX430" s="13" t="s">
        <v>77</v>
      </c>
      <c r="AY430" s="239" t="s">
        <v>202</v>
      </c>
    </row>
    <row r="431" spans="1:65" s="13" customFormat="1" ht="22.5">
      <c r="B431" s="228"/>
      <c r="C431" s="229"/>
      <c r="D431" s="230" t="s">
        <v>210</v>
      </c>
      <c r="E431" s="231" t="s">
        <v>1</v>
      </c>
      <c r="F431" s="232" t="s">
        <v>2560</v>
      </c>
      <c r="G431" s="229"/>
      <c r="H431" s="233">
        <v>2.3492700000000002</v>
      </c>
      <c r="I431" s="234"/>
      <c r="J431" s="229"/>
      <c r="K431" s="229"/>
      <c r="L431" s="235"/>
      <c r="M431" s="236"/>
      <c r="N431" s="237"/>
      <c r="O431" s="237"/>
      <c r="P431" s="237"/>
      <c r="Q431" s="237"/>
      <c r="R431" s="237"/>
      <c r="S431" s="237"/>
      <c r="T431" s="238"/>
      <c r="AT431" s="239" t="s">
        <v>210</v>
      </c>
      <c r="AU431" s="239" t="s">
        <v>87</v>
      </c>
      <c r="AV431" s="13" t="s">
        <v>87</v>
      </c>
      <c r="AW431" s="13" t="s">
        <v>33</v>
      </c>
      <c r="AX431" s="13" t="s">
        <v>77</v>
      </c>
      <c r="AY431" s="239" t="s">
        <v>202</v>
      </c>
    </row>
    <row r="432" spans="1:65" s="13" customFormat="1" ht="11.25">
      <c r="B432" s="228"/>
      <c r="C432" s="229"/>
      <c r="D432" s="230" t="s">
        <v>210</v>
      </c>
      <c r="E432" s="231" t="s">
        <v>1</v>
      </c>
      <c r="F432" s="232" t="s">
        <v>2561</v>
      </c>
      <c r="G432" s="229"/>
      <c r="H432" s="233">
        <v>0.72</v>
      </c>
      <c r="I432" s="234"/>
      <c r="J432" s="229"/>
      <c r="K432" s="229"/>
      <c r="L432" s="235"/>
      <c r="M432" s="236"/>
      <c r="N432" s="237"/>
      <c r="O432" s="237"/>
      <c r="P432" s="237"/>
      <c r="Q432" s="237"/>
      <c r="R432" s="237"/>
      <c r="S432" s="237"/>
      <c r="T432" s="238"/>
      <c r="AT432" s="239" t="s">
        <v>210</v>
      </c>
      <c r="AU432" s="239" t="s">
        <v>87</v>
      </c>
      <c r="AV432" s="13" t="s">
        <v>87</v>
      </c>
      <c r="AW432" s="13" t="s">
        <v>33</v>
      </c>
      <c r="AX432" s="13" t="s">
        <v>77</v>
      </c>
      <c r="AY432" s="239" t="s">
        <v>202</v>
      </c>
    </row>
    <row r="433" spans="1:65" s="14" customFormat="1" ht="11.25">
      <c r="B433" s="240"/>
      <c r="C433" s="241"/>
      <c r="D433" s="230" t="s">
        <v>210</v>
      </c>
      <c r="E433" s="242" t="s">
        <v>1</v>
      </c>
      <c r="F433" s="243" t="s">
        <v>227</v>
      </c>
      <c r="G433" s="241"/>
      <c r="H433" s="244">
        <v>4.9500060000000001</v>
      </c>
      <c r="I433" s="245"/>
      <c r="J433" s="241"/>
      <c r="K433" s="241"/>
      <c r="L433" s="246"/>
      <c r="M433" s="247"/>
      <c r="N433" s="248"/>
      <c r="O433" s="248"/>
      <c r="P433" s="248"/>
      <c r="Q433" s="248"/>
      <c r="R433" s="248"/>
      <c r="S433" s="248"/>
      <c r="T433" s="249"/>
      <c r="AT433" s="250" t="s">
        <v>210</v>
      </c>
      <c r="AU433" s="250" t="s">
        <v>87</v>
      </c>
      <c r="AV433" s="14" t="s">
        <v>215</v>
      </c>
      <c r="AW433" s="14" t="s">
        <v>33</v>
      </c>
      <c r="AX433" s="14" t="s">
        <v>77</v>
      </c>
      <c r="AY433" s="250" t="s">
        <v>202</v>
      </c>
    </row>
    <row r="434" spans="1:65" s="16" customFormat="1" ht="11.25">
      <c r="B434" s="262"/>
      <c r="C434" s="263"/>
      <c r="D434" s="230" t="s">
        <v>210</v>
      </c>
      <c r="E434" s="264" t="s">
        <v>1</v>
      </c>
      <c r="F434" s="265" t="s">
        <v>2562</v>
      </c>
      <c r="G434" s="263"/>
      <c r="H434" s="264" t="s">
        <v>1</v>
      </c>
      <c r="I434" s="266"/>
      <c r="J434" s="263"/>
      <c r="K434" s="263"/>
      <c r="L434" s="267"/>
      <c r="M434" s="268"/>
      <c r="N434" s="269"/>
      <c r="O434" s="269"/>
      <c r="P434" s="269"/>
      <c r="Q434" s="269"/>
      <c r="R434" s="269"/>
      <c r="S434" s="269"/>
      <c r="T434" s="270"/>
      <c r="AT434" s="271" t="s">
        <v>210</v>
      </c>
      <c r="AU434" s="271" t="s">
        <v>87</v>
      </c>
      <c r="AV434" s="16" t="s">
        <v>81</v>
      </c>
      <c r="AW434" s="16" t="s">
        <v>33</v>
      </c>
      <c r="AX434" s="16" t="s">
        <v>77</v>
      </c>
      <c r="AY434" s="271" t="s">
        <v>202</v>
      </c>
    </row>
    <row r="435" spans="1:65" s="13" customFormat="1" ht="11.25">
      <c r="B435" s="228"/>
      <c r="C435" s="229"/>
      <c r="D435" s="230" t="s">
        <v>210</v>
      </c>
      <c r="E435" s="231" t="s">
        <v>1</v>
      </c>
      <c r="F435" s="232" t="s">
        <v>2563</v>
      </c>
      <c r="G435" s="229"/>
      <c r="H435" s="233">
        <v>2.1840000000000002</v>
      </c>
      <c r="I435" s="234"/>
      <c r="J435" s="229"/>
      <c r="K435" s="229"/>
      <c r="L435" s="235"/>
      <c r="M435" s="236"/>
      <c r="N435" s="237"/>
      <c r="O435" s="237"/>
      <c r="P435" s="237"/>
      <c r="Q435" s="237"/>
      <c r="R435" s="237"/>
      <c r="S435" s="237"/>
      <c r="T435" s="238"/>
      <c r="AT435" s="239" t="s">
        <v>210</v>
      </c>
      <c r="AU435" s="239" t="s">
        <v>87</v>
      </c>
      <c r="AV435" s="13" t="s">
        <v>87</v>
      </c>
      <c r="AW435" s="13" t="s">
        <v>33</v>
      </c>
      <c r="AX435" s="13" t="s">
        <v>77</v>
      </c>
      <c r="AY435" s="239" t="s">
        <v>202</v>
      </c>
    </row>
    <row r="436" spans="1:65" s="13" customFormat="1" ht="11.25">
      <c r="B436" s="228"/>
      <c r="C436" s="229"/>
      <c r="D436" s="230" t="s">
        <v>210</v>
      </c>
      <c r="E436" s="231" t="s">
        <v>1</v>
      </c>
      <c r="F436" s="232" t="s">
        <v>2564</v>
      </c>
      <c r="G436" s="229"/>
      <c r="H436" s="233">
        <v>1.7844</v>
      </c>
      <c r="I436" s="234"/>
      <c r="J436" s="229"/>
      <c r="K436" s="229"/>
      <c r="L436" s="235"/>
      <c r="M436" s="236"/>
      <c r="N436" s="237"/>
      <c r="O436" s="237"/>
      <c r="P436" s="237"/>
      <c r="Q436" s="237"/>
      <c r="R436" s="237"/>
      <c r="S436" s="237"/>
      <c r="T436" s="238"/>
      <c r="AT436" s="239" t="s">
        <v>210</v>
      </c>
      <c r="AU436" s="239" t="s">
        <v>87</v>
      </c>
      <c r="AV436" s="13" t="s">
        <v>87</v>
      </c>
      <c r="AW436" s="13" t="s">
        <v>33</v>
      </c>
      <c r="AX436" s="13" t="s">
        <v>77</v>
      </c>
      <c r="AY436" s="239" t="s">
        <v>202</v>
      </c>
    </row>
    <row r="437" spans="1:65" s="13" customFormat="1" ht="11.25">
      <c r="B437" s="228"/>
      <c r="C437" s="229"/>
      <c r="D437" s="230" t="s">
        <v>210</v>
      </c>
      <c r="E437" s="231" t="s">
        <v>1</v>
      </c>
      <c r="F437" s="232" t="s">
        <v>2565</v>
      </c>
      <c r="G437" s="229"/>
      <c r="H437" s="233">
        <v>0.56200000000000006</v>
      </c>
      <c r="I437" s="234"/>
      <c r="J437" s="229"/>
      <c r="K437" s="229"/>
      <c r="L437" s="235"/>
      <c r="M437" s="236"/>
      <c r="N437" s="237"/>
      <c r="O437" s="237"/>
      <c r="P437" s="237"/>
      <c r="Q437" s="237"/>
      <c r="R437" s="237"/>
      <c r="S437" s="237"/>
      <c r="T437" s="238"/>
      <c r="AT437" s="239" t="s">
        <v>210</v>
      </c>
      <c r="AU437" s="239" t="s">
        <v>87</v>
      </c>
      <c r="AV437" s="13" t="s">
        <v>87</v>
      </c>
      <c r="AW437" s="13" t="s">
        <v>33</v>
      </c>
      <c r="AX437" s="13" t="s">
        <v>77</v>
      </c>
      <c r="AY437" s="239" t="s">
        <v>202</v>
      </c>
    </row>
    <row r="438" spans="1:65" s="14" customFormat="1" ht="11.25">
      <c r="B438" s="240"/>
      <c r="C438" s="241"/>
      <c r="D438" s="230" t="s">
        <v>210</v>
      </c>
      <c r="E438" s="242" t="s">
        <v>1</v>
      </c>
      <c r="F438" s="243" t="s">
        <v>227</v>
      </c>
      <c r="G438" s="241"/>
      <c r="H438" s="244">
        <v>4.5304000000000002</v>
      </c>
      <c r="I438" s="245"/>
      <c r="J438" s="241"/>
      <c r="K438" s="241"/>
      <c r="L438" s="246"/>
      <c r="M438" s="247"/>
      <c r="N438" s="248"/>
      <c r="O438" s="248"/>
      <c r="P438" s="248"/>
      <c r="Q438" s="248"/>
      <c r="R438" s="248"/>
      <c r="S438" s="248"/>
      <c r="T438" s="249"/>
      <c r="AT438" s="250" t="s">
        <v>210</v>
      </c>
      <c r="AU438" s="250" t="s">
        <v>87</v>
      </c>
      <c r="AV438" s="14" t="s">
        <v>215</v>
      </c>
      <c r="AW438" s="14" t="s">
        <v>33</v>
      </c>
      <c r="AX438" s="14" t="s">
        <v>77</v>
      </c>
      <c r="AY438" s="250" t="s">
        <v>202</v>
      </c>
    </row>
    <row r="439" spans="1:65" s="13" customFormat="1" ht="22.5">
      <c r="B439" s="228"/>
      <c r="C439" s="229"/>
      <c r="D439" s="230" t="s">
        <v>210</v>
      </c>
      <c r="E439" s="231" t="s">
        <v>1</v>
      </c>
      <c r="F439" s="232" t="s">
        <v>2566</v>
      </c>
      <c r="G439" s="229"/>
      <c r="H439" s="233">
        <v>6.6417000000000002</v>
      </c>
      <c r="I439" s="234"/>
      <c r="J439" s="229"/>
      <c r="K439" s="229"/>
      <c r="L439" s="235"/>
      <c r="M439" s="236"/>
      <c r="N439" s="237"/>
      <c r="O439" s="237"/>
      <c r="P439" s="237"/>
      <c r="Q439" s="237"/>
      <c r="R439" s="237"/>
      <c r="S439" s="237"/>
      <c r="T439" s="238"/>
      <c r="AT439" s="239" t="s">
        <v>210</v>
      </c>
      <c r="AU439" s="239" t="s">
        <v>87</v>
      </c>
      <c r="AV439" s="13" t="s">
        <v>87</v>
      </c>
      <c r="AW439" s="13" t="s">
        <v>33</v>
      </c>
      <c r="AX439" s="13" t="s">
        <v>77</v>
      </c>
      <c r="AY439" s="239" t="s">
        <v>202</v>
      </c>
    </row>
    <row r="440" spans="1:65" s="13" customFormat="1" ht="11.25">
      <c r="B440" s="228"/>
      <c r="C440" s="229"/>
      <c r="D440" s="230" t="s">
        <v>210</v>
      </c>
      <c r="E440" s="231" t="s">
        <v>1</v>
      </c>
      <c r="F440" s="232" t="s">
        <v>2567</v>
      </c>
      <c r="G440" s="229"/>
      <c r="H440" s="233">
        <v>2.01105</v>
      </c>
      <c r="I440" s="234"/>
      <c r="J440" s="229"/>
      <c r="K440" s="229"/>
      <c r="L440" s="235"/>
      <c r="M440" s="236"/>
      <c r="N440" s="237"/>
      <c r="O440" s="237"/>
      <c r="P440" s="237"/>
      <c r="Q440" s="237"/>
      <c r="R440" s="237"/>
      <c r="S440" s="237"/>
      <c r="T440" s="238"/>
      <c r="AT440" s="239" t="s">
        <v>210</v>
      </c>
      <c r="AU440" s="239" t="s">
        <v>87</v>
      </c>
      <c r="AV440" s="13" t="s">
        <v>87</v>
      </c>
      <c r="AW440" s="13" t="s">
        <v>33</v>
      </c>
      <c r="AX440" s="13" t="s">
        <v>77</v>
      </c>
      <c r="AY440" s="239" t="s">
        <v>202</v>
      </c>
    </row>
    <row r="441" spans="1:65" s="14" customFormat="1" ht="11.25">
      <c r="B441" s="240"/>
      <c r="C441" s="241"/>
      <c r="D441" s="230" t="s">
        <v>210</v>
      </c>
      <c r="E441" s="242" t="s">
        <v>1</v>
      </c>
      <c r="F441" s="243" t="s">
        <v>227</v>
      </c>
      <c r="G441" s="241"/>
      <c r="H441" s="244">
        <v>8.6527499999999993</v>
      </c>
      <c r="I441" s="245"/>
      <c r="J441" s="241"/>
      <c r="K441" s="241"/>
      <c r="L441" s="246"/>
      <c r="M441" s="247"/>
      <c r="N441" s="248"/>
      <c r="O441" s="248"/>
      <c r="P441" s="248"/>
      <c r="Q441" s="248"/>
      <c r="R441" s="248"/>
      <c r="S441" s="248"/>
      <c r="T441" s="249"/>
      <c r="AT441" s="250" t="s">
        <v>210</v>
      </c>
      <c r="AU441" s="250" t="s">
        <v>87</v>
      </c>
      <c r="AV441" s="14" t="s">
        <v>215</v>
      </c>
      <c r="AW441" s="14" t="s">
        <v>33</v>
      </c>
      <c r="AX441" s="14" t="s">
        <v>77</v>
      </c>
      <c r="AY441" s="250" t="s">
        <v>202</v>
      </c>
    </row>
    <row r="442" spans="1:65" s="15" customFormat="1" ht="11.25">
      <c r="B442" s="251"/>
      <c r="C442" s="252"/>
      <c r="D442" s="230" t="s">
        <v>210</v>
      </c>
      <c r="E442" s="253" t="s">
        <v>1</v>
      </c>
      <c r="F442" s="254" t="s">
        <v>260</v>
      </c>
      <c r="G442" s="252"/>
      <c r="H442" s="255">
        <v>18.133156</v>
      </c>
      <c r="I442" s="256"/>
      <c r="J442" s="252"/>
      <c r="K442" s="252"/>
      <c r="L442" s="257"/>
      <c r="M442" s="258"/>
      <c r="N442" s="259"/>
      <c r="O442" s="259"/>
      <c r="P442" s="259"/>
      <c r="Q442" s="259"/>
      <c r="R442" s="259"/>
      <c r="S442" s="259"/>
      <c r="T442" s="260"/>
      <c r="AT442" s="261" t="s">
        <v>210</v>
      </c>
      <c r="AU442" s="261" t="s">
        <v>87</v>
      </c>
      <c r="AV442" s="15" t="s">
        <v>208</v>
      </c>
      <c r="AW442" s="15" t="s">
        <v>33</v>
      </c>
      <c r="AX442" s="15" t="s">
        <v>81</v>
      </c>
      <c r="AY442" s="261" t="s">
        <v>202</v>
      </c>
    </row>
    <row r="443" spans="1:65" s="2" customFormat="1" ht="24.2" customHeight="1">
      <c r="A443" s="36"/>
      <c r="B443" s="37"/>
      <c r="C443" s="215" t="s">
        <v>532</v>
      </c>
      <c r="D443" s="215" t="s">
        <v>204</v>
      </c>
      <c r="E443" s="216" t="s">
        <v>2568</v>
      </c>
      <c r="F443" s="217" t="s">
        <v>2569</v>
      </c>
      <c r="G443" s="218" t="s">
        <v>230</v>
      </c>
      <c r="H443" s="219">
        <v>15.596</v>
      </c>
      <c r="I443" s="220"/>
      <c r="J443" s="221">
        <f>ROUND(I443*H443,2)</f>
        <v>0</v>
      </c>
      <c r="K443" s="222"/>
      <c r="L443" s="39"/>
      <c r="M443" s="223" t="s">
        <v>1</v>
      </c>
      <c r="N443" s="224" t="s">
        <v>43</v>
      </c>
      <c r="O443" s="73"/>
      <c r="P443" s="225">
        <f>O443*H443</f>
        <v>0</v>
      </c>
      <c r="Q443" s="225">
        <v>0</v>
      </c>
      <c r="R443" s="225">
        <f>Q443*H443</f>
        <v>0</v>
      </c>
      <c r="S443" s="225">
        <v>0.35699999999999998</v>
      </c>
      <c r="T443" s="226">
        <f>S443*H443</f>
        <v>5.5677719999999997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227" t="s">
        <v>208</v>
      </c>
      <c r="AT443" s="227" t="s">
        <v>204</v>
      </c>
      <c r="AU443" s="227" t="s">
        <v>87</v>
      </c>
      <c r="AY443" s="18" t="s">
        <v>202</v>
      </c>
      <c r="BE443" s="122">
        <f>IF(N443="základná",J443,0)</f>
        <v>0</v>
      </c>
      <c r="BF443" s="122">
        <f>IF(N443="znížená",J443,0)</f>
        <v>0</v>
      </c>
      <c r="BG443" s="122">
        <f>IF(N443="zákl. prenesená",J443,0)</f>
        <v>0</v>
      </c>
      <c r="BH443" s="122">
        <f>IF(N443="zníž. prenesená",J443,0)</f>
        <v>0</v>
      </c>
      <c r="BI443" s="122">
        <f>IF(N443="nulová",J443,0)</f>
        <v>0</v>
      </c>
      <c r="BJ443" s="18" t="s">
        <v>87</v>
      </c>
      <c r="BK443" s="122">
        <f>ROUND(I443*H443,2)</f>
        <v>0</v>
      </c>
      <c r="BL443" s="18" t="s">
        <v>208</v>
      </c>
      <c r="BM443" s="227" t="s">
        <v>2570</v>
      </c>
    </row>
    <row r="444" spans="1:65" s="16" customFormat="1" ht="11.25">
      <c r="B444" s="262"/>
      <c r="C444" s="263"/>
      <c r="D444" s="230" t="s">
        <v>210</v>
      </c>
      <c r="E444" s="264" t="s">
        <v>1</v>
      </c>
      <c r="F444" s="265" t="s">
        <v>2571</v>
      </c>
      <c r="G444" s="263"/>
      <c r="H444" s="264" t="s">
        <v>1</v>
      </c>
      <c r="I444" s="266"/>
      <c r="J444" s="263"/>
      <c r="K444" s="263"/>
      <c r="L444" s="267"/>
      <c r="M444" s="268"/>
      <c r="N444" s="269"/>
      <c r="O444" s="269"/>
      <c r="P444" s="269"/>
      <c r="Q444" s="269"/>
      <c r="R444" s="269"/>
      <c r="S444" s="269"/>
      <c r="T444" s="270"/>
      <c r="AT444" s="271" t="s">
        <v>210</v>
      </c>
      <c r="AU444" s="271" t="s">
        <v>87</v>
      </c>
      <c r="AV444" s="16" t="s">
        <v>81</v>
      </c>
      <c r="AW444" s="16" t="s">
        <v>33</v>
      </c>
      <c r="AX444" s="16" t="s">
        <v>77</v>
      </c>
      <c r="AY444" s="271" t="s">
        <v>202</v>
      </c>
    </row>
    <row r="445" spans="1:65" s="13" customFormat="1" ht="11.25">
      <c r="B445" s="228"/>
      <c r="C445" s="229"/>
      <c r="D445" s="230" t="s">
        <v>210</v>
      </c>
      <c r="E445" s="231" t="s">
        <v>1</v>
      </c>
      <c r="F445" s="232" t="s">
        <v>2572</v>
      </c>
      <c r="G445" s="229"/>
      <c r="H445" s="233">
        <v>7.5259999999999998</v>
      </c>
      <c r="I445" s="234"/>
      <c r="J445" s="229"/>
      <c r="K445" s="229"/>
      <c r="L445" s="235"/>
      <c r="M445" s="236"/>
      <c r="N445" s="237"/>
      <c r="O445" s="237"/>
      <c r="P445" s="237"/>
      <c r="Q445" s="237"/>
      <c r="R445" s="237"/>
      <c r="S445" s="237"/>
      <c r="T445" s="238"/>
      <c r="AT445" s="239" t="s">
        <v>210</v>
      </c>
      <c r="AU445" s="239" t="s">
        <v>87</v>
      </c>
      <c r="AV445" s="13" t="s">
        <v>87</v>
      </c>
      <c r="AW445" s="13" t="s">
        <v>33</v>
      </c>
      <c r="AX445" s="13" t="s">
        <v>77</v>
      </c>
      <c r="AY445" s="239" t="s">
        <v>202</v>
      </c>
    </row>
    <row r="446" spans="1:65" s="13" customFormat="1" ht="11.25">
      <c r="B446" s="228"/>
      <c r="C446" s="229"/>
      <c r="D446" s="230" t="s">
        <v>210</v>
      </c>
      <c r="E446" s="231" t="s">
        <v>1</v>
      </c>
      <c r="F446" s="232" t="s">
        <v>2573</v>
      </c>
      <c r="G446" s="229"/>
      <c r="H446" s="233">
        <v>6.5</v>
      </c>
      <c r="I446" s="234"/>
      <c r="J446" s="229"/>
      <c r="K446" s="229"/>
      <c r="L446" s="235"/>
      <c r="M446" s="236"/>
      <c r="N446" s="237"/>
      <c r="O446" s="237"/>
      <c r="P446" s="237"/>
      <c r="Q446" s="237"/>
      <c r="R446" s="237"/>
      <c r="S446" s="237"/>
      <c r="T446" s="238"/>
      <c r="AT446" s="239" t="s">
        <v>210</v>
      </c>
      <c r="AU446" s="239" t="s">
        <v>87</v>
      </c>
      <c r="AV446" s="13" t="s">
        <v>87</v>
      </c>
      <c r="AW446" s="13" t="s">
        <v>33</v>
      </c>
      <c r="AX446" s="13" t="s">
        <v>77</v>
      </c>
      <c r="AY446" s="239" t="s">
        <v>202</v>
      </c>
    </row>
    <row r="447" spans="1:65" s="13" customFormat="1" ht="11.25">
      <c r="B447" s="228"/>
      <c r="C447" s="229"/>
      <c r="D447" s="230" t="s">
        <v>210</v>
      </c>
      <c r="E447" s="231" t="s">
        <v>1</v>
      </c>
      <c r="F447" s="232" t="s">
        <v>2574</v>
      </c>
      <c r="G447" s="229"/>
      <c r="H447" s="233">
        <v>1.57</v>
      </c>
      <c r="I447" s="234"/>
      <c r="J447" s="229"/>
      <c r="K447" s="229"/>
      <c r="L447" s="235"/>
      <c r="M447" s="236"/>
      <c r="N447" s="237"/>
      <c r="O447" s="237"/>
      <c r="P447" s="237"/>
      <c r="Q447" s="237"/>
      <c r="R447" s="237"/>
      <c r="S447" s="237"/>
      <c r="T447" s="238"/>
      <c r="AT447" s="239" t="s">
        <v>210</v>
      </c>
      <c r="AU447" s="239" t="s">
        <v>87</v>
      </c>
      <c r="AV447" s="13" t="s">
        <v>87</v>
      </c>
      <c r="AW447" s="13" t="s">
        <v>33</v>
      </c>
      <c r="AX447" s="13" t="s">
        <v>77</v>
      </c>
      <c r="AY447" s="239" t="s">
        <v>202</v>
      </c>
    </row>
    <row r="448" spans="1:65" s="14" customFormat="1" ht="11.25">
      <c r="B448" s="240"/>
      <c r="C448" s="241"/>
      <c r="D448" s="230" t="s">
        <v>210</v>
      </c>
      <c r="E448" s="242" t="s">
        <v>1</v>
      </c>
      <c r="F448" s="243" t="s">
        <v>227</v>
      </c>
      <c r="G448" s="241"/>
      <c r="H448" s="244">
        <v>15.596</v>
      </c>
      <c r="I448" s="245"/>
      <c r="J448" s="241"/>
      <c r="K448" s="241"/>
      <c r="L448" s="246"/>
      <c r="M448" s="247"/>
      <c r="N448" s="248"/>
      <c r="O448" s="248"/>
      <c r="P448" s="248"/>
      <c r="Q448" s="248"/>
      <c r="R448" s="248"/>
      <c r="S448" s="248"/>
      <c r="T448" s="249"/>
      <c r="AT448" s="250" t="s">
        <v>210</v>
      </c>
      <c r="AU448" s="250" t="s">
        <v>87</v>
      </c>
      <c r="AV448" s="14" t="s">
        <v>215</v>
      </c>
      <c r="AW448" s="14" t="s">
        <v>33</v>
      </c>
      <c r="AX448" s="14" t="s">
        <v>81</v>
      </c>
      <c r="AY448" s="250" t="s">
        <v>202</v>
      </c>
    </row>
    <row r="449" spans="1:65" s="2" customFormat="1" ht="24.2" customHeight="1">
      <c r="A449" s="36"/>
      <c r="B449" s="37"/>
      <c r="C449" s="215" t="s">
        <v>537</v>
      </c>
      <c r="D449" s="215" t="s">
        <v>204</v>
      </c>
      <c r="E449" s="216" t="s">
        <v>2575</v>
      </c>
      <c r="F449" s="217" t="s">
        <v>2576</v>
      </c>
      <c r="G449" s="218" t="s">
        <v>207</v>
      </c>
      <c r="H449" s="219">
        <v>9.3650000000000002</v>
      </c>
      <c r="I449" s="220"/>
      <c r="J449" s="221">
        <f>ROUND(I449*H449,2)</f>
        <v>0</v>
      </c>
      <c r="K449" s="222"/>
      <c r="L449" s="39"/>
      <c r="M449" s="223" t="s">
        <v>1</v>
      </c>
      <c r="N449" s="224" t="s">
        <v>43</v>
      </c>
      <c r="O449" s="73"/>
      <c r="P449" s="225">
        <f>O449*H449</f>
        <v>0</v>
      </c>
      <c r="Q449" s="225">
        <v>0.25272</v>
      </c>
      <c r="R449" s="225">
        <f>Q449*H449</f>
        <v>2.3667228000000002</v>
      </c>
      <c r="S449" s="225">
        <v>2.4</v>
      </c>
      <c r="T449" s="226">
        <f>S449*H449</f>
        <v>22.475999999999999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227" t="s">
        <v>208</v>
      </c>
      <c r="AT449" s="227" t="s">
        <v>204</v>
      </c>
      <c r="AU449" s="227" t="s">
        <v>87</v>
      </c>
      <c r="AY449" s="18" t="s">
        <v>202</v>
      </c>
      <c r="BE449" s="122">
        <f>IF(N449="základná",J449,0)</f>
        <v>0</v>
      </c>
      <c r="BF449" s="122">
        <f>IF(N449="znížená",J449,0)</f>
        <v>0</v>
      </c>
      <c r="BG449" s="122">
        <f>IF(N449="zákl. prenesená",J449,0)</f>
        <v>0</v>
      </c>
      <c r="BH449" s="122">
        <f>IF(N449="zníž. prenesená",J449,0)</f>
        <v>0</v>
      </c>
      <c r="BI449" s="122">
        <f>IF(N449="nulová",J449,0)</f>
        <v>0</v>
      </c>
      <c r="BJ449" s="18" t="s">
        <v>87</v>
      </c>
      <c r="BK449" s="122">
        <f>ROUND(I449*H449,2)</f>
        <v>0</v>
      </c>
      <c r="BL449" s="18" t="s">
        <v>208</v>
      </c>
      <c r="BM449" s="227" t="s">
        <v>2577</v>
      </c>
    </row>
    <row r="450" spans="1:65" s="16" customFormat="1" ht="11.25">
      <c r="B450" s="262"/>
      <c r="C450" s="263"/>
      <c r="D450" s="230" t="s">
        <v>210</v>
      </c>
      <c r="E450" s="264" t="s">
        <v>1</v>
      </c>
      <c r="F450" s="265" t="s">
        <v>2578</v>
      </c>
      <c r="G450" s="263"/>
      <c r="H450" s="264" t="s">
        <v>1</v>
      </c>
      <c r="I450" s="266"/>
      <c r="J450" s="263"/>
      <c r="K450" s="263"/>
      <c r="L450" s="267"/>
      <c r="M450" s="268"/>
      <c r="N450" s="269"/>
      <c r="O450" s="269"/>
      <c r="P450" s="269"/>
      <c r="Q450" s="269"/>
      <c r="R450" s="269"/>
      <c r="S450" s="269"/>
      <c r="T450" s="270"/>
      <c r="AT450" s="271" t="s">
        <v>210</v>
      </c>
      <c r="AU450" s="271" t="s">
        <v>87</v>
      </c>
      <c r="AV450" s="16" t="s">
        <v>81</v>
      </c>
      <c r="AW450" s="16" t="s">
        <v>33</v>
      </c>
      <c r="AX450" s="16" t="s">
        <v>77</v>
      </c>
      <c r="AY450" s="271" t="s">
        <v>202</v>
      </c>
    </row>
    <row r="451" spans="1:65" s="13" customFormat="1" ht="22.5">
      <c r="B451" s="228"/>
      <c r="C451" s="229"/>
      <c r="D451" s="230" t="s">
        <v>210</v>
      </c>
      <c r="E451" s="231" t="s">
        <v>1</v>
      </c>
      <c r="F451" s="232" t="s">
        <v>2579</v>
      </c>
      <c r="G451" s="229"/>
      <c r="H451" s="233">
        <v>9.3646487999999994</v>
      </c>
      <c r="I451" s="234"/>
      <c r="J451" s="229"/>
      <c r="K451" s="229"/>
      <c r="L451" s="235"/>
      <c r="M451" s="236"/>
      <c r="N451" s="237"/>
      <c r="O451" s="237"/>
      <c r="P451" s="237"/>
      <c r="Q451" s="237"/>
      <c r="R451" s="237"/>
      <c r="S451" s="237"/>
      <c r="T451" s="238"/>
      <c r="AT451" s="239" t="s">
        <v>210</v>
      </c>
      <c r="AU451" s="239" t="s">
        <v>87</v>
      </c>
      <c r="AV451" s="13" t="s">
        <v>87</v>
      </c>
      <c r="AW451" s="13" t="s">
        <v>33</v>
      </c>
      <c r="AX451" s="13" t="s">
        <v>81</v>
      </c>
      <c r="AY451" s="239" t="s">
        <v>202</v>
      </c>
    </row>
    <row r="452" spans="1:65" s="2" customFormat="1" ht="37.9" customHeight="1">
      <c r="A452" s="36"/>
      <c r="B452" s="37"/>
      <c r="C452" s="215" t="s">
        <v>543</v>
      </c>
      <c r="D452" s="215" t="s">
        <v>204</v>
      </c>
      <c r="E452" s="216" t="s">
        <v>2580</v>
      </c>
      <c r="F452" s="217" t="s">
        <v>2581</v>
      </c>
      <c r="G452" s="218" t="s">
        <v>223</v>
      </c>
      <c r="H452" s="219">
        <v>676.76199999999994</v>
      </c>
      <c r="I452" s="220"/>
      <c r="J452" s="221">
        <f>ROUND(I452*H452,2)</f>
        <v>0</v>
      </c>
      <c r="K452" s="222"/>
      <c r="L452" s="39"/>
      <c r="M452" s="223" t="s">
        <v>1</v>
      </c>
      <c r="N452" s="224" t="s">
        <v>43</v>
      </c>
      <c r="O452" s="73"/>
      <c r="P452" s="225">
        <f>O452*H452</f>
        <v>0</v>
      </c>
      <c r="Q452" s="225">
        <v>0</v>
      </c>
      <c r="R452" s="225">
        <f>Q452*H452</f>
        <v>0</v>
      </c>
      <c r="S452" s="225">
        <v>0.192</v>
      </c>
      <c r="T452" s="226">
        <f>S452*H452</f>
        <v>129.93830399999999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27" t="s">
        <v>208</v>
      </c>
      <c r="AT452" s="227" t="s">
        <v>204</v>
      </c>
      <c r="AU452" s="227" t="s">
        <v>87</v>
      </c>
      <c r="AY452" s="18" t="s">
        <v>202</v>
      </c>
      <c r="BE452" s="122">
        <f>IF(N452="základná",J452,0)</f>
        <v>0</v>
      </c>
      <c r="BF452" s="122">
        <f>IF(N452="znížená",J452,0)</f>
        <v>0</v>
      </c>
      <c r="BG452" s="122">
        <f>IF(N452="zákl. prenesená",J452,0)</f>
        <v>0</v>
      </c>
      <c r="BH452" s="122">
        <f>IF(N452="zníž. prenesená",J452,0)</f>
        <v>0</v>
      </c>
      <c r="BI452" s="122">
        <f>IF(N452="nulová",J452,0)</f>
        <v>0</v>
      </c>
      <c r="BJ452" s="18" t="s">
        <v>87</v>
      </c>
      <c r="BK452" s="122">
        <f>ROUND(I452*H452,2)</f>
        <v>0</v>
      </c>
      <c r="BL452" s="18" t="s">
        <v>208</v>
      </c>
      <c r="BM452" s="227" t="s">
        <v>2582</v>
      </c>
    </row>
    <row r="453" spans="1:65" s="16" customFormat="1" ht="11.25">
      <c r="B453" s="262"/>
      <c r="C453" s="263"/>
      <c r="D453" s="230" t="s">
        <v>210</v>
      </c>
      <c r="E453" s="264" t="s">
        <v>1</v>
      </c>
      <c r="F453" s="265" t="s">
        <v>2583</v>
      </c>
      <c r="G453" s="263"/>
      <c r="H453" s="264" t="s">
        <v>1</v>
      </c>
      <c r="I453" s="266"/>
      <c r="J453" s="263"/>
      <c r="K453" s="263"/>
      <c r="L453" s="267"/>
      <c r="M453" s="268"/>
      <c r="N453" s="269"/>
      <c r="O453" s="269"/>
      <c r="P453" s="269"/>
      <c r="Q453" s="269"/>
      <c r="R453" s="269"/>
      <c r="S453" s="269"/>
      <c r="T453" s="270"/>
      <c r="AT453" s="271" t="s">
        <v>210</v>
      </c>
      <c r="AU453" s="271" t="s">
        <v>87</v>
      </c>
      <c r="AV453" s="16" t="s">
        <v>81</v>
      </c>
      <c r="AW453" s="16" t="s">
        <v>33</v>
      </c>
      <c r="AX453" s="16" t="s">
        <v>77</v>
      </c>
      <c r="AY453" s="271" t="s">
        <v>202</v>
      </c>
    </row>
    <row r="454" spans="1:65" s="13" customFormat="1" ht="11.25">
      <c r="B454" s="228"/>
      <c r="C454" s="229"/>
      <c r="D454" s="230" t="s">
        <v>210</v>
      </c>
      <c r="E454" s="231" t="s">
        <v>1</v>
      </c>
      <c r="F454" s="232" t="s">
        <v>2584</v>
      </c>
      <c r="G454" s="229"/>
      <c r="H454" s="233">
        <v>34.299999999999997</v>
      </c>
      <c r="I454" s="234"/>
      <c r="J454" s="229"/>
      <c r="K454" s="229"/>
      <c r="L454" s="235"/>
      <c r="M454" s="236"/>
      <c r="N454" s="237"/>
      <c r="O454" s="237"/>
      <c r="P454" s="237"/>
      <c r="Q454" s="237"/>
      <c r="R454" s="237"/>
      <c r="S454" s="237"/>
      <c r="T454" s="238"/>
      <c r="AT454" s="239" t="s">
        <v>210</v>
      </c>
      <c r="AU454" s="239" t="s">
        <v>87</v>
      </c>
      <c r="AV454" s="13" t="s">
        <v>87</v>
      </c>
      <c r="AW454" s="13" t="s">
        <v>33</v>
      </c>
      <c r="AX454" s="13" t="s">
        <v>77</v>
      </c>
      <c r="AY454" s="239" t="s">
        <v>202</v>
      </c>
    </row>
    <row r="455" spans="1:65" s="13" customFormat="1" ht="11.25">
      <c r="B455" s="228"/>
      <c r="C455" s="229"/>
      <c r="D455" s="230" t="s">
        <v>210</v>
      </c>
      <c r="E455" s="231" t="s">
        <v>1</v>
      </c>
      <c r="F455" s="232" t="s">
        <v>2585</v>
      </c>
      <c r="G455" s="229"/>
      <c r="H455" s="233">
        <v>17.04</v>
      </c>
      <c r="I455" s="234"/>
      <c r="J455" s="229"/>
      <c r="K455" s="229"/>
      <c r="L455" s="235"/>
      <c r="M455" s="236"/>
      <c r="N455" s="237"/>
      <c r="O455" s="237"/>
      <c r="P455" s="237"/>
      <c r="Q455" s="237"/>
      <c r="R455" s="237"/>
      <c r="S455" s="237"/>
      <c r="T455" s="238"/>
      <c r="AT455" s="239" t="s">
        <v>210</v>
      </c>
      <c r="AU455" s="239" t="s">
        <v>87</v>
      </c>
      <c r="AV455" s="13" t="s">
        <v>87</v>
      </c>
      <c r="AW455" s="13" t="s">
        <v>33</v>
      </c>
      <c r="AX455" s="13" t="s">
        <v>77</v>
      </c>
      <c r="AY455" s="239" t="s">
        <v>202</v>
      </c>
    </row>
    <row r="456" spans="1:65" s="13" customFormat="1" ht="11.25">
      <c r="B456" s="228"/>
      <c r="C456" s="229"/>
      <c r="D456" s="230" t="s">
        <v>210</v>
      </c>
      <c r="E456" s="231" t="s">
        <v>1</v>
      </c>
      <c r="F456" s="232" t="s">
        <v>2586</v>
      </c>
      <c r="G456" s="229"/>
      <c r="H456" s="233">
        <v>68.2</v>
      </c>
      <c r="I456" s="234"/>
      <c r="J456" s="229"/>
      <c r="K456" s="229"/>
      <c r="L456" s="235"/>
      <c r="M456" s="236"/>
      <c r="N456" s="237"/>
      <c r="O456" s="237"/>
      <c r="P456" s="237"/>
      <c r="Q456" s="237"/>
      <c r="R456" s="237"/>
      <c r="S456" s="237"/>
      <c r="T456" s="238"/>
      <c r="AT456" s="239" t="s">
        <v>210</v>
      </c>
      <c r="AU456" s="239" t="s">
        <v>87</v>
      </c>
      <c r="AV456" s="13" t="s">
        <v>87</v>
      </c>
      <c r="AW456" s="13" t="s">
        <v>33</v>
      </c>
      <c r="AX456" s="13" t="s">
        <v>77</v>
      </c>
      <c r="AY456" s="239" t="s">
        <v>202</v>
      </c>
    </row>
    <row r="457" spans="1:65" s="13" customFormat="1" ht="11.25">
      <c r="B457" s="228"/>
      <c r="C457" s="229"/>
      <c r="D457" s="230" t="s">
        <v>210</v>
      </c>
      <c r="E457" s="231" t="s">
        <v>1</v>
      </c>
      <c r="F457" s="232" t="s">
        <v>2587</v>
      </c>
      <c r="G457" s="229"/>
      <c r="H457" s="233">
        <v>60.84</v>
      </c>
      <c r="I457" s="234"/>
      <c r="J457" s="229"/>
      <c r="K457" s="229"/>
      <c r="L457" s="235"/>
      <c r="M457" s="236"/>
      <c r="N457" s="237"/>
      <c r="O457" s="237"/>
      <c r="P457" s="237"/>
      <c r="Q457" s="237"/>
      <c r="R457" s="237"/>
      <c r="S457" s="237"/>
      <c r="T457" s="238"/>
      <c r="AT457" s="239" t="s">
        <v>210</v>
      </c>
      <c r="AU457" s="239" t="s">
        <v>87</v>
      </c>
      <c r="AV457" s="13" t="s">
        <v>87</v>
      </c>
      <c r="AW457" s="13" t="s">
        <v>33</v>
      </c>
      <c r="AX457" s="13" t="s">
        <v>77</v>
      </c>
      <c r="AY457" s="239" t="s">
        <v>202</v>
      </c>
    </row>
    <row r="458" spans="1:65" s="14" customFormat="1" ht="11.25">
      <c r="B458" s="240"/>
      <c r="C458" s="241"/>
      <c r="D458" s="230" t="s">
        <v>210</v>
      </c>
      <c r="E458" s="242" t="s">
        <v>1</v>
      </c>
      <c r="F458" s="243" t="s">
        <v>227</v>
      </c>
      <c r="G458" s="241"/>
      <c r="H458" s="244">
        <v>180.38</v>
      </c>
      <c r="I458" s="245"/>
      <c r="J458" s="241"/>
      <c r="K458" s="241"/>
      <c r="L458" s="246"/>
      <c r="M458" s="247"/>
      <c r="N458" s="248"/>
      <c r="O458" s="248"/>
      <c r="P458" s="248"/>
      <c r="Q458" s="248"/>
      <c r="R458" s="248"/>
      <c r="S458" s="248"/>
      <c r="T458" s="249"/>
      <c r="AT458" s="250" t="s">
        <v>210</v>
      </c>
      <c r="AU458" s="250" t="s">
        <v>87</v>
      </c>
      <c r="AV458" s="14" t="s">
        <v>215</v>
      </c>
      <c r="AW458" s="14" t="s">
        <v>33</v>
      </c>
      <c r="AX458" s="14" t="s">
        <v>77</v>
      </c>
      <c r="AY458" s="250" t="s">
        <v>202</v>
      </c>
    </row>
    <row r="459" spans="1:65" s="13" customFormat="1" ht="11.25">
      <c r="B459" s="228"/>
      <c r="C459" s="229"/>
      <c r="D459" s="230" t="s">
        <v>210</v>
      </c>
      <c r="E459" s="231" t="s">
        <v>1</v>
      </c>
      <c r="F459" s="232" t="s">
        <v>2588</v>
      </c>
      <c r="G459" s="229"/>
      <c r="H459" s="233">
        <v>326.12</v>
      </c>
      <c r="I459" s="234"/>
      <c r="J459" s="229"/>
      <c r="K459" s="229"/>
      <c r="L459" s="235"/>
      <c r="M459" s="236"/>
      <c r="N459" s="237"/>
      <c r="O459" s="237"/>
      <c r="P459" s="237"/>
      <c r="Q459" s="237"/>
      <c r="R459" s="237"/>
      <c r="S459" s="237"/>
      <c r="T459" s="238"/>
      <c r="AT459" s="239" t="s">
        <v>210</v>
      </c>
      <c r="AU459" s="239" t="s">
        <v>87</v>
      </c>
      <c r="AV459" s="13" t="s">
        <v>87</v>
      </c>
      <c r="AW459" s="13" t="s">
        <v>33</v>
      </c>
      <c r="AX459" s="13" t="s">
        <v>77</v>
      </c>
      <c r="AY459" s="239" t="s">
        <v>202</v>
      </c>
    </row>
    <row r="460" spans="1:65" s="13" customFormat="1" ht="11.25">
      <c r="B460" s="228"/>
      <c r="C460" s="229"/>
      <c r="D460" s="230" t="s">
        <v>210</v>
      </c>
      <c r="E460" s="231" t="s">
        <v>1</v>
      </c>
      <c r="F460" s="232" t="s">
        <v>2589</v>
      </c>
      <c r="G460" s="229"/>
      <c r="H460" s="233">
        <v>53.36</v>
      </c>
      <c r="I460" s="234"/>
      <c r="J460" s="229"/>
      <c r="K460" s="229"/>
      <c r="L460" s="235"/>
      <c r="M460" s="236"/>
      <c r="N460" s="237"/>
      <c r="O460" s="237"/>
      <c r="P460" s="237"/>
      <c r="Q460" s="237"/>
      <c r="R460" s="237"/>
      <c r="S460" s="237"/>
      <c r="T460" s="238"/>
      <c r="AT460" s="239" t="s">
        <v>210</v>
      </c>
      <c r="AU460" s="239" t="s">
        <v>87</v>
      </c>
      <c r="AV460" s="13" t="s">
        <v>87</v>
      </c>
      <c r="AW460" s="13" t="s">
        <v>33</v>
      </c>
      <c r="AX460" s="13" t="s">
        <v>77</v>
      </c>
      <c r="AY460" s="239" t="s">
        <v>202</v>
      </c>
    </row>
    <row r="461" spans="1:65" s="13" customFormat="1" ht="11.25">
      <c r="B461" s="228"/>
      <c r="C461" s="229"/>
      <c r="D461" s="230" t="s">
        <v>210</v>
      </c>
      <c r="E461" s="231" t="s">
        <v>1</v>
      </c>
      <c r="F461" s="232" t="s">
        <v>2590</v>
      </c>
      <c r="G461" s="229"/>
      <c r="H461" s="233">
        <v>66.2</v>
      </c>
      <c r="I461" s="234"/>
      <c r="J461" s="229"/>
      <c r="K461" s="229"/>
      <c r="L461" s="235"/>
      <c r="M461" s="236"/>
      <c r="N461" s="237"/>
      <c r="O461" s="237"/>
      <c r="P461" s="237"/>
      <c r="Q461" s="237"/>
      <c r="R461" s="237"/>
      <c r="S461" s="237"/>
      <c r="T461" s="238"/>
      <c r="AT461" s="239" t="s">
        <v>210</v>
      </c>
      <c r="AU461" s="239" t="s">
        <v>87</v>
      </c>
      <c r="AV461" s="13" t="s">
        <v>87</v>
      </c>
      <c r="AW461" s="13" t="s">
        <v>33</v>
      </c>
      <c r="AX461" s="13" t="s">
        <v>77</v>
      </c>
      <c r="AY461" s="239" t="s">
        <v>202</v>
      </c>
    </row>
    <row r="462" spans="1:65" s="13" customFormat="1" ht="11.25">
      <c r="B462" s="228"/>
      <c r="C462" s="229"/>
      <c r="D462" s="230" t="s">
        <v>210</v>
      </c>
      <c r="E462" s="231" t="s">
        <v>1</v>
      </c>
      <c r="F462" s="232" t="s">
        <v>2591</v>
      </c>
      <c r="G462" s="229"/>
      <c r="H462" s="233">
        <v>38.97</v>
      </c>
      <c r="I462" s="234"/>
      <c r="J462" s="229"/>
      <c r="K462" s="229"/>
      <c r="L462" s="235"/>
      <c r="M462" s="236"/>
      <c r="N462" s="237"/>
      <c r="O462" s="237"/>
      <c r="P462" s="237"/>
      <c r="Q462" s="237"/>
      <c r="R462" s="237"/>
      <c r="S462" s="237"/>
      <c r="T462" s="238"/>
      <c r="AT462" s="239" t="s">
        <v>210</v>
      </c>
      <c r="AU462" s="239" t="s">
        <v>87</v>
      </c>
      <c r="AV462" s="13" t="s">
        <v>87</v>
      </c>
      <c r="AW462" s="13" t="s">
        <v>33</v>
      </c>
      <c r="AX462" s="13" t="s">
        <v>77</v>
      </c>
      <c r="AY462" s="239" t="s">
        <v>202</v>
      </c>
    </row>
    <row r="463" spans="1:65" s="14" customFormat="1" ht="11.25">
      <c r="B463" s="240"/>
      <c r="C463" s="241"/>
      <c r="D463" s="230" t="s">
        <v>210</v>
      </c>
      <c r="E463" s="242" t="s">
        <v>1</v>
      </c>
      <c r="F463" s="243" t="s">
        <v>227</v>
      </c>
      <c r="G463" s="241"/>
      <c r="H463" s="244">
        <v>484.65</v>
      </c>
      <c r="I463" s="245"/>
      <c r="J463" s="241"/>
      <c r="K463" s="241"/>
      <c r="L463" s="246"/>
      <c r="M463" s="247"/>
      <c r="N463" s="248"/>
      <c r="O463" s="248"/>
      <c r="P463" s="248"/>
      <c r="Q463" s="248"/>
      <c r="R463" s="248"/>
      <c r="S463" s="248"/>
      <c r="T463" s="249"/>
      <c r="AT463" s="250" t="s">
        <v>210</v>
      </c>
      <c r="AU463" s="250" t="s">
        <v>87</v>
      </c>
      <c r="AV463" s="14" t="s">
        <v>215</v>
      </c>
      <c r="AW463" s="14" t="s">
        <v>33</v>
      </c>
      <c r="AX463" s="14" t="s">
        <v>77</v>
      </c>
      <c r="AY463" s="250" t="s">
        <v>202</v>
      </c>
    </row>
    <row r="464" spans="1:65" s="16" customFormat="1" ht="11.25">
      <c r="B464" s="262"/>
      <c r="C464" s="263"/>
      <c r="D464" s="230" t="s">
        <v>210</v>
      </c>
      <c r="E464" s="264" t="s">
        <v>1</v>
      </c>
      <c r="F464" s="265" t="s">
        <v>2592</v>
      </c>
      <c r="G464" s="263"/>
      <c r="H464" s="264" t="s">
        <v>1</v>
      </c>
      <c r="I464" s="266"/>
      <c r="J464" s="263"/>
      <c r="K464" s="263"/>
      <c r="L464" s="267"/>
      <c r="M464" s="268"/>
      <c r="N464" s="269"/>
      <c r="O464" s="269"/>
      <c r="P464" s="269"/>
      <c r="Q464" s="269"/>
      <c r="R464" s="269"/>
      <c r="S464" s="269"/>
      <c r="T464" s="270"/>
      <c r="AT464" s="271" t="s">
        <v>210</v>
      </c>
      <c r="AU464" s="271" t="s">
        <v>87</v>
      </c>
      <c r="AV464" s="16" t="s">
        <v>81</v>
      </c>
      <c r="AW464" s="16" t="s">
        <v>33</v>
      </c>
      <c r="AX464" s="16" t="s">
        <v>77</v>
      </c>
      <c r="AY464" s="271" t="s">
        <v>202</v>
      </c>
    </row>
    <row r="465" spans="1:65" s="13" customFormat="1" ht="11.25">
      <c r="B465" s="228"/>
      <c r="C465" s="229"/>
      <c r="D465" s="230" t="s">
        <v>210</v>
      </c>
      <c r="E465" s="231" t="s">
        <v>1</v>
      </c>
      <c r="F465" s="232" t="s">
        <v>2593</v>
      </c>
      <c r="G465" s="229"/>
      <c r="H465" s="233">
        <v>8.9220000000000006</v>
      </c>
      <c r="I465" s="234"/>
      <c r="J465" s="229"/>
      <c r="K465" s="229"/>
      <c r="L465" s="235"/>
      <c r="M465" s="236"/>
      <c r="N465" s="237"/>
      <c r="O465" s="237"/>
      <c r="P465" s="237"/>
      <c r="Q465" s="237"/>
      <c r="R465" s="237"/>
      <c r="S465" s="237"/>
      <c r="T465" s="238"/>
      <c r="AT465" s="239" t="s">
        <v>210</v>
      </c>
      <c r="AU465" s="239" t="s">
        <v>87</v>
      </c>
      <c r="AV465" s="13" t="s">
        <v>87</v>
      </c>
      <c r="AW465" s="13" t="s">
        <v>33</v>
      </c>
      <c r="AX465" s="13" t="s">
        <v>77</v>
      </c>
      <c r="AY465" s="239" t="s">
        <v>202</v>
      </c>
    </row>
    <row r="466" spans="1:65" s="13" customFormat="1" ht="11.25">
      <c r="B466" s="228"/>
      <c r="C466" s="229"/>
      <c r="D466" s="230" t="s">
        <v>210</v>
      </c>
      <c r="E466" s="231" t="s">
        <v>1</v>
      </c>
      <c r="F466" s="232" t="s">
        <v>2594</v>
      </c>
      <c r="G466" s="229"/>
      <c r="H466" s="233">
        <v>2.81</v>
      </c>
      <c r="I466" s="234"/>
      <c r="J466" s="229"/>
      <c r="K466" s="229"/>
      <c r="L466" s="235"/>
      <c r="M466" s="236"/>
      <c r="N466" s="237"/>
      <c r="O466" s="237"/>
      <c r="P466" s="237"/>
      <c r="Q466" s="237"/>
      <c r="R466" s="237"/>
      <c r="S466" s="237"/>
      <c r="T466" s="238"/>
      <c r="AT466" s="239" t="s">
        <v>210</v>
      </c>
      <c r="AU466" s="239" t="s">
        <v>87</v>
      </c>
      <c r="AV466" s="13" t="s">
        <v>87</v>
      </c>
      <c r="AW466" s="13" t="s">
        <v>33</v>
      </c>
      <c r="AX466" s="13" t="s">
        <v>77</v>
      </c>
      <c r="AY466" s="239" t="s">
        <v>202</v>
      </c>
    </row>
    <row r="467" spans="1:65" s="14" customFormat="1" ht="11.25">
      <c r="B467" s="240"/>
      <c r="C467" s="241"/>
      <c r="D467" s="230" t="s">
        <v>210</v>
      </c>
      <c r="E467" s="242" t="s">
        <v>1</v>
      </c>
      <c r="F467" s="243" t="s">
        <v>227</v>
      </c>
      <c r="G467" s="241"/>
      <c r="H467" s="244">
        <v>11.731999999999999</v>
      </c>
      <c r="I467" s="245"/>
      <c r="J467" s="241"/>
      <c r="K467" s="241"/>
      <c r="L467" s="246"/>
      <c r="M467" s="247"/>
      <c r="N467" s="248"/>
      <c r="O467" s="248"/>
      <c r="P467" s="248"/>
      <c r="Q467" s="248"/>
      <c r="R467" s="248"/>
      <c r="S467" s="248"/>
      <c r="T467" s="249"/>
      <c r="AT467" s="250" t="s">
        <v>210</v>
      </c>
      <c r="AU467" s="250" t="s">
        <v>87</v>
      </c>
      <c r="AV467" s="14" t="s">
        <v>215</v>
      </c>
      <c r="AW467" s="14" t="s">
        <v>33</v>
      </c>
      <c r="AX467" s="14" t="s">
        <v>77</v>
      </c>
      <c r="AY467" s="250" t="s">
        <v>202</v>
      </c>
    </row>
    <row r="468" spans="1:65" s="15" customFormat="1" ht="11.25">
      <c r="B468" s="251"/>
      <c r="C468" s="252"/>
      <c r="D468" s="230" t="s">
        <v>210</v>
      </c>
      <c r="E468" s="253" t="s">
        <v>1</v>
      </c>
      <c r="F468" s="254" t="s">
        <v>260</v>
      </c>
      <c r="G468" s="252"/>
      <c r="H468" s="255">
        <v>676.76199999999994</v>
      </c>
      <c r="I468" s="256"/>
      <c r="J468" s="252"/>
      <c r="K468" s="252"/>
      <c r="L468" s="257"/>
      <c r="M468" s="258"/>
      <c r="N468" s="259"/>
      <c r="O468" s="259"/>
      <c r="P468" s="259"/>
      <c r="Q468" s="259"/>
      <c r="R468" s="259"/>
      <c r="S468" s="259"/>
      <c r="T468" s="260"/>
      <c r="AT468" s="261" t="s">
        <v>210</v>
      </c>
      <c r="AU468" s="261" t="s">
        <v>87</v>
      </c>
      <c r="AV468" s="15" t="s">
        <v>208</v>
      </c>
      <c r="AW468" s="15" t="s">
        <v>33</v>
      </c>
      <c r="AX468" s="15" t="s">
        <v>81</v>
      </c>
      <c r="AY468" s="261" t="s">
        <v>202</v>
      </c>
    </row>
    <row r="469" spans="1:65" s="2" customFormat="1" ht="37.9" customHeight="1">
      <c r="A469" s="36"/>
      <c r="B469" s="37"/>
      <c r="C469" s="215" t="s">
        <v>548</v>
      </c>
      <c r="D469" s="215" t="s">
        <v>204</v>
      </c>
      <c r="E469" s="216" t="s">
        <v>2595</v>
      </c>
      <c r="F469" s="217" t="s">
        <v>2596</v>
      </c>
      <c r="G469" s="218" t="s">
        <v>207</v>
      </c>
      <c r="H469" s="219">
        <v>9.9130000000000003</v>
      </c>
      <c r="I469" s="220"/>
      <c r="J469" s="221">
        <f>ROUND(I469*H469,2)</f>
        <v>0</v>
      </c>
      <c r="K469" s="222"/>
      <c r="L469" s="39"/>
      <c r="M469" s="223" t="s">
        <v>1</v>
      </c>
      <c r="N469" s="224" t="s">
        <v>43</v>
      </c>
      <c r="O469" s="73"/>
      <c r="P469" s="225">
        <f>O469*H469</f>
        <v>0</v>
      </c>
      <c r="Q469" s="225">
        <v>0</v>
      </c>
      <c r="R469" s="225">
        <f>Q469*H469</f>
        <v>0</v>
      </c>
      <c r="S469" s="225">
        <v>1.6</v>
      </c>
      <c r="T469" s="226">
        <f>S469*H469</f>
        <v>15.860800000000001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227" t="s">
        <v>208</v>
      </c>
      <c r="AT469" s="227" t="s">
        <v>204</v>
      </c>
      <c r="AU469" s="227" t="s">
        <v>87</v>
      </c>
      <c r="AY469" s="18" t="s">
        <v>202</v>
      </c>
      <c r="BE469" s="122">
        <f>IF(N469="základná",J469,0)</f>
        <v>0</v>
      </c>
      <c r="BF469" s="122">
        <f>IF(N469="znížená",J469,0)</f>
        <v>0</v>
      </c>
      <c r="BG469" s="122">
        <f>IF(N469="zákl. prenesená",J469,0)</f>
        <v>0</v>
      </c>
      <c r="BH469" s="122">
        <f>IF(N469="zníž. prenesená",J469,0)</f>
        <v>0</v>
      </c>
      <c r="BI469" s="122">
        <f>IF(N469="nulová",J469,0)</f>
        <v>0</v>
      </c>
      <c r="BJ469" s="18" t="s">
        <v>87</v>
      </c>
      <c r="BK469" s="122">
        <f>ROUND(I469*H469,2)</f>
        <v>0</v>
      </c>
      <c r="BL469" s="18" t="s">
        <v>208</v>
      </c>
      <c r="BM469" s="227" t="s">
        <v>2597</v>
      </c>
    </row>
    <row r="470" spans="1:65" s="13" customFormat="1" ht="11.25">
      <c r="B470" s="228"/>
      <c r="C470" s="229"/>
      <c r="D470" s="230" t="s">
        <v>210</v>
      </c>
      <c r="E470" s="231" t="s">
        <v>1</v>
      </c>
      <c r="F470" s="232" t="s">
        <v>2598</v>
      </c>
      <c r="G470" s="229"/>
      <c r="H470" s="233">
        <v>9.9130000000000003</v>
      </c>
      <c r="I470" s="234"/>
      <c r="J470" s="229"/>
      <c r="K470" s="229"/>
      <c r="L470" s="235"/>
      <c r="M470" s="236"/>
      <c r="N470" s="237"/>
      <c r="O470" s="237"/>
      <c r="P470" s="237"/>
      <c r="Q470" s="237"/>
      <c r="R470" s="237"/>
      <c r="S470" s="237"/>
      <c r="T470" s="238"/>
      <c r="AT470" s="239" t="s">
        <v>210</v>
      </c>
      <c r="AU470" s="239" t="s">
        <v>87</v>
      </c>
      <c r="AV470" s="13" t="s">
        <v>87</v>
      </c>
      <c r="AW470" s="13" t="s">
        <v>33</v>
      </c>
      <c r="AX470" s="13" t="s">
        <v>81</v>
      </c>
      <c r="AY470" s="239" t="s">
        <v>202</v>
      </c>
    </row>
    <row r="471" spans="1:65" s="2" customFormat="1" ht="37.9" customHeight="1">
      <c r="A471" s="36"/>
      <c r="B471" s="37"/>
      <c r="C471" s="215" t="s">
        <v>553</v>
      </c>
      <c r="D471" s="215" t="s">
        <v>204</v>
      </c>
      <c r="E471" s="216" t="s">
        <v>2599</v>
      </c>
      <c r="F471" s="217" t="s">
        <v>2600</v>
      </c>
      <c r="G471" s="218" t="s">
        <v>207</v>
      </c>
      <c r="H471" s="219">
        <v>83.296999999999997</v>
      </c>
      <c r="I471" s="220"/>
      <c r="J471" s="221">
        <f>ROUND(I471*H471,2)</f>
        <v>0</v>
      </c>
      <c r="K471" s="222"/>
      <c r="L471" s="39"/>
      <c r="M471" s="223" t="s">
        <v>1</v>
      </c>
      <c r="N471" s="224" t="s">
        <v>43</v>
      </c>
      <c r="O471" s="73"/>
      <c r="P471" s="225">
        <f>O471*H471</f>
        <v>0</v>
      </c>
      <c r="Q471" s="225">
        <v>0</v>
      </c>
      <c r="R471" s="225">
        <f>Q471*H471</f>
        <v>0</v>
      </c>
      <c r="S471" s="225">
        <v>2.2000000000000002</v>
      </c>
      <c r="T471" s="226">
        <f>S471*H471</f>
        <v>183.2534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227" t="s">
        <v>208</v>
      </c>
      <c r="AT471" s="227" t="s">
        <v>204</v>
      </c>
      <c r="AU471" s="227" t="s">
        <v>87</v>
      </c>
      <c r="AY471" s="18" t="s">
        <v>202</v>
      </c>
      <c r="BE471" s="122">
        <f>IF(N471="základná",J471,0)</f>
        <v>0</v>
      </c>
      <c r="BF471" s="122">
        <f>IF(N471="znížená",J471,0)</f>
        <v>0</v>
      </c>
      <c r="BG471" s="122">
        <f>IF(N471="zákl. prenesená",J471,0)</f>
        <v>0</v>
      </c>
      <c r="BH471" s="122">
        <f>IF(N471="zníž. prenesená",J471,0)</f>
        <v>0</v>
      </c>
      <c r="BI471" s="122">
        <f>IF(N471="nulová",J471,0)</f>
        <v>0</v>
      </c>
      <c r="BJ471" s="18" t="s">
        <v>87</v>
      </c>
      <c r="BK471" s="122">
        <f>ROUND(I471*H471,2)</f>
        <v>0</v>
      </c>
      <c r="BL471" s="18" t="s">
        <v>208</v>
      </c>
      <c r="BM471" s="227" t="s">
        <v>2601</v>
      </c>
    </row>
    <row r="472" spans="1:65" s="16" customFormat="1" ht="11.25">
      <c r="B472" s="262"/>
      <c r="C472" s="263"/>
      <c r="D472" s="230" t="s">
        <v>210</v>
      </c>
      <c r="E472" s="264" t="s">
        <v>1</v>
      </c>
      <c r="F472" s="265" t="s">
        <v>2583</v>
      </c>
      <c r="G472" s="263"/>
      <c r="H472" s="264" t="s">
        <v>1</v>
      </c>
      <c r="I472" s="266"/>
      <c r="J472" s="263"/>
      <c r="K472" s="263"/>
      <c r="L472" s="267"/>
      <c r="M472" s="268"/>
      <c r="N472" s="269"/>
      <c r="O472" s="269"/>
      <c r="P472" s="269"/>
      <c r="Q472" s="269"/>
      <c r="R472" s="269"/>
      <c r="S472" s="269"/>
      <c r="T472" s="270"/>
      <c r="AT472" s="271" t="s">
        <v>210</v>
      </c>
      <c r="AU472" s="271" t="s">
        <v>87</v>
      </c>
      <c r="AV472" s="16" t="s">
        <v>81</v>
      </c>
      <c r="AW472" s="16" t="s">
        <v>33</v>
      </c>
      <c r="AX472" s="16" t="s">
        <v>77</v>
      </c>
      <c r="AY472" s="271" t="s">
        <v>202</v>
      </c>
    </row>
    <row r="473" spans="1:65" s="13" customFormat="1" ht="11.25">
      <c r="B473" s="228"/>
      <c r="C473" s="229"/>
      <c r="D473" s="230" t="s">
        <v>210</v>
      </c>
      <c r="E473" s="231" t="s">
        <v>1</v>
      </c>
      <c r="F473" s="232" t="s">
        <v>2602</v>
      </c>
      <c r="G473" s="229"/>
      <c r="H473" s="233">
        <v>5.1449999999999996</v>
      </c>
      <c r="I473" s="234"/>
      <c r="J473" s="229"/>
      <c r="K473" s="229"/>
      <c r="L473" s="235"/>
      <c r="M473" s="236"/>
      <c r="N473" s="237"/>
      <c r="O473" s="237"/>
      <c r="P473" s="237"/>
      <c r="Q473" s="237"/>
      <c r="R473" s="237"/>
      <c r="S473" s="237"/>
      <c r="T473" s="238"/>
      <c r="AT473" s="239" t="s">
        <v>210</v>
      </c>
      <c r="AU473" s="239" t="s">
        <v>87</v>
      </c>
      <c r="AV473" s="13" t="s">
        <v>87</v>
      </c>
      <c r="AW473" s="13" t="s">
        <v>33</v>
      </c>
      <c r="AX473" s="13" t="s">
        <v>77</v>
      </c>
      <c r="AY473" s="239" t="s">
        <v>202</v>
      </c>
    </row>
    <row r="474" spans="1:65" s="13" customFormat="1" ht="11.25">
      <c r="B474" s="228"/>
      <c r="C474" s="229"/>
      <c r="D474" s="230" t="s">
        <v>210</v>
      </c>
      <c r="E474" s="231" t="s">
        <v>1</v>
      </c>
      <c r="F474" s="232" t="s">
        <v>2603</v>
      </c>
      <c r="G474" s="229"/>
      <c r="H474" s="233">
        <v>2.0448</v>
      </c>
      <c r="I474" s="234"/>
      <c r="J474" s="229"/>
      <c r="K474" s="229"/>
      <c r="L474" s="235"/>
      <c r="M474" s="236"/>
      <c r="N474" s="237"/>
      <c r="O474" s="237"/>
      <c r="P474" s="237"/>
      <c r="Q474" s="237"/>
      <c r="R474" s="237"/>
      <c r="S474" s="237"/>
      <c r="T474" s="238"/>
      <c r="AT474" s="239" t="s">
        <v>210</v>
      </c>
      <c r="AU474" s="239" t="s">
        <v>87</v>
      </c>
      <c r="AV474" s="13" t="s">
        <v>87</v>
      </c>
      <c r="AW474" s="13" t="s">
        <v>33</v>
      </c>
      <c r="AX474" s="13" t="s">
        <v>77</v>
      </c>
      <c r="AY474" s="239" t="s">
        <v>202</v>
      </c>
    </row>
    <row r="475" spans="1:65" s="13" customFormat="1" ht="11.25">
      <c r="B475" s="228"/>
      <c r="C475" s="229"/>
      <c r="D475" s="230" t="s">
        <v>210</v>
      </c>
      <c r="E475" s="231" t="s">
        <v>1</v>
      </c>
      <c r="F475" s="232" t="s">
        <v>2604</v>
      </c>
      <c r="G475" s="229"/>
      <c r="H475" s="233">
        <v>6.82</v>
      </c>
      <c r="I475" s="234"/>
      <c r="J475" s="229"/>
      <c r="K475" s="229"/>
      <c r="L475" s="235"/>
      <c r="M475" s="236"/>
      <c r="N475" s="237"/>
      <c r="O475" s="237"/>
      <c r="P475" s="237"/>
      <c r="Q475" s="237"/>
      <c r="R475" s="237"/>
      <c r="S475" s="237"/>
      <c r="T475" s="238"/>
      <c r="AT475" s="239" t="s">
        <v>210</v>
      </c>
      <c r="AU475" s="239" t="s">
        <v>87</v>
      </c>
      <c r="AV475" s="13" t="s">
        <v>87</v>
      </c>
      <c r="AW475" s="13" t="s">
        <v>33</v>
      </c>
      <c r="AX475" s="13" t="s">
        <v>77</v>
      </c>
      <c r="AY475" s="239" t="s">
        <v>202</v>
      </c>
    </row>
    <row r="476" spans="1:65" s="13" customFormat="1" ht="11.25">
      <c r="B476" s="228"/>
      <c r="C476" s="229"/>
      <c r="D476" s="230" t="s">
        <v>210</v>
      </c>
      <c r="E476" s="231" t="s">
        <v>1</v>
      </c>
      <c r="F476" s="232" t="s">
        <v>2605</v>
      </c>
      <c r="G476" s="229"/>
      <c r="H476" s="233">
        <v>6.0839999999999996</v>
      </c>
      <c r="I476" s="234"/>
      <c r="J476" s="229"/>
      <c r="K476" s="229"/>
      <c r="L476" s="235"/>
      <c r="M476" s="236"/>
      <c r="N476" s="237"/>
      <c r="O476" s="237"/>
      <c r="P476" s="237"/>
      <c r="Q476" s="237"/>
      <c r="R476" s="237"/>
      <c r="S476" s="237"/>
      <c r="T476" s="238"/>
      <c r="AT476" s="239" t="s">
        <v>210</v>
      </c>
      <c r="AU476" s="239" t="s">
        <v>87</v>
      </c>
      <c r="AV476" s="13" t="s">
        <v>87</v>
      </c>
      <c r="AW476" s="13" t="s">
        <v>33</v>
      </c>
      <c r="AX476" s="13" t="s">
        <v>77</v>
      </c>
      <c r="AY476" s="239" t="s">
        <v>202</v>
      </c>
    </row>
    <row r="477" spans="1:65" s="14" customFormat="1" ht="11.25">
      <c r="B477" s="240"/>
      <c r="C477" s="241"/>
      <c r="D477" s="230" t="s">
        <v>210</v>
      </c>
      <c r="E477" s="242" t="s">
        <v>1</v>
      </c>
      <c r="F477" s="243" t="s">
        <v>227</v>
      </c>
      <c r="G477" s="241"/>
      <c r="H477" s="244">
        <v>20.093800000000002</v>
      </c>
      <c r="I477" s="245"/>
      <c r="J477" s="241"/>
      <c r="K477" s="241"/>
      <c r="L477" s="246"/>
      <c r="M477" s="247"/>
      <c r="N477" s="248"/>
      <c r="O477" s="248"/>
      <c r="P477" s="248"/>
      <c r="Q477" s="248"/>
      <c r="R477" s="248"/>
      <c r="S477" s="248"/>
      <c r="T477" s="249"/>
      <c r="AT477" s="250" t="s">
        <v>210</v>
      </c>
      <c r="AU477" s="250" t="s">
        <v>87</v>
      </c>
      <c r="AV477" s="14" t="s">
        <v>215</v>
      </c>
      <c r="AW477" s="14" t="s">
        <v>33</v>
      </c>
      <c r="AX477" s="14" t="s">
        <v>77</v>
      </c>
      <c r="AY477" s="250" t="s">
        <v>202</v>
      </c>
    </row>
    <row r="478" spans="1:65" s="13" customFormat="1" ht="11.25">
      <c r="B478" s="228"/>
      <c r="C478" s="229"/>
      <c r="D478" s="230" t="s">
        <v>210</v>
      </c>
      <c r="E478" s="231" t="s">
        <v>1</v>
      </c>
      <c r="F478" s="232" t="s">
        <v>2606</v>
      </c>
      <c r="G478" s="229"/>
      <c r="H478" s="233">
        <v>32.612000000000002</v>
      </c>
      <c r="I478" s="234"/>
      <c r="J478" s="229"/>
      <c r="K478" s="229"/>
      <c r="L478" s="235"/>
      <c r="M478" s="236"/>
      <c r="N478" s="237"/>
      <c r="O478" s="237"/>
      <c r="P478" s="237"/>
      <c r="Q478" s="237"/>
      <c r="R478" s="237"/>
      <c r="S478" s="237"/>
      <c r="T478" s="238"/>
      <c r="AT478" s="239" t="s">
        <v>210</v>
      </c>
      <c r="AU478" s="239" t="s">
        <v>87</v>
      </c>
      <c r="AV478" s="13" t="s">
        <v>87</v>
      </c>
      <c r="AW478" s="13" t="s">
        <v>33</v>
      </c>
      <c r="AX478" s="13" t="s">
        <v>77</v>
      </c>
      <c r="AY478" s="239" t="s">
        <v>202</v>
      </c>
    </row>
    <row r="479" spans="1:65" s="13" customFormat="1" ht="11.25">
      <c r="B479" s="228"/>
      <c r="C479" s="229"/>
      <c r="D479" s="230" t="s">
        <v>210</v>
      </c>
      <c r="E479" s="231" t="s">
        <v>1</v>
      </c>
      <c r="F479" s="232" t="s">
        <v>2607</v>
      </c>
      <c r="G479" s="229"/>
      <c r="H479" s="233">
        <v>5.3360000000000003</v>
      </c>
      <c r="I479" s="234"/>
      <c r="J479" s="229"/>
      <c r="K479" s="229"/>
      <c r="L479" s="235"/>
      <c r="M479" s="236"/>
      <c r="N479" s="237"/>
      <c r="O479" s="237"/>
      <c r="P479" s="237"/>
      <c r="Q479" s="237"/>
      <c r="R479" s="237"/>
      <c r="S479" s="237"/>
      <c r="T479" s="238"/>
      <c r="AT479" s="239" t="s">
        <v>210</v>
      </c>
      <c r="AU479" s="239" t="s">
        <v>87</v>
      </c>
      <c r="AV479" s="13" t="s">
        <v>87</v>
      </c>
      <c r="AW479" s="13" t="s">
        <v>33</v>
      </c>
      <c r="AX479" s="13" t="s">
        <v>77</v>
      </c>
      <c r="AY479" s="239" t="s">
        <v>202</v>
      </c>
    </row>
    <row r="480" spans="1:65" s="13" customFormat="1" ht="11.25">
      <c r="B480" s="228"/>
      <c r="C480" s="229"/>
      <c r="D480" s="230" t="s">
        <v>210</v>
      </c>
      <c r="E480" s="231" t="s">
        <v>1</v>
      </c>
      <c r="F480" s="232" t="s">
        <v>2608</v>
      </c>
      <c r="G480" s="229"/>
      <c r="H480" s="233">
        <v>6.62</v>
      </c>
      <c r="I480" s="234"/>
      <c r="J480" s="229"/>
      <c r="K480" s="229"/>
      <c r="L480" s="235"/>
      <c r="M480" s="236"/>
      <c r="N480" s="237"/>
      <c r="O480" s="237"/>
      <c r="P480" s="237"/>
      <c r="Q480" s="237"/>
      <c r="R480" s="237"/>
      <c r="S480" s="237"/>
      <c r="T480" s="238"/>
      <c r="AT480" s="239" t="s">
        <v>210</v>
      </c>
      <c r="AU480" s="239" t="s">
        <v>87</v>
      </c>
      <c r="AV480" s="13" t="s">
        <v>87</v>
      </c>
      <c r="AW480" s="13" t="s">
        <v>33</v>
      </c>
      <c r="AX480" s="13" t="s">
        <v>77</v>
      </c>
      <c r="AY480" s="239" t="s">
        <v>202</v>
      </c>
    </row>
    <row r="481" spans="1:65" s="13" customFormat="1" ht="11.25">
      <c r="B481" s="228"/>
      <c r="C481" s="229"/>
      <c r="D481" s="230" t="s">
        <v>210</v>
      </c>
      <c r="E481" s="231" t="s">
        <v>1</v>
      </c>
      <c r="F481" s="232" t="s">
        <v>2609</v>
      </c>
      <c r="G481" s="229"/>
      <c r="H481" s="233">
        <v>3.8969999999999998</v>
      </c>
      <c r="I481" s="234"/>
      <c r="J481" s="229"/>
      <c r="K481" s="229"/>
      <c r="L481" s="235"/>
      <c r="M481" s="236"/>
      <c r="N481" s="237"/>
      <c r="O481" s="237"/>
      <c r="P481" s="237"/>
      <c r="Q481" s="237"/>
      <c r="R481" s="237"/>
      <c r="S481" s="237"/>
      <c r="T481" s="238"/>
      <c r="AT481" s="239" t="s">
        <v>210</v>
      </c>
      <c r="AU481" s="239" t="s">
        <v>87</v>
      </c>
      <c r="AV481" s="13" t="s">
        <v>87</v>
      </c>
      <c r="AW481" s="13" t="s">
        <v>33</v>
      </c>
      <c r="AX481" s="13" t="s">
        <v>77</v>
      </c>
      <c r="AY481" s="239" t="s">
        <v>202</v>
      </c>
    </row>
    <row r="482" spans="1:65" s="14" customFormat="1" ht="11.25">
      <c r="B482" s="240"/>
      <c r="C482" s="241"/>
      <c r="D482" s="230" t="s">
        <v>210</v>
      </c>
      <c r="E482" s="242" t="s">
        <v>1</v>
      </c>
      <c r="F482" s="243" t="s">
        <v>227</v>
      </c>
      <c r="G482" s="241"/>
      <c r="H482" s="244">
        <v>48.465000000000003</v>
      </c>
      <c r="I482" s="245"/>
      <c r="J482" s="241"/>
      <c r="K482" s="241"/>
      <c r="L482" s="246"/>
      <c r="M482" s="247"/>
      <c r="N482" s="248"/>
      <c r="O482" s="248"/>
      <c r="P482" s="248"/>
      <c r="Q482" s="248"/>
      <c r="R482" s="248"/>
      <c r="S482" s="248"/>
      <c r="T482" s="249"/>
      <c r="AT482" s="250" t="s">
        <v>210</v>
      </c>
      <c r="AU482" s="250" t="s">
        <v>87</v>
      </c>
      <c r="AV482" s="14" t="s">
        <v>215</v>
      </c>
      <c r="AW482" s="14" t="s">
        <v>33</v>
      </c>
      <c r="AX482" s="14" t="s">
        <v>77</v>
      </c>
      <c r="AY482" s="250" t="s">
        <v>202</v>
      </c>
    </row>
    <row r="483" spans="1:65" s="16" customFormat="1" ht="11.25">
      <c r="B483" s="262"/>
      <c r="C483" s="263"/>
      <c r="D483" s="230" t="s">
        <v>210</v>
      </c>
      <c r="E483" s="264" t="s">
        <v>1</v>
      </c>
      <c r="F483" s="265" t="s">
        <v>2610</v>
      </c>
      <c r="G483" s="263"/>
      <c r="H483" s="264" t="s">
        <v>1</v>
      </c>
      <c r="I483" s="266"/>
      <c r="J483" s="263"/>
      <c r="K483" s="263"/>
      <c r="L483" s="267"/>
      <c r="M483" s="268"/>
      <c r="N483" s="269"/>
      <c r="O483" s="269"/>
      <c r="P483" s="269"/>
      <c r="Q483" s="269"/>
      <c r="R483" s="269"/>
      <c r="S483" s="269"/>
      <c r="T483" s="270"/>
      <c r="AT483" s="271" t="s">
        <v>210</v>
      </c>
      <c r="AU483" s="271" t="s">
        <v>87</v>
      </c>
      <c r="AV483" s="16" t="s">
        <v>81</v>
      </c>
      <c r="AW483" s="16" t="s">
        <v>33</v>
      </c>
      <c r="AX483" s="16" t="s">
        <v>77</v>
      </c>
      <c r="AY483" s="271" t="s">
        <v>202</v>
      </c>
    </row>
    <row r="484" spans="1:65" s="13" customFormat="1" ht="11.25">
      <c r="B484" s="228"/>
      <c r="C484" s="229"/>
      <c r="D484" s="230" t="s">
        <v>210</v>
      </c>
      <c r="E484" s="231" t="s">
        <v>1</v>
      </c>
      <c r="F484" s="232" t="s">
        <v>2611</v>
      </c>
      <c r="G484" s="229"/>
      <c r="H484" s="233">
        <v>6.7690000000000001</v>
      </c>
      <c r="I484" s="234"/>
      <c r="J484" s="229"/>
      <c r="K484" s="229"/>
      <c r="L484" s="235"/>
      <c r="M484" s="236"/>
      <c r="N484" s="237"/>
      <c r="O484" s="237"/>
      <c r="P484" s="237"/>
      <c r="Q484" s="237"/>
      <c r="R484" s="237"/>
      <c r="S484" s="237"/>
      <c r="T484" s="238"/>
      <c r="AT484" s="239" t="s">
        <v>210</v>
      </c>
      <c r="AU484" s="239" t="s">
        <v>87</v>
      </c>
      <c r="AV484" s="13" t="s">
        <v>87</v>
      </c>
      <c r="AW484" s="13" t="s">
        <v>33</v>
      </c>
      <c r="AX484" s="13" t="s">
        <v>77</v>
      </c>
      <c r="AY484" s="239" t="s">
        <v>202</v>
      </c>
    </row>
    <row r="485" spans="1:65" s="13" customFormat="1" ht="11.25">
      <c r="B485" s="228"/>
      <c r="C485" s="229"/>
      <c r="D485" s="230" t="s">
        <v>210</v>
      </c>
      <c r="E485" s="231" t="s">
        <v>1</v>
      </c>
      <c r="F485" s="232" t="s">
        <v>2612</v>
      </c>
      <c r="G485" s="229"/>
      <c r="H485" s="233">
        <v>4.7889999999999997</v>
      </c>
      <c r="I485" s="234"/>
      <c r="J485" s="229"/>
      <c r="K485" s="229"/>
      <c r="L485" s="235"/>
      <c r="M485" s="236"/>
      <c r="N485" s="237"/>
      <c r="O485" s="237"/>
      <c r="P485" s="237"/>
      <c r="Q485" s="237"/>
      <c r="R485" s="237"/>
      <c r="S485" s="237"/>
      <c r="T485" s="238"/>
      <c r="AT485" s="239" t="s">
        <v>210</v>
      </c>
      <c r="AU485" s="239" t="s">
        <v>87</v>
      </c>
      <c r="AV485" s="13" t="s">
        <v>87</v>
      </c>
      <c r="AW485" s="13" t="s">
        <v>33</v>
      </c>
      <c r="AX485" s="13" t="s">
        <v>77</v>
      </c>
      <c r="AY485" s="239" t="s">
        <v>202</v>
      </c>
    </row>
    <row r="486" spans="1:65" s="13" customFormat="1" ht="11.25">
      <c r="B486" s="228"/>
      <c r="C486" s="229"/>
      <c r="D486" s="230" t="s">
        <v>210</v>
      </c>
      <c r="E486" s="231" t="s">
        <v>1</v>
      </c>
      <c r="F486" s="232" t="s">
        <v>2613</v>
      </c>
      <c r="G486" s="229"/>
      <c r="H486" s="233">
        <v>1.5927</v>
      </c>
      <c r="I486" s="234"/>
      <c r="J486" s="229"/>
      <c r="K486" s="229"/>
      <c r="L486" s="235"/>
      <c r="M486" s="236"/>
      <c r="N486" s="237"/>
      <c r="O486" s="237"/>
      <c r="P486" s="237"/>
      <c r="Q486" s="237"/>
      <c r="R486" s="237"/>
      <c r="S486" s="237"/>
      <c r="T486" s="238"/>
      <c r="AT486" s="239" t="s">
        <v>210</v>
      </c>
      <c r="AU486" s="239" t="s">
        <v>87</v>
      </c>
      <c r="AV486" s="13" t="s">
        <v>87</v>
      </c>
      <c r="AW486" s="13" t="s">
        <v>33</v>
      </c>
      <c r="AX486" s="13" t="s">
        <v>77</v>
      </c>
      <c r="AY486" s="239" t="s">
        <v>202</v>
      </c>
    </row>
    <row r="487" spans="1:65" s="13" customFormat="1" ht="11.25">
      <c r="B487" s="228"/>
      <c r="C487" s="229"/>
      <c r="D487" s="230" t="s">
        <v>210</v>
      </c>
      <c r="E487" s="231" t="s">
        <v>1</v>
      </c>
      <c r="F487" s="232" t="s">
        <v>2614</v>
      </c>
      <c r="G487" s="229"/>
      <c r="H487" s="233">
        <v>1.5872999999999999</v>
      </c>
      <c r="I487" s="234"/>
      <c r="J487" s="229"/>
      <c r="K487" s="229"/>
      <c r="L487" s="235"/>
      <c r="M487" s="236"/>
      <c r="N487" s="237"/>
      <c r="O487" s="237"/>
      <c r="P487" s="237"/>
      <c r="Q487" s="237"/>
      <c r="R487" s="237"/>
      <c r="S487" s="237"/>
      <c r="T487" s="238"/>
      <c r="AT487" s="239" t="s">
        <v>210</v>
      </c>
      <c r="AU487" s="239" t="s">
        <v>87</v>
      </c>
      <c r="AV487" s="13" t="s">
        <v>87</v>
      </c>
      <c r="AW487" s="13" t="s">
        <v>33</v>
      </c>
      <c r="AX487" s="13" t="s">
        <v>77</v>
      </c>
      <c r="AY487" s="239" t="s">
        <v>202</v>
      </c>
    </row>
    <row r="488" spans="1:65" s="14" customFormat="1" ht="11.25">
      <c r="B488" s="240"/>
      <c r="C488" s="241"/>
      <c r="D488" s="230" t="s">
        <v>210</v>
      </c>
      <c r="E488" s="242" t="s">
        <v>1</v>
      </c>
      <c r="F488" s="243" t="s">
        <v>227</v>
      </c>
      <c r="G488" s="241"/>
      <c r="H488" s="244">
        <v>14.738</v>
      </c>
      <c r="I488" s="245"/>
      <c r="J488" s="241"/>
      <c r="K488" s="241"/>
      <c r="L488" s="246"/>
      <c r="M488" s="247"/>
      <c r="N488" s="248"/>
      <c r="O488" s="248"/>
      <c r="P488" s="248"/>
      <c r="Q488" s="248"/>
      <c r="R488" s="248"/>
      <c r="S488" s="248"/>
      <c r="T488" s="249"/>
      <c r="AT488" s="250" t="s">
        <v>210</v>
      </c>
      <c r="AU488" s="250" t="s">
        <v>87</v>
      </c>
      <c r="AV488" s="14" t="s">
        <v>215</v>
      </c>
      <c r="AW488" s="14" t="s">
        <v>33</v>
      </c>
      <c r="AX488" s="14" t="s">
        <v>77</v>
      </c>
      <c r="AY488" s="250" t="s">
        <v>202</v>
      </c>
    </row>
    <row r="489" spans="1:65" s="15" customFormat="1" ht="11.25">
      <c r="B489" s="251"/>
      <c r="C489" s="252"/>
      <c r="D489" s="230" t="s">
        <v>210</v>
      </c>
      <c r="E489" s="253" t="s">
        <v>1</v>
      </c>
      <c r="F489" s="254" t="s">
        <v>260</v>
      </c>
      <c r="G489" s="252"/>
      <c r="H489" s="255">
        <v>83.296800000000005</v>
      </c>
      <c r="I489" s="256"/>
      <c r="J489" s="252"/>
      <c r="K489" s="252"/>
      <c r="L489" s="257"/>
      <c r="M489" s="258"/>
      <c r="N489" s="259"/>
      <c r="O489" s="259"/>
      <c r="P489" s="259"/>
      <c r="Q489" s="259"/>
      <c r="R489" s="259"/>
      <c r="S489" s="259"/>
      <c r="T489" s="260"/>
      <c r="AT489" s="261" t="s">
        <v>210</v>
      </c>
      <c r="AU489" s="261" t="s">
        <v>87</v>
      </c>
      <c r="AV489" s="15" t="s">
        <v>208</v>
      </c>
      <c r="AW489" s="15" t="s">
        <v>33</v>
      </c>
      <c r="AX489" s="15" t="s">
        <v>81</v>
      </c>
      <c r="AY489" s="261" t="s">
        <v>202</v>
      </c>
    </row>
    <row r="490" spans="1:65" s="2" customFormat="1" ht="24.2" customHeight="1">
      <c r="A490" s="36"/>
      <c r="B490" s="37"/>
      <c r="C490" s="215" t="s">
        <v>558</v>
      </c>
      <c r="D490" s="215" t="s">
        <v>204</v>
      </c>
      <c r="E490" s="216" t="s">
        <v>2615</v>
      </c>
      <c r="F490" s="217" t="s">
        <v>2616</v>
      </c>
      <c r="G490" s="218" t="s">
        <v>223</v>
      </c>
      <c r="H490" s="219">
        <v>221.58</v>
      </c>
      <c r="I490" s="220"/>
      <c r="J490" s="221">
        <f>ROUND(I490*H490,2)</f>
        <v>0</v>
      </c>
      <c r="K490" s="222"/>
      <c r="L490" s="39"/>
      <c r="M490" s="223" t="s">
        <v>1</v>
      </c>
      <c r="N490" s="224" t="s">
        <v>43</v>
      </c>
      <c r="O490" s="73"/>
      <c r="P490" s="225">
        <f>O490*H490</f>
        <v>0</v>
      </c>
      <c r="Q490" s="225">
        <v>0</v>
      </c>
      <c r="R490" s="225">
        <f>Q490*H490</f>
        <v>0</v>
      </c>
      <c r="S490" s="225">
        <v>6.5000000000000002E-2</v>
      </c>
      <c r="T490" s="226">
        <f>S490*H490</f>
        <v>14.402700000000001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27" t="s">
        <v>208</v>
      </c>
      <c r="AT490" s="227" t="s">
        <v>204</v>
      </c>
      <c r="AU490" s="227" t="s">
        <v>87</v>
      </c>
      <c r="AY490" s="18" t="s">
        <v>202</v>
      </c>
      <c r="BE490" s="122">
        <f>IF(N490="základná",J490,0)</f>
        <v>0</v>
      </c>
      <c r="BF490" s="122">
        <f>IF(N490="znížená",J490,0)</f>
        <v>0</v>
      </c>
      <c r="BG490" s="122">
        <f>IF(N490="zákl. prenesená",J490,0)</f>
        <v>0</v>
      </c>
      <c r="BH490" s="122">
        <f>IF(N490="zníž. prenesená",J490,0)</f>
        <v>0</v>
      </c>
      <c r="BI490" s="122">
        <f>IF(N490="nulová",J490,0)</f>
        <v>0</v>
      </c>
      <c r="BJ490" s="18" t="s">
        <v>87</v>
      </c>
      <c r="BK490" s="122">
        <f>ROUND(I490*H490,2)</f>
        <v>0</v>
      </c>
      <c r="BL490" s="18" t="s">
        <v>208</v>
      </c>
      <c r="BM490" s="227" t="s">
        <v>2617</v>
      </c>
    </row>
    <row r="491" spans="1:65" s="16" customFormat="1" ht="11.25">
      <c r="B491" s="262"/>
      <c r="C491" s="263"/>
      <c r="D491" s="230" t="s">
        <v>210</v>
      </c>
      <c r="E491" s="264" t="s">
        <v>1</v>
      </c>
      <c r="F491" s="265" t="s">
        <v>2610</v>
      </c>
      <c r="G491" s="263"/>
      <c r="H491" s="264" t="s">
        <v>1</v>
      </c>
      <c r="I491" s="266"/>
      <c r="J491" s="263"/>
      <c r="K491" s="263"/>
      <c r="L491" s="267"/>
      <c r="M491" s="268"/>
      <c r="N491" s="269"/>
      <c r="O491" s="269"/>
      <c r="P491" s="269"/>
      <c r="Q491" s="269"/>
      <c r="R491" s="269"/>
      <c r="S491" s="269"/>
      <c r="T491" s="270"/>
      <c r="AT491" s="271" t="s">
        <v>210</v>
      </c>
      <c r="AU491" s="271" t="s">
        <v>87</v>
      </c>
      <c r="AV491" s="16" t="s">
        <v>81</v>
      </c>
      <c r="AW491" s="16" t="s">
        <v>33</v>
      </c>
      <c r="AX491" s="16" t="s">
        <v>77</v>
      </c>
      <c r="AY491" s="271" t="s">
        <v>202</v>
      </c>
    </row>
    <row r="492" spans="1:65" s="13" customFormat="1" ht="11.25">
      <c r="B492" s="228"/>
      <c r="C492" s="229"/>
      <c r="D492" s="230" t="s">
        <v>210</v>
      </c>
      <c r="E492" s="231" t="s">
        <v>1</v>
      </c>
      <c r="F492" s="232" t="s">
        <v>2618</v>
      </c>
      <c r="G492" s="229"/>
      <c r="H492" s="233">
        <v>67.69</v>
      </c>
      <c r="I492" s="234"/>
      <c r="J492" s="229"/>
      <c r="K492" s="229"/>
      <c r="L492" s="235"/>
      <c r="M492" s="236"/>
      <c r="N492" s="237"/>
      <c r="O492" s="237"/>
      <c r="P492" s="237"/>
      <c r="Q492" s="237"/>
      <c r="R492" s="237"/>
      <c r="S492" s="237"/>
      <c r="T492" s="238"/>
      <c r="AT492" s="239" t="s">
        <v>210</v>
      </c>
      <c r="AU492" s="239" t="s">
        <v>87</v>
      </c>
      <c r="AV492" s="13" t="s">
        <v>87</v>
      </c>
      <c r="AW492" s="13" t="s">
        <v>33</v>
      </c>
      <c r="AX492" s="13" t="s">
        <v>77</v>
      </c>
      <c r="AY492" s="239" t="s">
        <v>202</v>
      </c>
    </row>
    <row r="493" spans="1:65" s="13" customFormat="1" ht="11.25">
      <c r="B493" s="228"/>
      <c r="C493" s="229"/>
      <c r="D493" s="230" t="s">
        <v>210</v>
      </c>
      <c r="E493" s="231" t="s">
        <v>1</v>
      </c>
      <c r="F493" s="232" t="s">
        <v>2619</v>
      </c>
      <c r="G493" s="229"/>
      <c r="H493" s="233">
        <v>47.89</v>
      </c>
      <c r="I493" s="234"/>
      <c r="J493" s="229"/>
      <c r="K493" s="229"/>
      <c r="L493" s="235"/>
      <c r="M493" s="236"/>
      <c r="N493" s="237"/>
      <c r="O493" s="237"/>
      <c r="P493" s="237"/>
      <c r="Q493" s="237"/>
      <c r="R493" s="237"/>
      <c r="S493" s="237"/>
      <c r="T493" s="238"/>
      <c r="AT493" s="239" t="s">
        <v>210</v>
      </c>
      <c r="AU493" s="239" t="s">
        <v>87</v>
      </c>
      <c r="AV493" s="13" t="s">
        <v>87</v>
      </c>
      <c r="AW493" s="13" t="s">
        <v>33</v>
      </c>
      <c r="AX493" s="13" t="s">
        <v>77</v>
      </c>
      <c r="AY493" s="239" t="s">
        <v>202</v>
      </c>
    </row>
    <row r="494" spans="1:65" s="13" customFormat="1" ht="11.25">
      <c r="B494" s="228"/>
      <c r="C494" s="229"/>
      <c r="D494" s="230" t="s">
        <v>210</v>
      </c>
      <c r="E494" s="231" t="s">
        <v>1</v>
      </c>
      <c r="F494" s="232" t="s">
        <v>2620</v>
      </c>
      <c r="G494" s="229"/>
      <c r="H494" s="233">
        <v>53.09</v>
      </c>
      <c r="I494" s="234"/>
      <c r="J494" s="229"/>
      <c r="K494" s="229"/>
      <c r="L494" s="235"/>
      <c r="M494" s="236"/>
      <c r="N494" s="237"/>
      <c r="O494" s="237"/>
      <c r="P494" s="237"/>
      <c r="Q494" s="237"/>
      <c r="R494" s="237"/>
      <c r="S494" s="237"/>
      <c r="T494" s="238"/>
      <c r="AT494" s="239" t="s">
        <v>210</v>
      </c>
      <c r="AU494" s="239" t="s">
        <v>87</v>
      </c>
      <c r="AV494" s="13" t="s">
        <v>87</v>
      </c>
      <c r="AW494" s="13" t="s">
        <v>33</v>
      </c>
      <c r="AX494" s="13" t="s">
        <v>77</v>
      </c>
      <c r="AY494" s="239" t="s">
        <v>202</v>
      </c>
    </row>
    <row r="495" spans="1:65" s="13" customFormat="1" ht="11.25">
      <c r="B495" s="228"/>
      <c r="C495" s="229"/>
      <c r="D495" s="230" t="s">
        <v>210</v>
      </c>
      <c r="E495" s="231" t="s">
        <v>1</v>
      </c>
      <c r="F495" s="232" t="s">
        <v>2621</v>
      </c>
      <c r="G495" s="229"/>
      <c r="H495" s="233">
        <v>52.91</v>
      </c>
      <c r="I495" s="234"/>
      <c r="J495" s="229"/>
      <c r="K495" s="229"/>
      <c r="L495" s="235"/>
      <c r="M495" s="236"/>
      <c r="N495" s="237"/>
      <c r="O495" s="237"/>
      <c r="P495" s="237"/>
      <c r="Q495" s="237"/>
      <c r="R495" s="237"/>
      <c r="S495" s="237"/>
      <c r="T495" s="238"/>
      <c r="AT495" s="239" t="s">
        <v>210</v>
      </c>
      <c r="AU495" s="239" t="s">
        <v>87</v>
      </c>
      <c r="AV495" s="13" t="s">
        <v>87</v>
      </c>
      <c r="AW495" s="13" t="s">
        <v>33</v>
      </c>
      <c r="AX495" s="13" t="s">
        <v>77</v>
      </c>
      <c r="AY495" s="239" t="s">
        <v>202</v>
      </c>
    </row>
    <row r="496" spans="1:65" s="14" customFormat="1" ht="11.25">
      <c r="B496" s="240"/>
      <c r="C496" s="241"/>
      <c r="D496" s="230" t="s">
        <v>210</v>
      </c>
      <c r="E496" s="242" t="s">
        <v>1</v>
      </c>
      <c r="F496" s="243" t="s">
        <v>227</v>
      </c>
      <c r="G496" s="241"/>
      <c r="H496" s="244">
        <v>221.58</v>
      </c>
      <c r="I496" s="245"/>
      <c r="J496" s="241"/>
      <c r="K496" s="241"/>
      <c r="L496" s="246"/>
      <c r="M496" s="247"/>
      <c r="N496" s="248"/>
      <c r="O496" s="248"/>
      <c r="P496" s="248"/>
      <c r="Q496" s="248"/>
      <c r="R496" s="248"/>
      <c r="S496" s="248"/>
      <c r="T496" s="249"/>
      <c r="AT496" s="250" t="s">
        <v>210</v>
      </c>
      <c r="AU496" s="250" t="s">
        <v>87</v>
      </c>
      <c r="AV496" s="14" t="s">
        <v>215</v>
      </c>
      <c r="AW496" s="14" t="s">
        <v>33</v>
      </c>
      <c r="AX496" s="14" t="s">
        <v>81</v>
      </c>
      <c r="AY496" s="250" t="s">
        <v>202</v>
      </c>
    </row>
    <row r="497" spans="1:65" s="2" customFormat="1" ht="24.2" customHeight="1">
      <c r="A497" s="36"/>
      <c r="B497" s="37"/>
      <c r="C497" s="215" t="s">
        <v>565</v>
      </c>
      <c r="D497" s="215" t="s">
        <v>204</v>
      </c>
      <c r="E497" s="216" t="s">
        <v>526</v>
      </c>
      <c r="F497" s="217" t="s">
        <v>2622</v>
      </c>
      <c r="G497" s="218" t="s">
        <v>207</v>
      </c>
      <c r="H497" s="219">
        <v>557.48500000000001</v>
      </c>
      <c r="I497" s="220"/>
      <c r="J497" s="221">
        <f>ROUND(I497*H497,2)</f>
        <v>0</v>
      </c>
      <c r="K497" s="222"/>
      <c r="L497" s="39"/>
      <c r="M497" s="223" t="s">
        <v>1</v>
      </c>
      <c r="N497" s="224" t="s">
        <v>43</v>
      </c>
      <c r="O497" s="73"/>
      <c r="P497" s="225">
        <f>O497*H497</f>
        <v>0</v>
      </c>
      <c r="Q497" s="225">
        <v>0</v>
      </c>
      <c r="R497" s="225">
        <f>Q497*H497</f>
        <v>0</v>
      </c>
      <c r="S497" s="225">
        <v>1.4</v>
      </c>
      <c r="T497" s="226">
        <f>S497*H497</f>
        <v>780.47899999999993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227" t="s">
        <v>208</v>
      </c>
      <c r="AT497" s="227" t="s">
        <v>204</v>
      </c>
      <c r="AU497" s="227" t="s">
        <v>87</v>
      </c>
      <c r="AY497" s="18" t="s">
        <v>202</v>
      </c>
      <c r="BE497" s="122">
        <f>IF(N497="základná",J497,0)</f>
        <v>0</v>
      </c>
      <c r="BF497" s="122">
        <f>IF(N497="znížená",J497,0)</f>
        <v>0</v>
      </c>
      <c r="BG497" s="122">
        <f>IF(N497="zákl. prenesená",J497,0)</f>
        <v>0</v>
      </c>
      <c r="BH497" s="122">
        <f>IF(N497="zníž. prenesená",J497,0)</f>
        <v>0</v>
      </c>
      <c r="BI497" s="122">
        <f>IF(N497="nulová",J497,0)</f>
        <v>0</v>
      </c>
      <c r="BJ497" s="18" t="s">
        <v>87</v>
      </c>
      <c r="BK497" s="122">
        <f>ROUND(I497*H497,2)</f>
        <v>0</v>
      </c>
      <c r="BL497" s="18" t="s">
        <v>208</v>
      </c>
      <c r="BM497" s="227" t="s">
        <v>2623</v>
      </c>
    </row>
    <row r="498" spans="1:65" s="16" customFormat="1" ht="11.25">
      <c r="B498" s="262"/>
      <c r="C498" s="263"/>
      <c r="D498" s="230" t="s">
        <v>210</v>
      </c>
      <c r="E498" s="264" t="s">
        <v>1</v>
      </c>
      <c r="F498" s="265" t="s">
        <v>2624</v>
      </c>
      <c r="G498" s="263"/>
      <c r="H498" s="264" t="s">
        <v>1</v>
      </c>
      <c r="I498" s="266"/>
      <c r="J498" s="263"/>
      <c r="K498" s="263"/>
      <c r="L498" s="267"/>
      <c r="M498" s="268"/>
      <c r="N498" s="269"/>
      <c r="O498" s="269"/>
      <c r="P498" s="269"/>
      <c r="Q498" s="269"/>
      <c r="R498" s="269"/>
      <c r="S498" s="269"/>
      <c r="T498" s="270"/>
      <c r="AT498" s="271" t="s">
        <v>210</v>
      </c>
      <c r="AU498" s="271" t="s">
        <v>87</v>
      </c>
      <c r="AV498" s="16" t="s">
        <v>81</v>
      </c>
      <c r="AW498" s="16" t="s">
        <v>33</v>
      </c>
      <c r="AX498" s="16" t="s">
        <v>77</v>
      </c>
      <c r="AY498" s="271" t="s">
        <v>202</v>
      </c>
    </row>
    <row r="499" spans="1:65" s="13" customFormat="1" ht="11.25">
      <c r="B499" s="228"/>
      <c r="C499" s="229"/>
      <c r="D499" s="230" t="s">
        <v>210</v>
      </c>
      <c r="E499" s="231" t="s">
        <v>1</v>
      </c>
      <c r="F499" s="232" t="s">
        <v>2625</v>
      </c>
      <c r="G499" s="229"/>
      <c r="H499" s="233">
        <v>4.26</v>
      </c>
      <c r="I499" s="234"/>
      <c r="J499" s="229"/>
      <c r="K499" s="229"/>
      <c r="L499" s="235"/>
      <c r="M499" s="236"/>
      <c r="N499" s="237"/>
      <c r="O499" s="237"/>
      <c r="P499" s="237"/>
      <c r="Q499" s="237"/>
      <c r="R499" s="237"/>
      <c r="S499" s="237"/>
      <c r="T499" s="238"/>
      <c r="AT499" s="239" t="s">
        <v>210</v>
      </c>
      <c r="AU499" s="239" t="s">
        <v>87</v>
      </c>
      <c r="AV499" s="13" t="s">
        <v>87</v>
      </c>
      <c r="AW499" s="13" t="s">
        <v>33</v>
      </c>
      <c r="AX499" s="13" t="s">
        <v>77</v>
      </c>
      <c r="AY499" s="239" t="s">
        <v>202</v>
      </c>
    </row>
    <row r="500" spans="1:65" s="13" customFormat="1" ht="11.25">
      <c r="B500" s="228"/>
      <c r="C500" s="229"/>
      <c r="D500" s="230" t="s">
        <v>210</v>
      </c>
      <c r="E500" s="231" t="s">
        <v>1</v>
      </c>
      <c r="F500" s="232" t="s">
        <v>2626</v>
      </c>
      <c r="G500" s="229"/>
      <c r="H500" s="233">
        <v>17.05</v>
      </c>
      <c r="I500" s="234"/>
      <c r="J500" s="229"/>
      <c r="K500" s="229"/>
      <c r="L500" s="235"/>
      <c r="M500" s="236"/>
      <c r="N500" s="237"/>
      <c r="O500" s="237"/>
      <c r="P500" s="237"/>
      <c r="Q500" s="237"/>
      <c r="R500" s="237"/>
      <c r="S500" s="237"/>
      <c r="T500" s="238"/>
      <c r="AT500" s="239" t="s">
        <v>210</v>
      </c>
      <c r="AU500" s="239" t="s">
        <v>87</v>
      </c>
      <c r="AV500" s="13" t="s">
        <v>87</v>
      </c>
      <c r="AW500" s="13" t="s">
        <v>33</v>
      </c>
      <c r="AX500" s="13" t="s">
        <v>77</v>
      </c>
      <c r="AY500" s="239" t="s">
        <v>202</v>
      </c>
    </row>
    <row r="501" spans="1:65" s="13" customFormat="1" ht="11.25">
      <c r="B501" s="228"/>
      <c r="C501" s="229"/>
      <c r="D501" s="230" t="s">
        <v>210</v>
      </c>
      <c r="E501" s="231" t="s">
        <v>1</v>
      </c>
      <c r="F501" s="232" t="s">
        <v>2627</v>
      </c>
      <c r="G501" s="229"/>
      <c r="H501" s="233">
        <v>15.21</v>
      </c>
      <c r="I501" s="234"/>
      <c r="J501" s="229"/>
      <c r="K501" s="229"/>
      <c r="L501" s="235"/>
      <c r="M501" s="236"/>
      <c r="N501" s="237"/>
      <c r="O501" s="237"/>
      <c r="P501" s="237"/>
      <c r="Q501" s="237"/>
      <c r="R501" s="237"/>
      <c r="S501" s="237"/>
      <c r="T501" s="238"/>
      <c r="AT501" s="239" t="s">
        <v>210</v>
      </c>
      <c r="AU501" s="239" t="s">
        <v>87</v>
      </c>
      <c r="AV501" s="13" t="s">
        <v>87</v>
      </c>
      <c r="AW501" s="13" t="s">
        <v>33</v>
      </c>
      <c r="AX501" s="13" t="s">
        <v>77</v>
      </c>
      <c r="AY501" s="239" t="s">
        <v>202</v>
      </c>
    </row>
    <row r="502" spans="1:65" s="14" customFormat="1" ht="11.25">
      <c r="B502" s="240"/>
      <c r="C502" s="241"/>
      <c r="D502" s="230" t="s">
        <v>210</v>
      </c>
      <c r="E502" s="242" t="s">
        <v>1</v>
      </c>
      <c r="F502" s="243" t="s">
        <v>227</v>
      </c>
      <c r="G502" s="241"/>
      <c r="H502" s="244">
        <v>36.520000000000003</v>
      </c>
      <c r="I502" s="245"/>
      <c r="J502" s="241"/>
      <c r="K502" s="241"/>
      <c r="L502" s="246"/>
      <c r="M502" s="247"/>
      <c r="N502" s="248"/>
      <c r="O502" s="248"/>
      <c r="P502" s="248"/>
      <c r="Q502" s="248"/>
      <c r="R502" s="248"/>
      <c r="S502" s="248"/>
      <c r="T502" s="249"/>
      <c r="AT502" s="250" t="s">
        <v>210</v>
      </c>
      <c r="AU502" s="250" t="s">
        <v>87</v>
      </c>
      <c r="AV502" s="14" t="s">
        <v>215</v>
      </c>
      <c r="AW502" s="14" t="s">
        <v>33</v>
      </c>
      <c r="AX502" s="14" t="s">
        <v>77</v>
      </c>
      <c r="AY502" s="250" t="s">
        <v>202</v>
      </c>
    </row>
    <row r="503" spans="1:65" s="13" customFormat="1" ht="11.25">
      <c r="B503" s="228"/>
      <c r="C503" s="229"/>
      <c r="D503" s="230" t="s">
        <v>210</v>
      </c>
      <c r="E503" s="231" t="s">
        <v>1</v>
      </c>
      <c r="F503" s="232" t="s">
        <v>2628</v>
      </c>
      <c r="G503" s="229"/>
      <c r="H503" s="233">
        <v>326.12</v>
      </c>
      <c r="I503" s="234"/>
      <c r="J503" s="229"/>
      <c r="K503" s="229"/>
      <c r="L503" s="235"/>
      <c r="M503" s="236"/>
      <c r="N503" s="237"/>
      <c r="O503" s="237"/>
      <c r="P503" s="237"/>
      <c r="Q503" s="237"/>
      <c r="R503" s="237"/>
      <c r="S503" s="237"/>
      <c r="T503" s="238"/>
      <c r="AT503" s="239" t="s">
        <v>210</v>
      </c>
      <c r="AU503" s="239" t="s">
        <v>87</v>
      </c>
      <c r="AV503" s="13" t="s">
        <v>87</v>
      </c>
      <c r="AW503" s="13" t="s">
        <v>33</v>
      </c>
      <c r="AX503" s="13" t="s">
        <v>77</v>
      </c>
      <c r="AY503" s="239" t="s">
        <v>202</v>
      </c>
    </row>
    <row r="504" spans="1:65" s="13" customFormat="1" ht="11.25">
      <c r="B504" s="228"/>
      <c r="C504" s="229"/>
      <c r="D504" s="230" t="s">
        <v>210</v>
      </c>
      <c r="E504" s="231" t="s">
        <v>1</v>
      </c>
      <c r="F504" s="232" t="s">
        <v>2629</v>
      </c>
      <c r="G504" s="229"/>
      <c r="H504" s="233">
        <v>26.68</v>
      </c>
      <c r="I504" s="234"/>
      <c r="J504" s="229"/>
      <c r="K504" s="229"/>
      <c r="L504" s="235"/>
      <c r="M504" s="236"/>
      <c r="N504" s="237"/>
      <c r="O504" s="237"/>
      <c r="P504" s="237"/>
      <c r="Q504" s="237"/>
      <c r="R504" s="237"/>
      <c r="S504" s="237"/>
      <c r="T504" s="238"/>
      <c r="AT504" s="239" t="s">
        <v>210</v>
      </c>
      <c r="AU504" s="239" t="s">
        <v>87</v>
      </c>
      <c r="AV504" s="13" t="s">
        <v>87</v>
      </c>
      <c r="AW504" s="13" t="s">
        <v>33</v>
      </c>
      <c r="AX504" s="13" t="s">
        <v>77</v>
      </c>
      <c r="AY504" s="239" t="s">
        <v>202</v>
      </c>
    </row>
    <row r="505" spans="1:65" s="13" customFormat="1" ht="11.25">
      <c r="B505" s="228"/>
      <c r="C505" s="229"/>
      <c r="D505" s="230" t="s">
        <v>210</v>
      </c>
      <c r="E505" s="231" t="s">
        <v>1</v>
      </c>
      <c r="F505" s="232" t="s">
        <v>2630</v>
      </c>
      <c r="G505" s="229"/>
      <c r="H505" s="233">
        <v>33.1</v>
      </c>
      <c r="I505" s="234"/>
      <c r="J505" s="229"/>
      <c r="K505" s="229"/>
      <c r="L505" s="235"/>
      <c r="M505" s="236"/>
      <c r="N505" s="237"/>
      <c r="O505" s="237"/>
      <c r="P505" s="237"/>
      <c r="Q505" s="237"/>
      <c r="R505" s="237"/>
      <c r="S505" s="237"/>
      <c r="T505" s="238"/>
      <c r="AT505" s="239" t="s">
        <v>210</v>
      </c>
      <c r="AU505" s="239" t="s">
        <v>87</v>
      </c>
      <c r="AV505" s="13" t="s">
        <v>87</v>
      </c>
      <c r="AW505" s="13" t="s">
        <v>33</v>
      </c>
      <c r="AX505" s="13" t="s">
        <v>77</v>
      </c>
      <c r="AY505" s="239" t="s">
        <v>202</v>
      </c>
    </row>
    <row r="506" spans="1:65" s="13" customFormat="1" ht="11.25">
      <c r="B506" s="228"/>
      <c r="C506" s="229"/>
      <c r="D506" s="230" t="s">
        <v>210</v>
      </c>
      <c r="E506" s="231" t="s">
        <v>1</v>
      </c>
      <c r="F506" s="232" t="s">
        <v>2631</v>
      </c>
      <c r="G506" s="229"/>
      <c r="H506" s="233">
        <v>19.484999999999999</v>
      </c>
      <c r="I506" s="234"/>
      <c r="J506" s="229"/>
      <c r="K506" s="229"/>
      <c r="L506" s="235"/>
      <c r="M506" s="236"/>
      <c r="N506" s="237"/>
      <c r="O506" s="237"/>
      <c r="P506" s="237"/>
      <c r="Q506" s="237"/>
      <c r="R506" s="237"/>
      <c r="S506" s="237"/>
      <c r="T506" s="238"/>
      <c r="AT506" s="239" t="s">
        <v>210</v>
      </c>
      <c r="AU506" s="239" t="s">
        <v>87</v>
      </c>
      <c r="AV506" s="13" t="s">
        <v>87</v>
      </c>
      <c r="AW506" s="13" t="s">
        <v>33</v>
      </c>
      <c r="AX506" s="13" t="s">
        <v>77</v>
      </c>
      <c r="AY506" s="239" t="s">
        <v>202</v>
      </c>
    </row>
    <row r="507" spans="1:65" s="14" customFormat="1" ht="11.25">
      <c r="B507" s="240"/>
      <c r="C507" s="241"/>
      <c r="D507" s="230" t="s">
        <v>210</v>
      </c>
      <c r="E507" s="242" t="s">
        <v>1</v>
      </c>
      <c r="F507" s="243" t="s">
        <v>227</v>
      </c>
      <c r="G507" s="241"/>
      <c r="H507" s="244">
        <v>405.38499999999999</v>
      </c>
      <c r="I507" s="245"/>
      <c r="J507" s="241"/>
      <c r="K507" s="241"/>
      <c r="L507" s="246"/>
      <c r="M507" s="247"/>
      <c r="N507" s="248"/>
      <c r="O507" s="248"/>
      <c r="P507" s="248"/>
      <c r="Q507" s="248"/>
      <c r="R507" s="248"/>
      <c r="S507" s="248"/>
      <c r="T507" s="249"/>
      <c r="AT507" s="250" t="s">
        <v>210</v>
      </c>
      <c r="AU507" s="250" t="s">
        <v>87</v>
      </c>
      <c r="AV507" s="14" t="s">
        <v>215</v>
      </c>
      <c r="AW507" s="14" t="s">
        <v>33</v>
      </c>
      <c r="AX507" s="14" t="s">
        <v>77</v>
      </c>
      <c r="AY507" s="250" t="s">
        <v>202</v>
      </c>
    </row>
    <row r="508" spans="1:65" s="16" customFormat="1" ht="11.25">
      <c r="B508" s="262"/>
      <c r="C508" s="263"/>
      <c r="D508" s="230" t="s">
        <v>210</v>
      </c>
      <c r="E508" s="264" t="s">
        <v>1</v>
      </c>
      <c r="F508" s="265" t="s">
        <v>2610</v>
      </c>
      <c r="G508" s="263"/>
      <c r="H508" s="264" t="s">
        <v>1</v>
      </c>
      <c r="I508" s="266"/>
      <c r="J508" s="263"/>
      <c r="K508" s="263"/>
      <c r="L508" s="267"/>
      <c r="M508" s="268"/>
      <c r="N508" s="269"/>
      <c r="O508" s="269"/>
      <c r="P508" s="269"/>
      <c r="Q508" s="269"/>
      <c r="R508" s="269"/>
      <c r="S508" s="269"/>
      <c r="T508" s="270"/>
      <c r="AT508" s="271" t="s">
        <v>210</v>
      </c>
      <c r="AU508" s="271" t="s">
        <v>87</v>
      </c>
      <c r="AV508" s="16" t="s">
        <v>81</v>
      </c>
      <c r="AW508" s="16" t="s">
        <v>33</v>
      </c>
      <c r="AX508" s="16" t="s">
        <v>77</v>
      </c>
      <c r="AY508" s="271" t="s">
        <v>202</v>
      </c>
    </row>
    <row r="509" spans="1:65" s="13" customFormat="1" ht="11.25">
      <c r="B509" s="228"/>
      <c r="C509" s="229"/>
      <c r="D509" s="230" t="s">
        <v>210</v>
      </c>
      <c r="E509" s="231" t="s">
        <v>1</v>
      </c>
      <c r="F509" s="232" t="s">
        <v>2632</v>
      </c>
      <c r="G509" s="229"/>
      <c r="H509" s="233">
        <v>67.69</v>
      </c>
      <c r="I509" s="234"/>
      <c r="J509" s="229"/>
      <c r="K509" s="229"/>
      <c r="L509" s="235"/>
      <c r="M509" s="236"/>
      <c r="N509" s="237"/>
      <c r="O509" s="237"/>
      <c r="P509" s="237"/>
      <c r="Q509" s="237"/>
      <c r="R509" s="237"/>
      <c r="S509" s="237"/>
      <c r="T509" s="238"/>
      <c r="AT509" s="239" t="s">
        <v>210</v>
      </c>
      <c r="AU509" s="239" t="s">
        <v>87</v>
      </c>
      <c r="AV509" s="13" t="s">
        <v>87</v>
      </c>
      <c r="AW509" s="13" t="s">
        <v>33</v>
      </c>
      <c r="AX509" s="13" t="s">
        <v>77</v>
      </c>
      <c r="AY509" s="239" t="s">
        <v>202</v>
      </c>
    </row>
    <row r="510" spans="1:65" s="13" customFormat="1" ht="11.25">
      <c r="B510" s="228"/>
      <c r="C510" s="229"/>
      <c r="D510" s="230" t="s">
        <v>210</v>
      </c>
      <c r="E510" s="231" t="s">
        <v>1</v>
      </c>
      <c r="F510" s="232" t="s">
        <v>2633</v>
      </c>
      <c r="G510" s="229"/>
      <c r="H510" s="233">
        <v>47.89</v>
      </c>
      <c r="I510" s="234"/>
      <c r="J510" s="229"/>
      <c r="K510" s="229"/>
      <c r="L510" s="235"/>
      <c r="M510" s="236"/>
      <c r="N510" s="237"/>
      <c r="O510" s="237"/>
      <c r="P510" s="237"/>
      <c r="Q510" s="237"/>
      <c r="R510" s="237"/>
      <c r="S510" s="237"/>
      <c r="T510" s="238"/>
      <c r="AT510" s="239" t="s">
        <v>210</v>
      </c>
      <c r="AU510" s="239" t="s">
        <v>87</v>
      </c>
      <c r="AV510" s="13" t="s">
        <v>87</v>
      </c>
      <c r="AW510" s="13" t="s">
        <v>33</v>
      </c>
      <c r="AX510" s="13" t="s">
        <v>77</v>
      </c>
      <c r="AY510" s="239" t="s">
        <v>202</v>
      </c>
    </row>
    <row r="511" spans="1:65" s="14" customFormat="1" ht="11.25">
      <c r="B511" s="240"/>
      <c r="C511" s="241"/>
      <c r="D511" s="230" t="s">
        <v>210</v>
      </c>
      <c r="E511" s="242" t="s">
        <v>1</v>
      </c>
      <c r="F511" s="243" t="s">
        <v>227</v>
      </c>
      <c r="G511" s="241"/>
      <c r="H511" s="244">
        <v>115.58</v>
      </c>
      <c r="I511" s="245"/>
      <c r="J511" s="241"/>
      <c r="K511" s="241"/>
      <c r="L511" s="246"/>
      <c r="M511" s="247"/>
      <c r="N511" s="248"/>
      <c r="O511" s="248"/>
      <c r="P511" s="248"/>
      <c r="Q511" s="248"/>
      <c r="R511" s="248"/>
      <c r="S511" s="248"/>
      <c r="T511" s="249"/>
      <c r="AT511" s="250" t="s">
        <v>210</v>
      </c>
      <c r="AU511" s="250" t="s">
        <v>87</v>
      </c>
      <c r="AV511" s="14" t="s">
        <v>215</v>
      </c>
      <c r="AW511" s="14" t="s">
        <v>33</v>
      </c>
      <c r="AX511" s="14" t="s">
        <v>77</v>
      </c>
      <c r="AY511" s="250" t="s">
        <v>202</v>
      </c>
    </row>
    <row r="512" spans="1:65" s="15" customFormat="1" ht="11.25">
      <c r="B512" s="251"/>
      <c r="C512" s="252"/>
      <c r="D512" s="230" t="s">
        <v>210</v>
      </c>
      <c r="E512" s="253" t="s">
        <v>1</v>
      </c>
      <c r="F512" s="254" t="s">
        <v>260</v>
      </c>
      <c r="G512" s="252"/>
      <c r="H512" s="255">
        <v>557.48500000000001</v>
      </c>
      <c r="I512" s="256"/>
      <c r="J512" s="252"/>
      <c r="K512" s="252"/>
      <c r="L512" s="257"/>
      <c r="M512" s="258"/>
      <c r="N512" s="259"/>
      <c r="O512" s="259"/>
      <c r="P512" s="259"/>
      <c r="Q512" s="259"/>
      <c r="R512" s="259"/>
      <c r="S512" s="259"/>
      <c r="T512" s="260"/>
      <c r="AT512" s="261" t="s">
        <v>210</v>
      </c>
      <c r="AU512" s="261" t="s">
        <v>87</v>
      </c>
      <c r="AV512" s="15" t="s">
        <v>208</v>
      </c>
      <c r="AW512" s="15" t="s">
        <v>33</v>
      </c>
      <c r="AX512" s="15" t="s">
        <v>81</v>
      </c>
      <c r="AY512" s="261" t="s">
        <v>202</v>
      </c>
    </row>
    <row r="513" spans="1:65" s="2" customFormat="1" ht="24.2" customHeight="1">
      <c r="A513" s="36"/>
      <c r="B513" s="37"/>
      <c r="C513" s="215" t="s">
        <v>569</v>
      </c>
      <c r="D513" s="215" t="s">
        <v>204</v>
      </c>
      <c r="E513" s="216" t="s">
        <v>2634</v>
      </c>
      <c r="F513" s="217" t="s">
        <v>2635</v>
      </c>
      <c r="G513" s="218" t="s">
        <v>223</v>
      </c>
      <c r="H513" s="219">
        <v>1.44</v>
      </c>
      <c r="I513" s="220"/>
      <c r="J513" s="221">
        <f>ROUND(I513*H513,2)</f>
        <v>0</v>
      </c>
      <c r="K513" s="222"/>
      <c r="L513" s="39"/>
      <c r="M513" s="223" t="s">
        <v>1</v>
      </c>
      <c r="N513" s="224" t="s">
        <v>43</v>
      </c>
      <c r="O513" s="73"/>
      <c r="P513" s="225">
        <f>O513*H513</f>
        <v>0</v>
      </c>
      <c r="Q513" s="225">
        <v>2.6862240000000001E-3</v>
      </c>
      <c r="R513" s="225">
        <f>Q513*H513</f>
        <v>3.86816256E-3</v>
      </c>
      <c r="S513" s="225">
        <v>5.2999999999999999E-2</v>
      </c>
      <c r="T513" s="226">
        <f>S513*H513</f>
        <v>7.6319999999999999E-2</v>
      </c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R513" s="227" t="s">
        <v>208</v>
      </c>
      <c r="AT513" s="227" t="s">
        <v>204</v>
      </c>
      <c r="AU513" s="227" t="s">
        <v>87</v>
      </c>
      <c r="AY513" s="18" t="s">
        <v>202</v>
      </c>
      <c r="BE513" s="122">
        <f>IF(N513="základná",J513,0)</f>
        <v>0</v>
      </c>
      <c r="BF513" s="122">
        <f>IF(N513="znížená",J513,0)</f>
        <v>0</v>
      </c>
      <c r="BG513" s="122">
        <f>IF(N513="zákl. prenesená",J513,0)</f>
        <v>0</v>
      </c>
      <c r="BH513" s="122">
        <f>IF(N513="zníž. prenesená",J513,0)</f>
        <v>0</v>
      </c>
      <c r="BI513" s="122">
        <f>IF(N513="nulová",J513,0)</f>
        <v>0</v>
      </c>
      <c r="BJ513" s="18" t="s">
        <v>87</v>
      </c>
      <c r="BK513" s="122">
        <f>ROUND(I513*H513,2)</f>
        <v>0</v>
      </c>
      <c r="BL513" s="18" t="s">
        <v>208</v>
      </c>
      <c r="BM513" s="227" t="s">
        <v>2636</v>
      </c>
    </row>
    <row r="514" spans="1:65" s="13" customFormat="1" ht="11.25">
      <c r="B514" s="228"/>
      <c r="C514" s="229"/>
      <c r="D514" s="230" t="s">
        <v>210</v>
      </c>
      <c r="E514" s="231" t="s">
        <v>1</v>
      </c>
      <c r="F514" s="232" t="s">
        <v>2637</v>
      </c>
      <c r="G514" s="229"/>
      <c r="H514" s="233">
        <v>1.44</v>
      </c>
      <c r="I514" s="234"/>
      <c r="J514" s="229"/>
      <c r="K514" s="229"/>
      <c r="L514" s="235"/>
      <c r="M514" s="236"/>
      <c r="N514" s="237"/>
      <c r="O514" s="237"/>
      <c r="P514" s="237"/>
      <c r="Q514" s="237"/>
      <c r="R514" s="237"/>
      <c r="S514" s="237"/>
      <c r="T514" s="238"/>
      <c r="AT514" s="239" t="s">
        <v>210</v>
      </c>
      <c r="AU514" s="239" t="s">
        <v>87</v>
      </c>
      <c r="AV514" s="13" t="s">
        <v>87</v>
      </c>
      <c r="AW514" s="13" t="s">
        <v>33</v>
      </c>
      <c r="AX514" s="13" t="s">
        <v>81</v>
      </c>
      <c r="AY514" s="239" t="s">
        <v>202</v>
      </c>
    </row>
    <row r="515" spans="1:65" s="2" customFormat="1" ht="24.2" customHeight="1">
      <c r="A515" s="36"/>
      <c r="B515" s="37"/>
      <c r="C515" s="215" t="s">
        <v>576</v>
      </c>
      <c r="D515" s="215" t="s">
        <v>204</v>
      </c>
      <c r="E515" s="216" t="s">
        <v>2638</v>
      </c>
      <c r="F515" s="217" t="s">
        <v>2639</v>
      </c>
      <c r="G515" s="218" t="s">
        <v>223</v>
      </c>
      <c r="H515" s="219">
        <v>21.978999999999999</v>
      </c>
      <c r="I515" s="220"/>
      <c r="J515" s="221">
        <f>ROUND(I515*H515,2)</f>
        <v>0</v>
      </c>
      <c r="K515" s="222"/>
      <c r="L515" s="39"/>
      <c r="M515" s="223" t="s">
        <v>1</v>
      </c>
      <c r="N515" s="224" t="s">
        <v>43</v>
      </c>
      <c r="O515" s="73"/>
      <c r="P515" s="225">
        <f>O515*H515</f>
        <v>0</v>
      </c>
      <c r="Q515" s="225">
        <v>1.2199999999999999E-3</v>
      </c>
      <c r="R515" s="225">
        <f>Q515*H515</f>
        <v>2.6814379999999999E-2</v>
      </c>
      <c r="S515" s="225">
        <v>3.5999999999999997E-2</v>
      </c>
      <c r="T515" s="226">
        <f>S515*H515</f>
        <v>0.79124399999999995</v>
      </c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R515" s="227" t="s">
        <v>208</v>
      </c>
      <c r="AT515" s="227" t="s">
        <v>204</v>
      </c>
      <c r="AU515" s="227" t="s">
        <v>87</v>
      </c>
      <c r="AY515" s="18" t="s">
        <v>202</v>
      </c>
      <c r="BE515" s="122">
        <f>IF(N515="základná",J515,0)</f>
        <v>0</v>
      </c>
      <c r="BF515" s="122">
        <f>IF(N515="znížená",J515,0)</f>
        <v>0</v>
      </c>
      <c r="BG515" s="122">
        <f>IF(N515="zákl. prenesená",J515,0)</f>
        <v>0</v>
      </c>
      <c r="BH515" s="122">
        <f>IF(N515="zníž. prenesená",J515,0)</f>
        <v>0</v>
      </c>
      <c r="BI515" s="122">
        <f>IF(N515="nulová",J515,0)</f>
        <v>0</v>
      </c>
      <c r="BJ515" s="18" t="s">
        <v>87</v>
      </c>
      <c r="BK515" s="122">
        <f>ROUND(I515*H515,2)</f>
        <v>0</v>
      </c>
      <c r="BL515" s="18" t="s">
        <v>208</v>
      </c>
      <c r="BM515" s="227" t="s">
        <v>2640</v>
      </c>
    </row>
    <row r="516" spans="1:65" s="13" customFormat="1" ht="11.25">
      <c r="B516" s="228"/>
      <c r="C516" s="229"/>
      <c r="D516" s="230" t="s">
        <v>210</v>
      </c>
      <c r="E516" s="231" t="s">
        <v>1</v>
      </c>
      <c r="F516" s="232" t="s">
        <v>2641</v>
      </c>
      <c r="G516" s="229"/>
      <c r="H516" s="233">
        <v>2.7650000000000001</v>
      </c>
      <c r="I516" s="234"/>
      <c r="J516" s="229"/>
      <c r="K516" s="229"/>
      <c r="L516" s="235"/>
      <c r="M516" s="236"/>
      <c r="N516" s="237"/>
      <c r="O516" s="237"/>
      <c r="P516" s="237"/>
      <c r="Q516" s="237"/>
      <c r="R516" s="237"/>
      <c r="S516" s="237"/>
      <c r="T516" s="238"/>
      <c r="AT516" s="239" t="s">
        <v>210</v>
      </c>
      <c r="AU516" s="239" t="s">
        <v>87</v>
      </c>
      <c r="AV516" s="13" t="s">
        <v>87</v>
      </c>
      <c r="AW516" s="13" t="s">
        <v>33</v>
      </c>
      <c r="AX516" s="13" t="s">
        <v>77</v>
      </c>
      <c r="AY516" s="239" t="s">
        <v>202</v>
      </c>
    </row>
    <row r="517" spans="1:65" s="13" customFormat="1" ht="11.25">
      <c r="B517" s="228"/>
      <c r="C517" s="229"/>
      <c r="D517" s="230" t="s">
        <v>210</v>
      </c>
      <c r="E517" s="231" t="s">
        <v>1</v>
      </c>
      <c r="F517" s="232" t="s">
        <v>2642</v>
      </c>
      <c r="G517" s="229"/>
      <c r="H517" s="233">
        <v>1.3080000000000001</v>
      </c>
      <c r="I517" s="234"/>
      <c r="J517" s="229"/>
      <c r="K517" s="229"/>
      <c r="L517" s="235"/>
      <c r="M517" s="236"/>
      <c r="N517" s="237"/>
      <c r="O517" s="237"/>
      <c r="P517" s="237"/>
      <c r="Q517" s="237"/>
      <c r="R517" s="237"/>
      <c r="S517" s="237"/>
      <c r="T517" s="238"/>
      <c r="AT517" s="239" t="s">
        <v>210</v>
      </c>
      <c r="AU517" s="239" t="s">
        <v>87</v>
      </c>
      <c r="AV517" s="13" t="s">
        <v>87</v>
      </c>
      <c r="AW517" s="13" t="s">
        <v>33</v>
      </c>
      <c r="AX517" s="13" t="s">
        <v>77</v>
      </c>
      <c r="AY517" s="239" t="s">
        <v>202</v>
      </c>
    </row>
    <row r="518" spans="1:65" s="13" customFormat="1" ht="11.25">
      <c r="B518" s="228"/>
      <c r="C518" s="229"/>
      <c r="D518" s="230" t="s">
        <v>210</v>
      </c>
      <c r="E518" s="231" t="s">
        <v>1</v>
      </c>
      <c r="F518" s="232" t="s">
        <v>2643</v>
      </c>
      <c r="G518" s="229"/>
      <c r="H518" s="233">
        <v>2.52</v>
      </c>
      <c r="I518" s="234"/>
      <c r="J518" s="229"/>
      <c r="K518" s="229"/>
      <c r="L518" s="235"/>
      <c r="M518" s="236"/>
      <c r="N518" s="237"/>
      <c r="O518" s="237"/>
      <c r="P518" s="237"/>
      <c r="Q518" s="237"/>
      <c r="R518" s="237"/>
      <c r="S518" s="237"/>
      <c r="T518" s="238"/>
      <c r="AT518" s="239" t="s">
        <v>210</v>
      </c>
      <c r="AU518" s="239" t="s">
        <v>87</v>
      </c>
      <c r="AV518" s="13" t="s">
        <v>87</v>
      </c>
      <c r="AW518" s="13" t="s">
        <v>33</v>
      </c>
      <c r="AX518" s="13" t="s">
        <v>77</v>
      </c>
      <c r="AY518" s="239" t="s">
        <v>202</v>
      </c>
    </row>
    <row r="519" spans="1:65" s="13" customFormat="1" ht="11.25">
      <c r="B519" s="228"/>
      <c r="C519" s="229"/>
      <c r="D519" s="230" t="s">
        <v>210</v>
      </c>
      <c r="E519" s="231" t="s">
        <v>1</v>
      </c>
      <c r="F519" s="232" t="s">
        <v>2644</v>
      </c>
      <c r="G519" s="229"/>
      <c r="H519" s="233">
        <v>2.9249999999999998</v>
      </c>
      <c r="I519" s="234"/>
      <c r="J519" s="229"/>
      <c r="K519" s="229"/>
      <c r="L519" s="235"/>
      <c r="M519" s="236"/>
      <c r="N519" s="237"/>
      <c r="O519" s="237"/>
      <c r="P519" s="237"/>
      <c r="Q519" s="237"/>
      <c r="R519" s="237"/>
      <c r="S519" s="237"/>
      <c r="T519" s="238"/>
      <c r="AT519" s="239" t="s">
        <v>210</v>
      </c>
      <c r="AU519" s="239" t="s">
        <v>87</v>
      </c>
      <c r="AV519" s="13" t="s">
        <v>87</v>
      </c>
      <c r="AW519" s="13" t="s">
        <v>33</v>
      </c>
      <c r="AX519" s="13" t="s">
        <v>77</v>
      </c>
      <c r="AY519" s="239" t="s">
        <v>202</v>
      </c>
    </row>
    <row r="520" spans="1:65" s="13" customFormat="1" ht="11.25">
      <c r="B520" s="228"/>
      <c r="C520" s="229"/>
      <c r="D520" s="230" t="s">
        <v>210</v>
      </c>
      <c r="E520" s="231" t="s">
        <v>1</v>
      </c>
      <c r="F520" s="232" t="s">
        <v>2645</v>
      </c>
      <c r="G520" s="229"/>
      <c r="H520" s="233">
        <v>1.5</v>
      </c>
      <c r="I520" s="234"/>
      <c r="J520" s="229"/>
      <c r="K520" s="229"/>
      <c r="L520" s="235"/>
      <c r="M520" s="236"/>
      <c r="N520" s="237"/>
      <c r="O520" s="237"/>
      <c r="P520" s="237"/>
      <c r="Q520" s="237"/>
      <c r="R520" s="237"/>
      <c r="S520" s="237"/>
      <c r="T520" s="238"/>
      <c r="AT520" s="239" t="s">
        <v>210</v>
      </c>
      <c r="AU520" s="239" t="s">
        <v>87</v>
      </c>
      <c r="AV520" s="13" t="s">
        <v>87</v>
      </c>
      <c r="AW520" s="13" t="s">
        <v>33</v>
      </c>
      <c r="AX520" s="13" t="s">
        <v>77</v>
      </c>
      <c r="AY520" s="239" t="s">
        <v>202</v>
      </c>
    </row>
    <row r="521" spans="1:65" s="13" customFormat="1" ht="11.25">
      <c r="B521" s="228"/>
      <c r="C521" s="229"/>
      <c r="D521" s="230" t="s">
        <v>210</v>
      </c>
      <c r="E521" s="231" t="s">
        <v>1</v>
      </c>
      <c r="F521" s="232" t="s">
        <v>2646</v>
      </c>
      <c r="G521" s="229"/>
      <c r="H521" s="233">
        <v>0.90400000000000003</v>
      </c>
      <c r="I521" s="234"/>
      <c r="J521" s="229"/>
      <c r="K521" s="229"/>
      <c r="L521" s="235"/>
      <c r="M521" s="236"/>
      <c r="N521" s="237"/>
      <c r="O521" s="237"/>
      <c r="P521" s="237"/>
      <c r="Q521" s="237"/>
      <c r="R521" s="237"/>
      <c r="S521" s="237"/>
      <c r="T521" s="238"/>
      <c r="AT521" s="239" t="s">
        <v>210</v>
      </c>
      <c r="AU521" s="239" t="s">
        <v>87</v>
      </c>
      <c r="AV521" s="13" t="s">
        <v>87</v>
      </c>
      <c r="AW521" s="13" t="s">
        <v>33</v>
      </c>
      <c r="AX521" s="13" t="s">
        <v>77</v>
      </c>
      <c r="AY521" s="239" t="s">
        <v>202</v>
      </c>
    </row>
    <row r="522" spans="1:65" s="13" customFormat="1" ht="11.25">
      <c r="B522" s="228"/>
      <c r="C522" s="229"/>
      <c r="D522" s="230" t="s">
        <v>210</v>
      </c>
      <c r="E522" s="231" t="s">
        <v>1</v>
      </c>
      <c r="F522" s="232" t="s">
        <v>2647</v>
      </c>
      <c r="G522" s="229"/>
      <c r="H522" s="233">
        <v>1.0169999999999999</v>
      </c>
      <c r="I522" s="234"/>
      <c r="J522" s="229"/>
      <c r="K522" s="229"/>
      <c r="L522" s="235"/>
      <c r="M522" s="236"/>
      <c r="N522" s="237"/>
      <c r="O522" s="237"/>
      <c r="P522" s="237"/>
      <c r="Q522" s="237"/>
      <c r="R522" s="237"/>
      <c r="S522" s="237"/>
      <c r="T522" s="238"/>
      <c r="AT522" s="239" t="s">
        <v>210</v>
      </c>
      <c r="AU522" s="239" t="s">
        <v>87</v>
      </c>
      <c r="AV522" s="13" t="s">
        <v>87</v>
      </c>
      <c r="AW522" s="13" t="s">
        <v>33</v>
      </c>
      <c r="AX522" s="13" t="s">
        <v>77</v>
      </c>
      <c r="AY522" s="239" t="s">
        <v>202</v>
      </c>
    </row>
    <row r="523" spans="1:65" s="13" customFormat="1" ht="11.25">
      <c r="B523" s="228"/>
      <c r="C523" s="229"/>
      <c r="D523" s="230" t="s">
        <v>210</v>
      </c>
      <c r="E523" s="231" t="s">
        <v>1</v>
      </c>
      <c r="F523" s="232" t="s">
        <v>2648</v>
      </c>
      <c r="G523" s="229"/>
      <c r="H523" s="233">
        <v>4.8648699999999998</v>
      </c>
      <c r="I523" s="234"/>
      <c r="J523" s="229"/>
      <c r="K523" s="229"/>
      <c r="L523" s="235"/>
      <c r="M523" s="236"/>
      <c r="N523" s="237"/>
      <c r="O523" s="237"/>
      <c r="P523" s="237"/>
      <c r="Q523" s="237"/>
      <c r="R523" s="237"/>
      <c r="S523" s="237"/>
      <c r="T523" s="238"/>
      <c r="AT523" s="239" t="s">
        <v>210</v>
      </c>
      <c r="AU523" s="239" t="s">
        <v>87</v>
      </c>
      <c r="AV523" s="13" t="s">
        <v>87</v>
      </c>
      <c r="AW523" s="13" t="s">
        <v>33</v>
      </c>
      <c r="AX523" s="13" t="s">
        <v>77</v>
      </c>
      <c r="AY523" s="239" t="s">
        <v>202</v>
      </c>
    </row>
    <row r="524" spans="1:65" s="13" customFormat="1" ht="11.25">
      <c r="B524" s="228"/>
      <c r="C524" s="229"/>
      <c r="D524" s="230" t="s">
        <v>210</v>
      </c>
      <c r="E524" s="231" t="s">
        <v>1</v>
      </c>
      <c r="F524" s="232" t="s">
        <v>2649</v>
      </c>
      <c r="G524" s="229"/>
      <c r="H524" s="233">
        <v>4.1752599999999997</v>
      </c>
      <c r="I524" s="234"/>
      <c r="J524" s="229"/>
      <c r="K524" s="229"/>
      <c r="L524" s="235"/>
      <c r="M524" s="236"/>
      <c r="N524" s="237"/>
      <c r="O524" s="237"/>
      <c r="P524" s="237"/>
      <c r="Q524" s="237"/>
      <c r="R524" s="237"/>
      <c r="S524" s="237"/>
      <c r="T524" s="238"/>
      <c r="AT524" s="239" t="s">
        <v>210</v>
      </c>
      <c r="AU524" s="239" t="s">
        <v>87</v>
      </c>
      <c r="AV524" s="13" t="s">
        <v>87</v>
      </c>
      <c r="AW524" s="13" t="s">
        <v>33</v>
      </c>
      <c r="AX524" s="13" t="s">
        <v>77</v>
      </c>
      <c r="AY524" s="239" t="s">
        <v>202</v>
      </c>
    </row>
    <row r="525" spans="1:65" s="14" customFormat="1" ht="11.25">
      <c r="B525" s="240"/>
      <c r="C525" s="241"/>
      <c r="D525" s="230" t="s">
        <v>210</v>
      </c>
      <c r="E525" s="242" t="s">
        <v>1</v>
      </c>
      <c r="F525" s="243" t="s">
        <v>227</v>
      </c>
      <c r="G525" s="241"/>
      <c r="H525" s="244">
        <v>21.979130000000001</v>
      </c>
      <c r="I525" s="245"/>
      <c r="J525" s="241"/>
      <c r="K525" s="241"/>
      <c r="L525" s="246"/>
      <c r="M525" s="247"/>
      <c r="N525" s="248"/>
      <c r="O525" s="248"/>
      <c r="P525" s="248"/>
      <c r="Q525" s="248"/>
      <c r="R525" s="248"/>
      <c r="S525" s="248"/>
      <c r="T525" s="249"/>
      <c r="AT525" s="250" t="s">
        <v>210</v>
      </c>
      <c r="AU525" s="250" t="s">
        <v>87</v>
      </c>
      <c r="AV525" s="14" t="s">
        <v>215</v>
      </c>
      <c r="AW525" s="14" t="s">
        <v>33</v>
      </c>
      <c r="AX525" s="14" t="s">
        <v>81</v>
      </c>
      <c r="AY525" s="250" t="s">
        <v>202</v>
      </c>
    </row>
    <row r="526" spans="1:65" s="2" customFormat="1" ht="24.2" customHeight="1">
      <c r="A526" s="36"/>
      <c r="B526" s="37"/>
      <c r="C526" s="215" t="s">
        <v>581</v>
      </c>
      <c r="D526" s="215" t="s">
        <v>204</v>
      </c>
      <c r="E526" s="216" t="s">
        <v>2650</v>
      </c>
      <c r="F526" s="217" t="s">
        <v>2651</v>
      </c>
      <c r="G526" s="218" t="s">
        <v>223</v>
      </c>
      <c r="H526" s="219">
        <v>78.769000000000005</v>
      </c>
      <c r="I526" s="220"/>
      <c r="J526" s="221">
        <f>ROUND(I526*H526,2)</f>
        <v>0</v>
      </c>
      <c r="K526" s="222"/>
      <c r="L526" s="39"/>
      <c r="M526" s="223" t="s">
        <v>1</v>
      </c>
      <c r="N526" s="224" t="s">
        <v>43</v>
      </c>
      <c r="O526" s="73"/>
      <c r="P526" s="225">
        <f>O526*H526</f>
        <v>0</v>
      </c>
      <c r="Q526" s="225">
        <v>7.3999999999999999E-4</v>
      </c>
      <c r="R526" s="225">
        <f>Q526*H526</f>
        <v>5.8289060000000004E-2</v>
      </c>
      <c r="S526" s="225">
        <v>2.8000000000000001E-2</v>
      </c>
      <c r="T526" s="226">
        <f>S526*H526</f>
        <v>2.2055320000000003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227" t="s">
        <v>208</v>
      </c>
      <c r="AT526" s="227" t="s">
        <v>204</v>
      </c>
      <c r="AU526" s="227" t="s">
        <v>87</v>
      </c>
      <c r="AY526" s="18" t="s">
        <v>202</v>
      </c>
      <c r="BE526" s="122">
        <f>IF(N526="základná",J526,0)</f>
        <v>0</v>
      </c>
      <c r="BF526" s="122">
        <f>IF(N526="znížená",J526,0)</f>
        <v>0</v>
      </c>
      <c r="BG526" s="122">
        <f>IF(N526="zákl. prenesená",J526,0)</f>
        <v>0</v>
      </c>
      <c r="BH526" s="122">
        <f>IF(N526="zníž. prenesená",J526,0)</f>
        <v>0</v>
      </c>
      <c r="BI526" s="122">
        <f>IF(N526="nulová",J526,0)</f>
        <v>0</v>
      </c>
      <c r="BJ526" s="18" t="s">
        <v>87</v>
      </c>
      <c r="BK526" s="122">
        <f>ROUND(I526*H526,2)</f>
        <v>0</v>
      </c>
      <c r="BL526" s="18" t="s">
        <v>208</v>
      </c>
      <c r="BM526" s="227" t="s">
        <v>2652</v>
      </c>
    </row>
    <row r="527" spans="1:65" s="13" customFormat="1" ht="33.75">
      <c r="B527" s="228"/>
      <c r="C527" s="229"/>
      <c r="D527" s="230" t="s">
        <v>210</v>
      </c>
      <c r="E527" s="231" t="s">
        <v>1</v>
      </c>
      <c r="F527" s="232" t="s">
        <v>2653</v>
      </c>
      <c r="G527" s="229"/>
      <c r="H527" s="233">
        <v>78.768940999999998</v>
      </c>
      <c r="I527" s="234"/>
      <c r="J527" s="229"/>
      <c r="K527" s="229"/>
      <c r="L527" s="235"/>
      <c r="M527" s="236"/>
      <c r="N527" s="237"/>
      <c r="O527" s="237"/>
      <c r="P527" s="237"/>
      <c r="Q527" s="237"/>
      <c r="R527" s="237"/>
      <c r="S527" s="237"/>
      <c r="T527" s="238"/>
      <c r="AT527" s="239" t="s">
        <v>210</v>
      </c>
      <c r="AU527" s="239" t="s">
        <v>87</v>
      </c>
      <c r="AV527" s="13" t="s">
        <v>87</v>
      </c>
      <c r="AW527" s="13" t="s">
        <v>33</v>
      </c>
      <c r="AX527" s="13" t="s">
        <v>81</v>
      </c>
      <c r="AY527" s="239" t="s">
        <v>202</v>
      </c>
    </row>
    <row r="528" spans="1:65" s="2" customFormat="1" ht="24.2" customHeight="1">
      <c r="A528" s="36"/>
      <c r="B528" s="37"/>
      <c r="C528" s="215" t="s">
        <v>585</v>
      </c>
      <c r="D528" s="215" t="s">
        <v>204</v>
      </c>
      <c r="E528" s="216" t="s">
        <v>2654</v>
      </c>
      <c r="F528" s="217" t="s">
        <v>2655</v>
      </c>
      <c r="G528" s="218" t="s">
        <v>287</v>
      </c>
      <c r="H528" s="219">
        <v>5</v>
      </c>
      <c r="I528" s="220"/>
      <c r="J528" s="221">
        <f>ROUND(I528*H528,2)</f>
        <v>0</v>
      </c>
      <c r="K528" s="222"/>
      <c r="L528" s="39"/>
      <c r="M528" s="223" t="s">
        <v>1</v>
      </c>
      <c r="N528" s="224" t="s">
        <v>43</v>
      </c>
      <c r="O528" s="73"/>
      <c r="P528" s="225">
        <f>O528*H528</f>
        <v>0</v>
      </c>
      <c r="Q528" s="225">
        <v>7.1000000000000004E-3</v>
      </c>
      <c r="R528" s="225">
        <f>Q528*H528</f>
        <v>3.5500000000000004E-2</v>
      </c>
      <c r="S528" s="225">
        <v>0.497</v>
      </c>
      <c r="T528" s="226">
        <f>S528*H528</f>
        <v>2.4849999999999999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R528" s="227" t="s">
        <v>208</v>
      </c>
      <c r="AT528" s="227" t="s">
        <v>204</v>
      </c>
      <c r="AU528" s="227" t="s">
        <v>87</v>
      </c>
      <c r="AY528" s="18" t="s">
        <v>202</v>
      </c>
      <c r="BE528" s="122">
        <f>IF(N528="základná",J528,0)</f>
        <v>0</v>
      </c>
      <c r="BF528" s="122">
        <f>IF(N528="znížená",J528,0)</f>
        <v>0</v>
      </c>
      <c r="BG528" s="122">
        <f>IF(N528="zákl. prenesená",J528,0)</f>
        <v>0</v>
      </c>
      <c r="BH528" s="122">
        <f>IF(N528="zníž. prenesená",J528,0)</f>
        <v>0</v>
      </c>
      <c r="BI528" s="122">
        <f>IF(N528="nulová",J528,0)</f>
        <v>0</v>
      </c>
      <c r="BJ528" s="18" t="s">
        <v>87</v>
      </c>
      <c r="BK528" s="122">
        <f>ROUND(I528*H528,2)</f>
        <v>0</v>
      </c>
      <c r="BL528" s="18" t="s">
        <v>208</v>
      </c>
      <c r="BM528" s="227" t="s">
        <v>2656</v>
      </c>
    </row>
    <row r="529" spans="1:65" s="13" customFormat="1" ht="11.25">
      <c r="B529" s="228"/>
      <c r="C529" s="229"/>
      <c r="D529" s="230" t="s">
        <v>210</v>
      </c>
      <c r="E529" s="231" t="s">
        <v>1</v>
      </c>
      <c r="F529" s="232" t="s">
        <v>2657</v>
      </c>
      <c r="G529" s="229"/>
      <c r="H529" s="233">
        <v>4</v>
      </c>
      <c r="I529" s="234"/>
      <c r="J529" s="229"/>
      <c r="K529" s="229"/>
      <c r="L529" s="235"/>
      <c r="M529" s="236"/>
      <c r="N529" s="237"/>
      <c r="O529" s="237"/>
      <c r="P529" s="237"/>
      <c r="Q529" s="237"/>
      <c r="R529" s="237"/>
      <c r="S529" s="237"/>
      <c r="T529" s="238"/>
      <c r="AT529" s="239" t="s">
        <v>210</v>
      </c>
      <c r="AU529" s="239" t="s">
        <v>87</v>
      </c>
      <c r="AV529" s="13" t="s">
        <v>87</v>
      </c>
      <c r="AW529" s="13" t="s">
        <v>33</v>
      </c>
      <c r="AX529" s="13" t="s">
        <v>77</v>
      </c>
      <c r="AY529" s="239" t="s">
        <v>202</v>
      </c>
    </row>
    <row r="530" spans="1:65" s="13" customFormat="1" ht="11.25">
      <c r="B530" s="228"/>
      <c r="C530" s="229"/>
      <c r="D530" s="230" t="s">
        <v>210</v>
      </c>
      <c r="E530" s="231" t="s">
        <v>1</v>
      </c>
      <c r="F530" s="232" t="s">
        <v>2658</v>
      </c>
      <c r="G530" s="229"/>
      <c r="H530" s="233">
        <v>1</v>
      </c>
      <c r="I530" s="234"/>
      <c r="J530" s="229"/>
      <c r="K530" s="229"/>
      <c r="L530" s="235"/>
      <c r="M530" s="236"/>
      <c r="N530" s="237"/>
      <c r="O530" s="237"/>
      <c r="P530" s="237"/>
      <c r="Q530" s="237"/>
      <c r="R530" s="237"/>
      <c r="S530" s="237"/>
      <c r="T530" s="238"/>
      <c r="AT530" s="239" t="s">
        <v>210</v>
      </c>
      <c r="AU530" s="239" t="s">
        <v>87</v>
      </c>
      <c r="AV530" s="13" t="s">
        <v>87</v>
      </c>
      <c r="AW530" s="13" t="s">
        <v>33</v>
      </c>
      <c r="AX530" s="13" t="s">
        <v>77</v>
      </c>
      <c r="AY530" s="239" t="s">
        <v>202</v>
      </c>
    </row>
    <row r="531" spans="1:65" s="14" customFormat="1" ht="11.25">
      <c r="B531" s="240"/>
      <c r="C531" s="241"/>
      <c r="D531" s="230" t="s">
        <v>210</v>
      </c>
      <c r="E531" s="242" t="s">
        <v>1</v>
      </c>
      <c r="F531" s="243" t="s">
        <v>227</v>
      </c>
      <c r="G531" s="241"/>
      <c r="H531" s="244">
        <v>5</v>
      </c>
      <c r="I531" s="245"/>
      <c r="J531" s="241"/>
      <c r="K531" s="241"/>
      <c r="L531" s="246"/>
      <c r="M531" s="247"/>
      <c r="N531" s="248"/>
      <c r="O531" s="248"/>
      <c r="P531" s="248"/>
      <c r="Q531" s="248"/>
      <c r="R531" s="248"/>
      <c r="S531" s="248"/>
      <c r="T531" s="249"/>
      <c r="AT531" s="250" t="s">
        <v>210</v>
      </c>
      <c r="AU531" s="250" t="s">
        <v>87</v>
      </c>
      <c r="AV531" s="14" t="s">
        <v>215</v>
      </c>
      <c r="AW531" s="14" t="s">
        <v>33</v>
      </c>
      <c r="AX531" s="14" t="s">
        <v>81</v>
      </c>
      <c r="AY531" s="250" t="s">
        <v>202</v>
      </c>
    </row>
    <row r="532" spans="1:65" s="2" customFormat="1" ht="24.2" customHeight="1">
      <c r="A532" s="36"/>
      <c r="B532" s="37"/>
      <c r="C532" s="215" t="s">
        <v>591</v>
      </c>
      <c r="D532" s="215" t="s">
        <v>204</v>
      </c>
      <c r="E532" s="216" t="s">
        <v>544</v>
      </c>
      <c r="F532" s="217" t="s">
        <v>545</v>
      </c>
      <c r="G532" s="218" t="s">
        <v>287</v>
      </c>
      <c r="H532" s="219">
        <v>19</v>
      </c>
      <c r="I532" s="220"/>
      <c r="J532" s="221">
        <f>ROUND(I532*H532,2)</f>
        <v>0</v>
      </c>
      <c r="K532" s="222"/>
      <c r="L532" s="39"/>
      <c r="M532" s="223" t="s">
        <v>1</v>
      </c>
      <c r="N532" s="224" t="s">
        <v>43</v>
      </c>
      <c r="O532" s="73"/>
      <c r="P532" s="225">
        <f>O532*H532</f>
        <v>0</v>
      </c>
      <c r="Q532" s="225">
        <v>3.4599999999999999E-2</v>
      </c>
      <c r="R532" s="225">
        <f>Q532*H532</f>
        <v>0.65739999999999998</v>
      </c>
      <c r="S532" s="225">
        <v>0.154</v>
      </c>
      <c r="T532" s="226">
        <f>S532*H532</f>
        <v>2.9260000000000002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227" t="s">
        <v>208</v>
      </c>
      <c r="AT532" s="227" t="s">
        <v>204</v>
      </c>
      <c r="AU532" s="227" t="s">
        <v>87</v>
      </c>
      <c r="AY532" s="18" t="s">
        <v>202</v>
      </c>
      <c r="BE532" s="122">
        <f>IF(N532="základná",J532,0)</f>
        <v>0</v>
      </c>
      <c r="BF532" s="122">
        <f>IF(N532="znížená",J532,0)</f>
        <v>0</v>
      </c>
      <c r="BG532" s="122">
        <f>IF(N532="zákl. prenesená",J532,0)</f>
        <v>0</v>
      </c>
      <c r="BH532" s="122">
        <f>IF(N532="zníž. prenesená",J532,0)</f>
        <v>0</v>
      </c>
      <c r="BI532" s="122">
        <f>IF(N532="nulová",J532,0)</f>
        <v>0</v>
      </c>
      <c r="BJ532" s="18" t="s">
        <v>87</v>
      </c>
      <c r="BK532" s="122">
        <f>ROUND(I532*H532,2)</f>
        <v>0</v>
      </c>
      <c r="BL532" s="18" t="s">
        <v>208</v>
      </c>
      <c r="BM532" s="227" t="s">
        <v>2659</v>
      </c>
    </row>
    <row r="533" spans="1:65" s="13" customFormat="1" ht="11.25">
      <c r="B533" s="228"/>
      <c r="C533" s="229"/>
      <c r="D533" s="230" t="s">
        <v>210</v>
      </c>
      <c r="E533" s="231" t="s">
        <v>1</v>
      </c>
      <c r="F533" s="232" t="s">
        <v>2660</v>
      </c>
      <c r="G533" s="229"/>
      <c r="H533" s="233">
        <v>10</v>
      </c>
      <c r="I533" s="234"/>
      <c r="J533" s="229"/>
      <c r="K533" s="229"/>
      <c r="L533" s="235"/>
      <c r="M533" s="236"/>
      <c r="N533" s="237"/>
      <c r="O533" s="237"/>
      <c r="P533" s="237"/>
      <c r="Q533" s="237"/>
      <c r="R533" s="237"/>
      <c r="S533" s="237"/>
      <c r="T533" s="238"/>
      <c r="AT533" s="239" t="s">
        <v>210</v>
      </c>
      <c r="AU533" s="239" t="s">
        <v>87</v>
      </c>
      <c r="AV533" s="13" t="s">
        <v>87</v>
      </c>
      <c r="AW533" s="13" t="s">
        <v>33</v>
      </c>
      <c r="AX533" s="13" t="s">
        <v>77</v>
      </c>
      <c r="AY533" s="239" t="s">
        <v>202</v>
      </c>
    </row>
    <row r="534" spans="1:65" s="13" customFormat="1" ht="11.25">
      <c r="B534" s="228"/>
      <c r="C534" s="229"/>
      <c r="D534" s="230" t="s">
        <v>210</v>
      </c>
      <c r="E534" s="231" t="s">
        <v>1</v>
      </c>
      <c r="F534" s="232" t="s">
        <v>2661</v>
      </c>
      <c r="G534" s="229"/>
      <c r="H534" s="233">
        <v>9</v>
      </c>
      <c r="I534" s="234"/>
      <c r="J534" s="229"/>
      <c r="K534" s="229"/>
      <c r="L534" s="235"/>
      <c r="M534" s="236"/>
      <c r="N534" s="237"/>
      <c r="O534" s="237"/>
      <c r="P534" s="237"/>
      <c r="Q534" s="237"/>
      <c r="R534" s="237"/>
      <c r="S534" s="237"/>
      <c r="T534" s="238"/>
      <c r="AT534" s="239" t="s">
        <v>210</v>
      </c>
      <c r="AU534" s="239" t="s">
        <v>87</v>
      </c>
      <c r="AV534" s="13" t="s">
        <v>87</v>
      </c>
      <c r="AW534" s="13" t="s">
        <v>33</v>
      </c>
      <c r="AX534" s="13" t="s">
        <v>77</v>
      </c>
      <c r="AY534" s="239" t="s">
        <v>202</v>
      </c>
    </row>
    <row r="535" spans="1:65" s="14" customFormat="1" ht="11.25">
      <c r="B535" s="240"/>
      <c r="C535" s="241"/>
      <c r="D535" s="230" t="s">
        <v>210</v>
      </c>
      <c r="E535" s="242" t="s">
        <v>1</v>
      </c>
      <c r="F535" s="243" t="s">
        <v>227</v>
      </c>
      <c r="G535" s="241"/>
      <c r="H535" s="244">
        <v>19</v>
      </c>
      <c r="I535" s="245"/>
      <c r="J535" s="241"/>
      <c r="K535" s="241"/>
      <c r="L535" s="246"/>
      <c r="M535" s="247"/>
      <c r="N535" s="248"/>
      <c r="O535" s="248"/>
      <c r="P535" s="248"/>
      <c r="Q535" s="248"/>
      <c r="R535" s="248"/>
      <c r="S535" s="248"/>
      <c r="T535" s="249"/>
      <c r="AT535" s="250" t="s">
        <v>210</v>
      </c>
      <c r="AU535" s="250" t="s">
        <v>87</v>
      </c>
      <c r="AV535" s="14" t="s">
        <v>215</v>
      </c>
      <c r="AW535" s="14" t="s">
        <v>33</v>
      </c>
      <c r="AX535" s="14" t="s">
        <v>81</v>
      </c>
      <c r="AY535" s="250" t="s">
        <v>202</v>
      </c>
    </row>
    <row r="536" spans="1:65" s="2" customFormat="1" ht="24.2" customHeight="1">
      <c r="A536" s="36"/>
      <c r="B536" s="37"/>
      <c r="C536" s="215" t="s">
        <v>598</v>
      </c>
      <c r="D536" s="215" t="s">
        <v>204</v>
      </c>
      <c r="E536" s="216" t="s">
        <v>2662</v>
      </c>
      <c r="F536" s="217" t="s">
        <v>2663</v>
      </c>
      <c r="G536" s="218" t="s">
        <v>230</v>
      </c>
      <c r="H536" s="219">
        <v>404.25</v>
      </c>
      <c r="I536" s="220"/>
      <c r="J536" s="221">
        <f>ROUND(I536*H536,2)</f>
        <v>0</v>
      </c>
      <c r="K536" s="222"/>
      <c r="L536" s="39"/>
      <c r="M536" s="223" t="s">
        <v>1</v>
      </c>
      <c r="N536" s="224" t="s">
        <v>43</v>
      </c>
      <c r="O536" s="73"/>
      <c r="P536" s="225">
        <f>O536*H536</f>
        <v>0</v>
      </c>
      <c r="Q536" s="225">
        <v>1.6639999999999999E-2</v>
      </c>
      <c r="R536" s="225">
        <f>Q536*H536</f>
        <v>6.7267199999999994</v>
      </c>
      <c r="S536" s="225">
        <v>1.8E-3</v>
      </c>
      <c r="T536" s="226">
        <f>S536*H536</f>
        <v>0.72765000000000002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227" t="s">
        <v>208</v>
      </c>
      <c r="AT536" s="227" t="s">
        <v>204</v>
      </c>
      <c r="AU536" s="227" t="s">
        <v>87</v>
      </c>
      <c r="AY536" s="18" t="s">
        <v>202</v>
      </c>
      <c r="BE536" s="122">
        <f>IF(N536="základná",J536,0)</f>
        <v>0</v>
      </c>
      <c r="BF536" s="122">
        <f>IF(N536="znížená",J536,0)</f>
        <v>0</v>
      </c>
      <c r="BG536" s="122">
        <f>IF(N536="zákl. prenesená",J536,0)</f>
        <v>0</v>
      </c>
      <c r="BH536" s="122">
        <f>IF(N536="zníž. prenesená",J536,0)</f>
        <v>0</v>
      </c>
      <c r="BI536" s="122">
        <f>IF(N536="nulová",J536,0)</f>
        <v>0</v>
      </c>
      <c r="BJ536" s="18" t="s">
        <v>87</v>
      </c>
      <c r="BK536" s="122">
        <f>ROUND(I536*H536,2)</f>
        <v>0</v>
      </c>
      <c r="BL536" s="18" t="s">
        <v>208</v>
      </c>
      <c r="BM536" s="227" t="s">
        <v>2664</v>
      </c>
    </row>
    <row r="537" spans="1:65" s="13" customFormat="1" ht="22.5">
      <c r="B537" s="228"/>
      <c r="C537" s="229"/>
      <c r="D537" s="230" t="s">
        <v>210</v>
      </c>
      <c r="E537" s="231" t="s">
        <v>1</v>
      </c>
      <c r="F537" s="232" t="s">
        <v>2665</v>
      </c>
      <c r="G537" s="229"/>
      <c r="H537" s="233">
        <v>404.25</v>
      </c>
      <c r="I537" s="234"/>
      <c r="J537" s="229"/>
      <c r="K537" s="229"/>
      <c r="L537" s="235"/>
      <c r="M537" s="236"/>
      <c r="N537" s="237"/>
      <c r="O537" s="237"/>
      <c r="P537" s="237"/>
      <c r="Q537" s="237"/>
      <c r="R537" s="237"/>
      <c r="S537" s="237"/>
      <c r="T537" s="238"/>
      <c r="AT537" s="239" t="s">
        <v>210</v>
      </c>
      <c r="AU537" s="239" t="s">
        <v>87</v>
      </c>
      <c r="AV537" s="13" t="s">
        <v>87</v>
      </c>
      <c r="AW537" s="13" t="s">
        <v>33</v>
      </c>
      <c r="AX537" s="13" t="s">
        <v>81</v>
      </c>
      <c r="AY537" s="239" t="s">
        <v>202</v>
      </c>
    </row>
    <row r="538" spans="1:65" s="2" customFormat="1" ht="24.2" customHeight="1">
      <c r="A538" s="36"/>
      <c r="B538" s="37"/>
      <c r="C538" s="215" t="s">
        <v>603</v>
      </c>
      <c r="D538" s="215" t="s">
        <v>204</v>
      </c>
      <c r="E538" s="216" t="s">
        <v>2666</v>
      </c>
      <c r="F538" s="217" t="s">
        <v>2667</v>
      </c>
      <c r="G538" s="218" t="s">
        <v>230</v>
      </c>
      <c r="H538" s="219">
        <v>6.2190000000000003</v>
      </c>
      <c r="I538" s="220"/>
      <c r="J538" s="221">
        <f>ROUND(I538*H538,2)</f>
        <v>0</v>
      </c>
      <c r="K538" s="222"/>
      <c r="L538" s="39"/>
      <c r="M538" s="223" t="s">
        <v>1</v>
      </c>
      <c r="N538" s="224" t="s">
        <v>43</v>
      </c>
      <c r="O538" s="73"/>
      <c r="P538" s="225">
        <f>O538*H538</f>
        <v>0</v>
      </c>
      <c r="Q538" s="225">
        <v>0</v>
      </c>
      <c r="R538" s="225">
        <f>Q538*H538</f>
        <v>0</v>
      </c>
      <c r="S538" s="225">
        <v>8.7999999999999995E-2</v>
      </c>
      <c r="T538" s="226">
        <f>S538*H538</f>
        <v>0.54727199999999998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227" t="s">
        <v>208</v>
      </c>
      <c r="AT538" s="227" t="s">
        <v>204</v>
      </c>
      <c r="AU538" s="227" t="s">
        <v>87</v>
      </c>
      <c r="AY538" s="18" t="s">
        <v>202</v>
      </c>
      <c r="BE538" s="122">
        <f>IF(N538="základná",J538,0)</f>
        <v>0</v>
      </c>
      <c r="BF538" s="122">
        <f>IF(N538="znížená",J538,0)</f>
        <v>0</v>
      </c>
      <c r="BG538" s="122">
        <f>IF(N538="zákl. prenesená",J538,0)</f>
        <v>0</v>
      </c>
      <c r="BH538" s="122">
        <f>IF(N538="zníž. prenesená",J538,0)</f>
        <v>0</v>
      </c>
      <c r="BI538" s="122">
        <f>IF(N538="nulová",J538,0)</f>
        <v>0</v>
      </c>
      <c r="BJ538" s="18" t="s">
        <v>87</v>
      </c>
      <c r="BK538" s="122">
        <f>ROUND(I538*H538,2)</f>
        <v>0</v>
      </c>
      <c r="BL538" s="18" t="s">
        <v>208</v>
      </c>
      <c r="BM538" s="227" t="s">
        <v>2668</v>
      </c>
    </row>
    <row r="539" spans="1:65" s="16" customFormat="1" ht="11.25">
      <c r="B539" s="262"/>
      <c r="C539" s="263"/>
      <c r="D539" s="230" t="s">
        <v>210</v>
      </c>
      <c r="E539" s="264" t="s">
        <v>1</v>
      </c>
      <c r="F539" s="265" t="s">
        <v>2669</v>
      </c>
      <c r="G539" s="263"/>
      <c r="H539" s="264" t="s">
        <v>1</v>
      </c>
      <c r="I539" s="266"/>
      <c r="J539" s="263"/>
      <c r="K539" s="263"/>
      <c r="L539" s="267"/>
      <c r="M539" s="268"/>
      <c r="N539" s="269"/>
      <c r="O539" s="269"/>
      <c r="P539" s="269"/>
      <c r="Q539" s="269"/>
      <c r="R539" s="269"/>
      <c r="S539" s="269"/>
      <c r="T539" s="270"/>
      <c r="AT539" s="271" t="s">
        <v>210</v>
      </c>
      <c r="AU539" s="271" t="s">
        <v>87</v>
      </c>
      <c r="AV539" s="16" t="s">
        <v>81</v>
      </c>
      <c r="AW539" s="16" t="s">
        <v>33</v>
      </c>
      <c r="AX539" s="16" t="s">
        <v>77</v>
      </c>
      <c r="AY539" s="271" t="s">
        <v>202</v>
      </c>
    </row>
    <row r="540" spans="1:65" s="13" customFormat="1" ht="22.5">
      <c r="B540" s="228"/>
      <c r="C540" s="229"/>
      <c r="D540" s="230" t="s">
        <v>210</v>
      </c>
      <c r="E540" s="231" t="s">
        <v>1</v>
      </c>
      <c r="F540" s="232" t="s">
        <v>2670</v>
      </c>
      <c r="G540" s="229"/>
      <c r="H540" s="233">
        <v>6.2190000000000003</v>
      </c>
      <c r="I540" s="234"/>
      <c r="J540" s="229"/>
      <c r="K540" s="229"/>
      <c r="L540" s="235"/>
      <c r="M540" s="236"/>
      <c r="N540" s="237"/>
      <c r="O540" s="237"/>
      <c r="P540" s="237"/>
      <c r="Q540" s="237"/>
      <c r="R540" s="237"/>
      <c r="S540" s="237"/>
      <c r="T540" s="238"/>
      <c r="AT540" s="239" t="s">
        <v>210</v>
      </c>
      <c r="AU540" s="239" t="s">
        <v>87</v>
      </c>
      <c r="AV540" s="13" t="s">
        <v>87</v>
      </c>
      <c r="AW540" s="13" t="s">
        <v>33</v>
      </c>
      <c r="AX540" s="13" t="s">
        <v>81</v>
      </c>
      <c r="AY540" s="239" t="s">
        <v>202</v>
      </c>
    </row>
    <row r="541" spans="1:65" s="2" customFormat="1" ht="24.2" customHeight="1">
      <c r="A541" s="36"/>
      <c r="B541" s="37"/>
      <c r="C541" s="215" t="s">
        <v>608</v>
      </c>
      <c r="D541" s="215" t="s">
        <v>204</v>
      </c>
      <c r="E541" s="216" t="s">
        <v>2671</v>
      </c>
      <c r="F541" s="217" t="s">
        <v>2672</v>
      </c>
      <c r="G541" s="218" t="s">
        <v>230</v>
      </c>
      <c r="H541" s="219">
        <v>109.375</v>
      </c>
      <c r="I541" s="220"/>
      <c r="J541" s="221">
        <f>ROUND(I541*H541,2)</f>
        <v>0</v>
      </c>
      <c r="K541" s="222"/>
      <c r="L541" s="39"/>
      <c r="M541" s="223" t="s">
        <v>1</v>
      </c>
      <c r="N541" s="224" t="s">
        <v>43</v>
      </c>
      <c r="O541" s="73"/>
      <c r="P541" s="225">
        <f>O541*H541</f>
        <v>0</v>
      </c>
      <c r="Q541" s="225">
        <v>0.04</v>
      </c>
      <c r="R541" s="225">
        <f>Q541*H541</f>
        <v>4.375</v>
      </c>
      <c r="S541" s="225">
        <v>1.7600000000000001E-3</v>
      </c>
      <c r="T541" s="226">
        <f>S541*H541</f>
        <v>0.1925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227" t="s">
        <v>208</v>
      </c>
      <c r="AT541" s="227" t="s">
        <v>204</v>
      </c>
      <c r="AU541" s="227" t="s">
        <v>87</v>
      </c>
      <c r="AY541" s="18" t="s">
        <v>202</v>
      </c>
      <c r="BE541" s="122">
        <f>IF(N541="základná",J541,0)</f>
        <v>0</v>
      </c>
      <c r="BF541" s="122">
        <f>IF(N541="znížená",J541,0)</f>
        <v>0</v>
      </c>
      <c r="BG541" s="122">
        <f>IF(N541="zákl. prenesená",J541,0)</f>
        <v>0</v>
      </c>
      <c r="BH541" s="122">
        <f>IF(N541="zníž. prenesená",J541,0)</f>
        <v>0</v>
      </c>
      <c r="BI541" s="122">
        <f>IF(N541="nulová",J541,0)</f>
        <v>0</v>
      </c>
      <c r="BJ541" s="18" t="s">
        <v>87</v>
      </c>
      <c r="BK541" s="122">
        <f>ROUND(I541*H541,2)</f>
        <v>0</v>
      </c>
      <c r="BL541" s="18" t="s">
        <v>208</v>
      </c>
      <c r="BM541" s="227" t="s">
        <v>2673</v>
      </c>
    </row>
    <row r="542" spans="1:65" s="16" customFormat="1" ht="11.25">
      <c r="B542" s="262"/>
      <c r="C542" s="263"/>
      <c r="D542" s="230" t="s">
        <v>210</v>
      </c>
      <c r="E542" s="264" t="s">
        <v>1</v>
      </c>
      <c r="F542" s="265" t="s">
        <v>2505</v>
      </c>
      <c r="G542" s="263"/>
      <c r="H542" s="264" t="s">
        <v>1</v>
      </c>
      <c r="I542" s="266"/>
      <c r="J542" s="263"/>
      <c r="K542" s="263"/>
      <c r="L542" s="267"/>
      <c r="M542" s="268"/>
      <c r="N542" s="269"/>
      <c r="O542" s="269"/>
      <c r="P542" s="269"/>
      <c r="Q542" s="269"/>
      <c r="R542" s="269"/>
      <c r="S542" s="269"/>
      <c r="T542" s="270"/>
      <c r="AT542" s="271" t="s">
        <v>210</v>
      </c>
      <c r="AU542" s="271" t="s">
        <v>87</v>
      </c>
      <c r="AV542" s="16" t="s">
        <v>81</v>
      </c>
      <c r="AW542" s="16" t="s">
        <v>33</v>
      </c>
      <c r="AX542" s="16" t="s">
        <v>77</v>
      </c>
      <c r="AY542" s="271" t="s">
        <v>202</v>
      </c>
    </row>
    <row r="543" spans="1:65" s="13" customFormat="1" ht="22.5">
      <c r="B543" s="228"/>
      <c r="C543" s="229"/>
      <c r="D543" s="230" t="s">
        <v>210</v>
      </c>
      <c r="E543" s="231" t="s">
        <v>1</v>
      </c>
      <c r="F543" s="232" t="s">
        <v>2506</v>
      </c>
      <c r="G543" s="229"/>
      <c r="H543" s="233">
        <v>23.4</v>
      </c>
      <c r="I543" s="234"/>
      <c r="J543" s="229"/>
      <c r="K543" s="229"/>
      <c r="L543" s="235"/>
      <c r="M543" s="236"/>
      <c r="N543" s="237"/>
      <c r="O543" s="237"/>
      <c r="P543" s="237"/>
      <c r="Q543" s="237"/>
      <c r="R543" s="237"/>
      <c r="S543" s="237"/>
      <c r="T543" s="238"/>
      <c r="AT543" s="239" t="s">
        <v>210</v>
      </c>
      <c r="AU543" s="239" t="s">
        <v>87</v>
      </c>
      <c r="AV543" s="13" t="s">
        <v>87</v>
      </c>
      <c r="AW543" s="13" t="s">
        <v>33</v>
      </c>
      <c r="AX543" s="13" t="s">
        <v>77</v>
      </c>
      <c r="AY543" s="239" t="s">
        <v>202</v>
      </c>
    </row>
    <row r="544" spans="1:65" s="13" customFormat="1" ht="22.5">
      <c r="B544" s="228"/>
      <c r="C544" s="229"/>
      <c r="D544" s="230" t="s">
        <v>210</v>
      </c>
      <c r="E544" s="231" t="s">
        <v>1</v>
      </c>
      <c r="F544" s="232" t="s">
        <v>2507</v>
      </c>
      <c r="G544" s="229"/>
      <c r="H544" s="233">
        <v>31.669</v>
      </c>
      <c r="I544" s="234"/>
      <c r="J544" s="229"/>
      <c r="K544" s="229"/>
      <c r="L544" s="235"/>
      <c r="M544" s="236"/>
      <c r="N544" s="237"/>
      <c r="O544" s="237"/>
      <c r="P544" s="237"/>
      <c r="Q544" s="237"/>
      <c r="R544" s="237"/>
      <c r="S544" s="237"/>
      <c r="T544" s="238"/>
      <c r="AT544" s="239" t="s">
        <v>210</v>
      </c>
      <c r="AU544" s="239" t="s">
        <v>87</v>
      </c>
      <c r="AV544" s="13" t="s">
        <v>87</v>
      </c>
      <c r="AW544" s="13" t="s">
        <v>33</v>
      </c>
      <c r="AX544" s="13" t="s">
        <v>77</v>
      </c>
      <c r="AY544" s="239" t="s">
        <v>202</v>
      </c>
    </row>
    <row r="545" spans="1:65" s="13" customFormat="1" ht="33.75">
      <c r="B545" s="228"/>
      <c r="C545" s="229"/>
      <c r="D545" s="230" t="s">
        <v>210</v>
      </c>
      <c r="E545" s="231" t="s">
        <v>1</v>
      </c>
      <c r="F545" s="232" t="s">
        <v>2508</v>
      </c>
      <c r="G545" s="229"/>
      <c r="H545" s="233">
        <v>32.618000000000002</v>
      </c>
      <c r="I545" s="234"/>
      <c r="J545" s="229"/>
      <c r="K545" s="229"/>
      <c r="L545" s="235"/>
      <c r="M545" s="236"/>
      <c r="N545" s="237"/>
      <c r="O545" s="237"/>
      <c r="P545" s="237"/>
      <c r="Q545" s="237"/>
      <c r="R545" s="237"/>
      <c r="S545" s="237"/>
      <c r="T545" s="238"/>
      <c r="AT545" s="239" t="s">
        <v>210</v>
      </c>
      <c r="AU545" s="239" t="s">
        <v>87</v>
      </c>
      <c r="AV545" s="13" t="s">
        <v>87</v>
      </c>
      <c r="AW545" s="13" t="s">
        <v>33</v>
      </c>
      <c r="AX545" s="13" t="s">
        <v>77</v>
      </c>
      <c r="AY545" s="239" t="s">
        <v>202</v>
      </c>
    </row>
    <row r="546" spans="1:65" s="13" customFormat="1" ht="22.5">
      <c r="B546" s="228"/>
      <c r="C546" s="229"/>
      <c r="D546" s="230" t="s">
        <v>210</v>
      </c>
      <c r="E546" s="231" t="s">
        <v>1</v>
      </c>
      <c r="F546" s="232" t="s">
        <v>2509</v>
      </c>
      <c r="G546" s="229"/>
      <c r="H546" s="233">
        <v>21.687999999999999</v>
      </c>
      <c r="I546" s="234"/>
      <c r="J546" s="229"/>
      <c r="K546" s="229"/>
      <c r="L546" s="235"/>
      <c r="M546" s="236"/>
      <c r="N546" s="237"/>
      <c r="O546" s="237"/>
      <c r="P546" s="237"/>
      <c r="Q546" s="237"/>
      <c r="R546" s="237"/>
      <c r="S546" s="237"/>
      <c r="T546" s="238"/>
      <c r="AT546" s="239" t="s">
        <v>210</v>
      </c>
      <c r="AU546" s="239" t="s">
        <v>87</v>
      </c>
      <c r="AV546" s="13" t="s">
        <v>87</v>
      </c>
      <c r="AW546" s="13" t="s">
        <v>33</v>
      </c>
      <c r="AX546" s="13" t="s">
        <v>77</v>
      </c>
      <c r="AY546" s="239" t="s">
        <v>202</v>
      </c>
    </row>
    <row r="547" spans="1:65" s="14" customFormat="1" ht="11.25">
      <c r="B547" s="240"/>
      <c r="C547" s="241"/>
      <c r="D547" s="230" t="s">
        <v>210</v>
      </c>
      <c r="E547" s="242" t="s">
        <v>1</v>
      </c>
      <c r="F547" s="243" t="s">
        <v>227</v>
      </c>
      <c r="G547" s="241"/>
      <c r="H547" s="244">
        <v>109.375</v>
      </c>
      <c r="I547" s="245"/>
      <c r="J547" s="241"/>
      <c r="K547" s="241"/>
      <c r="L547" s="246"/>
      <c r="M547" s="247"/>
      <c r="N547" s="248"/>
      <c r="O547" s="248"/>
      <c r="P547" s="248"/>
      <c r="Q547" s="248"/>
      <c r="R547" s="248"/>
      <c r="S547" s="248"/>
      <c r="T547" s="249"/>
      <c r="AT547" s="250" t="s">
        <v>210</v>
      </c>
      <c r="AU547" s="250" t="s">
        <v>87</v>
      </c>
      <c r="AV547" s="14" t="s">
        <v>215</v>
      </c>
      <c r="AW547" s="14" t="s">
        <v>33</v>
      </c>
      <c r="AX547" s="14" t="s">
        <v>81</v>
      </c>
      <c r="AY547" s="250" t="s">
        <v>202</v>
      </c>
    </row>
    <row r="548" spans="1:65" s="2" customFormat="1" ht="24.2" customHeight="1">
      <c r="A548" s="36"/>
      <c r="B548" s="37"/>
      <c r="C548" s="215" t="s">
        <v>615</v>
      </c>
      <c r="D548" s="215" t="s">
        <v>204</v>
      </c>
      <c r="E548" s="216" t="s">
        <v>2674</v>
      </c>
      <c r="F548" s="217" t="s">
        <v>2675</v>
      </c>
      <c r="G548" s="218" t="s">
        <v>223</v>
      </c>
      <c r="H548" s="219">
        <v>23.388000000000002</v>
      </c>
      <c r="I548" s="220"/>
      <c r="J548" s="221">
        <f>ROUND(I548*H548,2)</f>
        <v>0</v>
      </c>
      <c r="K548" s="222"/>
      <c r="L548" s="39"/>
      <c r="M548" s="223" t="s">
        <v>1</v>
      </c>
      <c r="N548" s="224" t="s">
        <v>43</v>
      </c>
      <c r="O548" s="73"/>
      <c r="P548" s="225">
        <f>O548*H548</f>
        <v>0</v>
      </c>
      <c r="Q548" s="225">
        <v>0</v>
      </c>
      <c r="R548" s="225">
        <f>Q548*H548</f>
        <v>0</v>
      </c>
      <c r="S548" s="225">
        <v>0.216</v>
      </c>
      <c r="T548" s="226">
        <f>S548*H548</f>
        <v>5.0518080000000003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227" t="s">
        <v>208</v>
      </c>
      <c r="AT548" s="227" t="s">
        <v>204</v>
      </c>
      <c r="AU548" s="227" t="s">
        <v>87</v>
      </c>
      <c r="AY548" s="18" t="s">
        <v>202</v>
      </c>
      <c r="BE548" s="122">
        <f>IF(N548="základná",J548,0)</f>
        <v>0</v>
      </c>
      <c r="BF548" s="122">
        <f>IF(N548="znížená",J548,0)</f>
        <v>0</v>
      </c>
      <c r="BG548" s="122">
        <f>IF(N548="zákl. prenesená",J548,0)</f>
        <v>0</v>
      </c>
      <c r="BH548" s="122">
        <f>IF(N548="zníž. prenesená",J548,0)</f>
        <v>0</v>
      </c>
      <c r="BI548" s="122">
        <f>IF(N548="nulová",J548,0)</f>
        <v>0</v>
      </c>
      <c r="BJ548" s="18" t="s">
        <v>87</v>
      </c>
      <c r="BK548" s="122">
        <f>ROUND(I548*H548,2)</f>
        <v>0</v>
      </c>
      <c r="BL548" s="18" t="s">
        <v>208</v>
      </c>
      <c r="BM548" s="227" t="s">
        <v>2676</v>
      </c>
    </row>
    <row r="549" spans="1:65" s="13" customFormat="1" ht="11.25">
      <c r="B549" s="228"/>
      <c r="C549" s="229"/>
      <c r="D549" s="230" t="s">
        <v>210</v>
      </c>
      <c r="E549" s="231" t="s">
        <v>1</v>
      </c>
      <c r="F549" s="232" t="s">
        <v>2677</v>
      </c>
      <c r="G549" s="229"/>
      <c r="H549" s="233">
        <v>11.923</v>
      </c>
      <c r="I549" s="234"/>
      <c r="J549" s="229"/>
      <c r="K549" s="229"/>
      <c r="L549" s="235"/>
      <c r="M549" s="236"/>
      <c r="N549" s="237"/>
      <c r="O549" s="237"/>
      <c r="P549" s="237"/>
      <c r="Q549" s="237"/>
      <c r="R549" s="237"/>
      <c r="S549" s="237"/>
      <c r="T549" s="238"/>
      <c r="AT549" s="239" t="s">
        <v>210</v>
      </c>
      <c r="AU549" s="239" t="s">
        <v>87</v>
      </c>
      <c r="AV549" s="13" t="s">
        <v>87</v>
      </c>
      <c r="AW549" s="13" t="s">
        <v>33</v>
      </c>
      <c r="AX549" s="13" t="s">
        <v>77</v>
      </c>
      <c r="AY549" s="239" t="s">
        <v>202</v>
      </c>
    </row>
    <row r="550" spans="1:65" s="13" customFormat="1" ht="11.25">
      <c r="B550" s="228"/>
      <c r="C550" s="229"/>
      <c r="D550" s="230" t="s">
        <v>210</v>
      </c>
      <c r="E550" s="231" t="s">
        <v>1</v>
      </c>
      <c r="F550" s="232" t="s">
        <v>2678</v>
      </c>
      <c r="G550" s="229"/>
      <c r="H550" s="233">
        <v>3.0764999999999998</v>
      </c>
      <c r="I550" s="234"/>
      <c r="J550" s="229"/>
      <c r="K550" s="229"/>
      <c r="L550" s="235"/>
      <c r="M550" s="236"/>
      <c r="N550" s="237"/>
      <c r="O550" s="237"/>
      <c r="P550" s="237"/>
      <c r="Q550" s="237"/>
      <c r="R550" s="237"/>
      <c r="S550" s="237"/>
      <c r="T550" s="238"/>
      <c r="AT550" s="239" t="s">
        <v>210</v>
      </c>
      <c r="AU550" s="239" t="s">
        <v>87</v>
      </c>
      <c r="AV550" s="13" t="s">
        <v>87</v>
      </c>
      <c r="AW550" s="13" t="s">
        <v>33</v>
      </c>
      <c r="AX550" s="13" t="s">
        <v>77</v>
      </c>
      <c r="AY550" s="239" t="s">
        <v>202</v>
      </c>
    </row>
    <row r="551" spans="1:65" s="13" customFormat="1" ht="11.25">
      <c r="B551" s="228"/>
      <c r="C551" s="229"/>
      <c r="D551" s="230" t="s">
        <v>210</v>
      </c>
      <c r="E551" s="231" t="s">
        <v>1</v>
      </c>
      <c r="F551" s="232" t="s">
        <v>2679</v>
      </c>
      <c r="G551" s="229"/>
      <c r="H551" s="233">
        <v>8.3879999999999999</v>
      </c>
      <c r="I551" s="234"/>
      <c r="J551" s="229"/>
      <c r="K551" s="229"/>
      <c r="L551" s="235"/>
      <c r="M551" s="236"/>
      <c r="N551" s="237"/>
      <c r="O551" s="237"/>
      <c r="P551" s="237"/>
      <c r="Q551" s="237"/>
      <c r="R551" s="237"/>
      <c r="S551" s="237"/>
      <c r="T551" s="238"/>
      <c r="AT551" s="239" t="s">
        <v>210</v>
      </c>
      <c r="AU551" s="239" t="s">
        <v>87</v>
      </c>
      <c r="AV551" s="13" t="s">
        <v>87</v>
      </c>
      <c r="AW551" s="13" t="s">
        <v>33</v>
      </c>
      <c r="AX551" s="13" t="s">
        <v>77</v>
      </c>
      <c r="AY551" s="239" t="s">
        <v>202</v>
      </c>
    </row>
    <row r="552" spans="1:65" s="14" customFormat="1" ht="11.25">
      <c r="B552" s="240"/>
      <c r="C552" s="241"/>
      <c r="D552" s="230" t="s">
        <v>210</v>
      </c>
      <c r="E552" s="242" t="s">
        <v>1</v>
      </c>
      <c r="F552" s="243" t="s">
        <v>227</v>
      </c>
      <c r="G552" s="241"/>
      <c r="H552" s="244">
        <v>23.387499999999999</v>
      </c>
      <c r="I552" s="245"/>
      <c r="J552" s="241"/>
      <c r="K552" s="241"/>
      <c r="L552" s="246"/>
      <c r="M552" s="247"/>
      <c r="N552" s="248"/>
      <c r="O552" s="248"/>
      <c r="P552" s="248"/>
      <c r="Q552" s="248"/>
      <c r="R552" s="248"/>
      <c r="S552" s="248"/>
      <c r="T552" s="249"/>
      <c r="AT552" s="250" t="s">
        <v>210</v>
      </c>
      <c r="AU552" s="250" t="s">
        <v>87</v>
      </c>
      <c r="AV552" s="14" t="s">
        <v>215</v>
      </c>
      <c r="AW552" s="14" t="s">
        <v>33</v>
      </c>
      <c r="AX552" s="14" t="s">
        <v>81</v>
      </c>
      <c r="AY552" s="250" t="s">
        <v>202</v>
      </c>
    </row>
    <row r="553" spans="1:65" s="2" customFormat="1" ht="14.45" customHeight="1">
      <c r="A553" s="36"/>
      <c r="B553" s="37"/>
      <c r="C553" s="215" t="s">
        <v>624</v>
      </c>
      <c r="D553" s="215" t="s">
        <v>204</v>
      </c>
      <c r="E553" s="216" t="s">
        <v>2680</v>
      </c>
      <c r="F553" s="217" t="s">
        <v>2681</v>
      </c>
      <c r="G553" s="218" t="s">
        <v>230</v>
      </c>
      <c r="H553" s="219">
        <v>96.088999999999999</v>
      </c>
      <c r="I553" s="220"/>
      <c r="J553" s="221">
        <f>ROUND(I553*H553,2)</f>
        <v>0</v>
      </c>
      <c r="K553" s="222"/>
      <c r="L553" s="39"/>
      <c r="M553" s="223" t="s">
        <v>1</v>
      </c>
      <c r="N553" s="224" t="s">
        <v>43</v>
      </c>
      <c r="O553" s="73"/>
      <c r="P553" s="225">
        <f>O553*H553</f>
        <v>0</v>
      </c>
      <c r="Q553" s="225">
        <v>0</v>
      </c>
      <c r="R553" s="225">
        <f>Q553*H553</f>
        <v>0</v>
      </c>
      <c r="S553" s="225">
        <v>3.6999999999999998E-2</v>
      </c>
      <c r="T553" s="226">
        <f>S553*H553</f>
        <v>3.5552929999999998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R553" s="227" t="s">
        <v>208</v>
      </c>
      <c r="AT553" s="227" t="s">
        <v>204</v>
      </c>
      <c r="AU553" s="227" t="s">
        <v>87</v>
      </c>
      <c r="AY553" s="18" t="s">
        <v>202</v>
      </c>
      <c r="BE553" s="122">
        <f>IF(N553="základná",J553,0)</f>
        <v>0</v>
      </c>
      <c r="BF553" s="122">
        <f>IF(N553="znížená",J553,0)</f>
        <v>0</v>
      </c>
      <c r="BG553" s="122">
        <f>IF(N553="zákl. prenesená",J553,0)</f>
        <v>0</v>
      </c>
      <c r="BH553" s="122">
        <f>IF(N553="zníž. prenesená",J553,0)</f>
        <v>0</v>
      </c>
      <c r="BI553" s="122">
        <f>IF(N553="nulová",J553,0)</f>
        <v>0</v>
      </c>
      <c r="BJ553" s="18" t="s">
        <v>87</v>
      </c>
      <c r="BK553" s="122">
        <f>ROUND(I553*H553,2)</f>
        <v>0</v>
      </c>
      <c r="BL553" s="18" t="s">
        <v>208</v>
      </c>
      <c r="BM553" s="227" t="s">
        <v>2682</v>
      </c>
    </row>
    <row r="554" spans="1:65" s="16" customFormat="1" ht="11.25">
      <c r="B554" s="262"/>
      <c r="C554" s="263"/>
      <c r="D554" s="230" t="s">
        <v>210</v>
      </c>
      <c r="E554" s="264" t="s">
        <v>1</v>
      </c>
      <c r="F554" s="265" t="s">
        <v>2683</v>
      </c>
      <c r="G554" s="263"/>
      <c r="H554" s="264" t="s">
        <v>1</v>
      </c>
      <c r="I554" s="266"/>
      <c r="J554" s="263"/>
      <c r="K554" s="263"/>
      <c r="L554" s="267"/>
      <c r="M554" s="268"/>
      <c r="N554" s="269"/>
      <c r="O554" s="269"/>
      <c r="P554" s="269"/>
      <c r="Q554" s="269"/>
      <c r="R554" s="269"/>
      <c r="S554" s="269"/>
      <c r="T554" s="270"/>
      <c r="AT554" s="271" t="s">
        <v>210</v>
      </c>
      <c r="AU554" s="271" t="s">
        <v>87</v>
      </c>
      <c r="AV554" s="16" t="s">
        <v>81</v>
      </c>
      <c r="AW554" s="16" t="s">
        <v>33</v>
      </c>
      <c r="AX554" s="16" t="s">
        <v>77</v>
      </c>
      <c r="AY554" s="271" t="s">
        <v>202</v>
      </c>
    </row>
    <row r="555" spans="1:65" s="13" customFormat="1" ht="11.25">
      <c r="B555" s="228"/>
      <c r="C555" s="229"/>
      <c r="D555" s="230" t="s">
        <v>210</v>
      </c>
      <c r="E555" s="231" t="s">
        <v>1</v>
      </c>
      <c r="F555" s="232" t="s">
        <v>2684</v>
      </c>
      <c r="G555" s="229"/>
      <c r="H555" s="233">
        <v>5.5940000000000003</v>
      </c>
      <c r="I555" s="234"/>
      <c r="J555" s="229"/>
      <c r="K555" s="229"/>
      <c r="L555" s="235"/>
      <c r="M555" s="236"/>
      <c r="N555" s="237"/>
      <c r="O555" s="237"/>
      <c r="P555" s="237"/>
      <c r="Q555" s="237"/>
      <c r="R555" s="237"/>
      <c r="S555" s="237"/>
      <c r="T555" s="238"/>
      <c r="AT555" s="239" t="s">
        <v>210</v>
      </c>
      <c r="AU555" s="239" t="s">
        <v>87</v>
      </c>
      <c r="AV555" s="13" t="s">
        <v>87</v>
      </c>
      <c r="AW555" s="13" t="s">
        <v>33</v>
      </c>
      <c r="AX555" s="13" t="s">
        <v>77</v>
      </c>
      <c r="AY555" s="239" t="s">
        <v>202</v>
      </c>
    </row>
    <row r="556" spans="1:65" s="13" customFormat="1" ht="45">
      <c r="B556" s="228"/>
      <c r="C556" s="229"/>
      <c r="D556" s="230" t="s">
        <v>210</v>
      </c>
      <c r="E556" s="231" t="s">
        <v>1</v>
      </c>
      <c r="F556" s="232" t="s">
        <v>2685</v>
      </c>
      <c r="G556" s="229"/>
      <c r="H556" s="233">
        <v>81.608999999999995</v>
      </c>
      <c r="I556" s="234"/>
      <c r="J556" s="229"/>
      <c r="K556" s="229"/>
      <c r="L556" s="235"/>
      <c r="M556" s="236"/>
      <c r="N556" s="237"/>
      <c r="O556" s="237"/>
      <c r="P556" s="237"/>
      <c r="Q556" s="237"/>
      <c r="R556" s="237"/>
      <c r="S556" s="237"/>
      <c r="T556" s="238"/>
      <c r="AT556" s="239" t="s">
        <v>210</v>
      </c>
      <c r="AU556" s="239" t="s">
        <v>87</v>
      </c>
      <c r="AV556" s="13" t="s">
        <v>87</v>
      </c>
      <c r="AW556" s="13" t="s">
        <v>33</v>
      </c>
      <c r="AX556" s="13" t="s">
        <v>77</v>
      </c>
      <c r="AY556" s="239" t="s">
        <v>202</v>
      </c>
    </row>
    <row r="557" spans="1:65" s="13" customFormat="1" ht="11.25">
      <c r="B557" s="228"/>
      <c r="C557" s="229"/>
      <c r="D557" s="230" t="s">
        <v>210</v>
      </c>
      <c r="E557" s="231" t="s">
        <v>1</v>
      </c>
      <c r="F557" s="232" t="s">
        <v>2686</v>
      </c>
      <c r="G557" s="229"/>
      <c r="H557" s="233">
        <v>8.8859999999999992</v>
      </c>
      <c r="I557" s="234"/>
      <c r="J557" s="229"/>
      <c r="K557" s="229"/>
      <c r="L557" s="235"/>
      <c r="M557" s="236"/>
      <c r="N557" s="237"/>
      <c r="O557" s="237"/>
      <c r="P557" s="237"/>
      <c r="Q557" s="237"/>
      <c r="R557" s="237"/>
      <c r="S557" s="237"/>
      <c r="T557" s="238"/>
      <c r="AT557" s="239" t="s">
        <v>210</v>
      </c>
      <c r="AU557" s="239" t="s">
        <v>87</v>
      </c>
      <c r="AV557" s="13" t="s">
        <v>87</v>
      </c>
      <c r="AW557" s="13" t="s">
        <v>33</v>
      </c>
      <c r="AX557" s="13" t="s">
        <v>77</v>
      </c>
      <c r="AY557" s="239" t="s">
        <v>202</v>
      </c>
    </row>
    <row r="558" spans="1:65" s="14" customFormat="1" ht="11.25">
      <c r="B558" s="240"/>
      <c r="C558" s="241"/>
      <c r="D558" s="230" t="s">
        <v>210</v>
      </c>
      <c r="E558" s="242" t="s">
        <v>1</v>
      </c>
      <c r="F558" s="243" t="s">
        <v>227</v>
      </c>
      <c r="G558" s="241"/>
      <c r="H558" s="244">
        <v>96.088999999999999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AT558" s="250" t="s">
        <v>210</v>
      </c>
      <c r="AU558" s="250" t="s">
        <v>87</v>
      </c>
      <c r="AV558" s="14" t="s">
        <v>215</v>
      </c>
      <c r="AW558" s="14" t="s">
        <v>33</v>
      </c>
      <c r="AX558" s="14" t="s">
        <v>81</v>
      </c>
      <c r="AY558" s="250" t="s">
        <v>202</v>
      </c>
    </row>
    <row r="559" spans="1:65" s="2" customFormat="1" ht="24.2" customHeight="1">
      <c r="A559" s="36"/>
      <c r="B559" s="37"/>
      <c r="C559" s="215" t="s">
        <v>630</v>
      </c>
      <c r="D559" s="215" t="s">
        <v>204</v>
      </c>
      <c r="E559" s="216" t="s">
        <v>2687</v>
      </c>
      <c r="F559" s="217" t="s">
        <v>2688</v>
      </c>
      <c r="G559" s="218" t="s">
        <v>223</v>
      </c>
      <c r="H559" s="219">
        <v>763.03099999999995</v>
      </c>
      <c r="I559" s="220"/>
      <c r="J559" s="221">
        <f>ROUND(I559*H559,2)</f>
        <v>0</v>
      </c>
      <c r="K559" s="222"/>
      <c r="L559" s="39"/>
      <c r="M559" s="223" t="s">
        <v>1</v>
      </c>
      <c r="N559" s="224" t="s">
        <v>43</v>
      </c>
      <c r="O559" s="73"/>
      <c r="P559" s="225">
        <f>O559*H559</f>
        <v>0</v>
      </c>
      <c r="Q559" s="225">
        <v>0</v>
      </c>
      <c r="R559" s="225">
        <f>Q559*H559</f>
        <v>0</v>
      </c>
      <c r="S559" s="225">
        <v>6.0999999999999999E-2</v>
      </c>
      <c r="T559" s="226">
        <f>S559*H559</f>
        <v>46.544890999999993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227" t="s">
        <v>208</v>
      </c>
      <c r="AT559" s="227" t="s">
        <v>204</v>
      </c>
      <c r="AU559" s="227" t="s">
        <v>87</v>
      </c>
      <c r="AY559" s="18" t="s">
        <v>202</v>
      </c>
      <c r="BE559" s="122">
        <f>IF(N559="základná",J559,0)</f>
        <v>0</v>
      </c>
      <c r="BF559" s="122">
        <f>IF(N559="znížená",J559,0)</f>
        <v>0</v>
      </c>
      <c r="BG559" s="122">
        <f>IF(N559="zákl. prenesená",J559,0)</f>
        <v>0</v>
      </c>
      <c r="BH559" s="122">
        <f>IF(N559="zníž. prenesená",J559,0)</f>
        <v>0</v>
      </c>
      <c r="BI559" s="122">
        <f>IF(N559="nulová",J559,0)</f>
        <v>0</v>
      </c>
      <c r="BJ559" s="18" t="s">
        <v>87</v>
      </c>
      <c r="BK559" s="122">
        <f>ROUND(I559*H559,2)</f>
        <v>0</v>
      </c>
      <c r="BL559" s="18" t="s">
        <v>208</v>
      </c>
      <c r="BM559" s="227" t="s">
        <v>2689</v>
      </c>
    </row>
    <row r="560" spans="1:65" s="13" customFormat="1" ht="22.5">
      <c r="B560" s="228"/>
      <c r="C560" s="229"/>
      <c r="D560" s="230" t="s">
        <v>210</v>
      </c>
      <c r="E560" s="231" t="s">
        <v>1</v>
      </c>
      <c r="F560" s="232" t="s">
        <v>2469</v>
      </c>
      <c r="G560" s="229"/>
      <c r="H560" s="233">
        <v>22.371700000000001</v>
      </c>
      <c r="I560" s="234"/>
      <c r="J560" s="229"/>
      <c r="K560" s="229"/>
      <c r="L560" s="235"/>
      <c r="M560" s="236"/>
      <c r="N560" s="237"/>
      <c r="O560" s="237"/>
      <c r="P560" s="237"/>
      <c r="Q560" s="237"/>
      <c r="R560" s="237"/>
      <c r="S560" s="237"/>
      <c r="T560" s="238"/>
      <c r="AT560" s="239" t="s">
        <v>210</v>
      </c>
      <c r="AU560" s="239" t="s">
        <v>87</v>
      </c>
      <c r="AV560" s="13" t="s">
        <v>87</v>
      </c>
      <c r="AW560" s="13" t="s">
        <v>33</v>
      </c>
      <c r="AX560" s="13" t="s">
        <v>77</v>
      </c>
      <c r="AY560" s="239" t="s">
        <v>202</v>
      </c>
    </row>
    <row r="561" spans="1:65" s="13" customFormat="1" ht="33.75">
      <c r="B561" s="228"/>
      <c r="C561" s="229"/>
      <c r="D561" s="230" t="s">
        <v>210</v>
      </c>
      <c r="E561" s="231" t="s">
        <v>1</v>
      </c>
      <c r="F561" s="232" t="s">
        <v>2470</v>
      </c>
      <c r="G561" s="229"/>
      <c r="H561" s="233">
        <v>76.870800000000003</v>
      </c>
      <c r="I561" s="234"/>
      <c r="J561" s="229"/>
      <c r="K561" s="229"/>
      <c r="L561" s="235"/>
      <c r="M561" s="236"/>
      <c r="N561" s="237"/>
      <c r="O561" s="237"/>
      <c r="P561" s="237"/>
      <c r="Q561" s="237"/>
      <c r="R561" s="237"/>
      <c r="S561" s="237"/>
      <c r="T561" s="238"/>
      <c r="AT561" s="239" t="s">
        <v>210</v>
      </c>
      <c r="AU561" s="239" t="s">
        <v>87</v>
      </c>
      <c r="AV561" s="13" t="s">
        <v>87</v>
      </c>
      <c r="AW561" s="13" t="s">
        <v>33</v>
      </c>
      <c r="AX561" s="13" t="s">
        <v>77</v>
      </c>
      <c r="AY561" s="239" t="s">
        <v>202</v>
      </c>
    </row>
    <row r="562" spans="1:65" s="13" customFormat="1" ht="11.25">
      <c r="B562" s="228"/>
      <c r="C562" s="229"/>
      <c r="D562" s="230" t="s">
        <v>210</v>
      </c>
      <c r="E562" s="231" t="s">
        <v>1</v>
      </c>
      <c r="F562" s="232" t="s">
        <v>2471</v>
      </c>
      <c r="G562" s="229"/>
      <c r="H562" s="233">
        <v>7.5785</v>
      </c>
      <c r="I562" s="234"/>
      <c r="J562" s="229"/>
      <c r="K562" s="229"/>
      <c r="L562" s="235"/>
      <c r="M562" s="236"/>
      <c r="N562" s="237"/>
      <c r="O562" s="237"/>
      <c r="P562" s="237"/>
      <c r="Q562" s="237"/>
      <c r="R562" s="237"/>
      <c r="S562" s="237"/>
      <c r="T562" s="238"/>
      <c r="AT562" s="239" t="s">
        <v>210</v>
      </c>
      <c r="AU562" s="239" t="s">
        <v>87</v>
      </c>
      <c r="AV562" s="13" t="s">
        <v>87</v>
      </c>
      <c r="AW562" s="13" t="s">
        <v>33</v>
      </c>
      <c r="AX562" s="13" t="s">
        <v>77</v>
      </c>
      <c r="AY562" s="239" t="s">
        <v>202</v>
      </c>
    </row>
    <row r="563" spans="1:65" s="13" customFormat="1" ht="11.25">
      <c r="B563" s="228"/>
      <c r="C563" s="229"/>
      <c r="D563" s="230" t="s">
        <v>210</v>
      </c>
      <c r="E563" s="231" t="s">
        <v>1</v>
      </c>
      <c r="F563" s="232" t="s">
        <v>2472</v>
      </c>
      <c r="G563" s="229"/>
      <c r="H563" s="233">
        <v>63.616</v>
      </c>
      <c r="I563" s="234"/>
      <c r="J563" s="229"/>
      <c r="K563" s="229"/>
      <c r="L563" s="235"/>
      <c r="M563" s="236"/>
      <c r="N563" s="237"/>
      <c r="O563" s="237"/>
      <c r="P563" s="237"/>
      <c r="Q563" s="237"/>
      <c r="R563" s="237"/>
      <c r="S563" s="237"/>
      <c r="T563" s="238"/>
      <c r="AT563" s="239" t="s">
        <v>210</v>
      </c>
      <c r="AU563" s="239" t="s">
        <v>87</v>
      </c>
      <c r="AV563" s="13" t="s">
        <v>87</v>
      </c>
      <c r="AW563" s="13" t="s">
        <v>33</v>
      </c>
      <c r="AX563" s="13" t="s">
        <v>77</v>
      </c>
      <c r="AY563" s="239" t="s">
        <v>202</v>
      </c>
    </row>
    <row r="564" spans="1:65" s="13" customFormat="1" ht="33.75">
      <c r="B564" s="228"/>
      <c r="C564" s="229"/>
      <c r="D564" s="230" t="s">
        <v>210</v>
      </c>
      <c r="E564" s="231" t="s">
        <v>1</v>
      </c>
      <c r="F564" s="232" t="s">
        <v>2473</v>
      </c>
      <c r="G564" s="229"/>
      <c r="H564" s="233">
        <v>136.44628</v>
      </c>
      <c r="I564" s="234"/>
      <c r="J564" s="229"/>
      <c r="K564" s="229"/>
      <c r="L564" s="235"/>
      <c r="M564" s="236"/>
      <c r="N564" s="237"/>
      <c r="O564" s="237"/>
      <c r="P564" s="237"/>
      <c r="Q564" s="237"/>
      <c r="R564" s="237"/>
      <c r="S564" s="237"/>
      <c r="T564" s="238"/>
      <c r="AT564" s="239" t="s">
        <v>210</v>
      </c>
      <c r="AU564" s="239" t="s">
        <v>87</v>
      </c>
      <c r="AV564" s="13" t="s">
        <v>87</v>
      </c>
      <c r="AW564" s="13" t="s">
        <v>33</v>
      </c>
      <c r="AX564" s="13" t="s">
        <v>77</v>
      </c>
      <c r="AY564" s="239" t="s">
        <v>202</v>
      </c>
    </row>
    <row r="565" spans="1:65" s="13" customFormat="1" ht="33.75">
      <c r="B565" s="228"/>
      <c r="C565" s="229"/>
      <c r="D565" s="230" t="s">
        <v>210</v>
      </c>
      <c r="E565" s="231" t="s">
        <v>1</v>
      </c>
      <c r="F565" s="232" t="s">
        <v>2474</v>
      </c>
      <c r="G565" s="229"/>
      <c r="H565" s="233">
        <v>112.55343999999999</v>
      </c>
      <c r="I565" s="234"/>
      <c r="J565" s="229"/>
      <c r="K565" s="229"/>
      <c r="L565" s="235"/>
      <c r="M565" s="236"/>
      <c r="N565" s="237"/>
      <c r="O565" s="237"/>
      <c r="P565" s="237"/>
      <c r="Q565" s="237"/>
      <c r="R565" s="237"/>
      <c r="S565" s="237"/>
      <c r="T565" s="238"/>
      <c r="AT565" s="239" t="s">
        <v>210</v>
      </c>
      <c r="AU565" s="239" t="s">
        <v>87</v>
      </c>
      <c r="AV565" s="13" t="s">
        <v>87</v>
      </c>
      <c r="AW565" s="13" t="s">
        <v>33</v>
      </c>
      <c r="AX565" s="13" t="s">
        <v>77</v>
      </c>
      <c r="AY565" s="239" t="s">
        <v>202</v>
      </c>
    </row>
    <row r="566" spans="1:65" s="13" customFormat="1" ht="11.25">
      <c r="B566" s="228"/>
      <c r="C566" s="229"/>
      <c r="D566" s="230" t="s">
        <v>210</v>
      </c>
      <c r="E566" s="231" t="s">
        <v>1</v>
      </c>
      <c r="F566" s="232" t="s">
        <v>2475</v>
      </c>
      <c r="G566" s="229"/>
      <c r="H566" s="233">
        <v>67.813999999999993</v>
      </c>
      <c r="I566" s="234"/>
      <c r="J566" s="229"/>
      <c r="K566" s="229"/>
      <c r="L566" s="235"/>
      <c r="M566" s="236"/>
      <c r="N566" s="237"/>
      <c r="O566" s="237"/>
      <c r="P566" s="237"/>
      <c r="Q566" s="237"/>
      <c r="R566" s="237"/>
      <c r="S566" s="237"/>
      <c r="T566" s="238"/>
      <c r="AT566" s="239" t="s">
        <v>210</v>
      </c>
      <c r="AU566" s="239" t="s">
        <v>87</v>
      </c>
      <c r="AV566" s="13" t="s">
        <v>87</v>
      </c>
      <c r="AW566" s="13" t="s">
        <v>33</v>
      </c>
      <c r="AX566" s="13" t="s">
        <v>77</v>
      </c>
      <c r="AY566" s="239" t="s">
        <v>202</v>
      </c>
    </row>
    <row r="567" spans="1:65" s="14" customFormat="1" ht="11.25">
      <c r="B567" s="240"/>
      <c r="C567" s="241"/>
      <c r="D567" s="230" t="s">
        <v>210</v>
      </c>
      <c r="E567" s="242" t="s">
        <v>1</v>
      </c>
      <c r="F567" s="243" t="s">
        <v>227</v>
      </c>
      <c r="G567" s="241"/>
      <c r="H567" s="244">
        <v>487.25072</v>
      </c>
      <c r="I567" s="245"/>
      <c r="J567" s="241"/>
      <c r="K567" s="241"/>
      <c r="L567" s="246"/>
      <c r="M567" s="247"/>
      <c r="N567" s="248"/>
      <c r="O567" s="248"/>
      <c r="P567" s="248"/>
      <c r="Q567" s="248"/>
      <c r="R567" s="248"/>
      <c r="S567" s="248"/>
      <c r="T567" s="249"/>
      <c r="AT567" s="250" t="s">
        <v>210</v>
      </c>
      <c r="AU567" s="250" t="s">
        <v>87</v>
      </c>
      <c r="AV567" s="14" t="s">
        <v>215</v>
      </c>
      <c r="AW567" s="14" t="s">
        <v>33</v>
      </c>
      <c r="AX567" s="14" t="s">
        <v>77</v>
      </c>
      <c r="AY567" s="250" t="s">
        <v>202</v>
      </c>
    </row>
    <row r="568" spans="1:65" s="16" customFormat="1" ht="11.25">
      <c r="B568" s="262"/>
      <c r="C568" s="263"/>
      <c r="D568" s="230" t="s">
        <v>210</v>
      </c>
      <c r="E568" s="264" t="s">
        <v>1</v>
      </c>
      <c r="F568" s="265" t="s">
        <v>2476</v>
      </c>
      <c r="G568" s="263"/>
      <c r="H568" s="264" t="s">
        <v>1</v>
      </c>
      <c r="I568" s="266"/>
      <c r="J568" s="263"/>
      <c r="K568" s="263"/>
      <c r="L568" s="267"/>
      <c r="M568" s="268"/>
      <c r="N568" s="269"/>
      <c r="O568" s="269"/>
      <c r="P568" s="269"/>
      <c r="Q568" s="269"/>
      <c r="R568" s="269"/>
      <c r="S568" s="269"/>
      <c r="T568" s="270"/>
      <c r="AT568" s="271" t="s">
        <v>210</v>
      </c>
      <c r="AU568" s="271" t="s">
        <v>87</v>
      </c>
      <c r="AV568" s="16" t="s">
        <v>81</v>
      </c>
      <c r="AW568" s="16" t="s">
        <v>33</v>
      </c>
      <c r="AX568" s="16" t="s">
        <v>77</v>
      </c>
      <c r="AY568" s="271" t="s">
        <v>202</v>
      </c>
    </row>
    <row r="569" spans="1:65" s="13" customFormat="1" ht="11.25">
      <c r="B569" s="228"/>
      <c r="C569" s="229"/>
      <c r="D569" s="230" t="s">
        <v>210</v>
      </c>
      <c r="E569" s="231" t="s">
        <v>1</v>
      </c>
      <c r="F569" s="232" t="s">
        <v>2477</v>
      </c>
      <c r="G569" s="229"/>
      <c r="H569" s="233">
        <v>51.54</v>
      </c>
      <c r="I569" s="234"/>
      <c r="J569" s="229"/>
      <c r="K569" s="229"/>
      <c r="L569" s="235"/>
      <c r="M569" s="236"/>
      <c r="N569" s="237"/>
      <c r="O569" s="237"/>
      <c r="P569" s="237"/>
      <c r="Q569" s="237"/>
      <c r="R569" s="237"/>
      <c r="S569" s="237"/>
      <c r="T569" s="238"/>
      <c r="AT569" s="239" t="s">
        <v>210</v>
      </c>
      <c r="AU569" s="239" t="s">
        <v>87</v>
      </c>
      <c r="AV569" s="13" t="s">
        <v>87</v>
      </c>
      <c r="AW569" s="13" t="s">
        <v>33</v>
      </c>
      <c r="AX569" s="13" t="s">
        <v>77</v>
      </c>
      <c r="AY569" s="239" t="s">
        <v>202</v>
      </c>
    </row>
    <row r="570" spans="1:65" s="13" customFormat="1" ht="11.25">
      <c r="B570" s="228"/>
      <c r="C570" s="229"/>
      <c r="D570" s="230" t="s">
        <v>210</v>
      </c>
      <c r="E570" s="231" t="s">
        <v>1</v>
      </c>
      <c r="F570" s="232" t="s">
        <v>2478</v>
      </c>
      <c r="G570" s="229"/>
      <c r="H570" s="233">
        <v>224.24</v>
      </c>
      <c r="I570" s="234"/>
      <c r="J570" s="229"/>
      <c r="K570" s="229"/>
      <c r="L570" s="235"/>
      <c r="M570" s="236"/>
      <c r="N570" s="237"/>
      <c r="O570" s="237"/>
      <c r="P570" s="237"/>
      <c r="Q570" s="237"/>
      <c r="R570" s="237"/>
      <c r="S570" s="237"/>
      <c r="T570" s="238"/>
      <c r="AT570" s="239" t="s">
        <v>210</v>
      </c>
      <c r="AU570" s="239" t="s">
        <v>87</v>
      </c>
      <c r="AV570" s="13" t="s">
        <v>87</v>
      </c>
      <c r="AW570" s="13" t="s">
        <v>33</v>
      </c>
      <c r="AX570" s="13" t="s">
        <v>77</v>
      </c>
      <c r="AY570" s="239" t="s">
        <v>202</v>
      </c>
    </row>
    <row r="571" spans="1:65" s="14" customFormat="1" ht="11.25">
      <c r="B571" s="240"/>
      <c r="C571" s="241"/>
      <c r="D571" s="230" t="s">
        <v>210</v>
      </c>
      <c r="E571" s="242" t="s">
        <v>1</v>
      </c>
      <c r="F571" s="243" t="s">
        <v>227</v>
      </c>
      <c r="G571" s="241"/>
      <c r="H571" s="244">
        <v>275.77999999999997</v>
      </c>
      <c r="I571" s="245"/>
      <c r="J571" s="241"/>
      <c r="K571" s="241"/>
      <c r="L571" s="246"/>
      <c r="M571" s="247"/>
      <c r="N571" s="248"/>
      <c r="O571" s="248"/>
      <c r="P571" s="248"/>
      <c r="Q571" s="248"/>
      <c r="R571" s="248"/>
      <c r="S571" s="248"/>
      <c r="T571" s="249"/>
      <c r="AT571" s="250" t="s">
        <v>210</v>
      </c>
      <c r="AU571" s="250" t="s">
        <v>87</v>
      </c>
      <c r="AV571" s="14" t="s">
        <v>215</v>
      </c>
      <c r="AW571" s="14" t="s">
        <v>33</v>
      </c>
      <c r="AX571" s="14" t="s">
        <v>77</v>
      </c>
      <c r="AY571" s="250" t="s">
        <v>202</v>
      </c>
    </row>
    <row r="572" spans="1:65" s="15" customFormat="1" ht="11.25">
      <c r="B572" s="251"/>
      <c r="C572" s="252"/>
      <c r="D572" s="230" t="s">
        <v>210</v>
      </c>
      <c r="E572" s="253" t="s">
        <v>1</v>
      </c>
      <c r="F572" s="254" t="s">
        <v>260</v>
      </c>
      <c r="G572" s="252"/>
      <c r="H572" s="255">
        <v>763.03071999999997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AT572" s="261" t="s">
        <v>210</v>
      </c>
      <c r="AU572" s="261" t="s">
        <v>87</v>
      </c>
      <c r="AV572" s="15" t="s">
        <v>208</v>
      </c>
      <c r="AW572" s="15" t="s">
        <v>33</v>
      </c>
      <c r="AX572" s="15" t="s">
        <v>81</v>
      </c>
      <c r="AY572" s="261" t="s">
        <v>202</v>
      </c>
    </row>
    <row r="573" spans="1:65" s="2" customFormat="1" ht="14.45" customHeight="1">
      <c r="A573" s="36"/>
      <c r="B573" s="37"/>
      <c r="C573" s="215" t="s">
        <v>637</v>
      </c>
      <c r="D573" s="215" t="s">
        <v>204</v>
      </c>
      <c r="E573" s="216" t="s">
        <v>2690</v>
      </c>
      <c r="F573" s="217" t="s">
        <v>2691</v>
      </c>
      <c r="G573" s="218" t="s">
        <v>386</v>
      </c>
      <c r="H573" s="219">
        <v>1268.8610000000001</v>
      </c>
      <c r="I573" s="220"/>
      <c r="J573" s="221">
        <f>ROUND(I573*H573,2)</f>
        <v>0</v>
      </c>
      <c r="K573" s="222"/>
      <c r="L573" s="39"/>
      <c r="M573" s="223" t="s">
        <v>1</v>
      </c>
      <c r="N573" s="224" t="s">
        <v>43</v>
      </c>
      <c r="O573" s="73"/>
      <c r="P573" s="225">
        <f>O573*H573</f>
        <v>0</v>
      </c>
      <c r="Q573" s="225">
        <v>0</v>
      </c>
      <c r="R573" s="225">
        <f>Q573*H573</f>
        <v>0</v>
      </c>
      <c r="S573" s="225">
        <v>0</v>
      </c>
      <c r="T573" s="226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227" t="s">
        <v>208</v>
      </c>
      <c r="AT573" s="227" t="s">
        <v>204</v>
      </c>
      <c r="AU573" s="227" t="s">
        <v>87</v>
      </c>
      <c r="AY573" s="18" t="s">
        <v>202</v>
      </c>
      <c r="BE573" s="122">
        <f>IF(N573="základná",J573,0)</f>
        <v>0</v>
      </c>
      <c r="BF573" s="122">
        <f>IF(N573="znížená",J573,0)</f>
        <v>0</v>
      </c>
      <c r="BG573" s="122">
        <f>IF(N573="zákl. prenesená",J573,0)</f>
        <v>0</v>
      </c>
      <c r="BH573" s="122">
        <f>IF(N573="zníž. prenesená",J573,0)</f>
        <v>0</v>
      </c>
      <c r="BI573" s="122">
        <f>IF(N573="nulová",J573,0)</f>
        <v>0</v>
      </c>
      <c r="BJ573" s="18" t="s">
        <v>87</v>
      </c>
      <c r="BK573" s="122">
        <f>ROUND(I573*H573,2)</f>
        <v>0</v>
      </c>
      <c r="BL573" s="18" t="s">
        <v>208</v>
      </c>
      <c r="BM573" s="227" t="s">
        <v>2692</v>
      </c>
    </row>
    <row r="574" spans="1:65" s="2" customFormat="1" ht="14.45" customHeight="1">
      <c r="A574" s="36"/>
      <c r="B574" s="37"/>
      <c r="C574" s="215" t="s">
        <v>641</v>
      </c>
      <c r="D574" s="215" t="s">
        <v>204</v>
      </c>
      <c r="E574" s="216" t="s">
        <v>570</v>
      </c>
      <c r="F574" s="217" t="s">
        <v>571</v>
      </c>
      <c r="G574" s="218" t="s">
        <v>386</v>
      </c>
      <c r="H574" s="219">
        <v>430</v>
      </c>
      <c r="I574" s="220"/>
      <c r="J574" s="221">
        <f>ROUND(I574*H574,2)</f>
        <v>0</v>
      </c>
      <c r="K574" s="222"/>
      <c r="L574" s="39"/>
      <c r="M574" s="223" t="s">
        <v>1</v>
      </c>
      <c r="N574" s="224" t="s">
        <v>43</v>
      </c>
      <c r="O574" s="73"/>
      <c r="P574" s="225">
        <f>O574*H574</f>
        <v>0</v>
      </c>
      <c r="Q574" s="225">
        <v>0</v>
      </c>
      <c r="R574" s="225">
        <f>Q574*H574</f>
        <v>0</v>
      </c>
      <c r="S574" s="225">
        <v>0</v>
      </c>
      <c r="T574" s="226">
        <f>S574*H574</f>
        <v>0</v>
      </c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R574" s="227" t="s">
        <v>208</v>
      </c>
      <c r="AT574" s="227" t="s">
        <v>204</v>
      </c>
      <c r="AU574" s="227" t="s">
        <v>87</v>
      </c>
      <c r="AY574" s="18" t="s">
        <v>202</v>
      </c>
      <c r="BE574" s="122">
        <f>IF(N574="základná",J574,0)</f>
        <v>0</v>
      </c>
      <c r="BF574" s="122">
        <f>IF(N574="znížená",J574,0)</f>
        <v>0</v>
      </c>
      <c r="BG574" s="122">
        <f>IF(N574="zákl. prenesená",J574,0)</f>
        <v>0</v>
      </c>
      <c r="BH574" s="122">
        <f>IF(N574="zníž. prenesená",J574,0)</f>
        <v>0</v>
      </c>
      <c r="BI574" s="122">
        <f>IF(N574="nulová",J574,0)</f>
        <v>0</v>
      </c>
      <c r="BJ574" s="18" t="s">
        <v>87</v>
      </c>
      <c r="BK574" s="122">
        <f>ROUND(I574*H574,2)</f>
        <v>0</v>
      </c>
      <c r="BL574" s="18" t="s">
        <v>208</v>
      </c>
      <c r="BM574" s="227" t="s">
        <v>2693</v>
      </c>
    </row>
    <row r="575" spans="1:65" s="13" customFormat="1" ht="11.25">
      <c r="B575" s="228"/>
      <c r="C575" s="229"/>
      <c r="D575" s="230" t="s">
        <v>210</v>
      </c>
      <c r="E575" s="231" t="s">
        <v>1</v>
      </c>
      <c r="F575" s="232" t="s">
        <v>2694</v>
      </c>
      <c r="G575" s="229"/>
      <c r="H575" s="233">
        <v>430</v>
      </c>
      <c r="I575" s="234"/>
      <c r="J575" s="229"/>
      <c r="K575" s="229"/>
      <c r="L575" s="235"/>
      <c r="M575" s="236"/>
      <c r="N575" s="237"/>
      <c r="O575" s="237"/>
      <c r="P575" s="237"/>
      <c r="Q575" s="237"/>
      <c r="R575" s="237"/>
      <c r="S575" s="237"/>
      <c r="T575" s="238"/>
      <c r="AT575" s="239" t="s">
        <v>210</v>
      </c>
      <c r="AU575" s="239" t="s">
        <v>87</v>
      </c>
      <c r="AV575" s="13" t="s">
        <v>87</v>
      </c>
      <c r="AW575" s="13" t="s">
        <v>33</v>
      </c>
      <c r="AX575" s="13" t="s">
        <v>81</v>
      </c>
      <c r="AY575" s="239" t="s">
        <v>202</v>
      </c>
    </row>
    <row r="576" spans="1:65" s="2" customFormat="1" ht="24.2" customHeight="1">
      <c r="A576" s="36"/>
      <c r="B576" s="37"/>
      <c r="C576" s="215" t="s">
        <v>646</v>
      </c>
      <c r="D576" s="215" t="s">
        <v>204</v>
      </c>
      <c r="E576" s="216" t="s">
        <v>577</v>
      </c>
      <c r="F576" s="217" t="s">
        <v>578</v>
      </c>
      <c r="G576" s="218" t="s">
        <v>386</v>
      </c>
      <c r="H576" s="219">
        <v>10750</v>
      </c>
      <c r="I576" s="220"/>
      <c r="J576" s="221">
        <f>ROUND(I576*H576,2)</f>
        <v>0</v>
      </c>
      <c r="K576" s="222"/>
      <c r="L576" s="39"/>
      <c r="M576" s="223" t="s">
        <v>1</v>
      </c>
      <c r="N576" s="224" t="s">
        <v>43</v>
      </c>
      <c r="O576" s="73"/>
      <c r="P576" s="225">
        <f>O576*H576</f>
        <v>0</v>
      </c>
      <c r="Q576" s="225">
        <v>0</v>
      </c>
      <c r="R576" s="225">
        <f>Q576*H576</f>
        <v>0</v>
      </c>
      <c r="S576" s="225">
        <v>0</v>
      </c>
      <c r="T576" s="226">
        <f>S576*H576</f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R576" s="227" t="s">
        <v>208</v>
      </c>
      <c r="AT576" s="227" t="s">
        <v>204</v>
      </c>
      <c r="AU576" s="227" t="s">
        <v>87</v>
      </c>
      <c r="AY576" s="18" t="s">
        <v>202</v>
      </c>
      <c r="BE576" s="122">
        <f>IF(N576="základná",J576,0)</f>
        <v>0</v>
      </c>
      <c r="BF576" s="122">
        <f>IF(N576="znížená",J576,0)</f>
        <v>0</v>
      </c>
      <c r="BG576" s="122">
        <f>IF(N576="zákl. prenesená",J576,0)</f>
        <v>0</v>
      </c>
      <c r="BH576" s="122">
        <f>IF(N576="zníž. prenesená",J576,0)</f>
        <v>0</v>
      </c>
      <c r="BI576" s="122">
        <f>IF(N576="nulová",J576,0)</f>
        <v>0</v>
      </c>
      <c r="BJ576" s="18" t="s">
        <v>87</v>
      </c>
      <c r="BK576" s="122">
        <f>ROUND(I576*H576,2)</f>
        <v>0</v>
      </c>
      <c r="BL576" s="18" t="s">
        <v>208</v>
      </c>
      <c r="BM576" s="227" t="s">
        <v>2695</v>
      </c>
    </row>
    <row r="577" spans="1:65" s="13" customFormat="1" ht="11.25">
      <c r="B577" s="228"/>
      <c r="C577" s="229"/>
      <c r="D577" s="230" t="s">
        <v>210</v>
      </c>
      <c r="E577" s="231" t="s">
        <v>1</v>
      </c>
      <c r="F577" s="232" t="s">
        <v>2696</v>
      </c>
      <c r="G577" s="229"/>
      <c r="H577" s="233">
        <v>10750</v>
      </c>
      <c r="I577" s="234"/>
      <c r="J577" s="229"/>
      <c r="K577" s="229"/>
      <c r="L577" s="235"/>
      <c r="M577" s="236"/>
      <c r="N577" s="237"/>
      <c r="O577" s="237"/>
      <c r="P577" s="237"/>
      <c r="Q577" s="237"/>
      <c r="R577" s="237"/>
      <c r="S577" s="237"/>
      <c r="T577" s="238"/>
      <c r="AT577" s="239" t="s">
        <v>210</v>
      </c>
      <c r="AU577" s="239" t="s">
        <v>87</v>
      </c>
      <c r="AV577" s="13" t="s">
        <v>87</v>
      </c>
      <c r="AW577" s="13" t="s">
        <v>33</v>
      </c>
      <c r="AX577" s="13" t="s">
        <v>81</v>
      </c>
      <c r="AY577" s="239" t="s">
        <v>202</v>
      </c>
    </row>
    <row r="578" spans="1:65" s="2" customFormat="1" ht="24.2" customHeight="1">
      <c r="A578" s="36"/>
      <c r="B578" s="37"/>
      <c r="C578" s="215" t="s">
        <v>651</v>
      </c>
      <c r="D578" s="215" t="s">
        <v>204</v>
      </c>
      <c r="E578" s="216" t="s">
        <v>582</v>
      </c>
      <c r="F578" s="217" t="s">
        <v>583</v>
      </c>
      <c r="G578" s="218" t="s">
        <v>386</v>
      </c>
      <c r="H578" s="219">
        <v>1268.8610000000001</v>
      </c>
      <c r="I578" s="220"/>
      <c r="J578" s="221">
        <f>ROUND(I578*H578,2)</f>
        <v>0</v>
      </c>
      <c r="K578" s="222"/>
      <c r="L578" s="39"/>
      <c r="M578" s="223" t="s">
        <v>1</v>
      </c>
      <c r="N578" s="224" t="s">
        <v>43</v>
      </c>
      <c r="O578" s="73"/>
      <c r="P578" s="225">
        <f>O578*H578</f>
        <v>0</v>
      </c>
      <c r="Q578" s="225">
        <v>0</v>
      </c>
      <c r="R578" s="225">
        <f>Q578*H578</f>
        <v>0</v>
      </c>
      <c r="S578" s="225">
        <v>0</v>
      </c>
      <c r="T578" s="226">
        <f>S578*H578</f>
        <v>0</v>
      </c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R578" s="227" t="s">
        <v>208</v>
      </c>
      <c r="AT578" s="227" t="s">
        <v>204</v>
      </c>
      <c r="AU578" s="227" t="s">
        <v>87</v>
      </c>
      <c r="AY578" s="18" t="s">
        <v>202</v>
      </c>
      <c r="BE578" s="122">
        <f>IF(N578="základná",J578,0)</f>
        <v>0</v>
      </c>
      <c r="BF578" s="122">
        <f>IF(N578="znížená",J578,0)</f>
        <v>0</v>
      </c>
      <c r="BG578" s="122">
        <f>IF(N578="zákl. prenesená",J578,0)</f>
        <v>0</v>
      </c>
      <c r="BH578" s="122">
        <f>IF(N578="zníž. prenesená",J578,0)</f>
        <v>0</v>
      </c>
      <c r="BI578" s="122">
        <f>IF(N578="nulová",J578,0)</f>
        <v>0</v>
      </c>
      <c r="BJ578" s="18" t="s">
        <v>87</v>
      </c>
      <c r="BK578" s="122">
        <f>ROUND(I578*H578,2)</f>
        <v>0</v>
      </c>
      <c r="BL578" s="18" t="s">
        <v>208</v>
      </c>
      <c r="BM578" s="227" t="s">
        <v>2697</v>
      </c>
    </row>
    <row r="579" spans="1:65" s="2" customFormat="1" ht="24.2" customHeight="1">
      <c r="A579" s="36"/>
      <c r="B579" s="37"/>
      <c r="C579" s="215" t="s">
        <v>656</v>
      </c>
      <c r="D579" s="215" t="s">
        <v>204</v>
      </c>
      <c r="E579" s="216" t="s">
        <v>586</v>
      </c>
      <c r="F579" s="217" t="s">
        <v>587</v>
      </c>
      <c r="G579" s="218" t="s">
        <v>386</v>
      </c>
      <c r="H579" s="219">
        <v>12688.61</v>
      </c>
      <c r="I579" s="220"/>
      <c r="J579" s="221">
        <f>ROUND(I579*H579,2)</f>
        <v>0</v>
      </c>
      <c r="K579" s="222"/>
      <c r="L579" s="39"/>
      <c r="M579" s="223" t="s">
        <v>1</v>
      </c>
      <c r="N579" s="224" t="s">
        <v>43</v>
      </c>
      <c r="O579" s="73"/>
      <c r="P579" s="225">
        <f>O579*H579</f>
        <v>0</v>
      </c>
      <c r="Q579" s="225">
        <v>0</v>
      </c>
      <c r="R579" s="225">
        <f>Q579*H579</f>
        <v>0</v>
      </c>
      <c r="S579" s="225">
        <v>0</v>
      </c>
      <c r="T579" s="226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227" t="s">
        <v>208</v>
      </c>
      <c r="AT579" s="227" t="s">
        <v>204</v>
      </c>
      <c r="AU579" s="227" t="s">
        <v>87</v>
      </c>
      <c r="AY579" s="18" t="s">
        <v>202</v>
      </c>
      <c r="BE579" s="122">
        <f>IF(N579="základná",J579,0)</f>
        <v>0</v>
      </c>
      <c r="BF579" s="122">
        <f>IF(N579="znížená",J579,0)</f>
        <v>0</v>
      </c>
      <c r="BG579" s="122">
        <f>IF(N579="zákl. prenesená",J579,0)</f>
        <v>0</v>
      </c>
      <c r="BH579" s="122">
        <f>IF(N579="zníž. prenesená",J579,0)</f>
        <v>0</v>
      </c>
      <c r="BI579" s="122">
        <f>IF(N579="nulová",J579,0)</f>
        <v>0</v>
      </c>
      <c r="BJ579" s="18" t="s">
        <v>87</v>
      </c>
      <c r="BK579" s="122">
        <f>ROUND(I579*H579,2)</f>
        <v>0</v>
      </c>
      <c r="BL579" s="18" t="s">
        <v>208</v>
      </c>
      <c r="BM579" s="227" t="s">
        <v>2698</v>
      </c>
    </row>
    <row r="580" spans="1:65" s="13" customFormat="1" ht="11.25">
      <c r="B580" s="228"/>
      <c r="C580" s="229"/>
      <c r="D580" s="230" t="s">
        <v>210</v>
      </c>
      <c r="E580" s="229"/>
      <c r="F580" s="232" t="s">
        <v>2699</v>
      </c>
      <c r="G580" s="229"/>
      <c r="H580" s="233">
        <v>12688.61</v>
      </c>
      <c r="I580" s="234"/>
      <c r="J580" s="229"/>
      <c r="K580" s="229"/>
      <c r="L580" s="235"/>
      <c r="M580" s="236"/>
      <c r="N580" s="237"/>
      <c r="O580" s="237"/>
      <c r="P580" s="237"/>
      <c r="Q580" s="237"/>
      <c r="R580" s="237"/>
      <c r="S580" s="237"/>
      <c r="T580" s="238"/>
      <c r="AT580" s="239" t="s">
        <v>210</v>
      </c>
      <c r="AU580" s="239" t="s">
        <v>87</v>
      </c>
      <c r="AV580" s="13" t="s">
        <v>87</v>
      </c>
      <c r="AW580" s="13" t="s">
        <v>4</v>
      </c>
      <c r="AX580" s="13" t="s">
        <v>81</v>
      </c>
      <c r="AY580" s="239" t="s">
        <v>202</v>
      </c>
    </row>
    <row r="581" spans="1:65" s="2" customFormat="1" ht="24.2" customHeight="1">
      <c r="A581" s="36"/>
      <c r="B581" s="37"/>
      <c r="C581" s="215" t="s">
        <v>662</v>
      </c>
      <c r="D581" s="215" t="s">
        <v>204</v>
      </c>
      <c r="E581" s="216" t="s">
        <v>592</v>
      </c>
      <c r="F581" s="217" t="s">
        <v>593</v>
      </c>
      <c r="G581" s="218" t="s">
        <v>386</v>
      </c>
      <c r="H581" s="219">
        <v>430</v>
      </c>
      <c r="I581" s="220"/>
      <c r="J581" s="221">
        <f>ROUND(I581*H581,2)</f>
        <v>0</v>
      </c>
      <c r="K581" s="222"/>
      <c r="L581" s="39"/>
      <c r="M581" s="223" t="s">
        <v>1</v>
      </c>
      <c r="N581" s="224" t="s">
        <v>43</v>
      </c>
      <c r="O581" s="73"/>
      <c r="P581" s="225">
        <f>O581*H581</f>
        <v>0</v>
      </c>
      <c r="Q581" s="225">
        <v>0</v>
      </c>
      <c r="R581" s="225">
        <f>Q581*H581</f>
        <v>0</v>
      </c>
      <c r="S581" s="225">
        <v>0</v>
      </c>
      <c r="T581" s="226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227" t="s">
        <v>208</v>
      </c>
      <c r="AT581" s="227" t="s">
        <v>204</v>
      </c>
      <c r="AU581" s="227" t="s">
        <v>87</v>
      </c>
      <c r="AY581" s="18" t="s">
        <v>202</v>
      </c>
      <c r="BE581" s="122">
        <f>IF(N581="základná",J581,0)</f>
        <v>0</v>
      </c>
      <c r="BF581" s="122">
        <f>IF(N581="znížená",J581,0)</f>
        <v>0</v>
      </c>
      <c r="BG581" s="122">
        <f>IF(N581="zákl. prenesená",J581,0)</f>
        <v>0</v>
      </c>
      <c r="BH581" s="122">
        <f>IF(N581="zníž. prenesená",J581,0)</f>
        <v>0</v>
      </c>
      <c r="BI581" s="122">
        <f>IF(N581="nulová",J581,0)</f>
        <v>0</v>
      </c>
      <c r="BJ581" s="18" t="s">
        <v>87</v>
      </c>
      <c r="BK581" s="122">
        <f>ROUND(I581*H581,2)</f>
        <v>0</v>
      </c>
      <c r="BL581" s="18" t="s">
        <v>208</v>
      </c>
      <c r="BM581" s="227" t="s">
        <v>2700</v>
      </c>
    </row>
    <row r="582" spans="1:65" s="13" customFormat="1" ht="11.25">
      <c r="B582" s="228"/>
      <c r="C582" s="229"/>
      <c r="D582" s="230" t="s">
        <v>210</v>
      </c>
      <c r="E582" s="231" t="s">
        <v>1</v>
      </c>
      <c r="F582" s="232" t="s">
        <v>2694</v>
      </c>
      <c r="G582" s="229"/>
      <c r="H582" s="233">
        <v>430</v>
      </c>
      <c r="I582" s="234"/>
      <c r="J582" s="229"/>
      <c r="K582" s="229"/>
      <c r="L582" s="235"/>
      <c r="M582" s="236"/>
      <c r="N582" s="237"/>
      <c r="O582" s="237"/>
      <c r="P582" s="237"/>
      <c r="Q582" s="237"/>
      <c r="R582" s="237"/>
      <c r="S582" s="237"/>
      <c r="T582" s="238"/>
      <c r="AT582" s="239" t="s">
        <v>210</v>
      </c>
      <c r="AU582" s="239" t="s">
        <v>87</v>
      </c>
      <c r="AV582" s="13" t="s">
        <v>87</v>
      </c>
      <c r="AW582" s="13" t="s">
        <v>33</v>
      </c>
      <c r="AX582" s="13" t="s">
        <v>81</v>
      </c>
      <c r="AY582" s="239" t="s">
        <v>202</v>
      </c>
    </row>
    <row r="583" spans="1:65" s="12" customFormat="1" ht="22.9" customHeight="1">
      <c r="B583" s="199"/>
      <c r="C583" s="200"/>
      <c r="D583" s="201" t="s">
        <v>76</v>
      </c>
      <c r="E583" s="213" t="s">
        <v>596</v>
      </c>
      <c r="F583" s="213" t="s">
        <v>597</v>
      </c>
      <c r="G583" s="200"/>
      <c r="H583" s="200"/>
      <c r="I583" s="203"/>
      <c r="J583" s="214">
        <f>BK583</f>
        <v>0</v>
      </c>
      <c r="K583" s="200"/>
      <c r="L583" s="205"/>
      <c r="M583" s="206"/>
      <c r="N583" s="207"/>
      <c r="O583" s="207"/>
      <c r="P583" s="208">
        <f>SUM(P584:P586)</f>
        <v>0</v>
      </c>
      <c r="Q583" s="207"/>
      <c r="R583" s="208">
        <f>SUM(R584:R586)</f>
        <v>0</v>
      </c>
      <c r="S583" s="207"/>
      <c r="T583" s="209">
        <f>SUM(T584:T586)</f>
        <v>0</v>
      </c>
      <c r="AR583" s="210" t="s">
        <v>81</v>
      </c>
      <c r="AT583" s="211" t="s">
        <v>76</v>
      </c>
      <c r="AU583" s="211" t="s">
        <v>81</v>
      </c>
      <c r="AY583" s="210" t="s">
        <v>202</v>
      </c>
      <c r="BK583" s="212">
        <f>SUM(BK584:BK586)</f>
        <v>0</v>
      </c>
    </row>
    <row r="584" spans="1:65" s="2" customFormat="1" ht="24.2" customHeight="1">
      <c r="A584" s="36"/>
      <c r="B584" s="37"/>
      <c r="C584" s="215" t="s">
        <v>667</v>
      </c>
      <c r="D584" s="215" t="s">
        <v>204</v>
      </c>
      <c r="E584" s="216" t="s">
        <v>2701</v>
      </c>
      <c r="F584" s="217" t="s">
        <v>2702</v>
      </c>
      <c r="G584" s="218" t="s">
        <v>386</v>
      </c>
      <c r="H584" s="219">
        <v>1083.8579999999999</v>
      </c>
      <c r="I584" s="220"/>
      <c r="J584" s="221">
        <f>ROUND(I584*H584,2)</f>
        <v>0</v>
      </c>
      <c r="K584" s="222"/>
      <c r="L584" s="39"/>
      <c r="M584" s="223" t="s">
        <v>1</v>
      </c>
      <c r="N584" s="224" t="s">
        <v>43</v>
      </c>
      <c r="O584" s="73"/>
      <c r="P584" s="225">
        <f>O584*H584</f>
        <v>0</v>
      </c>
      <c r="Q584" s="225">
        <v>0</v>
      </c>
      <c r="R584" s="225">
        <f>Q584*H584</f>
        <v>0</v>
      </c>
      <c r="S584" s="225">
        <v>0</v>
      </c>
      <c r="T584" s="226">
        <f>S584*H584</f>
        <v>0</v>
      </c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R584" s="227" t="s">
        <v>208</v>
      </c>
      <c r="AT584" s="227" t="s">
        <v>204</v>
      </c>
      <c r="AU584" s="227" t="s">
        <v>87</v>
      </c>
      <c r="AY584" s="18" t="s">
        <v>202</v>
      </c>
      <c r="BE584" s="122">
        <f>IF(N584="základná",J584,0)</f>
        <v>0</v>
      </c>
      <c r="BF584" s="122">
        <f>IF(N584="znížená",J584,0)</f>
        <v>0</v>
      </c>
      <c r="BG584" s="122">
        <f>IF(N584="zákl. prenesená",J584,0)</f>
        <v>0</v>
      </c>
      <c r="BH584" s="122">
        <f>IF(N584="zníž. prenesená",J584,0)</f>
        <v>0</v>
      </c>
      <c r="BI584" s="122">
        <f>IF(N584="nulová",J584,0)</f>
        <v>0</v>
      </c>
      <c r="BJ584" s="18" t="s">
        <v>87</v>
      </c>
      <c r="BK584" s="122">
        <f>ROUND(I584*H584,2)</f>
        <v>0</v>
      </c>
      <c r="BL584" s="18" t="s">
        <v>208</v>
      </c>
      <c r="BM584" s="227" t="s">
        <v>2703</v>
      </c>
    </row>
    <row r="585" spans="1:65" s="2" customFormat="1" ht="14.45" customHeight="1">
      <c r="A585" s="36"/>
      <c r="B585" s="37"/>
      <c r="C585" s="215" t="s">
        <v>672</v>
      </c>
      <c r="D585" s="215" t="s">
        <v>204</v>
      </c>
      <c r="E585" s="216" t="s">
        <v>609</v>
      </c>
      <c r="F585" s="217" t="s">
        <v>610</v>
      </c>
      <c r="G585" s="218" t="s">
        <v>386</v>
      </c>
      <c r="H585" s="219">
        <v>14.5</v>
      </c>
      <c r="I585" s="220"/>
      <c r="J585" s="221">
        <f>ROUND(I585*H585,2)</f>
        <v>0</v>
      </c>
      <c r="K585" s="222"/>
      <c r="L585" s="39"/>
      <c r="M585" s="223" t="s">
        <v>1</v>
      </c>
      <c r="N585" s="224" t="s">
        <v>43</v>
      </c>
      <c r="O585" s="73"/>
      <c r="P585" s="225">
        <f>O585*H585</f>
        <v>0</v>
      </c>
      <c r="Q585" s="225">
        <v>0</v>
      </c>
      <c r="R585" s="225">
        <f>Q585*H585</f>
        <v>0</v>
      </c>
      <c r="S585" s="225">
        <v>0</v>
      </c>
      <c r="T585" s="226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227" t="s">
        <v>208</v>
      </c>
      <c r="AT585" s="227" t="s">
        <v>204</v>
      </c>
      <c r="AU585" s="227" t="s">
        <v>87</v>
      </c>
      <c r="AY585" s="18" t="s">
        <v>202</v>
      </c>
      <c r="BE585" s="122">
        <f>IF(N585="základná",J585,0)</f>
        <v>0</v>
      </c>
      <c r="BF585" s="122">
        <f>IF(N585="znížená",J585,0)</f>
        <v>0</v>
      </c>
      <c r="BG585" s="122">
        <f>IF(N585="zákl. prenesená",J585,0)</f>
        <v>0</v>
      </c>
      <c r="BH585" s="122">
        <f>IF(N585="zníž. prenesená",J585,0)</f>
        <v>0</v>
      </c>
      <c r="BI585" s="122">
        <f>IF(N585="nulová",J585,0)</f>
        <v>0</v>
      </c>
      <c r="BJ585" s="18" t="s">
        <v>87</v>
      </c>
      <c r="BK585" s="122">
        <f>ROUND(I585*H585,2)</f>
        <v>0</v>
      </c>
      <c r="BL585" s="18" t="s">
        <v>208</v>
      </c>
      <c r="BM585" s="227" t="s">
        <v>2704</v>
      </c>
    </row>
    <row r="586" spans="1:65" s="13" customFormat="1" ht="11.25">
      <c r="B586" s="228"/>
      <c r="C586" s="229"/>
      <c r="D586" s="230" t="s">
        <v>210</v>
      </c>
      <c r="E586" s="231" t="s">
        <v>1</v>
      </c>
      <c r="F586" s="232" t="s">
        <v>2705</v>
      </c>
      <c r="G586" s="229"/>
      <c r="H586" s="233">
        <v>14.5</v>
      </c>
      <c r="I586" s="234"/>
      <c r="J586" s="229"/>
      <c r="K586" s="229"/>
      <c r="L586" s="235"/>
      <c r="M586" s="236"/>
      <c r="N586" s="237"/>
      <c r="O586" s="237"/>
      <c r="P586" s="237"/>
      <c r="Q586" s="237"/>
      <c r="R586" s="237"/>
      <c r="S586" s="237"/>
      <c r="T586" s="238"/>
      <c r="AT586" s="239" t="s">
        <v>210</v>
      </c>
      <c r="AU586" s="239" t="s">
        <v>87</v>
      </c>
      <c r="AV586" s="13" t="s">
        <v>87</v>
      </c>
      <c r="AW586" s="13" t="s">
        <v>33</v>
      </c>
      <c r="AX586" s="13" t="s">
        <v>81</v>
      </c>
      <c r="AY586" s="239" t="s">
        <v>202</v>
      </c>
    </row>
    <row r="587" spans="1:65" s="12" customFormat="1" ht="25.9" customHeight="1">
      <c r="B587" s="199"/>
      <c r="C587" s="200"/>
      <c r="D587" s="201" t="s">
        <v>76</v>
      </c>
      <c r="E587" s="202" t="s">
        <v>620</v>
      </c>
      <c r="F587" s="202" t="s">
        <v>621</v>
      </c>
      <c r="G587" s="200"/>
      <c r="H587" s="200"/>
      <c r="I587" s="203"/>
      <c r="J587" s="204">
        <f>BK587</f>
        <v>0</v>
      </c>
      <c r="K587" s="200"/>
      <c r="L587" s="205"/>
      <c r="M587" s="206"/>
      <c r="N587" s="207"/>
      <c r="O587" s="207"/>
      <c r="P587" s="208">
        <f>P588+P640+P649+P659+P665+P716+P736+P954+P977+P983+P988+P991+P998</f>
        <v>0</v>
      </c>
      <c r="Q587" s="207"/>
      <c r="R587" s="208">
        <f>R588+R640+R649+R659+R665+R716+R736+R954+R977+R983+R988+R991+R998</f>
        <v>151.78604464358506</v>
      </c>
      <c r="S587" s="207"/>
      <c r="T587" s="209">
        <f>T588+T640+T649+T659+T665+T716+T736+T954+T977+T983+T988+T991+T998</f>
        <v>5.5087666000000004</v>
      </c>
      <c r="AR587" s="210" t="s">
        <v>87</v>
      </c>
      <c r="AT587" s="211" t="s">
        <v>76</v>
      </c>
      <c r="AU587" s="211" t="s">
        <v>77</v>
      </c>
      <c r="AY587" s="210" t="s">
        <v>202</v>
      </c>
      <c r="BK587" s="212">
        <f>BK588+BK640+BK649+BK659+BK665+BK716+BK736+BK954+BK977+BK983+BK988+BK991+BK998</f>
        <v>0</v>
      </c>
    </row>
    <row r="588" spans="1:65" s="12" customFormat="1" ht="22.9" customHeight="1">
      <c r="B588" s="199"/>
      <c r="C588" s="200"/>
      <c r="D588" s="201" t="s">
        <v>76</v>
      </c>
      <c r="E588" s="213" t="s">
        <v>622</v>
      </c>
      <c r="F588" s="213" t="s">
        <v>623</v>
      </c>
      <c r="G588" s="200"/>
      <c r="H588" s="200"/>
      <c r="I588" s="203"/>
      <c r="J588" s="214">
        <f>BK588</f>
        <v>0</v>
      </c>
      <c r="K588" s="200"/>
      <c r="L588" s="205"/>
      <c r="M588" s="206"/>
      <c r="N588" s="207"/>
      <c r="O588" s="207"/>
      <c r="P588" s="208">
        <f>SUM(P589:P639)</f>
        <v>0</v>
      </c>
      <c r="Q588" s="207"/>
      <c r="R588" s="208">
        <f>SUM(R589:R639)</f>
        <v>11.3118745</v>
      </c>
      <c r="S588" s="207"/>
      <c r="T588" s="209">
        <f>SUM(T589:T639)</f>
        <v>0</v>
      </c>
      <c r="AR588" s="210" t="s">
        <v>87</v>
      </c>
      <c r="AT588" s="211" t="s">
        <v>76</v>
      </c>
      <c r="AU588" s="211" t="s">
        <v>81</v>
      </c>
      <c r="AY588" s="210" t="s">
        <v>202</v>
      </c>
      <c r="BK588" s="212">
        <f>SUM(BK589:BK639)</f>
        <v>0</v>
      </c>
    </row>
    <row r="589" spans="1:65" s="2" customFormat="1" ht="24.2" customHeight="1">
      <c r="A589" s="36"/>
      <c r="B589" s="37"/>
      <c r="C589" s="215" t="s">
        <v>676</v>
      </c>
      <c r="D589" s="215" t="s">
        <v>204</v>
      </c>
      <c r="E589" s="216" t="s">
        <v>625</v>
      </c>
      <c r="F589" s="217" t="s">
        <v>626</v>
      </c>
      <c r="G589" s="218" t="s">
        <v>223</v>
      </c>
      <c r="H589" s="219">
        <v>2249.9299999999998</v>
      </c>
      <c r="I589" s="220"/>
      <c r="J589" s="221">
        <f>ROUND(I589*H589,2)</f>
        <v>0</v>
      </c>
      <c r="K589" s="222"/>
      <c r="L589" s="39"/>
      <c r="M589" s="223" t="s">
        <v>1</v>
      </c>
      <c r="N589" s="224" t="s">
        <v>43</v>
      </c>
      <c r="O589" s="73"/>
      <c r="P589" s="225">
        <f>O589*H589</f>
        <v>0</v>
      </c>
      <c r="Q589" s="225">
        <v>0</v>
      </c>
      <c r="R589" s="225">
        <f>Q589*H589</f>
        <v>0</v>
      </c>
      <c r="S589" s="225">
        <v>0</v>
      </c>
      <c r="T589" s="226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227" t="s">
        <v>289</v>
      </c>
      <c r="AT589" s="227" t="s">
        <v>204</v>
      </c>
      <c r="AU589" s="227" t="s">
        <v>87</v>
      </c>
      <c r="AY589" s="18" t="s">
        <v>202</v>
      </c>
      <c r="BE589" s="122">
        <f>IF(N589="základná",J589,0)</f>
        <v>0</v>
      </c>
      <c r="BF589" s="122">
        <f>IF(N589="znížená",J589,0)</f>
        <v>0</v>
      </c>
      <c r="BG589" s="122">
        <f>IF(N589="zákl. prenesená",J589,0)</f>
        <v>0</v>
      </c>
      <c r="BH589" s="122">
        <f>IF(N589="zníž. prenesená",J589,0)</f>
        <v>0</v>
      </c>
      <c r="BI589" s="122">
        <f>IF(N589="nulová",J589,0)</f>
        <v>0</v>
      </c>
      <c r="BJ589" s="18" t="s">
        <v>87</v>
      </c>
      <c r="BK589" s="122">
        <f>ROUND(I589*H589,2)</f>
        <v>0</v>
      </c>
      <c r="BL589" s="18" t="s">
        <v>289</v>
      </c>
      <c r="BM589" s="227" t="s">
        <v>2706</v>
      </c>
    </row>
    <row r="590" spans="1:65" s="13" customFormat="1" ht="22.5">
      <c r="B590" s="228"/>
      <c r="C590" s="229"/>
      <c r="D590" s="230" t="s">
        <v>210</v>
      </c>
      <c r="E590" s="231" t="s">
        <v>1</v>
      </c>
      <c r="F590" s="232" t="s">
        <v>2707</v>
      </c>
      <c r="G590" s="229"/>
      <c r="H590" s="233">
        <v>100.14</v>
      </c>
      <c r="I590" s="234"/>
      <c r="J590" s="229"/>
      <c r="K590" s="229"/>
      <c r="L590" s="235"/>
      <c r="M590" s="236"/>
      <c r="N590" s="237"/>
      <c r="O590" s="237"/>
      <c r="P590" s="237"/>
      <c r="Q590" s="237"/>
      <c r="R590" s="237"/>
      <c r="S590" s="237"/>
      <c r="T590" s="238"/>
      <c r="AT590" s="239" t="s">
        <v>210</v>
      </c>
      <c r="AU590" s="239" t="s">
        <v>87</v>
      </c>
      <c r="AV590" s="13" t="s">
        <v>87</v>
      </c>
      <c r="AW590" s="13" t="s">
        <v>33</v>
      </c>
      <c r="AX590" s="13" t="s">
        <v>77</v>
      </c>
      <c r="AY590" s="239" t="s">
        <v>202</v>
      </c>
    </row>
    <row r="591" spans="1:65" s="13" customFormat="1" ht="22.5">
      <c r="B591" s="228"/>
      <c r="C591" s="229"/>
      <c r="D591" s="230" t="s">
        <v>210</v>
      </c>
      <c r="E591" s="231" t="s">
        <v>1</v>
      </c>
      <c r="F591" s="232" t="s">
        <v>2708</v>
      </c>
      <c r="G591" s="229"/>
      <c r="H591" s="233">
        <v>200.28</v>
      </c>
      <c r="I591" s="234"/>
      <c r="J591" s="229"/>
      <c r="K591" s="229"/>
      <c r="L591" s="235"/>
      <c r="M591" s="236"/>
      <c r="N591" s="237"/>
      <c r="O591" s="237"/>
      <c r="P591" s="237"/>
      <c r="Q591" s="237"/>
      <c r="R591" s="237"/>
      <c r="S591" s="237"/>
      <c r="T591" s="238"/>
      <c r="AT591" s="239" t="s">
        <v>210</v>
      </c>
      <c r="AU591" s="239" t="s">
        <v>87</v>
      </c>
      <c r="AV591" s="13" t="s">
        <v>87</v>
      </c>
      <c r="AW591" s="13" t="s">
        <v>33</v>
      </c>
      <c r="AX591" s="13" t="s">
        <v>77</v>
      </c>
      <c r="AY591" s="239" t="s">
        <v>202</v>
      </c>
    </row>
    <row r="592" spans="1:65" s="13" customFormat="1" ht="22.5">
      <c r="B592" s="228"/>
      <c r="C592" s="229"/>
      <c r="D592" s="230" t="s">
        <v>210</v>
      </c>
      <c r="E592" s="231" t="s">
        <v>1</v>
      </c>
      <c r="F592" s="232" t="s">
        <v>2709</v>
      </c>
      <c r="G592" s="229"/>
      <c r="H592" s="233">
        <v>100.14</v>
      </c>
      <c r="I592" s="234"/>
      <c r="J592" s="229"/>
      <c r="K592" s="229"/>
      <c r="L592" s="235"/>
      <c r="M592" s="236"/>
      <c r="N592" s="237"/>
      <c r="O592" s="237"/>
      <c r="P592" s="237"/>
      <c r="Q592" s="237"/>
      <c r="R592" s="237"/>
      <c r="S592" s="237"/>
      <c r="T592" s="238"/>
      <c r="AT592" s="239" t="s">
        <v>210</v>
      </c>
      <c r="AU592" s="239" t="s">
        <v>87</v>
      </c>
      <c r="AV592" s="13" t="s">
        <v>87</v>
      </c>
      <c r="AW592" s="13" t="s">
        <v>33</v>
      </c>
      <c r="AX592" s="13" t="s">
        <v>77</v>
      </c>
      <c r="AY592" s="239" t="s">
        <v>202</v>
      </c>
    </row>
    <row r="593" spans="2:51" s="14" customFormat="1" ht="11.25">
      <c r="B593" s="240"/>
      <c r="C593" s="241"/>
      <c r="D593" s="230" t="s">
        <v>210</v>
      </c>
      <c r="E593" s="242" t="s">
        <v>1</v>
      </c>
      <c r="F593" s="243" t="s">
        <v>227</v>
      </c>
      <c r="G593" s="241"/>
      <c r="H593" s="244">
        <v>400.56</v>
      </c>
      <c r="I593" s="245"/>
      <c r="J593" s="241"/>
      <c r="K593" s="241"/>
      <c r="L593" s="246"/>
      <c r="M593" s="247"/>
      <c r="N593" s="248"/>
      <c r="O593" s="248"/>
      <c r="P593" s="248"/>
      <c r="Q593" s="248"/>
      <c r="R593" s="248"/>
      <c r="S593" s="248"/>
      <c r="T593" s="249"/>
      <c r="AT593" s="250" t="s">
        <v>210</v>
      </c>
      <c r="AU593" s="250" t="s">
        <v>87</v>
      </c>
      <c r="AV593" s="14" t="s">
        <v>215</v>
      </c>
      <c r="AW593" s="14" t="s">
        <v>33</v>
      </c>
      <c r="AX593" s="14" t="s">
        <v>77</v>
      </c>
      <c r="AY593" s="250" t="s">
        <v>202</v>
      </c>
    </row>
    <row r="594" spans="2:51" s="13" customFormat="1" ht="11.25">
      <c r="B594" s="228"/>
      <c r="C594" s="229"/>
      <c r="D594" s="230" t="s">
        <v>210</v>
      </c>
      <c r="E594" s="231" t="s">
        <v>1</v>
      </c>
      <c r="F594" s="232" t="s">
        <v>2710</v>
      </c>
      <c r="G594" s="229"/>
      <c r="H594" s="233">
        <v>106</v>
      </c>
      <c r="I594" s="234"/>
      <c r="J594" s="229"/>
      <c r="K594" s="229"/>
      <c r="L594" s="235"/>
      <c r="M594" s="236"/>
      <c r="N594" s="237"/>
      <c r="O594" s="237"/>
      <c r="P594" s="237"/>
      <c r="Q594" s="237"/>
      <c r="R594" s="237"/>
      <c r="S594" s="237"/>
      <c r="T594" s="238"/>
      <c r="AT594" s="239" t="s">
        <v>210</v>
      </c>
      <c r="AU594" s="239" t="s">
        <v>87</v>
      </c>
      <c r="AV594" s="13" t="s">
        <v>87</v>
      </c>
      <c r="AW594" s="13" t="s">
        <v>33</v>
      </c>
      <c r="AX594" s="13" t="s">
        <v>77</v>
      </c>
      <c r="AY594" s="239" t="s">
        <v>202</v>
      </c>
    </row>
    <row r="595" spans="2:51" s="13" customFormat="1" ht="11.25">
      <c r="B595" s="228"/>
      <c r="C595" s="229"/>
      <c r="D595" s="230" t="s">
        <v>210</v>
      </c>
      <c r="E595" s="231" t="s">
        <v>1</v>
      </c>
      <c r="F595" s="232" t="s">
        <v>2711</v>
      </c>
      <c r="G595" s="229"/>
      <c r="H595" s="233">
        <v>106</v>
      </c>
      <c r="I595" s="234"/>
      <c r="J595" s="229"/>
      <c r="K595" s="229"/>
      <c r="L595" s="235"/>
      <c r="M595" s="236"/>
      <c r="N595" s="237"/>
      <c r="O595" s="237"/>
      <c r="P595" s="237"/>
      <c r="Q595" s="237"/>
      <c r="R595" s="237"/>
      <c r="S595" s="237"/>
      <c r="T595" s="238"/>
      <c r="AT595" s="239" t="s">
        <v>210</v>
      </c>
      <c r="AU595" s="239" t="s">
        <v>87</v>
      </c>
      <c r="AV595" s="13" t="s">
        <v>87</v>
      </c>
      <c r="AW595" s="13" t="s">
        <v>33</v>
      </c>
      <c r="AX595" s="13" t="s">
        <v>77</v>
      </c>
      <c r="AY595" s="239" t="s">
        <v>202</v>
      </c>
    </row>
    <row r="596" spans="2:51" s="13" customFormat="1" ht="11.25">
      <c r="B596" s="228"/>
      <c r="C596" s="229"/>
      <c r="D596" s="230" t="s">
        <v>210</v>
      </c>
      <c r="E596" s="231" t="s">
        <v>1</v>
      </c>
      <c r="F596" s="232" t="s">
        <v>2712</v>
      </c>
      <c r="G596" s="229"/>
      <c r="H596" s="233">
        <v>459.8</v>
      </c>
      <c r="I596" s="234"/>
      <c r="J596" s="229"/>
      <c r="K596" s="229"/>
      <c r="L596" s="235"/>
      <c r="M596" s="236"/>
      <c r="N596" s="237"/>
      <c r="O596" s="237"/>
      <c r="P596" s="237"/>
      <c r="Q596" s="237"/>
      <c r="R596" s="237"/>
      <c r="S596" s="237"/>
      <c r="T596" s="238"/>
      <c r="AT596" s="239" t="s">
        <v>210</v>
      </c>
      <c r="AU596" s="239" t="s">
        <v>87</v>
      </c>
      <c r="AV596" s="13" t="s">
        <v>87</v>
      </c>
      <c r="AW596" s="13" t="s">
        <v>33</v>
      </c>
      <c r="AX596" s="13" t="s">
        <v>77</v>
      </c>
      <c r="AY596" s="239" t="s">
        <v>202</v>
      </c>
    </row>
    <row r="597" spans="2:51" s="13" customFormat="1" ht="11.25">
      <c r="B597" s="228"/>
      <c r="C597" s="229"/>
      <c r="D597" s="230" t="s">
        <v>210</v>
      </c>
      <c r="E597" s="231" t="s">
        <v>1</v>
      </c>
      <c r="F597" s="232" t="s">
        <v>2713</v>
      </c>
      <c r="G597" s="229"/>
      <c r="H597" s="233">
        <v>459.8</v>
      </c>
      <c r="I597" s="234"/>
      <c r="J597" s="229"/>
      <c r="K597" s="229"/>
      <c r="L597" s="235"/>
      <c r="M597" s="236"/>
      <c r="N597" s="237"/>
      <c r="O597" s="237"/>
      <c r="P597" s="237"/>
      <c r="Q597" s="237"/>
      <c r="R597" s="237"/>
      <c r="S597" s="237"/>
      <c r="T597" s="238"/>
      <c r="AT597" s="239" t="s">
        <v>210</v>
      </c>
      <c r="AU597" s="239" t="s">
        <v>87</v>
      </c>
      <c r="AV597" s="13" t="s">
        <v>87</v>
      </c>
      <c r="AW597" s="13" t="s">
        <v>33</v>
      </c>
      <c r="AX597" s="13" t="s">
        <v>77</v>
      </c>
      <c r="AY597" s="239" t="s">
        <v>202</v>
      </c>
    </row>
    <row r="598" spans="2:51" s="13" customFormat="1" ht="11.25">
      <c r="B598" s="228"/>
      <c r="C598" s="229"/>
      <c r="D598" s="230" t="s">
        <v>210</v>
      </c>
      <c r="E598" s="231" t="s">
        <v>1</v>
      </c>
      <c r="F598" s="232" t="s">
        <v>2714</v>
      </c>
      <c r="G598" s="229"/>
      <c r="H598" s="233">
        <v>115.58</v>
      </c>
      <c r="I598" s="234"/>
      <c r="J598" s="229"/>
      <c r="K598" s="229"/>
      <c r="L598" s="235"/>
      <c r="M598" s="236"/>
      <c r="N598" s="237"/>
      <c r="O598" s="237"/>
      <c r="P598" s="237"/>
      <c r="Q598" s="237"/>
      <c r="R598" s="237"/>
      <c r="S598" s="237"/>
      <c r="T598" s="238"/>
      <c r="AT598" s="239" t="s">
        <v>210</v>
      </c>
      <c r="AU598" s="239" t="s">
        <v>87</v>
      </c>
      <c r="AV598" s="13" t="s">
        <v>87</v>
      </c>
      <c r="AW598" s="13" t="s">
        <v>33</v>
      </c>
      <c r="AX598" s="13" t="s">
        <v>77</v>
      </c>
      <c r="AY598" s="239" t="s">
        <v>202</v>
      </c>
    </row>
    <row r="599" spans="2:51" s="13" customFormat="1" ht="11.25">
      <c r="B599" s="228"/>
      <c r="C599" s="229"/>
      <c r="D599" s="230" t="s">
        <v>210</v>
      </c>
      <c r="E599" s="231" t="s">
        <v>1</v>
      </c>
      <c r="F599" s="232" t="s">
        <v>2715</v>
      </c>
      <c r="G599" s="229"/>
      <c r="H599" s="233">
        <v>115.58</v>
      </c>
      <c r="I599" s="234"/>
      <c r="J599" s="229"/>
      <c r="K599" s="229"/>
      <c r="L599" s="235"/>
      <c r="M599" s="236"/>
      <c r="N599" s="237"/>
      <c r="O599" s="237"/>
      <c r="P599" s="237"/>
      <c r="Q599" s="237"/>
      <c r="R599" s="237"/>
      <c r="S599" s="237"/>
      <c r="T599" s="238"/>
      <c r="AT599" s="239" t="s">
        <v>210</v>
      </c>
      <c r="AU599" s="239" t="s">
        <v>87</v>
      </c>
      <c r="AV599" s="13" t="s">
        <v>87</v>
      </c>
      <c r="AW599" s="13" t="s">
        <v>33</v>
      </c>
      <c r="AX599" s="13" t="s">
        <v>77</v>
      </c>
      <c r="AY599" s="239" t="s">
        <v>202</v>
      </c>
    </row>
    <row r="600" spans="2:51" s="13" customFormat="1" ht="11.25">
      <c r="B600" s="228"/>
      <c r="C600" s="229"/>
      <c r="D600" s="230" t="s">
        <v>210</v>
      </c>
      <c r="E600" s="231" t="s">
        <v>1</v>
      </c>
      <c r="F600" s="232" t="s">
        <v>2716</v>
      </c>
      <c r="G600" s="229"/>
      <c r="H600" s="233">
        <v>30.95</v>
      </c>
      <c r="I600" s="234"/>
      <c r="J600" s="229"/>
      <c r="K600" s="229"/>
      <c r="L600" s="235"/>
      <c r="M600" s="236"/>
      <c r="N600" s="237"/>
      <c r="O600" s="237"/>
      <c r="P600" s="237"/>
      <c r="Q600" s="237"/>
      <c r="R600" s="237"/>
      <c r="S600" s="237"/>
      <c r="T600" s="238"/>
      <c r="AT600" s="239" t="s">
        <v>210</v>
      </c>
      <c r="AU600" s="239" t="s">
        <v>87</v>
      </c>
      <c r="AV600" s="13" t="s">
        <v>87</v>
      </c>
      <c r="AW600" s="13" t="s">
        <v>33</v>
      </c>
      <c r="AX600" s="13" t="s">
        <v>77</v>
      </c>
      <c r="AY600" s="239" t="s">
        <v>202</v>
      </c>
    </row>
    <row r="601" spans="2:51" s="13" customFormat="1" ht="11.25">
      <c r="B601" s="228"/>
      <c r="C601" s="229"/>
      <c r="D601" s="230" t="s">
        <v>210</v>
      </c>
      <c r="E601" s="231" t="s">
        <v>1</v>
      </c>
      <c r="F601" s="232" t="s">
        <v>2717</v>
      </c>
      <c r="G601" s="229"/>
      <c r="H601" s="233">
        <v>30.95</v>
      </c>
      <c r="I601" s="234"/>
      <c r="J601" s="229"/>
      <c r="K601" s="229"/>
      <c r="L601" s="235"/>
      <c r="M601" s="236"/>
      <c r="N601" s="237"/>
      <c r="O601" s="237"/>
      <c r="P601" s="237"/>
      <c r="Q601" s="237"/>
      <c r="R601" s="237"/>
      <c r="S601" s="237"/>
      <c r="T601" s="238"/>
      <c r="AT601" s="239" t="s">
        <v>210</v>
      </c>
      <c r="AU601" s="239" t="s">
        <v>87</v>
      </c>
      <c r="AV601" s="13" t="s">
        <v>87</v>
      </c>
      <c r="AW601" s="13" t="s">
        <v>33</v>
      </c>
      <c r="AX601" s="13" t="s">
        <v>77</v>
      </c>
      <c r="AY601" s="239" t="s">
        <v>202</v>
      </c>
    </row>
    <row r="602" spans="2:51" s="13" customFormat="1" ht="11.25">
      <c r="B602" s="228"/>
      <c r="C602" s="229"/>
      <c r="D602" s="230" t="s">
        <v>210</v>
      </c>
      <c r="E602" s="231" t="s">
        <v>1</v>
      </c>
      <c r="F602" s="232" t="s">
        <v>2718</v>
      </c>
      <c r="G602" s="229"/>
      <c r="H602" s="233">
        <v>26.64</v>
      </c>
      <c r="I602" s="234"/>
      <c r="J602" s="229"/>
      <c r="K602" s="229"/>
      <c r="L602" s="235"/>
      <c r="M602" s="236"/>
      <c r="N602" s="237"/>
      <c r="O602" s="237"/>
      <c r="P602" s="237"/>
      <c r="Q602" s="237"/>
      <c r="R602" s="237"/>
      <c r="S602" s="237"/>
      <c r="T602" s="238"/>
      <c r="AT602" s="239" t="s">
        <v>210</v>
      </c>
      <c r="AU602" s="239" t="s">
        <v>87</v>
      </c>
      <c r="AV602" s="13" t="s">
        <v>87</v>
      </c>
      <c r="AW602" s="13" t="s">
        <v>33</v>
      </c>
      <c r="AX602" s="13" t="s">
        <v>77</v>
      </c>
      <c r="AY602" s="239" t="s">
        <v>202</v>
      </c>
    </row>
    <row r="603" spans="2:51" s="13" customFormat="1" ht="11.25">
      <c r="B603" s="228"/>
      <c r="C603" s="229"/>
      <c r="D603" s="230" t="s">
        <v>210</v>
      </c>
      <c r="E603" s="231" t="s">
        <v>1</v>
      </c>
      <c r="F603" s="232" t="s">
        <v>2719</v>
      </c>
      <c r="G603" s="229"/>
      <c r="H603" s="233">
        <v>26.64</v>
      </c>
      <c r="I603" s="234"/>
      <c r="J603" s="229"/>
      <c r="K603" s="229"/>
      <c r="L603" s="235"/>
      <c r="M603" s="236"/>
      <c r="N603" s="237"/>
      <c r="O603" s="237"/>
      <c r="P603" s="237"/>
      <c r="Q603" s="237"/>
      <c r="R603" s="237"/>
      <c r="S603" s="237"/>
      <c r="T603" s="238"/>
      <c r="AT603" s="239" t="s">
        <v>210</v>
      </c>
      <c r="AU603" s="239" t="s">
        <v>87</v>
      </c>
      <c r="AV603" s="13" t="s">
        <v>87</v>
      </c>
      <c r="AW603" s="13" t="s">
        <v>33</v>
      </c>
      <c r="AX603" s="13" t="s">
        <v>77</v>
      </c>
      <c r="AY603" s="239" t="s">
        <v>202</v>
      </c>
    </row>
    <row r="604" spans="2:51" s="13" customFormat="1" ht="11.25">
      <c r="B604" s="228"/>
      <c r="C604" s="229"/>
      <c r="D604" s="230" t="s">
        <v>210</v>
      </c>
      <c r="E604" s="231" t="s">
        <v>1</v>
      </c>
      <c r="F604" s="232" t="s">
        <v>2720</v>
      </c>
      <c r="G604" s="229"/>
      <c r="H604" s="233">
        <v>146.08000000000001</v>
      </c>
      <c r="I604" s="234"/>
      <c r="J604" s="229"/>
      <c r="K604" s="229"/>
      <c r="L604" s="235"/>
      <c r="M604" s="236"/>
      <c r="N604" s="237"/>
      <c r="O604" s="237"/>
      <c r="P604" s="237"/>
      <c r="Q604" s="237"/>
      <c r="R604" s="237"/>
      <c r="S604" s="237"/>
      <c r="T604" s="238"/>
      <c r="AT604" s="239" t="s">
        <v>210</v>
      </c>
      <c r="AU604" s="239" t="s">
        <v>87</v>
      </c>
      <c r="AV604" s="13" t="s">
        <v>87</v>
      </c>
      <c r="AW604" s="13" t="s">
        <v>33</v>
      </c>
      <c r="AX604" s="13" t="s">
        <v>77</v>
      </c>
      <c r="AY604" s="239" t="s">
        <v>202</v>
      </c>
    </row>
    <row r="605" spans="2:51" s="13" customFormat="1" ht="11.25">
      <c r="B605" s="228"/>
      <c r="C605" s="229"/>
      <c r="D605" s="230" t="s">
        <v>210</v>
      </c>
      <c r="E605" s="231" t="s">
        <v>1</v>
      </c>
      <c r="F605" s="232" t="s">
        <v>2721</v>
      </c>
      <c r="G605" s="229"/>
      <c r="H605" s="233">
        <v>146.08000000000001</v>
      </c>
      <c r="I605" s="234"/>
      <c r="J605" s="229"/>
      <c r="K605" s="229"/>
      <c r="L605" s="235"/>
      <c r="M605" s="236"/>
      <c r="N605" s="237"/>
      <c r="O605" s="237"/>
      <c r="P605" s="237"/>
      <c r="Q605" s="237"/>
      <c r="R605" s="237"/>
      <c r="S605" s="237"/>
      <c r="T605" s="238"/>
      <c r="AT605" s="239" t="s">
        <v>210</v>
      </c>
      <c r="AU605" s="239" t="s">
        <v>87</v>
      </c>
      <c r="AV605" s="13" t="s">
        <v>87</v>
      </c>
      <c r="AW605" s="13" t="s">
        <v>33</v>
      </c>
      <c r="AX605" s="13" t="s">
        <v>77</v>
      </c>
      <c r="AY605" s="239" t="s">
        <v>202</v>
      </c>
    </row>
    <row r="606" spans="2:51" s="13" customFormat="1" ht="11.25">
      <c r="B606" s="228"/>
      <c r="C606" s="229"/>
      <c r="D606" s="230" t="s">
        <v>210</v>
      </c>
      <c r="E606" s="231" t="s">
        <v>1</v>
      </c>
      <c r="F606" s="232" t="s">
        <v>2722</v>
      </c>
      <c r="G606" s="229"/>
      <c r="H606" s="233">
        <v>10.67</v>
      </c>
      <c r="I606" s="234"/>
      <c r="J606" s="229"/>
      <c r="K606" s="229"/>
      <c r="L606" s="235"/>
      <c r="M606" s="236"/>
      <c r="N606" s="237"/>
      <c r="O606" s="237"/>
      <c r="P606" s="237"/>
      <c r="Q606" s="237"/>
      <c r="R606" s="237"/>
      <c r="S606" s="237"/>
      <c r="T606" s="238"/>
      <c r="AT606" s="239" t="s">
        <v>210</v>
      </c>
      <c r="AU606" s="239" t="s">
        <v>87</v>
      </c>
      <c r="AV606" s="13" t="s">
        <v>87</v>
      </c>
      <c r="AW606" s="13" t="s">
        <v>33</v>
      </c>
      <c r="AX606" s="13" t="s">
        <v>77</v>
      </c>
      <c r="AY606" s="239" t="s">
        <v>202</v>
      </c>
    </row>
    <row r="607" spans="2:51" s="13" customFormat="1" ht="11.25">
      <c r="B607" s="228"/>
      <c r="C607" s="229"/>
      <c r="D607" s="230" t="s">
        <v>210</v>
      </c>
      <c r="E607" s="231" t="s">
        <v>1</v>
      </c>
      <c r="F607" s="232" t="s">
        <v>2723</v>
      </c>
      <c r="G607" s="229"/>
      <c r="H607" s="233">
        <v>34.299999999999997</v>
      </c>
      <c r="I607" s="234"/>
      <c r="J607" s="229"/>
      <c r="K607" s="229"/>
      <c r="L607" s="235"/>
      <c r="M607" s="236"/>
      <c r="N607" s="237"/>
      <c r="O607" s="237"/>
      <c r="P607" s="237"/>
      <c r="Q607" s="237"/>
      <c r="R607" s="237"/>
      <c r="S607" s="237"/>
      <c r="T607" s="238"/>
      <c r="AT607" s="239" t="s">
        <v>210</v>
      </c>
      <c r="AU607" s="239" t="s">
        <v>87</v>
      </c>
      <c r="AV607" s="13" t="s">
        <v>87</v>
      </c>
      <c r="AW607" s="13" t="s">
        <v>33</v>
      </c>
      <c r="AX607" s="13" t="s">
        <v>77</v>
      </c>
      <c r="AY607" s="239" t="s">
        <v>202</v>
      </c>
    </row>
    <row r="608" spans="2:51" s="13" customFormat="1" ht="11.25">
      <c r="B608" s="228"/>
      <c r="C608" s="229"/>
      <c r="D608" s="230" t="s">
        <v>210</v>
      </c>
      <c r="E608" s="231" t="s">
        <v>1</v>
      </c>
      <c r="F608" s="232" t="s">
        <v>2724</v>
      </c>
      <c r="G608" s="229"/>
      <c r="H608" s="233">
        <v>34.299999999999997</v>
      </c>
      <c r="I608" s="234"/>
      <c r="J608" s="229"/>
      <c r="K608" s="229"/>
      <c r="L608" s="235"/>
      <c r="M608" s="236"/>
      <c r="N608" s="237"/>
      <c r="O608" s="237"/>
      <c r="P608" s="237"/>
      <c r="Q608" s="237"/>
      <c r="R608" s="237"/>
      <c r="S608" s="237"/>
      <c r="T608" s="238"/>
      <c r="AT608" s="239" t="s">
        <v>210</v>
      </c>
      <c r="AU608" s="239" t="s">
        <v>87</v>
      </c>
      <c r="AV608" s="13" t="s">
        <v>87</v>
      </c>
      <c r="AW608" s="13" t="s">
        <v>33</v>
      </c>
      <c r="AX608" s="13" t="s">
        <v>77</v>
      </c>
      <c r="AY608" s="239" t="s">
        <v>202</v>
      </c>
    </row>
    <row r="609" spans="1:65" s="14" customFormat="1" ht="11.25">
      <c r="B609" s="240"/>
      <c r="C609" s="241"/>
      <c r="D609" s="230" t="s">
        <v>210</v>
      </c>
      <c r="E609" s="242" t="s">
        <v>1</v>
      </c>
      <c r="F609" s="243" t="s">
        <v>227</v>
      </c>
      <c r="G609" s="241"/>
      <c r="H609" s="244">
        <v>1849.37</v>
      </c>
      <c r="I609" s="245"/>
      <c r="J609" s="241"/>
      <c r="K609" s="241"/>
      <c r="L609" s="246"/>
      <c r="M609" s="247"/>
      <c r="N609" s="248"/>
      <c r="O609" s="248"/>
      <c r="P609" s="248"/>
      <c r="Q609" s="248"/>
      <c r="R609" s="248"/>
      <c r="S609" s="248"/>
      <c r="T609" s="249"/>
      <c r="AT609" s="250" t="s">
        <v>210</v>
      </c>
      <c r="AU609" s="250" t="s">
        <v>87</v>
      </c>
      <c r="AV609" s="14" t="s">
        <v>215</v>
      </c>
      <c r="AW609" s="14" t="s">
        <v>33</v>
      </c>
      <c r="AX609" s="14" t="s">
        <v>77</v>
      </c>
      <c r="AY609" s="250" t="s">
        <v>202</v>
      </c>
    </row>
    <row r="610" spans="1:65" s="15" customFormat="1" ht="11.25">
      <c r="B610" s="251"/>
      <c r="C610" s="252"/>
      <c r="D610" s="230" t="s">
        <v>210</v>
      </c>
      <c r="E610" s="253" t="s">
        <v>1</v>
      </c>
      <c r="F610" s="254" t="s">
        <v>260</v>
      </c>
      <c r="G610" s="252"/>
      <c r="H610" s="255">
        <v>2249.9299999999998</v>
      </c>
      <c r="I610" s="256"/>
      <c r="J610" s="252"/>
      <c r="K610" s="252"/>
      <c r="L610" s="257"/>
      <c r="M610" s="258"/>
      <c r="N610" s="259"/>
      <c r="O610" s="259"/>
      <c r="P610" s="259"/>
      <c r="Q610" s="259"/>
      <c r="R610" s="259"/>
      <c r="S610" s="259"/>
      <c r="T610" s="260"/>
      <c r="AT610" s="261" t="s">
        <v>210</v>
      </c>
      <c r="AU610" s="261" t="s">
        <v>87</v>
      </c>
      <c r="AV610" s="15" t="s">
        <v>208</v>
      </c>
      <c r="AW610" s="15" t="s">
        <v>33</v>
      </c>
      <c r="AX610" s="15" t="s">
        <v>81</v>
      </c>
      <c r="AY610" s="261" t="s">
        <v>202</v>
      </c>
    </row>
    <row r="611" spans="1:65" s="2" customFormat="1" ht="14.45" customHeight="1">
      <c r="A611" s="36"/>
      <c r="B611" s="37"/>
      <c r="C611" s="272" t="s">
        <v>680</v>
      </c>
      <c r="D611" s="272" t="s">
        <v>489</v>
      </c>
      <c r="E611" s="273" t="s">
        <v>631</v>
      </c>
      <c r="F611" s="274" t="s">
        <v>632</v>
      </c>
      <c r="G611" s="275" t="s">
        <v>223</v>
      </c>
      <c r="H611" s="276">
        <v>2587.42</v>
      </c>
      <c r="I611" s="277"/>
      <c r="J611" s="278">
        <f>ROUND(I611*H611,2)</f>
        <v>0</v>
      </c>
      <c r="K611" s="279"/>
      <c r="L611" s="280"/>
      <c r="M611" s="281" t="s">
        <v>1</v>
      </c>
      <c r="N611" s="282" t="s">
        <v>43</v>
      </c>
      <c r="O611" s="73"/>
      <c r="P611" s="225">
        <f>O611*H611</f>
        <v>0</v>
      </c>
      <c r="Q611" s="225">
        <v>4.0000000000000002E-4</v>
      </c>
      <c r="R611" s="225">
        <f>Q611*H611</f>
        <v>1.0349680000000001</v>
      </c>
      <c r="S611" s="225">
        <v>0</v>
      </c>
      <c r="T611" s="226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227" t="s">
        <v>390</v>
      </c>
      <c r="AT611" s="227" t="s">
        <v>489</v>
      </c>
      <c r="AU611" s="227" t="s">
        <v>87</v>
      </c>
      <c r="AY611" s="18" t="s">
        <v>202</v>
      </c>
      <c r="BE611" s="122">
        <f>IF(N611="základná",J611,0)</f>
        <v>0</v>
      </c>
      <c r="BF611" s="122">
        <f>IF(N611="znížená",J611,0)</f>
        <v>0</v>
      </c>
      <c r="BG611" s="122">
        <f>IF(N611="zákl. prenesená",J611,0)</f>
        <v>0</v>
      </c>
      <c r="BH611" s="122">
        <f>IF(N611="zníž. prenesená",J611,0)</f>
        <v>0</v>
      </c>
      <c r="BI611" s="122">
        <f>IF(N611="nulová",J611,0)</f>
        <v>0</v>
      </c>
      <c r="BJ611" s="18" t="s">
        <v>87</v>
      </c>
      <c r="BK611" s="122">
        <f>ROUND(I611*H611,2)</f>
        <v>0</v>
      </c>
      <c r="BL611" s="18" t="s">
        <v>289</v>
      </c>
      <c r="BM611" s="227" t="s">
        <v>2725</v>
      </c>
    </row>
    <row r="612" spans="1:65" s="13" customFormat="1" ht="11.25">
      <c r="B612" s="228"/>
      <c r="C612" s="229"/>
      <c r="D612" s="230" t="s">
        <v>210</v>
      </c>
      <c r="E612" s="229"/>
      <c r="F612" s="232" t="s">
        <v>2726</v>
      </c>
      <c r="G612" s="229"/>
      <c r="H612" s="233">
        <v>2587.42</v>
      </c>
      <c r="I612" s="234"/>
      <c r="J612" s="229"/>
      <c r="K612" s="229"/>
      <c r="L612" s="235"/>
      <c r="M612" s="236"/>
      <c r="N612" s="237"/>
      <c r="O612" s="237"/>
      <c r="P612" s="237"/>
      <c r="Q612" s="237"/>
      <c r="R612" s="237"/>
      <c r="S612" s="237"/>
      <c r="T612" s="238"/>
      <c r="AT612" s="239" t="s">
        <v>210</v>
      </c>
      <c r="AU612" s="239" t="s">
        <v>87</v>
      </c>
      <c r="AV612" s="13" t="s">
        <v>87</v>
      </c>
      <c r="AW612" s="13" t="s">
        <v>4</v>
      </c>
      <c r="AX612" s="13" t="s">
        <v>81</v>
      </c>
      <c r="AY612" s="239" t="s">
        <v>202</v>
      </c>
    </row>
    <row r="613" spans="1:65" s="2" customFormat="1" ht="24.2" customHeight="1">
      <c r="A613" s="36"/>
      <c r="B613" s="37"/>
      <c r="C613" s="215" t="s">
        <v>687</v>
      </c>
      <c r="D613" s="215" t="s">
        <v>204</v>
      </c>
      <c r="E613" s="216" t="s">
        <v>2727</v>
      </c>
      <c r="F613" s="217" t="s">
        <v>2728</v>
      </c>
      <c r="G613" s="218" t="s">
        <v>223</v>
      </c>
      <c r="H613" s="219">
        <v>140.25</v>
      </c>
      <c r="I613" s="220"/>
      <c r="J613" s="221">
        <f>ROUND(I613*H613,2)</f>
        <v>0</v>
      </c>
      <c r="K613" s="222"/>
      <c r="L613" s="39"/>
      <c r="M613" s="223" t="s">
        <v>1</v>
      </c>
      <c r="N613" s="224" t="s">
        <v>43</v>
      </c>
      <c r="O613" s="73"/>
      <c r="P613" s="225">
        <f>O613*H613</f>
        <v>0</v>
      </c>
      <c r="Q613" s="225">
        <v>8.0000000000000007E-5</v>
      </c>
      <c r="R613" s="225">
        <f>Q613*H613</f>
        <v>1.1220000000000001E-2</v>
      </c>
      <c r="S613" s="225">
        <v>0</v>
      </c>
      <c r="T613" s="226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227" t="s">
        <v>289</v>
      </c>
      <c r="AT613" s="227" t="s">
        <v>204</v>
      </c>
      <c r="AU613" s="227" t="s">
        <v>87</v>
      </c>
      <c r="AY613" s="18" t="s">
        <v>202</v>
      </c>
      <c r="BE613" s="122">
        <f>IF(N613="základná",J613,0)</f>
        <v>0</v>
      </c>
      <c r="BF613" s="122">
        <f>IF(N613="znížená",J613,0)</f>
        <v>0</v>
      </c>
      <c r="BG613" s="122">
        <f>IF(N613="zákl. prenesená",J613,0)</f>
        <v>0</v>
      </c>
      <c r="BH613" s="122">
        <f>IF(N613="zníž. prenesená",J613,0)</f>
        <v>0</v>
      </c>
      <c r="BI613" s="122">
        <f>IF(N613="nulová",J613,0)</f>
        <v>0</v>
      </c>
      <c r="BJ613" s="18" t="s">
        <v>87</v>
      </c>
      <c r="BK613" s="122">
        <f>ROUND(I613*H613,2)</f>
        <v>0</v>
      </c>
      <c r="BL613" s="18" t="s">
        <v>289</v>
      </c>
      <c r="BM613" s="227" t="s">
        <v>2729</v>
      </c>
    </row>
    <row r="614" spans="1:65" s="13" customFormat="1" ht="11.25">
      <c r="B614" s="228"/>
      <c r="C614" s="229"/>
      <c r="D614" s="230" t="s">
        <v>210</v>
      </c>
      <c r="E614" s="231" t="s">
        <v>1</v>
      </c>
      <c r="F614" s="232" t="s">
        <v>2730</v>
      </c>
      <c r="G614" s="229"/>
      <c r="H614" s="233">
        <v>140.25</v>
      </c>
      <c r="I614" s="234"/>
      <c r="J614" s="229"/>
      <c r="K614" s="229"/>
      <c r="L614" s="235"/>
      <c r="M614" s="236"/>
      <c r="N614" s="237"/>
      <c r="O614" s="237"/>
      <c r="P614" s="237"/>
      <c r="Q614" s="237"/>
      <c r="R614" s="237"/>
      <c r="S614" s="237"/>
      <c r="T614" s="238"/>
      <c r="AT614" s="239" t="s">
        <v>210</v>
      </c>
      <c r="AU614" s="239" t="s">
        <v>87</v>
      </c>
      <c r="AV614" s="13" t="s">
        <v>87</v>
      </c>
      <c r="AW614" s="13" t="s">
        <v>33</v>
      </c>
      <c r="AX614" s="13" t="s">
        <v>81</v>
      </c>
      <c r="AY614" s="239" t="s">
        <v>202</v>
      </c>
    </row>
    <row r="615" spans="1:65" s="2" customFormat="1" ht="14.45" customHeight="1">
      <c r="A615" s="36"/>
      <c r="B615" s="37"/>
      <c r="C615" s="272" t="s">
        <v>694</v>
      </c>
      <c r="D615" s="272" t="s">
        <v>489</v>
      </c>
      <c r="E615" s="273" t="s">
        <v>642</v>
      </c>
      <c r="F615" s="274" t="s">
        <v>643</v>
      </c>
      <c r="G615" s="275" t="s">
        <v>223</v>
      </c>
      <c r="H615" s="276">
        <v>168.3</v>
      </c>
      <c r="I615" s="277"/>
      <c r="J615" s="278">
        <f>ROUND(I615*H615,2)</f>
        <v>0</v>
      </c>
      <c r="K615" s="279"/>
      <c r="L615" s="280"/>
      <c r="M615" s="281" t="s">
        <v>1</v>
      </c>
      <c r="N615" s="282" t="s">
        <v>43</v>
      </c>
      <c r="O615" s="73"/>
      <c r="P615" s="225">
        <f>O615*H615</f>
        <v>0</v>
      </c>
      <c r="Q615" s="225">
        <v>4.4999999999999999E-4</v>
      </c>
      <c r="R615" s="225">
        <f>Q615*H615</f>
        <v>7.5734999999999997E-2</v>
      </c>
      <c r="S615" s="225">
        <v>0</v>
      </c>
      <c r="T615" s="226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227" t="s">
        <v>390</v>
      </c>
      <c r="AT615" s="227" t="s">
        <v>489</v>
      </c>
      <c r="AU615" s="227" t="s">
        <v>87</v>
      </c>
      <c r="AY615" s="18" t="s">
        <v>202</v>
      </c>
      <c r="BE615" s="122">
        <f>IF(N615="základná",J615,0)</f>
        <v>0</v>
      </c>
      <c r="BF615" s="122">
        <f>IF(N615="znížená",J615,0)</f>
        <v>0</v>
      </c>
      <c r="BG615" s="122">
        <f>IF(N615="zákl. prenesená",J615,0)</f>
        <v>0</v>
      </c>
      <c r="BH615" s="122">
        <f>IF(N615="zníž. prenesená",J615,0)</f>
        <v>0</v>
      </c>
      <c r="BI615" s="122">
        <f>IF(N615="nulová",J615,0)</f>
        <v>0</v>
      </c>
      <c r="BJ615" s="18" t="s">
        <v>87</v>
      </c>
      <c r="BK615" s="122">
        <f>ROUND(I615*H615,2)</f>
        <v>0</v>
      </c>
      <c r="BL615" s="18" t="s">
        <v>289</v>
      </c>
      <c r="BM615" s="227" t="s">
        <v>2731</v>
      </c>
    </row>
    <row r="616" spans="1:65" s="13" customFormat="1" ht="11.25">
      <c r="B616" s="228"/>
      <c r="C616" s="229"/>
      <c r="D616" s="230" t="s">
        <v>210</v>
      </c>
      <c r="E616" s="229"/>
      <c r="F616" s="232" t="s">
        <v>2732</v>
      </c>
      <c r="G616" s="229"/>
      <c r="H616" s="233">
        <v>168.3</v>
      </c>
      <c r="I616" s="234"/>
      <c r="J616" s="229"/>
      <c r="K616" s="229"/>
      <c r="L616" s="235"/>
      <c r="M616" s="236"/>
      <c r="N616" s="237"/>
      <c r="O616" s="237"/>
      <c r="P616" s="237"/>
      <c r="Q616" s="237"/>
      <c r="R616" s="237"/>
      <c r="S616" s="237"/>
      <c r="T616" s="238"/>
      <c r="AT616" s="239" t="s">
        <v>210</v>
      </c>
      <c r="AU616" s="239" t="s">
        <v>87</v>
      </c>
      <c r="AV616" s="13" t="s">
        <v>87</v>
      </c>
      <c r="AW616" s="13" t="s">
        <v>4</v>
      </c>
      <c r="AX616" s="13" t="s">
        <v>81</v>
      </c>
      <c r="AY616" s="239" t="s">
        <v>202</v>
      </c>
    </row>
    <row r="617" spans="1:65" s="2" customFormat="1" ht="24.2" customHeight="1">
      <c r="A617" s="36"/>
      <c r="B617" s="37"/>
      <c r="C617" s="215" t="s">
        <v>699</v>
      </c>
      <c r="D617" s="215" t="s">
        <v>204</v>
      </c>
      <c r="E617" s="216" t="s">
        <v>2733</v>
      </c>
      <c r="F617" s="217" t="s">
        <v>2734</v>
      </c>
      <c r="G617" s="218" t="s">
        <v>223</v>
      </c>
      <c r="H617" s="219">
        <v>100.14</v>
      </c>
      <c r="I617" s="220"/>
      <c r="J617" s="221">
        <f>ROUND(I617*H617,2)</f>
        <v>0</v>
      </c>
      <c r="K617" s="222"/>
      <c r="L617" s="39"/>
      <c r="M617" s="223" t="s">
        <v>1</v>
      </c>
      <c r="N617" s="224" t="s">
        <v>43</v>
      </c>
      <c r="O617" s="73"/>
      <c r="P617" s="225">
        <f>O617*H617</f>
        <v>0</v>
      </c>
      <c r="Q617" s="225">
        <v>8.4999999999999995E-4</v>
      </c>
      <c r="R617" s="225">
        <f>Q617*H617</f>
        <v>8.5119E-2</v>
      </c>
      <c r="S617" s="225">
        <v>0</v>
      </c>
      <c r="T617" s="226">
        <f>S617*H617</f>
        <v>0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R617" s="227" t="s">
        <v>289</v>
      </c>
      <c r="AT617" s="227" t="s">
        <v>204</v>
      </c>
      <c r="AU617" s="227" t="s">
        <v>87</v>
      </c>
      <c r="AY617" s="18" t="s">
        <v>202</v>
      </c>
      <c r="BE617" s="122">
        <f>IF(N617="základná",J617,0)</f>
        <v>0</v>
      </c>
      <c r="BF617" s="122">
        <f>IF(N617="znížená",J617,0)</f>
        <v>0</v>
      </c>
      <c r="BG617" s="122">
        <f>IF(N617="zákl. prenesená",J617,0)</f>
        <v>0</v>
      </c>
      <c r="BH617" s="122">
        <f>IF(N617="zníž. prenesená",J617,0)</f>
        <v>0</v>
      </c>
      <c r="BI617" s="122">
        <f>IF(N617="nulová",J617,0)</f>
        <v>0</v>
      </c>
      <c r="BJ617" s="18" t="s">
        <v>87</v>
      </c>
      <c r="BK617" s="122">
        <f>ROUND(I617*H617,2)</f>
        <v>0</v>
      </c>
      <c r="BL617" s="18" t="s">
        <v>289</v>
      </c>
      <c r="BM617" s="227" t="s">
        <v>2735</v>
      </c>
    </row>
    <row r="618" spans="1:65" s="13" customFormat="1" ht="11.25">
      <c r="B618" s="228"/>
      <c r="C618" s="229"/>
      <c r="D618" s="230" t="s">
        <v>210</v>
      </c>
      <c r="E618" s="231" t="s">
        <v>1</v>
      </c>
      <c r="F618" s="232" t="s">
        <v>2736</v>
      </c>
      <c r="G618" s="229"/>
      <c r="H618" s="233">
        <v>100.14</v>
      </c>
      <c r="I618" s="234"/>
      <c r="J618" s="229"/>
      <c r="K618" s="229"/>
      <c r="L618" s="235"/>
      <c r="M618" s="236"/>
      <c r="N618" s="237"/>
      <c r="O618" s="237"/>
      <c r="P618" s="237"/>
      <c r="Q618" s="237"/>
      <c r="R618" s="237"/>
      <c r="S618" s="237"/>
      <c r="T618" s="238"/>
      <c r="AT618" s="239" t="s">
        <v>210</v>
      </c>
      <c r="AU618" s="239" t="s">
        <v>87</v>
      </c>
      <c r="AV618" s="13" t="s">
        <v>87</v>
      </c>
      <c r="AW618" s="13" t="s">
        <v>33</v>
      </c>
      <c r="AX618" s="13" t="s">
        <v>81</v>
      </c>
      <c r="AY618" s="239" t="s">
        <v>202</v>
      </c>
    </row>
    <row r="619" spans="1:65" s="2" customFormat="1" ht="24.2" customHeight="1">
      <c r="A619" s="36"/>
      <c r="B619" s="37"/>
      <c r="C619" s="272" t="s">
        <v>703</v>
      </c>
      <c r="D619" s="272" t="s">
        <v>489</v>
      </c>
      <c r="E619" s="273" t="s">
        <v>2737</v>
      </c>
      <c r="F619" s="274" t="s">
        <v>2738</v>
      </c>
      <c r="G619" s="275" t="s">
        <v>223</v>
      </c>
      <c r="H619" s="276">
        <v>115.161</v>
      </c>
      <c r="I619" s="277"/>
      <c r="J619" s="278">
        <f>ROUND(I619*H619,2)</f>
        <v>0</v>
      </c>
      <c r="K619" s="279"/>
      <c r="L619" s="280"/>
      <c r="M619" s="281" t="s">
        <v>1</v>
      </c>
      <c r="N619" s="282" t="s">
        <v>43</v>
      </c>
      <c r="O619" s="73"/>
      <c r="P619" s="225">
        <f>O619*H619</f>
        <v>0</v>
      </c>
      <c r="Q619" s="225">
        <v>0</v>
      </c>
      <c r="R619" s="225">
        <f>Q619*H619</f>
        <v>0</v>
      </c>
      <c r="S619" s="225">
        <v>0</v>
      </c>
      <c r="T619" s="226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227" t="s">
        <v>390</v>
      </c>
      <c r="AT619" s="227" t="s">
        <v>489</v>
      </c>
      <c r="AU619" s="227" t="s">
        <v>87</v>
      </c>
      <c r="AY619" s="18" t="s">
        <v>202</v>
      </c>
      <c r="BE619" s="122">
        <f>IF(N619="základná",J619,0)</f>
        <v>0</v>
      </c>
      <c r="BF619" s="122">
        <f>IF(N619="znížená",J619,0)</f>
        <v>0</v>
      </c>
      <c r="BG619" s="122">
        <f>IF(N619="zákl. prenesená",J619,0)</f>
        <v>0</v>
      </c>
      <c r="BH619" s="122">
        <f>IF(N619="zníž. prenesená",J619,0)</f>
        <v>0</v>
      </c>
      <c r="BI619" s="122">
        <f>IF(N619="nulová",J619,0)</f>
        <v>0</v>
      </c>
      <c r="BJ619" s="18" t="s">
        <v>87</v>
      </c>
      <c r="BK619" s="122">
        <f>ROUND(I619*H619,2)</f>
        <v>0</v>
      </c>
      <c r="BL619" s="18" t="s">
        <v>289</v>
      </c>
      <c r="BM619" s="227" t="s">
        <v>2739</v>
      </c>
    </row>
    <row r="620" spans="1:65" s="13" customFormat="1" ht="11.25">
      <c r="B620" s="228"/>
      <c r="C620" s="229"/>
      <c r="D620" s="230" t="s">
        <v>210</v>
      </c>
      <c r="E620" s="229"/>
      <c r="F620" s="232" t="s">
        <v>2740</v>
      </c>
      <c r="G620" s="229"/>
      <c r="H620" s="233">
        <v>115.161</v>
      </c>
      <c r="I620" s="234"/>
      <c r="J620" s="229"/>
      <c r="K620" s="229"/>
      <c r="L620" s="235"/>
      <c r="M620" s="236"/>
      <c r="N620" s="237"/>
      <c r="O620" s="237"/>
      <c r="P620" s="237"/>
      <c r="Q620" s="237"/>
      <c r="R620" s="237"/>
      <c r="S620" s="237"/>
      <c r="T620" s="238"/>
      <c r="AT620" s="239" t="s">
        <v>210</v>
      </c>
      <c r="AU620" s="239" t="s">
        <v>87</v>
      </c>
      <c r="AV620" s="13" t="s">
        <v>87</v>
      </c>
      <c r="AW620" s="13" t="s">
        <v>4</v>
      </c>
      <c r="AX620" s="13" t="s">
        <v>81</v>
      </c>
      <c r="AY620" s="239" t="s">
        <v>202</v>
      </c>
    </row>
    <row r="621" spans="1:65" s="2" customFormat="1" ht="24.2" customHeight="1">
      <c r="A621" s="36"/>
      <c r="B621" s="37"/>
      <c r="C621" s="215" t="s">
        <v>707</v>
      </c>
      <c r="D621" s="215" t="s">
        <v>204</v>
      </c>
      <c r="E621" s="216" t="s">
        <v>2733</v>
      </c>
      <c r="F621" s="217" t="s">
        <v>2734</v>
      </c>
      <c r="G621" s="218" t="s">
        <v>223</v>
      </c>
      <c r="H621" s="219">
        <v>885</v>
      </c>
      <c r="I621" s="220"/>
      <c r="J621" s="221">
        <f>ROUND(I621*H621,2)</f>
        <v>0</v>
      </c>
      <c r="K621" s="222"/>
      <c r="L621" s="39"/>
      <c r="M621" s="223" t="s">
        <v>1</v>
      </c>
      <c r="N621" s="224" t="s">
        <v>43</v>
      </c>
      <c r="O621" s="73"/>
      <c r="P621" s="225">
        <f>O621*H621</f>
        <v>0</v>
      </c>
      <c r="Q621" s="225">
        <v>8.4999999999999995E-4</v>
      </c>
      <c r="R621" s="225">
        <f>Q621*H621</f>
        <v>0.75224999999999997</v>
      </c>
      <c r="S621" s="225">
        <v>0</v>
      </c>
      <c r="T621" s="226">
        <f>S621*H621</f>
        <v>0</v>
      </c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R621" s="227" t="s">
        <v>289</v>
      </c>
      <c r="AT621" s="227" t="s">
        <v>204</v>
      </c>
      <c r="AU621" s="227" t="s">
        <v>87</v>
      </c>
      <c r="AY621" s="18" t="s">
        <v>202</v>
      </c>
      <c r="BE621" s="122">
        <f>IF(N621="základná",J621,0)</f>
        <v>0</v>
      </c>
      <c r="BF621" s="122">
        <f>IF(N621="znížená",J621,0)</f>
        <v>0</v>
      </c>
      <c r="BG621" s="122">
        <f>IF(N621="zákl. prenesená",J621,0)</f>
        <v>0</v>
      </c>
      <c r="BH621" s="122">
        <f>IF(N621="zníž. prenesená",J621,0)</f>
        <v>0</v>
      </c>
      <c r="BI621" s="122">
        <f>IF(N621="nulová",J621,0)</f>
        <v>0</v>
      </c>
      <c r="BJ621" s="18" t="s">
        <v>87</v>
      </c>
      <c r="BK621" s="122">
        <f>ROUND(I621*H621,2)</f>
        <v>0</v>
      </c>
      <c r="BL621" s="18" t="s">
        <v>289</v>
      </c>
      <c r="BM621" s="227" t="s">
        <v>2741</v>
      </c>
    </row>
    <row r="622" spans="1:65" s="13" customFormat="1" ht="11.25">
      <c r="B622" s="228"/>
      <c r="C622" s="229"/>
      <c r="D622" s="230" t="s">
        <v>210</v>
      </c>
      <c r="E622" s="231" t="s">
        <v>1</v>
      </c>
      <c r="F622" s="232" t="s">
        <v>2742</v>
      </c>
      <c r="G622" s="229"/>
      <c r="H622" s="233">
        <v>885</v>
      </c>
      <c r="I622" s="234"/>
      <c r="J622" s="229"/>
      <c r="K622" s="229"/>
      <c r="L622" s="235"/>
      <c r="M622" s="236"/>
      <c r="N622" s="237"/>
      <c r="O622" s="237"/>
      <c r="P622" s="237"/>
      <c r="Q622" s="237"/>
      <c r="R622" s="237"/>
      <c r="S622" s="237"/>
      <c r="T622" s="238"/>
      <c r="AT622" s="239" t="s">
        <v>210</v>
      </c>
      <c r="AU622" s="239" t="s">
        <v>87</v>
      </c>
      <c r="AV622" s="13" t="s">
        <v>87</v>
      </c>
      <c r="AW622" s="13" t="s">
        <v>33</v>
      </c>
      <c r="AX622" s="13" t="s">
        <v>81</v>
      </c>
      <c r="AY622" s="239" t="s">
        <v>202</v>
      </c>
    </row>
    <row r="623" spans="1:65" s="2" customFormat="1" ht="37.9" customHeight="1">
      <c r="A623" s="36"/>
      <c r="B623" s="37"/>
      <c r="C623" s="272" t="s">
        <v>711</v>
      </c>
      <c r="D623" s="272" t="s">
        <v>489</v>
      </c>
      <c r="E623" s="273" t="s">
        <v>2743</v>
      </c>
      <c r="F623" s="274" t="s">
        <v>2744</v>
      </c>
      <c r="G623" s="275" t="s">
        <v>223</v>
      </c>
      <c r="H623" s="276">
        <v>1017.75</v>
      </c>
      <c r="I623" s="277"/>
      <c r="J623" s="278">
        <f>ROUND(I623*H623,2)</f>
        <v>0</v>
      </c>
      <c r="K623" s="279"/>
      <c r="L623" s="280"/>
      <c r="M623" s="281" t="s">
        <v>1</v>
      </c>
      <c r="N623" s="282" t="s">
        <v>43</v>
      </c>
      <c r="O623" s="73"/>
      <c r="P623" s="225">
        <f>O623*H623</f>
        <v>0</v>
      </c>
      <c r="Q623" s="225">
        <v>1.31E-3</v>
      </c>
      <c r="R623" s="225">
        <f>Q623*H623</f>
        <v>1.3332525</v>
      </c>
      <c r="S623" s="225">
        <v>0</v>
      </c>
      <c r="T623" s="226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227" t="s">
        <v>390</v>
      </c>
      <c r="AT623" s="227" t="s">
        <v>489</v>
      </c>
      <c r="AU623" s="227" t="s">
        <v>87</v>
      </c>
      <c r="AY623" s="18" t="s">
        <v>202</v>
      </c>
      <c r="BE623" s="122">
        <f>IF(N623="základná",J623,0)</f>
        <v>0</v>
      </c>
      <c r="BF623" s="122">
        <f>IF(N623="znížená",J623,0)</f>
        <v>0</v>
      </c>
      <c r="BG623" s="122">
        <f>IF(N623="zákl. prenesená",J623,0)</f>
        <v>0</v>
      </c>
      <c r="BH623" s="122">
        <f>IF(N623="zníž. prenesená",J623,0)</f>
        <v>0</v>
      </c>
      <c r="BI623" s="122">
        <f>IF(N623="nulová",J623,0)</f>
        <v>0</v>
      </c>
      <c r="BJ623" s="18" t="s">
        <v>87</v>
      </c>
      <c r="BK623" s="122">
        <f>ROUND(I623*H623,2)</f>
        <v>0</v>
      </c>
      <c r="BL623" s="18" t="s">
        <v>289</v>
      </c>
      <c r="BM623" s="227" t="s">
        <v>2745</v>
      </c>
    </row>
    <row r="624" spans="1:65" s="13" customFormat="1" ht="11.25">
      <c r="B624" s="228"/>
      <c r="C624" s="229"/>
      <c r="D624" s="230" t="s">
        <v>210</v>
      </c>
      <c r="E624" s="229"/>
      <c r="F624" s="232" t="s">
        <v>2746</v>
      </c>
      <c r="G624" s="229"/>
      <c r="H624" s="233">
        <v>1017.75</v>
      </c>
      <c r="I624" s="234"/>
      <c r="J624" s="229"/>
      <c r="K624" s="229"/>
      <c r="L624" s="235"/>
      <c r="M624" s="236"/>
      <c r="N624" s="237"/>
      <c r="O624" s="237"/>
      <c r="P624" s="237"/>
      <c r="Q624" s="237"/>
      <c r="R624" s="237"/>
      <c r="S624" s="237"/>
      <c r="T624" s="238"/>
      <c r="AT624" s="239" t="s">
        <v>210</v>
      </c>
      <c r="AU624" s="239" t="s">
        <v>87</v>
      </c>
      <c r="AV624" s="13" t="s">
        <v>87</v>
      </c>
      <c r="AW624" s="13" t="s">
        <v>4</v>
      </c>
      <c r="AX624" s="13" t="s">
        <v>81</v>
      </c>
      <c r="AY624" s="239" t="s">
        <v>202</v>
      </c>
    </row>
    <row r="625" spans="1:65" s="2" customFormat="1" ht="24.2" customHeight="1">
      <c r="A625" s="36"/>
      <c r="B625" s="37"/>
      <c r="C625" s="272" t="s">
        <v>717</v>
      </c>
      <c r="D625" s="272" t="s">
        <v>489</v>
      </c>
      <c r="E625" s="273" t="s">
        <v>2747</v>
      </c>
      <c r="F625" s="274" t="s">
        <v>2748</v>
      </c>
      <c r="G625" s="275" t="s">
        <v>230</v>
      </c>
      <c r="H625" s="276">
        <v>430</v>
      </c>
      <c r="I625" s="277"/>
      <c r="J625" s="278">
        <f>ROUND(I625*H625,2)</f>
        <v>0</v>
      </c>
      <c r="K625" s="279"/>
      <c r="L625" s="280"/>
      <c r="M625" s="281" t="s">
        <v>1</v>
      </c>
      <c r="N625" s="282" t="s">
        <v>43</v>
      </c>
      <c r="O625" s="73"/>
      <c r="P625" s="225">
        <f>O625*H625</f>
        <v>0</v>
      </c>
      <c r="Q625" s="225">
        <v>3.3E-4</v>
      </c>
      <c r="R625" s="225">
        <f>Q625*H625</f>
        <v>0.1419</v>
      </c>
      <c r="S625" s="225">
        <v>0</v>
      </c>
      <c r="T625" s="226">
        <f>S625*H625</f>
        <v>0</v>
      </c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R625" s="227" t="s">
        <v>390</v>
      </c>
      <c r="AT625" s="227" t="s">
        <v>489</v>
      </c>
      <c r="AU625" s="227" t="s">
        <v>87</v>
      </c>
      <c r="AY625" s="18" t="s">
        <v>202</v>
      </c>
      <c r="BE625" s="122">
        <f>IF(N625="základná",J625,0)</f>
        <v>0</v>
      </c>
      <c r="BF625" s="122">
        <f>IF(N625="znížená",J625,0)</f>
        <v>0</v>
      </c>
      <c r="BG625" s="122">
        <f>IF(N625="zákl. prenesená",J625,0)</f>
        <v>0</v>
      </c>
      <c r="BH625" s="122">
        <f>IF(N625="zníž. prenesená",J625,0)</f>
        <v>0</v>
      </c>
      <c r="BI625" s="122">
        <f>IF(N625="nulová",J625,0)</f>
        <v>0</v>
      </c>
      <c r="BJ625" s="18" t="s">
        <v>87</v>
      </c>
      <c r="BK625" s="122">
        <f>ROUND(I625*H625,2)</f>
        <v>0</v>
      </c>
      <c r="BL625" s="18" t="s">
        <v>289</v>
      </c>
      <c r="BM625" s="227" t="s">
        <v>2749</v>
      </c>
    </row>
    <row r="626" spans="1:65" s="2" customFormat="1" ht="37.9" customHeight="1">
      <c r="A626" s="36"/>
      <c r="B626" s="37"/>
      <c r="C626" s="215" t="s">
        <v>722</v>
      </c>
      <c r="D626" s="215" t="s">
        <v>204</v>
      </c>
      <c r="E626" s="216" t="s">
        <v>647</v>
      </c>
      <c r="F626" s="217" t="s">
        <v>648</v>
      </c>
      <c r="G626" s="218" t="s">
        <v>223</v>
      </c>
      <c r="H626" s="219">
        <v>885.04700000000003</v>
      </c>
      <c r="I626" s="220"/>
      <c r="J626" s="221">
        <f>ROUND(I626*H626,2)</f>
        <v>0</v>
      </c>
      <c r="K626" s="222"/>
      <c r="L626" s="39"/>
      <c r="M626" s="223" t="s">
        <v>1</v>
      </c>
      <c r="N626" s="224" t="s">
        <v>43</v>
      </c>
      <c r="O626" s="73"/>
      <c r="P626" s="225">
        <f>O626*H626</f>
        <v>0</v>
      </c>
      <c r="Q626" s="225">
        <v>0</v>
      </c>
      <c r="R626" s="225">
        <f>Q626*H626</f>
        <v>0</v>
      </c>
      <c r="S626" s="225">
        <v>0</v>
      </c>
      <c r="T626" s="226">
        <f>S626*H626</f>
        <v>0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R626" s="227" t="s">
        <v>289</v>
      </c>
      <c r="AT626" s="227" t="s">
        <v>204</v>
      </c>
      <c r="AU626" s="227" t="s">
        <v>87</v>
      </c>
      <c r="AY626" s="18" t="s">
        <v>202</v>
      </c>
      <c r="BE626" s="122">
        <f>IF(N626="základná",J626,0)</f>
        <v>0</v>
      </c>
      <c r="BF626" s="122">
        <f>IF(N626="znížená",J626,0)</f>
        <v>0</v>
      </c>
      <c r="BG626" s="122">
        <f>IF(N626="zákl. prenesená",J626,0)</f>
        <v>0</v>
      </c>
      <c r="BH626" s="122">
        <f>IF(N626="zníž. prenesená",J626,0)</f>
        <v>0</v>
      </c>
      <c r="BI626" s="122">
        <f>IF(N626="nulová",J626,0)</f>
        <v>0</v>
      </c>
      <c r="BJ626" s="18" t="s">
        <v>87</v>
      </c>
      <c r="BK626" s="122">
        <f>ROUND(I626*H626,2)</f>
        <v>0</v>
      </c>
      <c r="BL626" s="18" t="s">
        <v>289</v>
      </c>
      <c r="BM626" s="227" t="s">
        <v>2750</v>
      </c>
    </row>
    <row r="627" spans="1:65" s="2" customFormat="1" ht="37.9" customHeight="1">
      <c r="A627" s="36"/>
      <c r="B627" s="37"/>
      <c r="C627" s="272" t="s">
        <v>727</v>
      </c>
      <c r="D627" s="272" t="s">
        <v>489</v>
      </c>
      <c r="E627" s="273" t="s">
        <v>2751</v>
      </c>
      <c r="F627" s="274" t="s">
        <v>2752</v>
      </c>
      <c r="G627" s="275" t="s">
        <v>223</v>
      </c>
      <c r="H627" s="276">
        <v>922.26199999999994</v>
      </c>
      <c r="I627" s="277"/>
      <c r="J627" s="278">
        <f>ROUND(I627*H627,2)</f>
        <v>0</v>
      </c>
      <c r="K627" s="279"/>
      <c r="L627" s="280"/>
      <c r="M627" s="281" t="s">
        <v>1</v>
      </c>
      <c r="N627" s="282" t="s">
        <v>43</v>
      </c>
      <c r="O627" s="73"/>
      <c r="P627" s="225">
        <f>O627*H627</f>
        <v>0</v>
      </c>
      <c r="Q627" s="225">
        <v>6.4000000000000003E-3</v>
      </c>
      <c r="R627" s="225">
        <f>Q627*H627</f>
        <v>5.9024767999999996</v>
      </c>
      <c r="S627" s="225">
        <v>0</v>
      </c>
      <c r="T627" s="226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227" t="s">
        <v>390</v>
      </c>
      <c r="AT627" s="227" t="s">
        <v>489</v>
      </c>
      <c r="AU627" s="227" t="s">
        <v>87</v>
      </c>
      <c r="AY627" s="18" t="s">
        <v>202</v>
      </c>
      <c r="BE627" s="122">
        <f>IF(N627="základná",J627,0)</f>
        <v>0</v>
      </c>
      <c r="BF627" s="122">
        <f>IF(N627="znížená",J627,0)</f>
        <v>0</v>
      </c>
      <c r="BG627" s="122">
        <f>IF(N627="zákl. prenesená",J627,0)</f>
        <v>0</v>
      </c>
      <c r="BH627" s="122">
        <f>IF(N627="zníž. prenesená",J627,0)</f>
        <v>0</v>
      </c>
      <c r="BI627" s="122">
        <f>IF(N627="nulová",J627,0)</f>
        <v>0</v>
      </c>
      <c r="BJ627" s="18" t="s">
        <v>87</v>
      </c>
      <c r="BK627" s="122">
        <f>ROUND(I627*H627,2)</f>
        <v>0</v>
      </c>
      <c r="BL627" s="18" t="s">
        <v>289</v>
      </c>
      <c r="BM627" s="227" t="s">
        <v>2753</v>
      </c>
    </row>
    <row r="628" spans="1:65" s="2" customFormat="1" ht="49.15" customHeight="1">
      <c r="A628" s="36"/>
      <c r="B628" s="37"/>
      <c r="C628" s="272" t="s">
        <v>732</v>
      </c>
      <c r="D628" s="272" t="s">
        <v>489</v>
      </c>
      <c r="E628" s="273" t="s">
        <v>652</v>
      </c>
      <c r="F628" s="274" t="s">
        <v>653</v>
      </c>
      <c r="G628" s="275" t="s">
        <v>223</v>
      </c>
      <c r="H628" s="276">
        <v>157.49299999999999</v>
      </c>
      <c r="I628" s="277"/>
      <c r="J628" s="278">
        <f>ROUND(I628*H628,2)</f>
        <v>0</v>
      </c>
      <c r="K628" s="279"/>
      <c r="L628" s="280"/>
      <c r="M628" s="281" t="s">
        <v>1</v>
      </c>
      <c r="N628" s="282" t="s">
        <v>43</v>
      </c>
      <c r="O628" s="73"/>
      <c r="P628" s="225">
        <f>O628*H628</f>
        <v>0</v>
      </c>
      <c r="Q628" s="225">
        <v>6.4000000000000003E-3</v>
      </c>
      <c r="R628" s="225">
        <f>Q628*H628</f>
        <v>1.0079552000000001</v>
      </c>
      <c r="S628" s="225">
        <v>0</v>
      </c>
      <c r="T628" s="226">
        <f>S628*H628</f>
        <v>0</v>
      </c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R628" s="227" t="s">
        <v>390</v>
      </c>
      <c r="AT628" s="227" t="s">
        <v>489</v>
      </c>
      <c r="AU628" s="227" t="s">
        <v>87</v>
      </c>
      <c r="AY628" s="18" t="s">
        <v>202</v>
      </c>
      <c r="BE628" s="122">
        <f>IF(N628="základná",J628,0)</f>
        <v>0</v>
      </c>
      <c r="BF628" s="122">
        <f>IF(N628="znížená",J628,0)</f>
        <v>0</v>
      </c>
      <c r="BG628" s="122">
        <f>IF(N628="zákl. prenesená",J628,0)</f>
        <v>0</v>
      </c>
      <c r="BH628" s="122">
        <f>IF(N628="zníž. prenesená",J628,0)</f>
        <v>0</v>
      </c>
      <c r="BI628" s="122">
        <f>IF(N628="nulová",J628,0)</f>
        <v>0</v>
      </c>
      <c r="BJ628" s="18" t="s">
        <v>87</v>
      </c>
      <c r="BK628" s="122">
        <f>ROUND(I628*H628,2)</f>
        <v>0</v>
      </c>
      <c r="BL628" s="18" t="s">
        <v>289</v>
      </c>
      <c r="BM628" s="227" t="s">
        <v>2754</v>
      </c>
    </row>
    <row r="629" spans="1:65" s="13" customFormat="1" ht="11.25">
      <c r="B629" s="228"/>
      <c r="C629" s="229"/>
      <c r="D629" s="230" t="s">
        <v>210</v>
      </c>
      <c r="E629" s="231" t="s">
        <v>1</v>
      </c>
      <c r="F629" s="232" t="s">
        <v>2755</v>
      </c>
      <c r="G629" s="229"/>
      <c r="H629" s="233">
        <v>157.49250000000001</v>
      </c>
      <c r="I629" s="234"/>
      <c r="J629" s="229"/>
      <c r="K629" s="229"/>
      <c r="L629" s="235"/>
      <c r="M629" s="236"/>
      <c r="N629" s="237"/>
      <c r="O629" s="237"/>
      <c r="P629" s="237"/>
      <c r="Q629" s="237"/>
      <c r="R629" s="237"/>
      <c r="S629" s="237"/>
      <c r="T629" s="238"/>
      <c r="AT629" s="239" t="s">
        <v>210</v>
      </c>
      <c r="AU629" s="239" t="s">
        <v>87</v>
      </c>
      <c r="AV629" s="13" t="s">
        <v>87</v>
      </c>
      <c r="AW629" s="13" t="s">
        <v>33</v>
      </c>
      <c r="AX629" s="13" t="s">
        <v>81</v>
      </c>
      <c r="AY629" s="239" t="s">
        <v>202</v>
      </c>
    </row>
    <row r="630" spans="1:65" s="2" customFormat="1" ht="24.2" customHeight="1">
      <c r="A630" s="36"/>
      <c r="B630" s="37"/>
      <c r="C630" s="272" t="s">
        <v>737</v>
      </c>
      <c r="D630" s="272" t="s">
        <v>489</v>
      </c>
      <c r="E630" s="273" t="s">
        <v>2756</v>
      </c>
      <c r="F630" s="274" t="s">
        <v>2757</v>
      </c>
      <c r="G630" s="275" t="s">
        <v>981</v>
      </c>
      <c r="H630" s="276">
        <v>460.19900000000001</v>
      </c>
      <c r="I630" s="277"/>
      <c r="J630" s="278">
        <f>ROUND(I630*H630,2)</f>
        <v>0</v>
      </c>
      <c r="K630" s="279"/>
      <c r="L630" s="280"/>
      <c r="M630" s="281" t="s">
        <v>1</v>
      </c>
      <c r="N630" s="282" t="s">
        <v>43</v>
      </c>
      <c r="O630" s="73"/>
      <c r="P630" s="225">
        <f>O630*H630</f>
        <v>0</v>
      </c>
      <c r="Q630" s="225">
        <v>1E-3</v>
      </c>
      <c r="R630" s="225">
        <f>Q630*H630</f>
        <v>0.46019900000000002</v>
      </c>
      <c r="S630" s="225">
        <v>0</v>
      </c>
      <c r="T630" s="226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227" t="s">
        <v>390</v>
      </c>
      <c r="AT630" s="227" t="s">
        <v>489</v>
      </c>
      <c r="AU630" s="227" t="s">
        <v>87</v>
      </c>
      <c r="AY630" s="18" t="s">
        <v>202</v>
      </c>
      <c r="BE630" s="122">
        <f>IF(N630="základná",J630,0)</f>
        <v>0</v>
      </c>
      <c r="BF630" s="122">
        <f>IF(N630="znížená",J630,0)</f>
        <v>0</v>
      </c>
      <c r="BG630" s="122">
        <f>IF(N630="zákl. prenesená",J630,0)</f>
        <v>0</v>
      </c>
      <c r="BH630" s="122">
        <f>IF(N630="zníž. prenesená",J630,0)</f>
        <v>0</v>
      </c>
      <c r="BI630" s="122">
        <f>IF(N630="nulová",J630,0)</f>
        <v>0</v>
      </c>
      <c r="BJ630" s="18" t="s">
        <v>87</v>
      </c>
      <c r="BK630" s="122">
        <f>ROUND(I630*H630,2)</f>
        <v>0</v>
      </c>
      <c r="BL630" s="18" t="s">
        <v>289</v>
      </c>
      <c r="BM630" s="227" t="s">
        <v>2758</v>
      </c>
    </row>
    <row r="631" spans="1:65" s="2" customFormat="1" ht="24.2" customHeight="1">
      <c r="A631" s="36"/>
      <c r="B631" s="37"/>
      <c r="C631" s="272" t="s">
        <v>741</v>
      </c>
      <c r="D631" s="272" t="s">
        <v>489</v>
      </c>
      <c r="E631" s="273" t="s">
        <v>2759</v>
      </c>
      <c r="F631" s="274" t="s">
        <v>2760</v>
      </c>
      <c r="G631" s="275" t="s">
        <v>981</v>
      </c>
      <c r="H631" s="276">
        <v>283.19900000000001</v>
      </c>
      <c r="I631" s="277"/>
      <c r="J631" s="278">
        <f>ROUND(I631*H631,2)</f>
        <v>0</v>
      </c>
      <c r="K631" s="279"/>
      <c r="L631" s="280"/>
      <c r="M631" s="281" t="s">
        <v>1</v>
      </c>
      <c r="N631" s="282" t="s">
        <v>43</v>
      </c>
      <c r="O631" s="73"/>
      <c r="P631" s="225">
        <f>O631*H631</f>
        <v>0</v>
      </c>
      <c r="Q631" s="225">
        <v>1E-3</v>
      </c>
      <c r="R631" s="225">
        <f>Q631*H631</f>
        <v>0.28319900000000003</v>
      </c>
      <c r="S631" s="225">
        <v>0</v>
      </c>
      <c r="T631" s="226">
        <f>S631*H631</f>
        <v>0</v>
      </c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R631" s="227" t="s">
        <v>390</v>
      </c>
      <c r="AT631" s="227" t="s">
        <v>489</v>
      </c>
      <c r="AU631" s="227" t="s">
        <v>87</v>
      </c>
      <c r="AY631" s="18" t="s">
        <v>202</v>
      </c>
      <c r="BE631" s="122">
        <f>IF(N631="základná",J631,0)</f>
        <v>0</v>
      </c>
      <c r="BF631" s="122">
        <f>IF(N631="znížená",J631,0)</f>
        <v>0</v>
      </c>
      <c r="BG631" s="122">
        <f>IF(N631="zákl. prenesená",J631,0)</f>
        <v>0</v>
      </c>
      <c r="BH631" s="122">
        <f>IF(N631="zníž. prenesená",J631,0)</f>
        <v>0</v>
      </c>
      <c r="BI631" s="122">
        <f>IF(N631="nulová",J631,0)</f>
        <v>0</v>
      </c>
      <c r="BJ631" s="18" t="s">
        <v>87</v>
      </c>
      <c r="BK631" s="122">
        <f>ROUND(I631*H631,2)</f>
        <v>0</v>
      </c>
      <c r="BL631" s="18" t="s">
        <v>289</v>
      </c>
      <c r="BM631" s="227" t="s">
        <v>2761</v>
      </c>
    </row>
    <row r="632" spans="1:65" s="2" customFormat="1" ht="37.9" customHeight="1">
      <c r="A632" s="36"/>
      <c r="B632" s="37"/>
      <c r="C632" s="215" t="s">
        <v>745</v>
      </c>
      <c r="D632" s="215" t="s">
        <v>204</v>
      </c>
      <c r="E632" s="216" t="s">
        <v>2762</v>
      </c>
      <c r="F632" s="217" t="s">
        <v>2763</v>
      </c>
      <c r="G632" s="218" t="s">
        <v>230</v>
      </c>
      <c r="H632" s="219">
        <v>430</v>
      </c>
      <c r="I632" s="220"/>
      <c r="J632" s="221">
        <f>ROUND(I632*H632,2)</f>
        <v>0</v>
      </c>
      <c r="K632" s="222"/>
      <c r="L632" s="39"/>
      <c r="M632" s="223" t="s">
        <v>1</v>
      </c>
      <c r="N632" s="224" t="s">
        <v>43</v>
      </c>
      <c r="O632" s="73"/>
      <c r="P632" s="225">
        <f>O632*H632</f>
        <v>0</v>
      </c>
      <c r="Q632" s="225">
        <v>2.5999999999999998E-4</v>
      </c>
      <c r="R632" s="225">
        <f>Q632*H632</f>
        <v>0.1118</v>
      </c>
      <c r="S632" s="225">
        <v>0</v>
      </c>
      <c r="T632" s="226">
        <f>S632*H632</f>
        <v>0</v>
      </c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R632" s="227" t="s">
        <v>289</v>
      </c>
      <c r="AT632" s="227" t="s">
        <v>204</v>
      </c>
      <c r="AU632" s="227" t="s">
        <v>87</v>
      </c>
      <c r="AY632" s="18" t="s">
        <v>202</v>
      </c>
      <c r="BE632" s="122">
        <f>IF(N632="základná",J632,0)</f>
        <v>0</v>
      </c>
      <c r="BF632" s="122">
        <f>IF(N632="znížená",J632,0)</f>
        <v>0</v>
      </c>
      <c r="BG632" s="122">
        <f>IF(N632="zákl. prenesená",J632,0)</f>
        <v>0</v>
      </c>
      <c r="BH632" s="122">
        <f>IF(N632="zníž. prenesená",J632,0)</f>
        <v>0</v>
      </c>
      <c r="BI632" s="122">
        <f>IF(N632="nulová",J632,0)</f>
        <v>0</v>
      </c>
      <c r="BJ632" s="18" t="s">
        <v>87</v>
      </c>
      <c r="BK632" s="122">
        <f>ROUND(I632*H632,2)</f>
        <v>0</v>
      </c>
      <c r="BL632" s="18" t="s">
        <v>289</v>
      </c>
      <c r="BM632" s="227" t="s">
        <v>2764</v>
      </c>
    </row>
    <row r="633" spans="1:65" s="2" customFormat="1" ht="14.45" customHeight="1">
      <c r="A633" s="36"/>
      <c r="B633" s="37"/>
      <c r="C633" s="215" t="s">
        <v>749</v>
      </c>
      <c r="D633" s="215" t="s">
        <v>204</v>
      </c>
      <c r="E633" s="216" t="s">
        <v>2765</v>
      </c>
      <c r="F633" s="217" t="s">
        <v>2766</v>
      </c>
      <c r="G633" s="218" t="s">
        <v>230</v>
      </c>
      <c r="H633" s="219">
        <v>430</v>
      </c>
      <c r="I633" s="220"/>
      <c r="J633" s="221">
        <f>ROUND(I633*H633,2)</f>
        <v>0</v>
      </c>
      <c r="K633" s="222"/>
      <c r="L633" s="39"/>
      <c r="M633" s="223" t="s">
        <v>1</v>
      </c>
      <c r="N633" s="224" t="s">
        <v>43</v>
      </c>
      <c r="O633" s="73"/>
      <c r="P633" s="225">
        <f>O633*H633</f>
        <v>0</v>
      </c>
      <c r="Q633" s="225">
        <v>2.5999999999999998E-4</v>
      </c>
      <c r="R633" s="225">
        <f>Q633*H633</f>
        <v>0.1118</v>
      </c>
      <c r="S633" s="225">
        <v>0</v>
      </c>
      <c r="T633" s="226">
        <f>S633*H633</f>
        <v>0</v>
      </c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R633" s="227" t="s">
        <v>289</v>
      </c>
      <c r="AT633" s="227" t="s">
        <v>204</v>
      </c>
      <c r="AU633" s="227" t="s">
        <v>87</v>
      </c>
      <c r="AY633" s="18" t="s">
        <v>202</v>
      </c>
      <c r="BE633" s="122">
        <f>IF(N633="základná",J633,0)</f>
        <v>0</v>
      </c>
      <c r="BF633" s="122">
        <f>IF(N633="znížená",J633,0)</f>
        <v>0</v>
      </c>
      <c r="BG633" s="122">
        <f>IF(N633="zákl. prenesená",J633,0)</f>
        <v>0</v>
      </c>
      <c r="BH633" s="122">
        <f>IF(N633="zníž. prenesená",J633,0)</f>
        <v>0</v>
      </c>
      <c r="BI633" s="122">
        <f>IF(N633="nulová",J633,0)</f>
        <v>0</v>
      </c>
      <c r="BJ633" s="18" t="s">
        <v>87</v>
      </c>
      <c r="BK633" s="122">
        <f>ROUND(I633*H633,2)</f>
        <v>0</v>
      </c>
      <c r="BL633" s="18" t="s">
        <v>289</v>
      </c>
      <c r="BM633" s="227" t="s">
        <v>2767</v>
      </c>
    </row>
    <row r="634" spans="1:65" s="2" customFormat="1" ht="14.45" customHeight="1">
      <c r="A634" s="36"/>
      <c r="B634" s="37"/>
      <c r="C634" s="272" t="s">
        <v>596</v>
      </c>
      <c r="D634" s="272" t="s">
        <v>489</v>
      </c>
      <c r="E634" s="273" t="s">
        <v>2768</v>
      </c>
      <c r="F634" s="274" t="s">
        <v>2769</v>
      </c>
      <c r="G634" s="275" t="s">
        <v>2770</v>
      </c>
      <c r="H634" s="276">
        <v>68.25</v>
      </c>
      <c r="I634" s="277"/>
      <c r="J634" s="278">
        <f>ROUND(I634*H634,2)</f>
        <v>0</v>
      </c>
      <c r="K634" s="279"/>
      <c r="L634" s="280"/>
      <c r="M634" s="281" t="s">
        <v>1</v>
      </c>
      <c r="N634" s="282" t="s">
        <v>43</v>
      </c>
      <c r="O634" s="73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R634" s="227" t="s">
        <v>390</v>
      </c>
      <c r="AT634" s="227" t="s">
        <v>489</v>
      </c>
      <c r="AU634" s="227" t="s">
        <v>87</v>
      </c>
      <c r="AY634" s="18" t="s">
        <v>202</v>
      </c>
      <c r="BE634" s="122">
        <f>IF(N634="základná",J634,0)</f>
        <v>0</v>
      </c>
      <c r="BF634" s="122">
        <f>IF(N634="znížená",J634,0)</f>
        <v>0</v>
      </c>
      <c r="BG634" s="122">
        <f>IF(N634="zákl. prenesená",J634,0)</f>
        <v>0</v>
      </c>
      <c r="BH634" s="122">
        <f>IF(N634="zníž. prenesená",J634,0)</f>
        <v>0</v>
      </c>
      <c r="BI634" s="122">
        <f>IF(N634="nulová",J634,0)</f>
        <v>0</v>
      </c>
      <c r="BJ634" s="18" t="s">
        <v>87</v>
      </c>
      <c r="BK634" s="122">
        <f>ROUND(I634*H634,2)</f>
        <v>0</v>
      </c>
      <c r="BL634" s="18" t="s">
        <v>289</v>
      </c>
      <c r="BM634" s="227" t="s">
        <v>2771</v>
      </c>
    </row>
    <row r="635" spans="1:65" s="13" customFormat="1" ht="11.25">
      <c r="B635" s="228"/>
      <c r="C635" s="229"/>
      <c r="D635" s="230" t="s">
        <v>210</v>
      </c>
      <c r="E635" s="229"/>
      <c r="F635" s="232" t="s">
        <v>2772</v>
      </c>
      <c r="G635" s="229"/>
      <c r="H635" s="233">
        <v>68.25</v>
      </c>
      <c r="I635" s="234"/>
      <c r="J635" s="229"/>
      <c r="K635" s="229"/>
      <c r="L635" s="235"/>
      <c r="M635" s="236"/>
      <c r="N635" s="237"/>
      <c r="O635" s="237"/>
      <c r="P635" s="237"/>
      <c r="Q635" s="237"/>
      <c r="R635" s="237"/>
      <c r="S635" s="237"/>
      <c r="T635" s="238"/>
      <c r="AT635" s="239" t="s">
        <v>210</v>
      </c>
      <c r="AU635" s="239" t="s">
        <v>87</v>
      </c>
      <c r="AV635" s="13" t="s">
        <v>87</v>
      </c>
      <c r="AW635" s="13" t="s">
        <v>4</v>
      </c>
      <c r="AX635" s="13" t="s">
        <v>81</v>
      </c>
      <c r="AY635" s="239" t="s">
        <v>202</v>
      </c>
    </row>
    <row r="636" spans="1:65" s="2" customFormat="1" ht="24.2" customHeight="1">
      <c r="A636" s="36"/>
      <c r="B636" s="37"/>
      <c r="C636" s="272" t="s">
        <v>757</v>
      </c>
      <c r="D636" s="272" t="s">
        <v>489</v>
      </c>
      <c r="E636" s="273" t="s">
        <v>2773</v>
      </c>
      <c r="F636" s="274" t="s">
        <v>2774</v>
      </c>
      <c r="G636" s="275" t="s">
        <v>287</v>
      </c>
      <c r="H636" s="276">
        <v>128.1</v>
      </c>
      <c r="I636" s="277"/>
      <c r="J636" s="278">
        <f>ROUND(I636*H636,2)</f>
        <v>0</v>
      </c>
      <c r="K636" s="279"/>
      <c r="L636" s="280"/>
      <c r="M636" s="281" t="s">
        <v>1</v>
      </c>
      <c r="N636" s="282" t="s">
        <v>43</v>
      </c>
      <c r="O636" s="73"/>
      <c r="P636" s="225">
        <f>O636*H636</f>
        <v>0</v>
      </c>
      <c r="Q636" s="225">
        <v>0</v>
      </c>
      <c r="R636" s="225">
        <f>Q636*H636</f>
        <v>0</v>
      </c>
      <c r="S636" s="225">
        <v>0</v>
      </c>
      <c r="T636" s="226">
        <f>S636*H636</f>
        <v>0</v>
      </c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R636" s="227" t="s">
        <v>390</v>
      </c>
      <c r="AT636" s="227" t="s">
        <v>489</v>
      </c>
      <c r="AU636" s="227" t="s">
        <v>87</v>
      </c>
      <c r="AY636" s="18" t="s">
        <v>202</v>
      </c>
      <c r="BE636" s="122">
        <f>IF(N636="základná",J636,0)</f>
        <v>0</v>
      </c>
      <c r="BF636" s="122">
        <f>IF(N636="znížená",J636,0)</f>
        <v>0</v>
      </c>
      <c r="BG636" s="122">
        <f>IF(N636="zákl. prenesená",J636,0)</f>
        <v>0</v>
      </c>
      <c r="BH636" s="122">
        <f>IF(N636="zníž. prenesená",J636,0)</f>
        <v>0</v>
      </c>
      <c r="BI636" s="122">
        <f>IF(N636="nulová",J636,0)</f>
        <v>0</v>
      </c>
      <c r="BJ636" s="18" t="s">
        <v>87</v>
      </c>
      <c r="BK636" s="122">
        <f>ROUND(I636*H636,2)</f>
        <v>0</v>
      </c>
      <c r="BL636" s="18" t="s">
        <v>289</v>
      </c>
      <c r="BM636" s="227" t="s">
        <v>2775</v>
      </c>
    </row>
    <row r="637" spans="1:65" s="13" customFormat="1" ht="11.25">
      <c r="B637" s="228"/>
      <c r="C637" s="229"/>
      <c r="D637" s="230" t="s">
        <v>210</v>
      </c>
      <c r="E637" s="229"/>
      <c r="F637" s="232" t="s">
        <v>2776</v>
      </c>
      <c r="G637" s="229"/>
      <c r="H637" s="233">
        <v>128.1</v>
      </c>
      <c r="I637" s="234"/>
      <c r="J637" s="229"/>
      <c r="K637" s="229"/>
      <c r="L637" s="235"/>
      <c r="M637" s="236"/>
      <c r="N637" s="237"/>
      <c r="O637" s="237"/>
      <c r="P637" s="237"/>
      <c r="Q637" s="237"/>
      <c r="R637" s="237"/>
      <c r="S637" s="237"/>
      <c r="T637" s="238"/>
      <c r="AT637" s="239" t="s">
        <v>210</v>
      </c>
      <c r="AU637" s="239" t="s">
        <v>87</v>
      </c>
      <c r="AV637" s="13" t="s">
        <v>87</v>
      </c>
      <c r="AW637" s="13" t="s">
        <v>4</v>
      </c>
      <c r="AX637" s="13" t="s">
        <v>81</v>
      </c>
      <c r="AY637" s="239" t="s">
        <v>202</v>
      </c>
    </row>
    <row r="638" spans="1:65" s="2" customFormat="1" ht="24.2" customHeight="1">
      <c r="A638" s="36"/>
      <c r="B638" s="37"/>
      <c r="C638" s="215" t="s">
        <v>761</v>
      </c>
      <c r="D638" s="215" t="s">
        <v>204</v>
      </c>
      <c r="E638" s="216" t="s">
        <v>2777</v>
      </c>
      <c r="F638" s="217" t="s">
        <v>2778</v>
      </c>
      <c r="G638" s="218" t="s">
        <v>683</v>
      </c>
      <c r="H638" s="283"/>
      <c r="I638" s="220"/>
      <c r="J638" s="221">
        <f>ROUND(I638*H638,2)</f>
        <v>0</v>
      </c>
      <c r="K638" s="222"/>
      <c r="L638" s="39"/>
      <c r="M638" s="223" t="s">
        <v>1</v>
      </c>
      <c r="N638" s="224" t="s">
        <v>43</v>
      </c>
      <c r="O638" s="73"/>
      <c r="P638" s="225">
        <f>O638*H638</f>
        <v>0</v>
      </c>
      <c r="Q638" s="225">
        <v>0</v>
      </c>
      <c r="R638" s="225">
        <f>Q638*H638</f>
        <v>0</v>
      </c>
      <c r="S638" s="225">
        <v>0</v>
      </c>
      <c r="T638" s="226">
        <f>S638*H638</f>
        <v>0</v>
      </c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R638" s="227" t="s">
        <v>289</v>
      </c>
      <c r="AT638" s="227" t="s">
        <v>204</v>
      </c>
      <c r="AU638" s="227" t="s">
        <v>87</v>
      </c>
      <c r="AY638" s="18" t="s">
        <v>202</v>
      </c>
      <c r="BE638" s="122">
        <f>IF(N638="základná",J638,0)</f>
        <v>0</v>
      </c>
      <c r="BF638" s="122">
        <f>IF(N638="znížená",J638,0)</f>
        <v>0</v>
      </c>
      <c r="BG638" s="122">
        <f>IF(N638="zákl. prenesená",J638,0)</f>
        <v>0</v>
      </c>
      <c r="BH638" s="122">
        <f>IF(N638="zníž. prenesená",J638,0)</f>
        <v>0</v>
      </c>
      <c r="BI638" s="122">
        <f>IF(N638="nulová",J638,0)</f>
        <v>0</v>
      </c>
      <c r="BJ638" s="18" t="s">
        <v>87</v>
      </c>
      <c r="BK638" s="122">
        <f>ROUND(I638*H638,2)</f>
        <v>0</v>
      </c>
      <c r="BL638" s="18" t="s">
        <v>289</v>
      </c>
      <c r="BM638" s="227" t="s">
        <v>2779</v>
      </c>
    </row>
    <row r="639" spans="1:65" s="2" customFormat="1" ht="24.2" customHeight="1">
      <c r="A639" s="36"/>
      <c r="B639" s="37"/>
      <c r="C639" s="215" t="s">
        <v>765</v>
      </c>
      <c r="D639" s="215" t="s">
        <v>204</v>
      </c>
      <c r="E639" s="216" t="s">
        <v>2780</v>
      </c>
      <c r="F639" s="217" t="s">
        <v>2781</v>
      </c>
      <c r="G639" s="218" t="s">
        <v>683</v>
      </c>
      <c r="H639" s="283"/>
      <c r="I639" s="220"/>
      <c r="J639" s="221">
        <f>ROUND(I639*H639,2)</f>
        <v>0</v>
      </c>
      <c r="K639" s="222"/>
      <c r="L639" s="39"/>
      <c r="M639" s="223" t="s">
        <v>1</v>
      </c>
      <c r="N639" s="224" t="s">
        <v>43</v>
      </c>
      <c r="O639" s="73"/>
      <c r="P639" s="225">
        <f>O639*H639</f>
        <v>0</v>
      </c>
      <c r="Q639" s="225">
        <v>0</v>
      </c>
      <c r="R639" s="225">
        <f>Q639*H639</f>
        <v>0</v>
      </c>
      <c r="S639" s="225">
        <v>0</v>
      </c>
      <c r="T639" s="226">
        <f>S639*H639</f>
        <v>0</v>
      </c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R639" s="227" t="s">
        <v>289</v>
      </c>
      <c r="AT639" s="227" t="s">
        <v>204</v>
      </c>
      <c r="AU639" s="227" t="s">
        <v>87</v>
      </c>
      <c r="AY639" s="18" t="s">
        <v>202</v>
      </c>
      <c r="BE639" s="122">
        <f>IF(N639="základná",J639,0)</f>
        <v>0</v>
      </c>
      <c r="BF639" s="122">
        <f>IF(N639="znížená",J639,0)</f>
        <v>0</v>
      </c>
      <c r="BG639" s="122">
        <f>IF(N639="zákl. prenesená",J639,0)</f>
        <v>0</v>
      </c>
      <c r="BH639" s="122">
        <f>IF(N639="zníž. prenesená",J639,0)</f>
        <v>0</v>
      </c>
      <c r="BI639" s="122">
        <f>IF(N639="nulová",J639,0)</f>
        <v>0</v>
      </c>
      <c r="BJ639" s="18" t="s">
        <v>87</v>
      </c>
      <c r="BK639" s="122">
        <f>ROUND(I639*H639,2)</f>
        <v>0</v>
      </c>
      <c r="BL639" s="18" t="s">
        <v>289</v>
      </c>
      <c r="BM639" s="227" t="s">
        <v>2782</v>
      </c>
    </row>
    <row r="640" spans="1:65" s="12" customFormat="1" ht="22.9" customHeight="1">
      <c r="B640" s="199"/>
      <c r="C640" s="200"/>
      <c r="D640" s="201" t="s">
        <v>76</v>
      </c>
      <c r="E640" s="213" t="s">
        <v>1274</v>
      </c>
      <c r="F640" s="213" t="s">
        <v>2783</v>
      </c>
      <c r="G640" s="200"/>
      <c r="H640" s="200"/>
      <c r="I640" s="203"/>
      <c r="J640" s="214">
        <f>BK640</f>
        <v>0</v>
      </c>
      <c r="K640" s="200"/>
      <c r="L640" s="205"/>
      <c r="M640" s="206"/>
      <c r="N640" s="207"/>
      <c r="O640" s="207"/>
      <c r="P640" s="208">
        <f>SUM(P641:P648)</f>
        <v>0</v>
      </c>
      <c r="Q640" s="207"/>
      <c r="R640" s="208">
        <f>SUM(R641:R648)</f>
        <v>0.49611440000000001</v>
      </c>
      <c r="S640" s="207"/>
      <c r="T640" s="209">
        <f>SUM(T641:T648)</f>
        <v>0</v>
      </c>
      <c r="AR640" s="210" t="s">
        <v>87</v>
      </c>
      <c r="AT640" s="211" t="s">
        <v>76</v>
      </c>
      <c r="AU640" s="211" t="s">
        <v>81</v>
      </c>
      <c r="AY640" s="210" t="s">
        <v>202</v>
      </c>
      <c r="BK640" s="212">
        <f>SUM(BK641:BK648)</f>
        <v>0</v>
      </c>
    </row>
    <row r="641" spans="1:65" s="2" customFormat="1" ht="24.2" customHeight="1">
      <c r="A641" s="36"/>
      <c r="B641" s="37"/>
      <c r="C641" s="215" t="s">
        <v>770</v>
      </c>
      <c r="D641" s="215" t="s">
        <v>204</v>
      </c>
      <c r="E641" s="216" t="s">
        <v>2784</v>
      </c>
      <c r="F641" s="217" t="s">
        <v>2785</v>
      </c>
      <c r="G641" s="218" t="s">
        <v>223</v>
      </c>
      <c r="H641" s="219">
        <v>83.448999999999998</v>
      </c>
      <c r="I641" s="220"/>
      <c r="J641" s="221">
        <f>ROUND(I641*H641,2)</f>
        <v>0</v>
      </c>
      <c r="K641" s="222"/>
      <c r="L641" s="39"/>
      <c r="M641" s="223" t="s">
        <v>1</v>
      </c>
      <c r="N641" s="224" t="s">
        <v>43</v>
      </c>
      <c r="O641" s="73"/>
      <c r="P641" s="225">
        <f>O641*H641</f>
        <v>0</v>
      </c>
      <c r="Q641" s="225">
        <v>0</v>
      </c>
      <c r="R641" s="225">
        <f>Q641*H641</f>
        <v>0</v>
      </c>
      <c r="S641" s="225">
        <v>0</v>
      </c>
      <c r="T641" s="226">
        <f>S641*H641</f>
        <v>0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R641" s="227" t="s">
        <v>289</v>
      </c>
      <c r="AT641" s="227" t="s">
        <v>204</v>
      </c>
      <c r="AU641" s="227" t="s">
        <v>87</v>
      </c>
      <c r="AY641" s="18" t="s">
        <v>202</v>
      </c>
      <c r="BE641" s="122">
        <f>IF(N641="základná",J641,0)</f>
        <v>0</v>
      </c>
      <c r="BF641" s="122">
        <f>IF(N641="znížená",J641,0)</f>
        <v>0</v>
      </c>
      <c r="BG641" s="122">
        <f>IF(N641="zákl. prenesená",J641,0)</f>
        <v>0</v>
      </c>
      <c r="BH641" s="122">
        <f>IF(N641="zníž. prenesená",J641,0)</f>
        <v>0</v>
      </c>
      <c r="BI641" s="122">
        <f>IF(N641="nulová",J641,0)</f>
        <v>0</v>
      </c>
      <c r="BJ641" s="18" t="s">
        <v>87</v>
      </c>
      <c r="BK641" s="122">
        <f>ROUND(I641*H641,2)</f>
        <v>0</v>
      </c>
      <c r="BL641" s="18" t="s">
        <v>289</v>
      </c>
      <c r="BM641" s="227" t="s">
        <v>2786</v>
      </c>
    </row>
    <row r="642" spans="1:65" s="2" customFormat="1" ht="24.2" customHeight="1">
      <c r="A642" s="36"/>
      <c r="B642" s="37"/>
      <c r="C642" s="272" t="s">
        <v>774</v>
      </c>
      <c r="D642" s="272" t="s">
        <v>489</v>
      </c>
      <c r="E642" s="273" t="s">
        <v>2787</v>
      </c>
      <c r="F642" s="274" t="s">
        <v>2788</v>
      </c>
      <c r="G642" s="275" t="s">
        <v>207</v>
      </c>
      <c r="H642" s="276">
        <v>13.978</v>
      </c>
      <c r="I642" s="277"/>
      <c r="J642" s="278">
        <f>ROUND(I642*H642,2)</f>
        <v>0</v>
      </c>
      <c r="K642" s="279"/>
      <c r="L642" s="280"/>
      <c r="M642" s="281" t="s">
        <v>1</v>
      </c>
      <c r="N642" s="282" t="s">
        <v>43</v>
      </c>
      <c r="O642" s="73"/>
      <c r="P642" s="225">
        <f>O642*H642</f>
        <v>0</v>
      </c>
      <c r="Q642" s="225">
        <v>0.03</v>
      </c>
      <c r="R642" s="225">
        <f>Q642*H642</f>
        <v>0.41933999999999999</v>
      </c>
      <c r="S642" s="225">
        <v>0</v>
      </c>
      <c r="T642" s="226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227" t="s">
        <v>390</v>
      </c>
      <c r="AT642" s="227" t="s">
        <v>489</v>
      </c>
      <c r="AU642" s="227" t="s">
        <v>87</v>
      </c>
      <c r="AY642" s="18" t="s">
        <v>202</v>
      </c>
      <c r="BE642" s="122">
        <f>IF(N642="základná",J642,0)</f>
        <v>0</v>
      </c>
      <c r="BF642" s="122">
        <f>IF(N642="znížená",J642,0)</f>
        <v>0</v>
      </c>
      <c r="BG642" s="122">
        <f>IF(N642="zákl. prenesená",J642,0)</f>
        <v>0</v>
      </c>
      <c r="BH642" s="122">
        <f>IF(N642="zníž. prenesená",J642,0)</f>
        <v>0</v>
      </c>
      <c r="BI642" s="122">
        <f>IF(N642="nulová",J642,0)</f>
        <v>0</v>
      </c>
      <c r="BJ642" s="18" t="s">
        <v>87</v>
      </c>
      <c r="BK642" s="122">
        <f>ROUND(I642*H642,2)</f>
        <v>0</v>
      </c>
      <c r="BL642" s="18" t="s">
        <v>289</v>
      </c>
      <c r="BM642" s="227" t="s">
        <v>2789</v>
      </c>
    </row>
    <row r="643" spans="1:65" s="13" customFormat="1" ht="11.25">
      <c r="B643" s="228"/>
      <c r="C643" s="229"/>
      <c r="D643" s="230" t="s">
        <v>210</v>
      </c>
      <c r="E643" s="231" t="s">
        <v>1</v>
      </c>
      <c r="F643" s="232" t="s">
        <v>2790</v>
      </c>
      <c r="G643" s="229"/>
      <c r="H643" s="233">
        <v>13.977874999999999</v>
      </c>
      <c r="I643" s="234"/>
      <c r="J643" s="229"/>
      <c r="K643" s="229"/>
      <c r="L643" s="235"/>
      <c r="M643" s="236"/>
      <c r="N643" s="237"/>
      <c r="O643" s="237"/>
      <c r="P643" s="237"/>
      <c r="Q643" s="237"/>
      <c r="R643" s="237"/>
      <c r="S643" s="237"/>
      <c r="T643" s="238"/>
      <c r="AT643" s="239" t="s">
        <v>210</v>
      </c>
      <c r="AU643" s="239" t="s">
        <v>87</v>
      </c>
      <c r="AV643" s="13" t="s">
        <v>87</v>
      </c>
      <c r="AW643" s="13" t="s">
        <v>33</v>
      </c>
      <c r="AX643" s="13" t="s">
        <v>81</v>
      </c>
      <c r="AY643" s="239" t="s">
        <v>202</v>
      </c>
    </row>
    <row r="644" spans="1:65" s="2" customFormat="1" ht="14.45" customHeight="1">
      <c r="A644" s="36"/>
      <c r="B644" s="37"/>
      <c r="C644" s="215" t="s">
        <v>779</v>
      </c>
      <c r="D644" s="215" t="s">
        <v>204</v>
      </c>
      <c r="E644" s="216" t="s">
        <v>2791</v>
      </c>
      <c r="F644" s="217" t="s">
        <v>2792</v>
      </c>
      <c r="G644" s="218" t="s">
        <v>223</v>
      </c>
      <c r="H644" s="219">
        <v>83.45</v>
      </c>
      <c r="I644" s="220"/>
      <c r="J644" s="221">
        <f>ROUND(I644*H644,2)</f>
        <v>0</v>
      </c>
      <c r="K644" s="222"/>
      <c r="L644" s="39"/>
      <c r="M644" s="223" t="s">
        <v>1</v>
      </c>
      <c r="N644" s="224" t="s">
        <v>43</v>
      </c>
      <c r="O644" s="73"/>
      <c r="P644" s="225">
        <f>O644*H644</f>
        <v>0</v>
      </c>
      <c r="Q644" s="225">
        <v>0</v>
      </c>
      <c r="R644" s="225">
        <f>Q644*H644</f>
        <v>0</v>
      </c>
      <c r="S644" s="225">
        <v>0</v>
      </c>
      <c r="T644" s="226">
        <f>S644*H644</f>
        <v>0</v>
      </c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R644" s="227" t="s">
        <v>289</v>
      </c>
      <c r="AT644" s="227" t="s">
        <v>204</v>
      </c>
      <c r="AU644" s="227" t="s">
        <v>87</v>
      </c>
      <c r="AY644" s="18" t="s">
        <v>202</v>
      </c>
      <c r="BE644" s="122">
        <f>IF(N644="základná",J644,0)</f>
        <v>0</v>
      </c>
      <c r="BF644" s="122">
        <f>IF(N644="znížená",J644,0)</f>
        <v>0</v>
      </c>
      <c r="BG644" s="122">
        <f>IF(N644="zákl. prenesená",J644,0)</f>
        <v>0</v>
      </c>
      <c r="BH644" s="122">
        <f>IF(N644="zníž. prenesená",J644,0)</f>
        <v>0</v>
      </c>
      <c r="BI644" s="122">
        <f>IF(N644="nulová",J644,0)</f>
        <v>0</v>
      </c>
      <c r="BJ644" s="18" t="s">
        <v>87</v>
      </c>
      <c r="BK644" s="122">
        <f>ROUND(I644*H644,2)</f>
        <v>0</v>
      </c>
      <c r="BL644" s="18" t="s">
        <v>289</v>
      </c>
      <c r="BM644" s="227" t="s">
        <v>2793</v>
      </c>
    </row>
    <row r="645" spans="1:65" s="13" customFormat="1" ht="11.25">
      <c r="B645" s="228"/>
      <c r="C645" s="229"/>
      <c r="D645" s="230" t="s">
        <v>210</v>
      </c>
      <c r="E645" s="231" t="s">
        <v>1</v>
      </c>
      <c r="F645" s="232" t="s">
        <v>2794</v>
      </c>
      <c r="G645" s="229"/>
      <c r="H645" s="233">
        <v>83.45</v>
      </c>
      <c r="I645" s="234"/>
      <c r="J645" s="229"/>
      <c r="K645" s="229"/>
      <c r="L645" s="235"/>
      <c r="M645" s="236"/>
      <c r="N645" s="237"/>
      <c r="O645" s="237"/>
      <c r="P645" s="237"/>
      <c r="Q645" s="237"/>
      <c r="R645" s="237"/>
      <c r="S645" s="237"/>
      <c r="T645" s="238"/>
      <c r="AT645" s="239" t="s">
        <v>210</v>
      </c>
      <c r="AU645" s="239" t="s">
        <v>87</v>
      </c>
      <c r="AV645" s="13" t="s">
        <v>87</v>
      </c>
      <c r="AW645" s="13" t="s">
        <v>33</v>
      </c>
      <c r="AX645" s="13" t="s">
        <v>81</v>
      </c>
      <c r="AY645" s="239" t="s">
        <v>202</v>
      </c>
    </row>
    <row r="646" spans="1:65" s="2" customFormat="1" ht="14.45" customHeight="1">
      <c r="A646" s="36"/>
      <c r="B646" s="37"/>
      <c r="C646" s="272" t="s">
        <v>785</v>
      </c>
      <c r="D646" s="272" t="s">
        <v>489</v>
      </c>
      <c r="E646" s="273" t="s">
        <v>2795</v>
      </c>
      <c r="F646" s="274" t="s">
        <v>2796</v>
      </c>
      <c r="G646" s="275" t="s">
        <v>223</v>
      </c>
      <c r="H646" s="276">
        <v>95.968000000000004</v>
      </c>
      <c r="I646" s="277"/>
      <c r="J646" s="278">
        <f>ROUND(I646*H646,2)</f>
        <v>0</v>
      </c>
      <c r="K646" s="279"/>
      <c r="L646" s="280"/>
      <c r="M646" s="281" t="s">
        <v>1</v>
      </c>
      <c r="N646" s="282" t="s">
        <v>43</v>
      </c>
      <c r="O646" s="73"/>
      <c r="P646" s="225">
        <f>O646*H646</f>
        <v>0</v>
      </c>
      <c r="Q646" s="225">
        <v>8.0000000000000004E-4</v>
      </c>
      <c r="R646" s="225">
        <f>Q646*H646</f>
        <v>7.6774400000000007E-2</v>
      </c>
      <c r="S646" s="225">
        <v>0</v>
      </c>
      <c r="T646" s="226">
        <f>S646*H646</f>
        <v>0</v>
      </c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R646" s="227" t="s">
        <v>390</v>
      </c>
      <c r="AT646" s="227" t="s">
        <v>489</v>
      </c>
      <c r="AU646" s="227" t="s">
        <v>87</v>
      </c>
      <c r="AY646" s="18" t="s">
        <v>202</v>
      </c>
      <c r="BE646" s="122">
        <f>IF(N646="základná",J646,0)</f>
        <v>0</v>
      </c>
      <c r="BF646" s="122">
        <f>IF(N646="znížená",J646,0)</f>
        <v>0</v>
      </c>
      <c r="BG646" s="122">
        <f>IF(N646="zákl. prenesená",J646,0)</f>
        <v>0</v>
      </c>
      <c r="BH646" s="122">
        <f>IF(N646="zníž. prenesená",J646,0)</f>
        <v>0</v>
      </c>
      <c r="BI646" s="122">
        <f>IF(N646="nulová",J646,0)</f>
        <v>0</v>
      </c>
      <c r="BJ646" s="18" t="s">
        <v>87</v>
      </c>
      <c r="BK646" s="122">
        <f>ROUND(I646*H646,2)</f>
        <v>0</v>
      </c>
      <c r="BL646" s="18" t="s">
        <v>289</v>
      </c>
      <c r="BM646" s="227" t="s">
        <v>2797</v>
      </c>
    </row>
    <row r="647" spans="1:65" s="13" customFormat="1" ht="11.25">
      <c r="B647" s="228"/>
      <c r="C647" s="229"/>
      <c r="D647" s="230" t="s">
        <v>210</v>
      </c>
      <c r="E647" s="229"/>
      <c r="F647" s="232" t="s">
        <v>2798</v>
      </c>
      <c r="G647" s="229"/>
      <c r="H647" s="233">
        <v>95.968000000000004</v>
      </c>
      <c r="I647" s="234"/>
      <c r="J647" s="229"/>
      <c r="K647" s="229"/>
      <c r="L647" s="235"/>
      <c r="M647" s="236"/>
      <c r="N647" s="237"/>
      <c r="O647" s="237"/>
      <c r="P647" s="237"/>
      <c r="Q647" s="237"/>
      <c r="R647" s="237"/>
      <c r="S647" s="237"/>
      <c r="T647" s="238"/>
      <c r="AT647" s="239" t="s">
        <v>210</v>
      </c>
      <c r="AU647" s="239" t="s">
        <v>87</v>
      </c>
      <c r="AV647" s="13" t="s">
        <v>87</v>
      </c>
      <c r="AW647" s="13" t="s">
        <v>4</v>
      </c>
      <c r="AX647" s="13" t="s">
        <v>81</v>
      </c>
      <c r="AY647" s="239" t="s">
        <v>202</v>
      </c>
    </row>
    <row r="648" spans="1:65" s="2" customFormat="1" ht="24.2" customHeight="1">
      <c r="A648" s="36"/>
      <c r="B648" s="37"/>
      <c r="C648" s="215" t="s">
        <v>790</v>
      </c>
      <c r="D648" s="215" t="s">
        <v>204</v>
      </c>
      <c r="E648" s="216" t="s">
        <v>1282</v>
      </c>
      <c r="F648" s="217" t="s">
        <v>1283</v>
      </c>
      <c r="G648" s="218" t="s">
        <v>683</v>
      </c>
      <c r="H648" s="283"/>
      <c r="I648" s="220"/>
      <c r="J648" s="221">
        <f>ROUND(I648*H648,2)</f>
        <v>0</v>
      </c>
      <c r="K648" s="222"/>
      <c r="L648" s="39"/>
      <c r="M648" s="223" t="s">
        <v>1</v>
      </c>
      <c r="N648" s="224" t="s">
        <v>43</v>
      </c>
      <c r="O648" s="73"/>
      <c r="P648" s="225">
        <f>O648*H648</f>
        <v>0</v>
      </c>
      <c r="Q648" s="225">
        <v>0</v>
      </c>
      <c r="R648" s="225">
        <f>Q648*H648</f>
        <v>0</v>
      </c>
      <c r="S648" s="225">
        <v>0</v>
      </c>
      <c r="T648" s="226">
        <f>S648*H648</f>
        <v>0</v>
      </c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R648" s="227" t="s">
        <v>289</v>
      </c>
      <c r="AT648" s="227" t="s">
        <v>204</v>
      </c>
      <c r="AU648" s="227" t="s">
        <v>87</v>
      </c>
      <c r="AY648" s="18" t="s">
        <v>202</v>
      </c>
      <c r="BE648" s="122">
        <f>IF(N648="základná",J648,0)</f>
        <v>0</v>
      </c>
      <c r="BF648" s="122">
        <f>IF(N648="znížená",J648,0)</f>
        <v>0</v>
      </c>
      <c r="BG648" s="122">
        <f>IF(N648="zákl. prenesená",J648,0)</f>
        <v>0</v>
      </c>
      <c r="BH648" s="122">
        <f>IF(N648="zníž. prenesená",J648,0)</f>
        <v>0</v>
      </c>
      <c r="BI648" s="122">
        <f>IF(N648="nulová",J648,0)</f>
        <v>0</v>
      </c>
      <c r="BJ648" s="18" t="s">
        <v>87</v>
      </c>
      <c r="BK648" s="122">
        <f>ROUND(I648*H648,2)</f>
        <v>0</v>
      </c>
      <c r="BL648" s="18" t="s">
        <v>289</v>
      </c>
      <c r="BM648" s="227" t="s">
        <v>2799</v>
      </c>
    </row>
    <row r="649" spans="1:65" s="12" customFormat="1" ht="22.9" customHeight="1">
      <c r="B649" s="199"/>
      <c r="C649" s="200"/>
      <c r="D649" s="201" t="s">
        <v>76</v>
      </c>
      <c r="E649" s="213" t="s">
        <v>715</v>
      </c>
      <c r="F649" s="213" t="s">
        <v>716</v>
      </c>
      <c r="G649" s="200"/>
      <c r="H649" s="200"/>
      <c r="I649" s="203"/>
      <c r="J649" s="214">
        <f>BK649</f>
        <v>0</v>
      </c>
      <c r="K649" s="200"/>
      <c r="L649" s="205"/>
      <c r="M649" s="206"/>
      <c r="N649" s="207"/>
      <c r="O649" s="207"/>
      <c r="P649" s="208">
        <f>SUM(P650:P658)</f>
        <v>0</v>
      </c>
      <c r="Q649" s="207"/>
      <c r="R649" s="208">
        <f>SUM(R650:R658)</f>
        <v>0.26769500000000002</v>
      </c>
      <c r="S649" s="207"/>
      <c r="T649" s="209">
        <f>SUM(T650:T658)</f>
        <v>4.5260800000000003</v>
      </c>
      <c r="AR649" s="210" t="s">
        <v>87</v>
      </c>
      <c r="AT649" s="211" t="s">
        <v>76</v>
      </c>
      <c r="AU649" s="211" t="s">
        <v>81</v>
      </c>
      <c r="AY649" s="210" t="s">
        <v>202</v>
      </c>
      <c r="BK649" s="212">
        <f>SUM(BK650:BK658)</f>
        <v>0</v>
      </c>
    </row>
    <row r="650" spans="1:65" s="2" customFormat="1" ht="24.2" customHeight="1">
      <c r="A650" s="36"/>
      <c r="B650" s="37"/>
      <c r="C650" s="215" t="s">
        <v>796</v>
      </c>
      <c r="D650" s="215" t="s">
        <v>204</v>
      </c>
      <c r="E650" s="216" t="s">
        <v>2800</v>
      </c>
      <c r="F650" s="217" t="s">
        <v>2801</v>
      </c>
      <c r="G650" s="218" t="s">
        <v>230</v>
      </c>
      <c r="H650" s="219">
        <v>210</v>
      </c>
      <c r="I650" s="220"/>
      <c r="J650" s="221">
        <f>ROUND(I650*H650,2)</f>
        <v>0</v>
      </c>
      <c r="K650" s="222"/>
      <c r="L650" s="39"/>
      <c r="M650" s="223" t="s">
        <v>1</v>
      </c>
      <c r="N650" s="224" t="s">
        <v>43</v>
      </c>
      <c r="O650" s="73"/>
      <c r="P650" s="225">
        <f>O650*H650</f>
        <v>0</v>
      </c>
      <c r="Q650" s="225">
        <v>0</v>
      </c>
      <c r="R650" s="225">
        <f>Q650*H650</f>
        <v>0</v>
      </c>
      <c r="S650" s="225">
        <v>1.4E-2</v>
      </c>
      <c r="T650" s="226">
        <f>S650*H650</f>
        <v>2.94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227" t="s">
        <v>289</v>
      </c>
      <c r="AT650" s="227" t="s">
        <v>204</v>
      </c>
      <c r="AU650" s="227" t="s">
        <v>87</v>
      </c>
      <c r="AY650" s="18" t="s">
        <v>202</v>
      </c>
      <c r="BE650" s="122">
        <f>IF(N650="základná",J650,0)</f>
        <v>0</v>
      </c>
      <c r="BF650" s="122">
        <f>IF(N650="znížená",J650,0)</f>
        <v>0</v>
      </c>
      <c r="BG650" s="122">
        <f>IF(N650="zákl. prenesená",J650,0)</f>
        <v>0</v>
      </c>
      <c r="BH650" s="122">
        <f>IF(N650="zníž. prenesená",J650,0)</f>
        <v>0</v>
      </c>
      <c r="BI650" s="122">
        <f>IF(N650="nulová",J650,0)</f>
        <v>0</v>
      </c>
      <c r="BJ650" s="18" t="s">
        <v>87</v>
      </c>
      <c r="BK650" s="122">
        <f>ROUND(I650*H650,2)</f>
        <v>0</v>
      </c>
      <c r="BL650" s="18" t="s">
        <v>289</v>
      </c>
      <c r="BM650" s="227" t="s">
        <v>2802</v>
      </c>
    </row>
    <row r="651" spans="1:65" s="13" customFormat="1" ht="11.25">
      <c r="B651" s="228"/>
      <c r="C651" s="229"/>
      <c r="D651" s="230" t="s">
        <v>210</v>
      </c>
      <c r="E651" s="231" t="s">
        <v>1</v>
      </c>
      <c r="F651" s="232" t="s">
        <v>2803</v>
      </c>
      <c r="G651" s="229"/>
      <c r="H651" s="233">
        <v>210</v>
      </c>
      <c r="I651" s="234"/>
      <c r="J651" s="229"/>
      <c r="K651" s="229"/>
      <c r="L651" s="235"/>
      <c r="M651" s="236"/>
      <c r="N651" s="237"/>
      <c r="O651" s="237"/>
      <c r="P651" s="237"/>
      <c r="Q651" s="237"/>
      <c r="R651" s="237"/>
      <c r="S651" s="237"/>
      <c r="T651" s="238"/>
      <c r="AT651" s="239" t="s">
        <v>210</v>
      </c>
      <c r="AU651" s="239" t="s">
        <v>87</v>
      </c>
      <c r="AV651" s="13" t="s">
        <v>87</v>
      </c>
      <c r="AW651" s="13" t="s">
        <v>33</v>
      </c>
      <c r="AX651" s="13" t="s">
        <v>81</v>
      </c>
      <c r="AY651" s="239" t="s">
        <v>202</v>
      </c>
    </row>
    <row r="652" spans="1:65" s="2" customFormat="1" ht="24.2" customHeight="1">
      <c r="A652" s="36"/>
      <c r="B652" s="37"/>
      <c r="C652" s="215" t="s">
        <v>801</v>
      </c>
      <c r="D652" s="215" t="s">
        <v>204</v>
      </c>
      <c r="E652" s="216" t="s">
        <v>2804</v>
      </c>
      <c r="F652" s="217" t="s">
        <v>2805</v>
      </c>
      <c r="G652" s="218" t="s">
        <v>223</v>
      </c>
      <c r="H652" s="219">
        <v>99.13</v>
      </c>
      <c r="I652" s="220"/>
      <c r="J652" s="221">
        <f>ROUND(I652*H652,2)</f>
        <v>0</v>
      </c>
      <c r="K652" s="222"/>
      <c r="L652" s="39"/>
      <c r="M652" s="223" t="s">
        <v>1</v>
      </c>
      <c r="N652" s="224" t="s">
        <v>43</v>
      </c>
      <c r="O652" s="73"/>
      <c r="P652" s="225">
        <f>O652*H652</f>
        <v>0</v>
      </c>
      <c r="Q652" s="225">
        <v>0</v>
      </c>
      <c r="R652" s="225">
        <f>Q652*H652</f>
        <v>0</v>
      </c>
      <c r="S652" s="225">
        <v>1.6E-2</v>
      </c>
      <c r="T652" s="226">
        <f>S652*H652</f>
        <v>1.5860799999999999</v>
      </c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R652" s="227" t="s">
        <v>289</v>
      </c>
      <c r="AT652" s="227" t="s">
        <v>204</v>
      </c>
      <c r="AU652" s="227" t="s">
        <v>87</v>
      </c>
      <c r="AY652" s="18" t="s">
        <v>202</v>
      </c>
      <c r="BE652" s="122">
        <f>IF(N652="základná",J652,0)</f>
        <v>0</v>
      </c>
      <c r="BF652" s="122">
        <f>IF(N652="znížená",J652,0)</f>
        <v>0</v>
      </c>
      <c r="BG652" s="122">
        <f>IF(N652="zákl. prenesená",J652,0)</f>
        <v>0</v>
      </c>
      <c r="BH652" s="122">
        <f>IF(N652="zníž. prenesená",J652,0)</f>
        <v>0</v>
      </c>
      <c r="BI652" s="122">
        <f>IF(N652="nulová",J652,0)</f>
        <v>0</v>
      </c>
      <c r="BJ652" s="18" t="s">
        <v>87</v>
      </c>
      <c r="BK652" s="122">
        <f>ROUND(I652*H652,2)</f>
        <v>0</v>
      </c>
      <c r="BL652" s="18" t="s">
        <v>289</v>
      </c>
      <c r="BM652" s="227" t="s">
        <v>2806</v>
      </c>
    </row>
    <row r="653" spans="1:65" s="13" customFormat="1" ht="11.25">
      <c r="B653" s="228"/>
      <c r="C653" s="229"/>
      <c r="D653" s="230" t="s">
        <v>210</v>
      </c>
      <c r="E653" s="231" t="s">
        <v>1</v>
      </c>
      <c r="F653" s="232" t="s">
        <v>2807</v>
      </c>
      <c r="G653" s="229"/>
      <c r="H653" s="233">
        <v>99.13</v>
      </c>
      <c r="I653" s="234"/>
      <c r="J653" s="229"/>
      <c r="K653" s="229"/>
      <c r="L653" s="235"/>
      <c r="M653" s="236"/>
      <c r="N653" s="237"/>
      <c r="O653" s="237"/>
      <c r="P653" s="237"/>
      <c r="Q653" s="237"/>
      <c r="R653" s="237"/>
      <c r="S653" s="237"/>
      <c r="T653" s="238"/>
      <c r="AT653" s="239" t="s">
        <v>210</v>
      </c>
      <c r="AU653" s="239" t="s">
        <v>87</v>
      </c>
      <c r="AV653" s="13" t="s">
        <v>87</v>
      </c>
      <c r="AW653" s="13" t="s">
        <v>33</v>
      </c>
      <c r="AX653" s="13" t="s">
        <v>81</v>
      </c>
      <c r="AY653" s="239" t="s">
        <v>202</v>
      </c>
    </row>
    <row r="654" spans="1:65" s="2" customFormat="1" ht="24.2" customHeight="1">
      <c r="A654" s="36"/>
      <c r="B654" s="37"/>
      <c r="C654" s="215" t="s">
        <v>805</v>
      </c>
      <c r="D654" s="215" t="s">
        <v>204</v>
      </c>
      <c r="E654" s="216" t="s">
        <v>780</v>
      </c>
      <c r="F654" s="217" t="s">
        <v>2808</v>
      </c>
      <c r="G654" s="218" t="s">
        <v>223</v>
      </c>
      <c r="H654" s="219">
        <v>18.5</v>
      </c>
      <c r="I654" s="220"/>
      <c r="J654" s="221">
        <f>ROUND(I654*H654,2)</f>
        <v>0</v>
      </c>
      <c r="K654" s="222"/>
      <c r="L654" s="39"/>
      <c r="M654" s="223" t="s">
        <v>1</v>
      </c>
      <c r="N654" s="224" t="s">
        <v>43</v>
      </c>
      <c r="O654" s="73"/>
      <c r="P654" s="225">
        <f>O654*H654</f>
        <v>0</v>
      </c>
      <c r="Q654" s="225">
        <v>1.447E-2</v>
      </c>
      <c r="R654" s="225">
        <f>Q654*H654</f>
        <v>0.26769500000000002</v>
      </c>
      <c r="S654" s="225">
        <v>0</v>
      </c>
      <c r="T654" s="226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227" t="s">
        <v>289</v>
      </c>
      <c r="AT654" s="227" t="s">
        <v>204</v>
      </c>
      <c r="AU654" s="227" t="s">
        <v>87</v>
      </c>
      <c r="AY654" s="18" t="s">
        <v>202</v>
      </c>
      <c r="BE654" s="122">
        <f>IF(N654="základná",J654,0)</f>
        <v>0</v>
      </c>
      <c r="BF654" s="122">
        <f>IF(N654="znížená",J654,0)</f>
        <v>0</v>
      </c>
      <c r="BG654" s="122">
        <f>IF(N654="zákl. prenesená",J654,0)</f>
        <v>0</v>
      </c>
      <c r="BH654" s="122">
        <f>IF(N654="zníž. prenesená",J654,0)</f>
        <v>0</v>
      </c>
      <c r="BI654" s="122">
        <f>IF(N654="nulová",J654,0)</f>
        <v>0</v>
      </c>
      <c r="BJ654" s="18" t="s">
        <v>87</v>
      </c>
      <c r="BK654" s="122">
        <f>ROUND(I654*H654,2)</f>
        <v>0</v>
      </c>
      <c r="BL654" s="18" t="s">
        <v>289</v>
      </c>
      <c r="BM654" s="227" t="s">
        <v>2809</v>
      </c>
    </row>
    <row r="655" spans="1:65" s="13" customFormat="1" ht="11.25">
      <c r="B655" s="228"/>
      <c r="C655" s="229"/>
      <c r="D655" s="230" t="s">
        <v>210</v>
      </c>
      <c r="E655" s="231" t="s">
        <v>1</v>
      </c>
      <c r="F655" s="232" t="s">
        <v>783</v>
      </c>
      <c r="G655" s="229"/>
      <c r="H655" s="233">
        <v>9.25</v>
      </c>
      <c r="I655" s="234"/>
      <c r="J655" s="229"/>
      <c r="K655" s="229"/>
      <c r="L655" s="235"/>
      <c r="M655" s="236"/>
      <c r="N655" s="237"/>
      <c r="O655" s="237"/>
      <c r="P655" s="237"/>
      <c r="Q655" s="237"/>
      <c r="R655" s="237"/>
      <c r="S655" s="237"/>
      <c r="T655" s="238"/>
      <c r="AT655" s="239" t="s">
        <v>210</v>
      </c>
      <c r="AU655" s="239" t="s">
        <v>87</v>
      </c>
      <c r="AV655" s="13" t="s">
        <v>87</v>
      </c>
      <c r="AW655" s="13" t="s">
        <v>33</v>
      </c>
      <c r="AX655" s="13" t="s">
        <v>77</v>
      </c>
      <c r="AY655" s="239" t="s">
        <v>202</v>
      </c>
    </row>
    <row r="656" spans="1:65" s="13" customFormat="1" ht="11.25">
      <c r="B656" s="228"/>
      <c r="C656" s="229"/>
      <c r="D656" s="230" t="s">
        <v>210</v>
      </c>
      <c r="E656" s="231" t="s">
        <v>1</v>
      </c>
      <c r="F656" s="232" t="s">
        <v>784</v>
      </c>
      <c r="G656" s="229"/>
      <c r="H656" s="233">
        <v>9.25</v>
      </c>
      <c r="I656" s="234"/>
      <c r="J656" s="229"/>
      <c r="K656" s="229"/>
      <c r="L656" s="235"/>
      <c r="M656" s="236"/>
      <c r="N656" s="237"/>
      <c r="O656" s="237"/>
      <c r="P656" s="237"/>
      <c r="Q656" s="237"/>
      <c r="R656" s="237"/>
      <c r="S656" s="237"/>
      <c r="T656" s="238"/>
      <c r="AT656" s="239" t="s">
        <v>210</v>
      </c>
      <c r="AU656" s="239" t="s">
        <v>87</v>
      </c>
      <c r="AV656" s="13" t="s">
        <v>87</v>
      </c>
      <c r="AW656" s="13" t="s">
        <v>33</v>
      </c>
      <c r="AX656" s="13" t="s">
        <v>77</v>
      </c>
      <c r="AY656" s="239" t="s">
        <v>202</v>
      </c>
    </row>
    <row r="657" spans="1:65" s="14" customFormat="1" ht="11.25">
      <c r="B657" s="240"/>
      <c r="C657" s="241"/>
      <c r="D657" s="230" t="s">
        <v>210</v>
      </c>
      <c r="E657" s="242" t="s">
        <v>1</v>
      </c>
      <c r="F657" s="243" t="s">
        <v>227</v>
      </c>
      <c r="G657" s="241"/>
      <c r="H657" s="244">
        <v>18.5</v>
      </c>
      <c r="I657" s="245"/>
      <c r="J657" s="241"/>
      <c r="K657" s="241"/>
      <c r="L657" s="246"/>
      <c r="M657" s="247"/>
      <c r="N657" s="248"/>
      <c r="O657" s="248"/>
      <c r="P657" s="248"/>
      <c r="Q657" s="248"/>
      <c r="R657" s="248"/>
      <c r="S657" s="248"/>
      <c r="T657" s="249"/>
      <c r="AT657" s="250" t="s">
        <v>210</v>
      </c>
      <c r="AU657" s="250" t="s">
        <v>87</v>
      </c>
      <c r="AV657" s="14" t="s">
        <v>215</v>
      </c>
      <c r="AW657" s="14" t="s">
        <v>33</v>
      </c>
      <c r="AX657" s="14" t="s">
        <v>81</v>
      </c>
      <c r="AY657" s="250" t="s">
        <v>202</v>
      </c>
    </row>
    <row r="658" spans="1:65" s="2" customFormat="1" ht="24.2" customHeight="1">
      <c r="A658" s="36"/>
      <c r="B658" s="37"/>
      <c r="C658" s="215" t="s">
        <v>811</v>
      </c>
      <c r="D658" s="215" t="s">
        <v>204</v>
      </c>
      <c r="E658" s="216" t="s">
        <v>2810</v>
      </c>
      <c r="F658" s="217" t="s">
        <v>2811</v>
      </c>
      <c r="G658" s="218" t="s">
        <v>683</v>
      </c>
      <c r="H658" s="283"/>
      <c r="I658" s="220"/>
      <c r="J658" s="221">
        <f>ROUND(I658*H658,2)</f>
        <v>0</v>
      </c>
      <c r="K658" s="222"/>
      <c r="L658" s="39"/>
      <c r="M658" s="223" t="s">
        <v>1</v>
      </c>
      <c r="N658" s="224" t="s">
        <v>43</v>
      </c>
      <c r="O658" s="73"/>
      <c r="P658" s="225">
        <f>O658*H658</f>
        <v>0</v>
      </c>
      <c r="Q658" s="225">
        <v>0</v>
      </c>
      <c r="R658" s="225">
        <f>Q658*H658</f>
        <v>0</v>
      </c>
      <c r="S658" s="225">
        <v>0</v>
      </c>
      <c r="T658" s="226">
        <f>S658*H658</f>
        <v>0</v>
      </c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R658" s="227" t="s">
        <v>289</v>
      </c>
      <c r="AT658" s="227" t="s">
        <v>204</v>
      </c>
      <c r="AU658" s="227" t="s">
        <v>87</v>
      </c>
      <c r="AY658" s="18" t="s">
        <v>202</v>
      </c>
      <c r="BE658" s="122">
        <f>IF(N658="základná",J658,0)</f>
        <v>0</v>
      </c>
      <c r="BF658" s="122">
        <f>IF(N658="znížená",J658,0)</f>
        <v>0</v>
      </c>
      <c r="BG658" s="122">
        <f>IF(N658="zákl. prenesená",J658,0)</f>
        <v>0</v>
      </c>
      <c r="BH658" s="122">
        <f>IF(N658="zníž. prenesená",J658,0)</f>
        <v>0</v>
      </c>
      <c r="BI658" s="122">
        <f>IF(N658="nulová",J658,0)</f>
        <v>0</v>
      </c>
      <c r="BJ658" s="18" t="s">
        <v>87</v>
      </c>
      <c r="BK658" s="122">
        <f>ROUND(I658*H658,2)</f>
        <v>0</v>
      </c>
      <c r="BL658" s="18" t="s">
        <v>289</v>
      </c>
      <c r="BM658" s="227" t="s">
        <v>2812</v>
      </c>
    </row>
    <row r="659" spans="1:65" s="12" customFormat="1" ht="22.9" customHeight="1">
      <c r="B659" s="199"/>
      <c r="C659" s="200"/>
      <c r="D659" s="201" t="s">
        <v>76</v>
      </c>
      <c r="E659" s="213" t="s">
        <v>794</v>
      </c>
      <c r="F659" s="213" t="s">
        <v>795</v>
      </c>
      <c r="G659" s="200"/>
      <c r="H659" s="200"/>
      <c r="I659" s="203"/>
      <c r="J659" s="214">
        <f>BK659</f>
        <v>0</v>
      </c>
      <c r="K659" s="200"/>
      <c r="L659" s="205"/>
      <c r="M659" s="206"/>
      <c r="N659" s="207"/>
      <c r="O659" s="207"/>
      <c r="P659" s="208">
        <f>SUM(P660:P664)</f>
        <v>0</v>
      </c>
      <c r="Q659" s="207"/>
      <c r="R659" s="208">
        <f>SUM(R660:R664)</f>
        <v>1.1647799999999999</v>
      </c>
      <c r="S659" s="207"/>
      <c r="T659" s="209">
        <f>SUM(T660:T664)</f>
        <v>0</v>
      </c>
      <c r="AR659" s="210" t="s">
        <v>87</v>
      </c>
      <c r="AT659" s="211" t="s">
        <v>76</v>
      </c>
      <c r="AU659" s="211" t="s">
        <v>81</v>
      </c>
      <c r="AY659" s="210" t="s">
        <v>202</v>
      </c>
      <c r="BK659" s="212">
        <f>SUM(BK660:BK664)</f>
        <v>0</v>
      </c>
    </row>
    <row r="660" spans="1:65" s="2" customFormat="1" ht="37.9" customHeight="1">
      <c r="A660" s="36"/>
      <c r="B660" s="37"/>
      <c r="C660" s="215" t="s">
        <v>816</v>
      </c>
      <c r="D660" s="215" t="s">
        <v>204</v>
      </c>
      <c r="E660" s="216" t="s">
        <v>2813</v>
      </c>
      <c r="F660" s="217" t="s">
        <v>2814</v>
      </c>
      <c r="G660" s="218" t="s">
        <v>223</v>
      </c>
      <c r="H660" s="219">
        <v>69</v>
      </c>
      <c r="I660" s="220"/>
      <c r="J660" s="221">
        <f>ROUND(I660*H660,2)</f>
        <v>0</v>
      </c>
      <c r="K660" s="222"/>
      <c r="L660" s="39"/>
      <c r="M660" s="223" t="s">
        <v>1</v>
      </c>
      <c r="N660" s="224" t="s">
        <v>43</v>
      </c>
      <c r="O660" s="73"/>
      <c r="P660" s="225">
        <f>O660*H660</f>
        <v>0</v>
      </c>
      <c r="Q660" s="225">
        <v>1.438E-2</v>
      </c>
      <c r="R660" s="225">
        <f>Q660*H660</f>
        <v>0.99221999999999999</v>
      </c>
      <c r="S660" s="225">
        <v>0</v>
      </c>
      <c r="T660" s="226">
        <f>S660*H660</f>
        <v>0</v>
      </c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R660" s="227" t="s">
        <v>289</v>
      </c>
      <c r="AT660" s="227" t="s">
        <v>204</v>
      </c>
      <c r="AU660" s="227" t="s">
        <v>87</v>
      </c>
      <c r="AY660" s="18" t="s">
        <v>202</v>
      </c>
      <c r="BE660" s="122">
        <f>IF(N660="základná",J660,0)</f>
        <v>0</v>
      </c>
      <c r="BF660" s="122">
        <f>IF(N660="znížená",J660,0)</f>
        <v>0</v>
      </c>
      <c r="BG660" s="122">
        <f>IF(N660="zákl. prenesená",J660,0)</f>
        <v>0</v>
      </c>
      <c r="BH660" s="122">
        <f>IF(N660="zníž. prenesená",J660,0)</f>
        <v>0</v>
      </c>
      <c r="BI660" s="122">
        <f>IF(N660="nulová",J660,0)</f>
        <v>0</v>
      </c>
      <c r="BJ660" s="18" t="s">
        <v>87</v>
      </c>
      <c r="BK660" s="122">
        <f>ROUND(I660*H660,2)</f>
        <v>0</v>
      </c>
      <c r="BL660" s="18" t="s">
        <v>289</v>
      </c>
      <c r="BM660" s="227" t="s">
        <v>2815</v>
      </c>
    </row>
    <row r="661" spans="1:65" s="13" customFormat="1" ht="11.25">
      <c r="B661" s="228"/>
      <c r="C661" s="229"/>
      <c r="D661" s="230" t="s">
        <v>210</v>
      </c>
      <c r="E661" s="231" t="s">
        <v>1</v>
      </c>
      <c r="F661" s="232" t="s">
        <v>2816</v>
      </c>
      <c r="G661" s="229"/>
      <c r="H661" s="233">
        <v>69</v>
      </c>
      <c r="I661" s="234"/>
      <c r="J661" s="229"/>
      <c r="K661" s="229"/>
      <c r="L661" s="235"/>
      <c r="M661" s="236"/>
      <c r="N661" s="237"/>
      <c r="O661" s="237"/>
      <c r="P661" s="237"/>
      <c r="Q661" s="237"/>
      <c r="R661" s="237"/>
      <c r="S661" s="237"/>
      <c r="T661" s="238"/>
      <c r="AT661" s="239" t="s">
        <v>210</v>
      </c>
      <c r="AU661" s="239" t="s">
        <v>87</v>
      </c>
      <c r="AV661" s="13" t="s">
        <v>87</v>
      </c>
      <c r="AW661" s="13" t="s">
        <v>33</v>
      </c>
      <c r="AX661" s="13" t="s">
        <v>81</v>
      </c>
      <c r="AY661" s="239" t="s">
        <v>202</v>
      </c>
    </row>
    <row r="662" spans="1:65" s="2" customFormat="1" ht="24.2" customHeight="1">
      <c r="A662" s="36"/>
      <c r="B662" s="37"/>
      <c r="C662" s="215" t="s">
        <v>821</v>
      </c>
      <c r="D662" s="215" t="s">
        <v>204</v>
      </c>
      <c r="E662" s="216" t="s">
        <v>2817</v>
      </c>
      <c r="F662" s="217" t="s">
        <v>2818</v>
      </c>
      <c r="G662" s="218" t="s">
        <v>223</v>
      </c>
      <c r="H662" s="219">
        <v>12</v>
      </c>
      <c r="I662" s="220"/>
      <c r="J662" s="221">
        <f>ROUND(I662*H662,2)</f>
        <v>0</v>
      </c>
      <c r="K662" s="222"/>
      <c r="L662" s="39"/>
      <c r="M662" s="223" t="s">
        <v>1</v>
      </c>
      <c r="N662" s="224" t="s">
        <v>43</v>
      </c>
      <c r="O662" s="73"/>
      <c r="P662" s="225">
        <f>O662*H662</f>
        <v>0</v>
      </c>
      <c r="Q662" s="225">
        <v>1.438E-2</v>
      </c>
      <c r="R662" s="225">
        <f>Q662*H662</f>
        <v>0.17255999999999999</v>
      </c>
      <c r="S662" s="225">
        <v>0</v>
      </c>
      <c r="T662" s="226">
        <f>S662*H662</f>
        <v>0</v>
      </c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R662" s="227" t="s">
        <v>289</v>
      </c>
      <c r="AT662" s="227" t="s">
        <v>204</v>
      </c>
      <c r="AU662" s="227" t="s">
        <v>87</v>
      </c>
      <c r="AY662" s="18" t="s">
        <v>202</v>
      </c>
      <c r="BE662" s="122">
        <f>IF(N662="základná",J662,0)</f>
        <v>0</v>
      </c>
      <c r="BF662" s="122">
        <f>IF(N662="znížená",J662,0)</f>
        <v>0</v>
      </c>
      <c r="BG662" s="122">
        <f>IF(N662="zákl. prenesená",J662,0)</f>
        <v>0</v>
      </c>
      <c r="BH662" s="122">
        <f>IF(N662="zníž. prenesená",J662,0)</f>
        <v>0</v>
      </c>
      <c r="BI662" s="122">
        <f>IF(N662="nulová",J662,0)</f>
        <v>0</v>
      </c>
      <c r="BJ662" s="18" t="s">
        <v>87</v>
      </c>
      <c r="BK662" s="122">
        <f>ROUND(I662*H662,2)</f>
        <v>0</v>
      </c>
      <c r="BL662" s="18" t="s">
        <v>289</v>
      </c>
      <c r="BM662" s="227" t="s">
        <v>2819</v>
      </c>
    </row>
    <row r="663" spans="1:65" s="13" customFormat="1" ht="11.25">
      <c r="B663" s="228"/>
      <c r="C663" s="229"/>
      <c r="D663" s="230" t="s">
        <v>210</v>
      </c>
      <c r="E663" s="231" t="s">
        <v>1</v>
      </c>
      <c r="F663" s="232" t="s">
        <v>2820</v>
      </c>
      <c r="G663" s="229"/>
      <c r="H663" s="233">
        <v>12</v>
      </c>
      <c r="I663" s="234"/>
      <c r="J663" s="229"/>
      <c r="K663" s="229"/>
      <c r="L663" s="235"/>
      <c r="M663" s="236"/>
      <c r="N663" s="237"/>
      <c r="O663" s="237"/>
      <c r="P663" s="237"/>
      <c r="Q663" s="237"/>
      <c r="R663" s="237"/>
      <c r="S663" s="237"/>
      <c r="T663" s="238"/>
      <c r="AT663" s="239" t="s">
        <v>210</v>
      </c>
      <c r="AU663" s="239" t="s">
        <v>87</v>
      </c>
      <c r="AV663" s="13" t="s">
        <v>87</v>
      </c>
      <c r="AW663" s="13" t="s">
        <v>33</v>
      </c>
      <c r="AX663" s="13" t="s">
        <v>81</v>
      </c>
      <c r="AY663" s="239" t="s">
        <v>202</v>
      </c>
    </row>
    <row r="664" spans="1:65" s="2" customFormat="1" ht="14.45" customHeight="1">
      <c r="A664" s="36"/>
      <c r="B664" s="37"/>
      <c r="C664" s="215" t="s">
        <v>825</v>
      </c>
      <c r="D664" s="215" t="s">
        <v>204</v>
      </c>
      <c r="E664" s="216" t="s">
        <v>802</v>
      </c>
      <c r="F664" s="217" t="s">
        <v>803</v>
      </c>
      <c r="G664" s="218" t="s">
        <v>683</v>
      </c>
      <c r="H664" s="283"/>
      <c r="I664" s="220"/>
      <c r="J664" s="221">
        <f>ROUND(I664*H664,2)</f>
        <v>0</v>
      </c>
      <c r="K664" s="222"/>
      <c r="L664" s="39"/>
      <c r="M664" s="223" t="s">
        <v>1</v>
      </c>
      <c r="N664" s="224" t="s">
        <v>43</v>
      </c>
      <c r="O664" s="73"/>
      <c r="P664" s="225">
        <f>O664*H664</f>
        <v>0</v>
      </c>
      <c r="Q664" s="225">
        <v>0</v>
      </c>
      <c r="R664" s="225">
        <f>Q664*H664</f>
        <v>0</v>
      </c>
      <c r="S664" s="225">
        <v>0</v>
      </c>
      <c r="T664" s="226">
        <f>S664*H664</f>
        <v>0</v>
      </c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R664" s="227" t="s">
        <v>289</v>
      </c>
      <c r="AT664" s="227" t="s">
        <v>204</v>
      </c>
      <c r="AU664" s="227" t="s">
        <v>87</v>
      </c>
      <c r="AY664" s="18" t="s">
        <v>202</v>
      </c>
      <c r="BE664" s="122">
        <f>IF(N664="základná",J664,0)</f>
        <v>0</v>
      </c>
      <c r="BF664" s="122">
        <f>IF(N664="znížená",J664,0)</f>
        <v>0</v>
      </c>
      <c r="BG664" s="122">
        <f>IF(N664="zákl. prenesená",J664,0)</f>
        <v>0</v>
      </c>
      <c r="BH664" s="122">
        <f>IF(N664="zníž. prenesená",J664,0)</f>
        <v>0</v>
      </c>
      <c r="BI664" s="122">
        <f>IF(N664="nulová",J664,0)</f>
        <v>0</v>
      </c>
      <c r="BJ664" s="18" t="s">
        <v>87</v>
      </c>
      <c r="BK664" s="122">
        <f>ROUND(I664*H664,2)</f>
        <v>0</v>
      </c>
      <c r="BL664" s="18" t="s">
        <v>289</v>
      </c>
      <c r="BM664" s="227" t="s">
        <v>2821</v>
      </c>
    </row>
    <row r="665" spans="1:65" s="12" customFormat="1" ht="22.9" customHeight="1">
      <c r="B665" s="199"/>
      <c r="C665" s="200"/>
      <c r="D665" s="201" t="s">
        <v>76</v>
      </c>
      <c r="E665" s="213" t="s">
        <v>809</v>
      </c>
      <c r="F665" s="213" t="s">
        <v>810</v>
      </c>
      <c r="G665" s="200"/>
      <c r="H665" s="200"/>
      <c r="I665" s="203"/>
      <c r="J665" s="214">
        <f>BK665</f>
        <v>0</v>
      </c>
      <c r="K665" s="200"/>
      <c r="L665" s="205"/>
      <c r="M665" s="206"/>
      <c r="N665" s="207"/>
      <c r="O665" s="207"/>
      <c r="P665" s="208">
        <f>SUM(P666:P715)</f>
        <v>0</v>
      </c>
      <c r="Q665" s="207"/>
      <c r="R665" s="208">
        <f>SUM(R666:R715)</f>
        <v>1.3673256343850446</v>
      </c>
      <c r="S665" s="207"/>
      <c r="T665" s="209">
        <f>SUM(T666:T715)</f>
        <v>0.98268659999999985</v>
      </c>
      <c r="AR665" s="210" t="s">
        <v>87</v>
      </c>
      <c r="AT665" s="211" t="s">
        <v>76</v>
      </c>
      <c r="AU665" s="211" t="s">
        <v>81</v>
      </c>
      <c r="AY665" s="210" t="s">
        <v>202</v>
      </c>
      <c r="BK665" s="212">
        <f>SUM(BK666:BK715)</f>
        <v>0</v>
      </c>
    </row>
    <row r="666" spans="1:65" s="2" customFormat="1" ht="24.2" customHeight="1">
      <c r="A666" s="36"/>
      <c r="B666" s="37"/>
      <c r="C666" s="215" t="s">
        <v>831</v>
      </c>
      <c r="D666" s="215" t="s">
        <v>204</v>
      </c>
      <c r="E666" s="216" t="s">
        <v>2822</v>
      </c>
      <c r="F666" s="217" t="s">
        <v>2823</v>
      </c>
      <c r="G666" s="218" t="s">
        <v>230</v>
      </c>
      <c r="H666" s="219">
        <v>6.4</v>
      </c>
      <c r="I666" s="220"/>
      <c r="J666" s="221">
        <f>ROUND(I666*H666,2)</f>
        <v>0</v>
      </c>
      <c r="K666" s="222"/>
      <c r="L666" s="39"/>
      <c r="M666" s="223" t="s">
        <v>1</v>
      </c>
      <c r="N666" s="224" t="s">
        <v>43</v>
      </c>
      <c r="O666" s="73"/>
      <c r="P666" s="225">
        <f>O666*H666</f>
        <v>0</v>
      </c>
      <c r="Q666" s="225">
        <v>1.2E-2</v>
      </c>
      <c r="R666" s="225">
        <f>Q666*H666</f>
        <v>7.6800000000000007E-2</v>
      </c>
      <c r="S666" s="225">
        <v>0</v>
      </c>
      <c r="T666" s="226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227" t="s">
        <v>289</v>
      </c>
      <c r="AT666" s="227" t="s">
        <v>204</v>
      </c>
      <c r="AU666" s="227" t="s">
        <v>87</v>
      </c>
      <c r="AY666" s="18" t="s">
        <v>202</v>
      </c>
      <c r="BE666" s="122">
        <f>IF(N666="základná",J666,0)</f>
        <v>0</v>
      </c>
      <c r="BF666" s="122">
        <f>IF(N666="znížená",J666,0)</f>
        <v>0</v>
      </c>
      <c r="BG666" s="122">
        <f>IF(N666="zákl. prenesená",J666,0)</f>
        <v>0</v>
      </c>
      <c r="BH666" s="122">
        <f>IF(N666="zníž. prenesená",J666,0)</f>
        <v>0</v>
      </c>
      <c r="BI666" s="122">
        <f>IF(N666="nulová",J666,0)</f>
        <v>0</v>
      </c>
      <c r="BJ666" s="18" t="s">
        <v>87</v>
      </c>
      <c r="BK666" s="122">
        <f>ROUND(I666*H666,2)</f>
        <v>0</v>
      </c>
      <c r="BL666" s="18" t="s">
        <v>289</v>
      </c>
      <c r="BM666" s="227" t="s">
        <v>2824</v>
      </c>
    </row>
    <row r="667" spans="1:65" s="13" customFormat="1" ht="11.25">
      <c r="B667" s="228"/>
      <c r="C667" s="229"/>
      <c r="D667" s="230" t="s">
        <v>210</v>
      </c>
      <c r="E667" s="231" t="s">
        <v>1</v>
      </c>
      <c r="F667" s="232" t="s">
        <v>2825</v>
      </c>
      <c r="G667" s="229"/>
      <c r="H667" s="233">
        <v>6.4</v>
      </c>
      <c r="I667" s="234"/>
      <c r="J667" s="229"/>
      <c r="K667" s="229"/>
      <c r="L667" s="235"/>
      <c r="M667" s="236"/>
      <c r="N667" s="237"/>
      <c r="O667" s="237"/>
      <c r="P667" s="237"/>
      <c r="Q667" s="237"/>
      <c r="R667" s="237"/>
      <c r="S667" s="237"/>
      <c r="T667" s="238"/>
      <c r="AT667" s="239" t="s">
        <v>210</v>
      </c>
      <c r="AU667" s="239" t="s">
        <v>87</v>
      </c>
      <c r="AV667" s="13" t="s">
        <v>87</v>
      </c>
      <c r="AW667" s="13" t="s">
        <v>33</v>
      </c>
      <c r="AX667" s="13" t="s">
        <v>81</v>
      </c>
      <c r="AY667" s="239" t="s">
        <v>202</v>
      </c>
    </row>
    <row r="668" spans="1:65" s="2" customFormat="1" ht="24.2" customHeight="1">
      <c r="A668" s="36"/>
      <c r="B668" s="37"/>
      <c r="C668" s="215" t="s">
        <v>836</v>
      </c>
      <c r="D668" s="215" t="s">
        <v>204</v>
      </c>
      <c r="E668" s="216" t="s">
        <v>2826</v>
      </c>
      <c r="F668" s="217" t="s">
        <v>2827</v>
      </c>
      <c r="G668" s="218" t="s">
        <v>230</v>
      </c>
      <c r="H668" s="219">
        <v>3.2</v>
      </c>
      <c r="I668" s="220"/>
      <c r="J668" s="221">
        <f>ROUND(I668*H668,2)</f>
        <v>0</v>
      </c>
      <c r="K668" s="222"/>
      <c r="L668" s="39"/>
      <c r="M668" s="223" t="s">
        <v>1</v>
      </c>
      <c r="N668" s="224" t="s">
        <v>43</v>
      </c>
      <c r="O668" s="73"/>
      <c r="P668" s="225">
        <f>O668*H668</f>
        <v>0</v>
      </c>
      <c r="Q668" s="225">
        <v>1.2E-2</v>
      </c>
      <c r="R668" s="225">
        <f>Q668*H668</f>
        <v>3.8400000000000004E-2</v>
      </c>
      <c r="S668" s="225">
        <v>0</v>
      </c>
      <c r="T668" s="226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227" t="s">
        <v>289</v>
      </c>
      <c r="AT668" s="227" t="s">
        <v>204</v>
      </c>
      <c r="AU668" s="227" t="s">
        <v>87</v>
      </c>
      <c r="AY668" s="18" t="s">
        <v>202</v>
      </c>
      <c r="BE668" s="122">
        <f>IF(N668="základná",J668,0)</f>
        <v>0</v>
      </c>
      <c r="BF668" s="122">
        <f>IF(N668="znížená",J668,0)</f>
        <v>0</v>
      </c>
      <c r="BG668" s="122">
        <f>IF(N668="zákl. prenesená",J668,0)</f>
        <v>0</v>
      </c>
      <c r="BH668" s="122">
        <f>IF(N668="zníž. prenesená",J668,0)</f>
        <v>0</v>
      </c>
      <c r="BI668" s="122">
        <f>IF(N668="nulová",J668,0)</f>
        <v>0</v>
      </c>
      <c r="BJ668" s="18" t="s">
        <v>87</v>
      </c>
      <c r="BK668" s="122">
        <f>ROUND(I668*H668,2)</f>
        <v>0</v>
      </c>
      <c r="BL668" s="18" t="s">
        <v>289</v>
      </c>
      <c r="BM668" s="227" t="s">
        <v>2828</v>
      </c>
    </row>
    <row r="669" spans="1:65" s="13" customFormat="1" ht="11.25">
      <c r="B669" s="228"/>
      <c r="C669" s="229"/>
      <c r="D669" s="230" t="s">
        <v>210</v>
      </c>
      <c r="E669" s="231" t="s">
        <v>1</v>
      </c>
      <c r="F669" s="232" t="s">
        <v>2829</v>
      </c>
      <c r="G669" s="229"/>
      <c r="H669" s="233">
        <v>3.2</v>
      </c>
      <c r="I669" s="234"/>
      <c r="J669" s="229"/>
      <c r="K669" s="229"/>
      <c r="L669" s="235"/>
      <c r="M669" s="236"/>
      <c r="N669" s="237"/>
      <c r="O669" s="237"/>
      <c r="P669" s="237"/>
      <c r="Q669" s="237"/>
      <c r="R669" s="237"/>
      <c r="S669" s="237"/>
      <c r="T669" s="238"/>
      <c r="AT669" s="239" t="s">
        <v>210</v>
      </c>
      <c r="AU669" s="239" t="s">
        <v>87</v>
      </c>
      <c r="AV669" s="13" t="s">
        <v>87</v>
      </c>
      <c r="AW669" s="13" t="s">
        <v>33</v>
      </c>
      <c r="AX669" s="13" t="s">
        <v>81</v>
      </c>
      <c r="AY669" s="239" t="s">
        <v>202</v>
      </c>
    </row>
    <row r="670" spans="1:65" s="2" customFormat="1" ht="24.2" customHeight="1">
      <c r="A670" s="36"/>
      <c r="B670" s="37"/>
      <c r="C670" s="215" t="s">
        <v>841</v>
      </c>
      <c r="D670" s="215" t="s">
        <v>204</v>
      </c>
      <c r="E670" s="216" t="s">
        <v>2830</v>
      </c>
      <c r="F670" s="217" t="s">
        <v>2831</v>
      </c>
      <c r="G670" s="218" t="s">
        <v>287</v>
      </c>
      <c r="H670" s="219">
        <v>16</v>
      </c>
      <c r="I670" s="220"/>
      <c r="J670" s="221">
        <f>ROUND(I670*H670,2)</f>
        <v>0</v>
      </c>
      <c r="K670" s="222"/>
      <c r="L670" s="39"/>
      <c r="M670" s="223" t="s">
        <v>1</v>
      </c>
      <c r="N670" s="224" t="s">
        <v>43</v>
      </c>
      <c r="O670" s="73"/>
      <c r="P670" s="225">
        <f>O670*H670</f>
        <v>0</v>
      </c>
      <c r="Q670" s="225">
        <v>3.3000000000000002E-2</v>
      </c>
      <c r="R670" s="225">
        <f>Q670*H670</f>
        <v>0.52800000000000002</v>
      </c>
      <c r="S670" s="225">
        <v>0</v>
      </c>
      <c r="T670" s="226">
        <f>S670*H670</f>
        <v>0</v>
      </c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R670" s="227" t="s">
        <v>289</v>
      </c>
      <c r="AT670" s="227" t="s">
        <v>204</v>
      </c>
      <c r="AU670" s="227" t="s">
        <v>87</v>
      </c>
      <c r="AY670" s="18" t="s">
        <v>202</v>
      </c>
      <c r="BE670" s="122">
        <f>IF(N670="základná",J670,0)</f>
        <v>0</v>
      </c>
      <c r="BF670" s="122">
        <f>IF(N670="znížená",J670,0)</f>
        <v>0</v>
      </c>
      <c r="BG670" s="122">
        <f>IF(N670="zákl. prenesená",J670,0)</f>
        <v>0</v>
      </c>
      <c r="BH670" s="122">
        <f>IF(N670="zníž. prenesená",J670,0)</f>
        <v>0</v>
      </c>
      <c r="BI670" s="122">
        <f>IF(N670="nulová",J670,0)</f>
        <v>0</v>
      </c>
      <c r="BJ670" s="18" t="s">
        <v>87</v>
      </c>
      <c r="BK670" s="122">
        <f>ROUND(I670*H670,2)</f>
        <v>0</v>
      </c>
      <c r="BL670" s="18" t="s">
        <v>289</v>
      </c>
      <c r="BM670" s="227" t="s">
        <v>2832</v>
      </c>
    </row>
    <row r="671" spans="1:65" s="13" customFormat="1" ht="11.25">
      <c r="B671" s="228"/>
      <c r="C671" s="229"/>
      <c r="D671" s="230" t="s">
        <v>210</v>
      </c>
      <c r="E671" s="231" t="s">
        <v>1</v>
      </c>
      <c r="F671" s="232" t="s">
        <v>2833</v>
      </c>
      <c r="G671" s="229"/>
      <c r="H671" s="233">
        <v>16</v>
      </c>
      <c r="I671" s="234"/>
      <c r="J671" s="229"/>
      <c r="K671" s="229"/>
      <c r="L671" s="235"/>
      <c r="M671" s="236"/>
      <c r="N671" s="237"/>
      <c r="O671" s="237"/>
      <c r="P671" s="237"/>
      <c r="Q671" s="237"/>
      <c r="R671" s="237"/>
      <c r="S671" s="237"/>
      <c r="T671" s="238"/>
      <c r="AT671" s="239" t="s">
        <v>210</v>
      </c>
      <c r="AU671" s="239" t="s">
        <v>87</v>
      </c>
      <c r="AV671" s="13" t="s">
        <v>87</v>
      </c>
      <c r="AW671" s="13" t="s">
        <v>33</v>
      </c>
      <c r="AX671" s="13" t="s">
        <v>81</v>
      </c>
      <c r="AY671" s="239" t="s">
        <v>202</v>
      </c>
    </row>
    <row r="672" spans="1:65" s="2" customFormat="1" ht="14.45" customHeight="1">
      <c r="A672" s="36"/>
      <c r="B672" s="37"/>
      <c r="C672" s="215" t="s">
        <v>846</v>
      </c>
      <c r="D672" s="215" t="s">
        <v>204</v>
      </c>
      <c r="E672" s="216" t="s">
        <v>2834</v>
      </c>
      <c r="F672" s="217" t="s">
        <v>2835</v>
      </c>
      <c r="G672" s="218" t="s">
        <v>287</v>
      </c>
      <c r="H672" s="219">
        <v>6</v>
      </c>
      <c r="I672" s="220"/>
      <c r="J672" s="221">
        <f>ROUND(I672*H672,2)</f>
        <v>0</v>
      </c>
      <c r="K672" s="222"/>
      <c r="L672" s="39"/>
      <c r="M672" s="223" t="s">
        <v>1</v>
      </c>
      <c r="N672" s="224" t="s">
        <v>43</v>
      </c>
      <c r="O672" s="73"/>
      <c r="P672" s="225">
        <f>O672*H672</f>
        <v>0</v>
      </c>
      <c r="Q672" s="225">
        <v>3.3000000000000002E-2</v>
      </c>
      <c r="R672" s="225">
        <f>Q672*H672</f>
        <v>0.19800000000000001</v>
      </c>
      <c r="S672" s="225">
        <v>0</v>
      </c>
      <c r="T672" s="226">
        <f>S672*H672</f>
        <v>0</v>
      </c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R672" s="227" t="s">
        <v>289</v>
      </c>
      <c r="AT672" s="227" t="s">
        <v>204</v>
      </c>
      <c r="AU672" s="227" t="s">
        <v>87</v>
      </c>
      <c r="AY672" s="18" t="s">
        <v>202</v>
      </c>
      <c r="BE672" s="122">
        <f>IF(N672="základná",J672,0)</f>
        <v>0</v>
      </c>
      <c r="BF672" s="122">
        <f>IF(N672="znížená",J672,0)</f>
        <v>0</v>
      </c>
      <c r="BG672" s="122">
        <f>IF(N672="zákl. prenesená",J672,0)</f>
        <v>0</v>
      </c>
      <c r="BH672" s="122">
        <f>IF(N672="zníž. prenesená",J672,0)</f>
        <v>0</v>
      </c>
      <c r="BI672" s="122">
        <f>IF(N672="nulová",J672,0)</f>
        <v>0</v>
      </c>
      <c r="BJ672" s="18" t="s">
        <v>87</v>
      </c>
      <c r="BK672" s="122">
        <f>ROUND(I672*H672,2)</f>
        <v>0</v>
      </c>
      <c r="BL672" s="18" t="s">
        <v>289</v>
      </c>
      <c r="BM672" s="227" t="s">
        <v>2836</v>
      </c>
    </row>
    <row r="673" spans="1:65" s="13" customFormat="1" ht="11.25">
      <c r="B673" s="228"/>
      <c r="C673" s="229"/>
      <c r="D673" s="230" t="s">
        <v>210</v>
      </c>
      <c r="E673" s="231" t="s">
        <v>1</v>
      </c>
      <c r="F673" s="232" t="s">
        <v>2837</v>
      </c>
      <c r="G673" s="229"/>
      <c r="H673" s="233">
        <v>3</v>
      </c>
      <c r="I673" s="234"/>
      <c r="J673" s="229"/>
      <c r="K673" s="229"/>
      <c r="L673" s="235"/>
      <c r="M673" s="236"/>
      <c r="N673" s="237"/>
      <c r="O673" s="237"/>
      <c r="P673" s="237"/>
      <c r="Q673" s="237"/>
      <c r="R673" s="237"/>
      <c r="S673" s="237"/>
      <c r="T673" s="238"/>
      <c r="AT673" s="239" t="s">
        <v>210</v>
      </c>
      <c r="AU673" s="239" t="s">
        <v>87</v>
      </c>
      <c r="AV673" s="13" t="s">
        <v>87</v>
      </c>
      <c r="AW673" s="13" t="s">
        <v>33</v>
      </c>
      <c r="AX673" s="13" t="s">
        <v>77</v>
      </c>
      <c r="AY673" s="239" t="s">
        <v>202</v>
      </c>
    </row>
    <row r="674" spans="1:65" s="13" customFormat="1" ht="11.25">
      <c r="B674" s="228"/>
      <c r="C674" s="229"/>
      <c r="D674" s="230" t="s">
        <v>210</v>
      </c>
      <c r="E674" s="231" t="s">
        <v>1</v>
      </c>
      <c r="F674" s="232" t="s">
        <v>2838</v>
      </c>
      <c r="G674" s="229"/>
      <c r="H674" s="233">
        <v>1</v>
      </c>
      <c r="I674" s="234"/>
      <c r="J674" s="229"/>
      <c r="K674" s="229"/>
      <c r="L674" s="235"/>
      <c r="M674" s="236"/>
      <c r="N674" s="237"/>
      <c r="O674" s="237"/>
      <c r="P674" s="237"/>
      <c r="Q674" s="237"/>
      <c r="R674" s="237"/>
      <c r="S674" s="237"/>
      <c r="T674" s="238"/>
      <c r="AT674" s="239" t="s">
        <v>210</v>
      </c>
      <c r="AU674" s="239" t="s">
        <v>87</v>
      </c>
      <c r="AV674" s="13" t="s">
        <v>87</v>
      </c>
      <c r="AW674" s="13" t="s">
        <v>33</v>
      </c>
      <c r="AX674" s="13" t="s">
        <v>77</v>
      </c>
      <c r="AY674" s="239" t="s">
        <v>202</v>
      </c>
    </row>
    <row r="675" spans="1:65" s="13" customFormat="1" ht="11.25">
      <c r="B675" s="228"/>
      <c r="C675" s="229"/>
      <c r="D675" s="230" t="s">
        <v>210</v>
      </c>
      <c r="E675" s="231" t="s">
        <v>1</v>
      </c>
      <c r="F675" s="232" t="s">
        <v>2839</v>
      </c>
      <c r="G675" s="229"/>
      <c r="H675" s="233">
        <v>1</v>
      </c>
      <c r="I675" s="234"/>
      <c r="J675" s="229"/>
      <c r="K675" s="229"/>
      <c r="L675" s="235"/>
      <c r="M675" s="236"/>
      <c r="N675" s="237"/>
      <c r="O675" s="237"/>
      <c r="P675" s="237"/>
      <c r="Q675" s="237"/>
      <c r="R675" s="237"/>
      <c r="S675" s="237"/>
      <c r="T675" s="238"/>
      <c r="AT675" s="239" t="s">
        <v>210</v>
      </c>
      <c r="AU675" s="239" t="s">
        <v>87</v>
      </c>
      <c r="AV675" s="13" t="s">
        <v>87</v>
      </c>
      <c r="AW675" s="13" t="s">
        <v>33</v>
      </c>
      <c r="AX675" s="13" t="s">
        <v>77</v>
      </c>
      <c r="AY675" s="239" t="s">
        <v>202</v>
      </c>
    </row>
    <row r="676" spans="1:65" s="13" customFormat="1" ht="11.25">
      <c r="B676" s="228"/>
      <c r="C676" s="229"/>
      <c r="D676" s="230" t="s">
        <v>210</v>
      </c>
      <c r="E676" s="231" t="s">
        <v>1</v>
      </c>
      <c r="F676" s="232" t="s">
        <v>2840</v>
      </c>
      <c r="G676" s="229"/>
      <c r="H676" s="233">
        <v>1</v>
      </c>
      <c r="I676" s="234"/>
      <c r="J676" s="229"/>
      <c r="K676" s="229"/>
      <c r="L676" s="235"/>
      <c r="M676" s="236"/>
      <c r="N676" s="237"/>
      <c r="O676" s="237"/>
      <c r="P676" s="237"/>
      <c r="Q676" s="237"/>
      <c r="R676" s="237"/>
      <c r="S676" s="237"/>
      <c r="T676" s="238"/>
      <c r="AT676" s="239" t="s">
        <v>210</v>
      </c>
      <c r="AU676" s="239" t="s">
        <v>87</v>
      </c>
      <c r="AV676" s="13" t="s">
        <v>87</v>
      </c>
      <c r="AW676" s="13" t="s">
        <v>33</v>
      </c>
      <c r="AX676" s="13" t="s">
        <v>77</v>
      </c>
      <c r="AY676" s="239" t="s">
        <v>202</v>
      </c>
    </row>
    <row r="677" spans="1:65" s="14" customFormat="1" ht="11.25">
      <c r="B677" s="240"/>
      <c r="C677" s="241"/>
      <c r="D677" s="230" t="s">
        <v>210</v>
      </c>
      <c r="E677" s="242" t="s">
        <v>1</v>
      </c>
      <c r="F677" s="243" t="s">
        <v>227</v>
      </c>
      <c r="G677" s="241"/>
      <c r="H677" s="244">
        <v>6</v>
      </c>
      <c r="I677" s="245"/>
      <c r="J677" s="241"/>
      <c r="K677" s="241"/>
      <c r="L677" s="246"/>
      <c r="M677" s="247"/>
      <c r="N677" s="248"/>
      <c r="O677" s="248"/>
      <c r="P677" s="248"/>
      <c r="Q677" s="248"/>
      <c r="R677" s="248"/>
      <c r="S677" s="248"/>
      <c r="T677" s="249"/>
      <c r="AT677" s="250" t="s">
        <v>210</v>
      </c>
      <c r="AU677" s="250" t="s">
        <v>87</v>
      </c>
      <c r="AV677" s="14" t="s">
        <v>215</v>
      </c>
      <c r="AW677" s="14" t="s">
        <v>33</v>
      </c>
      <c r="AX677" s="14" t="s">
        <v>81</v>
      </c>
      <c r="AY677" s="250" t="s">
        <v>202</v>
      </c>
    </row>
    <row r="678" spans="1:65" s="2" customFormat="1" ht="14.45" customHeight="1">
      <c r="A678" s="36"/>
      <c r="B678" s="37"/>
      <c r="C678" s="215" t="s">
        <v>851</v>
      </c>
      <c r="D678" s="215" t="s">
        <v>204</v>
      </c>
      <c r="E678" s="216" t="s">
        <v>2841</v>
      </c>
      <c r="F678" s="217" t="s">
        <v>2842</v>
      </c>
      <c r="G678" s="218" t="s">
        <v>287</v>
      </c>
      <c r="H678" s="219">
        <v>8</v>
      </c>
      <c r="I678" s="220"/>
      <c r="J678" s="221">
        <f>ROUND(I678*H678,2)</f>
        <v>0</v>
      </c>
      <c r="K678" s="222"/>
      <c r="L678" s="39"/>
      <c r="M678" s="223" t="s">
        <v>1</v>
      </c>
      <c r="N678" s="224" t="s">
        <v>43</v>
      </c>
      <c r="O678" s="73"/>
      <c r="P678" s="225">
        <f>O678*H678</f>
        <v>0</v>
      </c>
      <c r="Q678" s="225">
        <v>3.3000000000000002E-2</v>
      </c>
      <c r="R678" s="225">
        <f>Q678*H678</f>
        <v>0.26400000000000001</v>
      </c>
      <c r="S678" s="225">
        <v>0</v>
      </c>
      <c r="T678" s="226">
        <f>S678*H678</f>
        <v>0</v>
      </c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R678" s="227" t="s">
        <v>289</v>
      </c>
      <c r="AT678" s="227" t="s">
        <v>204</v>
      </c>
      <c r="AU678" s="227" t="s">
        <v>87</v>
      </c>
      <c r="AY678" s="18" t="s">
        <v>202</v>
      </c>
      <c r="BE678" s="122">
        <f>IF(N678="základná",J678,0)</f>
        <v>0</v>
      </c>
      <c r="BF678" s="122">
        <f>IF(N678="znížená",J678,0)</f>
        <v>0</v>
      </c>
      <c r="BG678" s="122">
        <f>IF(N678="zákl. prenesená",J678,0)</f>
        <v>0</v>
      </c>
      <c r="BH678" s="122">
        <f>IF(N678="zníž. prenesená",J678,0)</f>
        <v>0</v>
      </c>
      <c r="BI678" s="122">
        <f>IF(N678="nulová",J678,0)</f>
        <v>0</v>
      </c>
      <c r="BJ678" s="18" t="s">
        <v>87</v>
      </c>
      <c r="BK678" s="122">
        <f>ROUND(I678*H678,2)</f>
        <v>0</v>
      </c>
      <c r="BL678" s="18" t="s">
        <v>289</v>
      </c>
      <c r="BM678" s="227" t="s">
        <v>2843</v>
      </c>
    </row>
    <row r="679" spans="1:65" s="13" customFormat="1" ht="11.25">
      <c r="B679" s="228"/>
      <c r="C679" s="229"/>
      <c r="D679" s="230" t="s">
        <v>210</v>
      </c>
      <c r="E679" s="231" t="s">
        <v>1</v>
      </c>
      <c r="F679" s="232" t="s">
        <v>2844</v>
      </c>
      <c r="G679" s="229"/>
      <c r="H679" s="233">
        <v>8</v>
      </c>
      <c r="I679" s="234"/>
      <c r="J679" s="229"/>
      <c r="K679" s="229"/>
      <c r="L679" s="235"/>
      <c r="M679" s="236"/>
      <c r="N679" s="237"/>
      <c r="O679" s="237"/>
      <c r="P679" s="237"/>
      <c r="Q679" s="237"/>
      <c r="R679" s="237"/>
      <c r="S679" s="237"/>
      <c r="T679" s="238"/>
      <c r="AT679" s="239" t="s">
        <v>210</v>
      </c>
      <c r="AU679" s="239" t="s">
        <v>87</v>
      </c>
      <c r="AV679" s="13" t="s">
        <v>87</v>
      </c>
      <c r="AW679" s="13" t="s">
        <v>33</v>
      </c>
      <c r="AX679" s="13" t="s">
        <v>81</v>
      </c>
      <c r="AY679" s="239" t="s">
        <v>202</v>
      </c>
    </row>
    <row r="680" spans="1:65" s="2" customFormat="1" ht="24.2" customHeight="1">
      <c r="A680" s="36"/>
      <c r="B680" s="37"/>
      <c r="C680" s="215" t="s">
        <v>856</v>
      </c>
      <c r="D680" s="215" t="s">
        <v>204</v>
      </c>
      <c r="E680" s="216" t="s">
        <v>2845</v>
      </c>
      <c r="F680" s="217" t="s">
        <v>2846</v>
      </c>
      <c r="G680" s="218" t="s">
        <v>287</v>
      </c>
      <c r="H680" s="219">
        <v>3</v>
      </c>
      <c r="I680" s="220"/>
      <c r="J680" s="221">
        <f>ROUND(I680*H680,2)</f>
        <v>0</v>
      </c>
      <c r="K680" s="222"/>
      <c r="L680" s="39"/>
      <c r="M680" s="223" t="s">
        <v>1</v>
      </c>
      <c r="N680" s="224" t="s">
        <v>43</v>
      </c>
      <c r="O680" s="73"/>
      <c r="P680" s="225">
        <f>O680*H680</f>
        <v>0</v>
      </c>
      <c r="Q680" s="225">
        <v>0.03</v>
      </c>
      <c r="R680" s="225">
        <f>Q680*H680</f>
        <v>0.09</v>
      </c>
      <c r="S680" s="225">
        <v>0</v>
      </c>
      <c r="T680" s="226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227" t="s">
        <v>289</v>
      </c>
      <c r="AT680" s="227" t="s">
        <v>204</v>
      </c>
      <c r="AU680" s="227" t="s">
        <v>87</v>
      </c>
      <c r="AY680" s="18" t="s">
        <v>202</v>
      </c>
      <c r="BE680" s="122">
        <f>IF(N680="základná",J680,0)</f>
        <v>0</v>
      </c>
      <c r="BF680" s="122">
        <f>IF(N680="znížená",J680,0)</f>
        <v>0</v>
      </c>
      <c r="BG680" s="122">
        <f>IF(N680="zákl. prenesená",J680,0)</f>
        <v>0</v>
      </c>
      <c r="BH680" s="122">
        <f>IF(N680="zníž. prenesená",J680,0)</f>
        <v>0</v>
      </c>
      <c r="BI680" s="122">
        <f>IF(N680="nulová",J680,0)</f>
        <v>0</v>
      </c>
      <c r="BJ680" s="18" t="s">
        <v>87</v>
      </c>
      <c r="BK680" s="122">
        <f>ROUND(I680*H680,2)</f>
        <v>0</v>
      </c>
      <c r="BL680" s="18" t="s">
        <v>289</v>
      </c>
      <c r="BM680" s="227" t="s">
        <v>2847</v>
      </c>
    </row>
    <row r="681" spans="1:65" s="13" customFormat="1" ht="11.25">
      <c r="B681" s="228"/>
      <c r="C681" s="229"/>
      <c r="D681" s="230" t="s">
        <v>210</v>
      </c>
      <c r="E681" s="231" t="s">
        <v>1</v>
      </c>
      <c r="F681" s="232" t="s">
        <v>2848</v>
      </c>
      <c r="G681" s="229"/>
      <c r="H681" s="233">
        <v>3</v>
      </c>
      <c r="I681" s="234"/>
      <c r="J681" s="229"/>
      <c r="K681" s="229"/>
      <c r="L681" s="235"/>
      <c r="M681" s="236"/>
      <c r="N681" s="237"/>
      <c r="O681" s="237"/>
      <c r="P681" s="237"/>
      <c r="Q681" s="237"/>
      <c r="R681" s="237"/>
      <c r="S681" s="237"/>
      <c r="T681" s="238"/>
      <c r="AT681" s="239" t="s">
        <v>210</v>
      </c>
      <c r="AU681" s="239" t="s">
        <v>87</v>
      </c>
      <c r="AV681" s="13" t="s">
        <v>87</v>
      </c>
      <c r="AW681" s="13" t="s">
        <v>33</v>
      </c>
      <c r="AX681" s="13" t="s">
        <v>81</v>
      </c>
      <c r="AY681" s="239" t="s">
        <v>202</v>
      </c>
    </row>
    <row r="682" spans="1:65" s="2" customFormat="1" ht="24.2" customHeight="1">
      <c r="A682" s="36"/>
      <c r="B682" s="37"/>
      <c r="C682" s="215" t="s">
        <v>861</v>
      </c>
      <c r="D682" s="215" t="s">
        <v>204</v>
      </c>
      <c r="E682" s="216" t="s">
        <v>2849</v>
      </c>
      <c r="F682" s="217" t="s">
        <v>2850</v>
      </c>
      <c r="G682" s="218" t="s">
        <v>287</v>
      </c>
      <c r="H682" s="219">
        <v>1</v>
      </c>
      <c r="I682" s="220"/>
      <c r="J682" s="221">
        <f>ROUND(I682*H682,2)</f>
        <v>0</v>
      </c>
      <c r="K682" s="222"/>
      <c r="L682" s="39"/>
      <c r="M682" s="223" t="s">
        <v>1</v>
      </c>
      <c r="N682" s="224" t="s">
        <v>43</v>
      </c>
      <c r="O682" s="73"/>
      <c r="P682" s="225">
        <f>O682*H682</f>
        <v>0</v>
      </c>
      <c r="Q682" s="225">
        <v>2.5000000000000001E-2</v>
      </c>
      <c r="R682" s="225">
        <f>Q682*H682</f>
        <v>2.5000000000000001E-2</v>
      </c>
      <c r="S682" s="225">
        <v>0</v>
      </c>
      <c r="T682" s="226">
        <f>S682*H682</f>
        <v>0</v>
      </c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R682" s="227" t="s">
        <v>289</v>
      </c>
      <c r="AT682" s="227" t="s">
        <v>204</v>
      </c>
      <c r="AU682" s="227" t="s">
        <v>87</v>
      </c>
      <c r="AY682" s="18" t="s">
        <v>202</v>
      </c>
      <c r="BE682" s="122">
        <f>IF(N682="základná",J682,0)</f>
        <v>0</v>
      </c>
      <c r="BF682" s="122">
        <f>IF(N682="znížená",J682,0)</f>
        <v>0</v>
      </c>
      <c r="BG682" s="122">
        <f>IF(N682="zákl. prenesená",J682,0)</f>
        <v>0</v>
      </c>
      <c r="BH682" s="122">
        <f>IF(N682="zníž. prenesená",J682,0)</f>
        <v>0</v>
      </c>
      <c r="BI682" s="122">
        <f>IF(N682="nulová",J682,0)</f>
        <v>0</v>
      </c>
      <c r="BJ682" s="18" t="s">
        <v>87</v>
      </c>
      <c r="BK682" s="122">
        <f>ROUND(I682*H682,2)</f>
        <v>0</v>
      </c>
      <c r="BL682" s="18" t="s">
        <v>289</v>
      </c>
      <c r="BM682" s="227" t="s">
        <v>2851</v>
      </c>
    </row>
    <row r="683" spans="1:65" s="13" customFormat="1" ht="11.25">
      <c r="B683" s="228"/>
      <c r="C683" s="229"/>
      <c r="D683" s="230" t="s">
        <v>210</v>
      </c>
      <c r="E683" s="231" t="s">
        <v>1</v>
      </c>
      <c r="F683" s="232" t="s">
        <v>2852</v>
      </c>
      <c r="G683" s="229"/>
      <c r="H683" s="233">
        <v>1</v>
      </c>
      <c r="I683" s="234"/>
      <c r="J683" s="229"/>
      <c r="K683" s="229"/>
      <c r="L683" s="235"/>
      <c r="M683" s="236"/>
      <c r="N683" s="237"/>
      <c r="O683" s="237"/>
      <c r="P683" s="237"/>
      <c r="Q683" s="237"/>
      <c r="R683" s="237"/>
      <c r="S683" s="237"/>
      <c r="T683" s="238"/>
      <c r="AT683" s="239" t="s">
        <v>210</v>
      </c>
      <c r="AU683" s="239" t="s">
        <v>87</v>
      </c>
      <c r="AV683" s="13" t="s">
        <v>87</v>
      </c>
      <c r="AW683" s="13" t="s">
        <v>33</v>
      </c>
      <c r="AX683" s="13" t="s">
        <v>81</v>
      </c>
      <c r="AY683" s="239" t="s">
        <v>202</v>
      </c>
    </row>
    <row r="684" spans="1:65" s="2" customFormat="1" ht="24.2" customHeight="1">
      <c r="A684" s="36"/>
      <c r="B684" s="37"/>
      <c r="C684" s="215" t="s">
        <v>866</v>
      </c>
      <c r="D684" s="215" t="s">
        <v>204</v>
      </c>
      <c r="E684" s="216" t="s">
        <v>2853</v>
      </c>
      <c r="F684" s="217" t="s">
        <v>2854</v>
      </c>
      <c r="G684" s="218" t="s">
        <v>223</v>
      </c>
      <c r="H684" s="219">
        <v>99.13</v>
      </c>
      <c r="I684" s="220"/>
      <c r="J684" s="221">
        <f>ROUND(I684*H684,2)</f>
        <v>0</v>
      </c>
      <c r="K684" s="222"/>
      <c r="L684" s="39"/>
      <c r="M684" s="223" t="s">
        <v>1</v>
      </c>
      <c r="N684" s="224" t="s">
        <v>43</v>
      </c>
      <c r="O684" s="73"/>
      <c r="P684" s="225">
        <f>O684*H684</f>
        <v>0</v>
      </c>
      <c r="Q684" s="225">
        <v>0</v>
      </c>
      <c r="R684" s="225">
        <f>Q684*H684</f>
        <v>0</v>
      </c>
      <c r="S684" s="225">
        <v>7.3200000000000001E-3</v>
      </c>
      <c r="T684" s="226">
        <f>S684*H684</f>
        <v>0.72563159999999993</v>
      </c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R684" s="227" t="s">
        <v>289</v>
      </c>
      <c r="AT684" s="227" t="s">
        <v>204</v>
      </c>
      <c r="AU684" s="227" t="s">
        <v>87</v>
      </c>
      <c r="AY684" s="18" t="s">
        <v>202</v>
      </c>
      <c r="BE684" s="122">
        <f>IF(N684="základná",J684,0)</f>
        <v>0</v>
      </c>
      <c r="BF684" s="122">
        <f>IF(N684="znížená",J684,0)</f>
        <v>0</v>
      </c>
      <c r="BG684" s="122">
        <f>IF(N684="zákl. prenesená",J684,0)</f>
        <v>0</v>
      </c>
      <c r="BH684" s="122">
        <f>IF(N684="zníž. prenesená",J684,0)</f>
        <v>0</v>
      </c>
      <c r="BI684" s="122">
        <f>IF(N684="nulová",J684,0)</f>
        <v>0</v>
      </c>
      <c r="BJ684" s="18" t="s">
        <v>87</v>
      </c>
      <c r="BK684" s="122">
        <f>ROUND(I684*H684,2)</f>
        <v>0</v>
      </c>
      <c r="BL684" s="18" t="s">
        <v>289</v>
      </c>
      <c r="BM684" s="227" t="s">
        <v>2855</v>
      </c>
    </row>
    <row r="685" spans="1:65" s="13" customFormat="1" ht="11.25">
      <c r="B685" s="228"/>
      <c r="C685" s="229"/>
      <c r="D685" s="230" t="s">
        <v>210</v>
      </c>
      <c r="E685" s="231" t="s">
        <v>1</v>
      </c>
      <c r="F685" s="232" t="s">
        <v>2856</v>
      </c>
      <c r="G685" s="229"/>
      <c r="H685" s="233">
        <v>99.13</v>
      </c>
      <c r="I685" s="234"/>
      <c r="J685" s="229"/>
      <c r="K685" s="229"/>
      <c r="L685" s="235"/>
      <c r="M685" s="236"/>
      <c r="N685" s="237"/>
      <c r="O685" s="237"/>
      <c r="P685" s="237"/>
      <c r="Q685" s="237"/>
      <c r="R685" s="237"/>
      <c r="S685" s="237"/>
      <c r="T685" s="238"/>
      <c r="AT685" s="239" t="s">
        <v>210</v>
      </c>
      <c r="AU685" s="239" t="s">
        <v>87</v>
      </c>
      <c r="AV685" s="13" t="s">
        <v>87</v>
      </c>
      <c r="AW685" s="13" t="s">
        <v>33</v>
      </c>
      <c r="AX685" s="13" t="s">
        <v>81</v>
      </c>
      <c r="AY685" s="239" t="s">
        <v>202</v>
      </c>
    </row>
    <row r="686" spans="1:65" s="2" customFormat="1" ht="49.15" customHeight="1">
      <c r="A686" s="36"/>
      <c r="B686" s="37"/>
      <c r="C686" s="215" t="s">
        <v>872</v>
      </c>
      <c r="D686" s="215" t="s">
        <v>204</v>
      </c>
      <c r="E686" s="216" t="s">
        <v>2857</v>
      </c>
      <c r="F686" s="217" t="s">
        <v>2858</v>
      </c>
      <c r="G686" s="218" t="s">
        <v>223</v>
      </c>
      <c r="H686" s="219">
        <v>18.5</v>
      </c>
      <c r="I686" s="220"/>
      <c r="J686" s="221">
        <f>ROUND(I686*H686,2)</f>
        <v>0</v>
      </c>
      <c r="K686" s="222"/>
      <c r="L686" s="39"/>
      <c r="M686" s="223" t="s">
        <v>1</v>
      </c>
      <c r="N686" s="224" t="s">
        <v>43</v>
      </c>
      <c r="O686" s="73"/>
      <c r="P686" s="225">
        <f>O686*H686</f>
        <v>0</v>
      </c>
      <c r="Q686" s="225">
        <v>6.7602799999999996E-3</v>
      </c>
      <c r="R686" s="225">
        <f>Q686*H686</f>
        <v>0.12506518</v>
      </c>
      <c r="S686" s="225">
        <v>0</v>
      </c>
      <c r="T686" s="226">
        <f>S686*H686</f>
        <v>0</v>
      </c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R686" s="227" t="s">
        <v>289</v>
      </c>
      <c r="AT686" s="227" t="s">
        <v>204</v>
      </c>
      <c r="AU686" s="227" t="s">
        <v>87</v>
      </c>
      <c r="AY686" s="18" t="s">
        <v>202</v>
      </c>
      <c r="BE686" s="122">
        <f>IF(N686="základná",J686,0)</f>
        <v>0</v>
      </c>
      <c r="BF686" s="122">
        <f>IF(N686="znížená",J686,0)</f>
        <v>0</v>
      </c>
      <c r="BG686" s="122">
        <f>IF(N686="zákl. prenesená",J686,0)</f>
        <v>0</v>
      </c>
      <c r="BH686" s="122">
        <f>IF(N686="zníž. prenesená",J686,0)</f>
        <v>0</v>
      </c>
      <c r="BI686" s="122">
        <f>IF(N686="nulová",J686,0)</f>
        <v>0</v>
      </c>
      <c r="BJ686" s="18" t="s">
        <v>87</v>
      </c>
      <c r="BK686" s="122">
        <f>ROUND(I686*H686,2)</f>
        <v>0</v>
      </c>
      <c r="BL686" s="18" t="s">
        <v>289</v>
      </c>
      <c r="BM686" s="227" t="s">
        <v>2859</v>
      </c>
    </row>
    <row r="687" spans="1:65" s="13" customFormat="1" ht="11.25">
      <c r="B687" s="228"/>
      <c r="C687" s="229"/>
      <c r="D687" s="230" t="s">
        <v>210</v>
      </c>
      <c r="E687" s="231" t="s">
        <v>1</v>
      </c>
      <c r="F687" s="232" t="s">
        <v>2860</v>
      </c>
      <c r="G687" s="229"/>
      <c r="H687" s="233">
        <v>9.25</v>
      </c>
      <c r="I687" s="234"/>
      <c r="J687" s="229"/>
      <c r="K687" s="229"/>
      <c r="L687" s="235"/>
      <c r="M687" s="236"/>
      <c r="N687" s="237"/>
      <c r="O687" s="237"/>
      <c r="P687" s="237"/>
      <c r="Q687" s="237"/>
      <c r="R687" s="237"/>
      <c r="S687" s="237"/>
      <c r="T687" s="238"/>
      <c r="AT687" s="239" t="s">
        <v>210</v>
      </c>
      <c r="AU687" s="239" t="s">
        <v>87</v>
      </c>
      <c r="AV687" s="13" t="s">
        <v>87</v>
      </c>
      <c r="AW687" s="13" t="s">
        <v>33</v>
      </c>
      <c r="AX687" s="13" t="s">
        <v>77</v>
      </c>
      <c r="AY687" s="239" t="s">
        <v>202</v>
      </c>
    </row>
    <row r="688" spans="1:65" s="13" customFormat="1" ht="11.25">
      <c r="B688" s="228"/>
      <c r="C688" s="229"/>
      <c r="D688" s="230" t="s">
        <v>210</v>
      </c>
      <c r="E688" s="231" t="s">
        <v>1</v>
      </c>
      <c r="F688" s="232" t="s">
        <v>2861</v>
      </c>
      <c r="G688" s="229"/>
      <c r="H688" s="233">
        <v>9.25</v>
      </c>
      <c r="I688" s="234"/>
      <c r="J688" s="229"/>
      <c r="K688" s="229"/>
      <c r="L688" s="235"/>
      <c r="M688" s="236"/>
      <c r="N688" s="237"/>
      <c r="O688" s="237"/>
      <c r="P688" s="237"/>
      <c r="Q688" s="237"/>
      <c r="R688" s="237"/>
      <c r="S688" s="237"/>
      <c r="T688" s="238"/>
      <c r="AT688" s="239" t="s">
        <v>210</v>
      </c>
      <c r="AU688" s="239" t="s">
        <v>87</v>
      </c>
      <c r="AV688" s="13" t="s">
        <v>87</v>
      </c>
      <c r="AW688" s="13" t="s">
        <v>33</v>
      </c>
      <c r="AX688" s="13" t="s">
        <v>77</v>
      </c>
      <c r="AY688" s="239" t="s">
        <v>202</v>
      </c>
    </row>
    <row r="689" spans="1:65" s="14" customFormat="1" ht="11.25">
      <c r="B689" s="240"/>
      <c r="C689" s="241"/>
      <c r="D689" s="230" t="s">
        <v>210</v>
      </c>
      <c r="E689" s="242" t="s">
        <v>1</v>
      </c>
      <c r="F689" s="243" t="s">
        <v>227</v>
      </c>
      <c r="G689" s="241"/>
      <c r="H689" s="244">
        <v>18.5</v>
      </c>
      <c r="I689" s="245"/>
      <c r="J689" s="241"/>
      <c r="K689" s="241"/>
      <c r="L689" s="246"/>
      <c r="M689" s="247"/>
      <c r="N689" s="248"/>
      <c r="O689" s="248"/>
      <c r="P689" s="248"/>
      <c r="Q689" s="248"/>
      <c r="R689" s="248"/>
      <c r="S689" s="248"/>
      <c r="T689" s="249"/>
      <c r="AT689" s="250" t="s">
        <v>210</v>
      </c>
      <c r="AU689" s="250" t="s">
        <v>87</v>
      </c>
      <c r="AV689" s="14" t="s">
        <v>215</v>
      </c>
      <c r="AW689" s="14" t="s">
        <v>33</v>
      </c>
      <c r="AX689" s="14" t="s">
        <v>81</v>
      </c>
      <c r="AY689" s="250" t="s">
        <v>202</v>
      </c>
    </row>
    <row r="690" spans="1:65" s="2" customFormat="1" ht="24.2" customHeight="1">
      <c r="A690" s="36"/>
      <c r="B690" s="37"/>
      <c r="C690" s="215" t="s">
        <v>877</v>
      </c>
      <c r="D690" s="215" t="s">
        <v>204</v>
      </c>
      <c r="E690" s="216" t="s">
        <v>2862</v>
      </c>
      <c r="F690" s="217" t="s">
        <v>2863</v>
      </c>
      <c r="G690" s="218" t="s">
        <v>230</v>
      </c>
      <c r="H690" s="219">
        <v>37.1</v>
      </c>
      <c r="I690" s="220"/>
      <c r="J690" s="221">
        <f>ROUND(I690*H690,2)</f>
        <v>0</v>
      </c>
      <c r="K690" s="222"/>
      <c r="L690" s="39"/>
      <c r="M690" s="223" t="s">
        <v>1</v>
      </c>
      <c r="N690" s="224" t="s">
        <v>43</v>
      </c>
      <c r="O690" s="73"/>
      <c r="P690" s="225">
        <f>O690*H690</f>
        <v>0</v>
      </c>
      <c r="Q690" s="225">
        <v>0</v>
      </c>
      <c r="R690" s="225">
        <f>Q690*H690</f>
        <v>0</v>
      </c>
      <c r="S690" s="225">
        <v>4.45E-3</v>
      </c>
      <c r="T690" s="226">
        <f>S690*H690</f>
        <v>0.16509499999999999</v>
      </c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R690" s="227" t="s">
        <v>289</v>
      </c>
      <c r="AT690" s="227" t="s">
        <v>204</v>
      </c>
      <c r="AU690" s="227" t="s">
        <v>87</v>
      </c>
      <c r="AY690" s="18" t="s">
        <v>202</v>
      </c>
      <c r="BE690" s="122">
        <f>IF(N690="základná",J690,0)</f>
        <v>0</v>
      </c>
      <c r="BF690" s="122">
        <f>IF(N690="znížená",J690,0)</f>
        <v>0</v>
      </c>
      <c r="BG690" s="122">
        <f>IF(N690="zákl. prenesená",J690,0)</f>
        <v>0</v>
      </c>
      <c r="BH690" s="122">
        <f>IF(N690="zníž. prenesená",J690,0)</f>
        <v>0</v>
      </c>
      <c r="BI690" s="122">
        <f>IF(N690="nulová",J690,0)</f>
        <v>0</v>
      </c>
      <c r="BJ690" s="18" t="s">
        <v>87</v>
      </c>
      <c r="BK690" s="122">
        <f>ROUND(I690*H690,2)</f>
        <v>0</v>
      </c>
      <c r="BL690" s="18" t="s">
        <v>289</v>
      </c>
      <c r="BM690" s="227" t="s">
        <v>2864</v>
      </c>
    </row>
    <row r="691" spans="1:65" s="16" customFormat="1" ht="11.25">
      <c r="B691" s="262"/>
      <c r="C691" s="263"/>
      <c r="D691" s="230" t="s">
        <v>210</v>
      </c>
      <c r="E691" s="264" t="s">
        <v>1</v>
      </c>
      <c r="F691" s="265" t="s">
        <v>2865</v>
      </c>
      <c r="G691" s="263"/>
      <c r="H691" s="264" t="s">
        <v>1</v>
      </c>
      <c r="I691" s="266"/>
      <c r="J691" s="263"/>
      <c r="K691" s="263"/>
      <c r="L691" s="267"/>
      <c r="M691" s="268"/>
      <c r="N691" s="269"/>
      <c r="O691" s="269"/>
      <c r="P691" s="269"/>
      <c r="Q691" s="269"/>
      <c r="R691" s="269"/>
      <c r="S691" s="269"/>
      <c r="T691" s="270"/>
      <c r="AT691" s="271" t="s">
        <v>210</v>
      </c>
      <c r="AU691" s="271" t="s">
        <v>87</v>
      </c>
      <c r="AV691" s="16" t="s">
        <v>81</v>
      </c>
      <c r="AW691" s="16" t="s">
        <v>33</v>
      </c>
      <c r="AX691" s="16" t="s">
        <v>77</v>
      </c>
      <c r="AY691" s="271" t="s">
        <v>202</v>
      </c>
    </row>
    <row r="692" spans="1:65" s="13" customFormat="1" ht="11.25">
      <c r="B692" s="228"/>
      <c r="C692" s="229"/>
      <c r="D692" s="230" t="s">
        <v>210</v>
      </c>
      <c r="E692" s="231" t="s">
        <v>1</v>
      </c>
      <c r="F692" s="232" t="s">
        <v>2866</v>
      </c>
      <c r="G692" s="229"/>
      <c r="H692" s="233">
        <v>28.6</v>
      </c>
      <c r="I692" s="234"/>
      <c r="J692" s="229"/>
      <c r="K692" s="229"/>
      <c r="L692" s="235"/>
      <c r="M692" s="236"/>
      <c r="N692" s="237"/>
      <c r="O692" s="237"/>
      <c r="P692" s="237"/>
      <c r="Q692" s="237"/>
      <c r="R692" s="237"/>
      <c r="S692" s="237"/>
      <c r="T692" s="238"/>
      <c r="AT692" s="239" t="s">
        <v>210</v>
      </c>
      <c r="AU692" s="239" t="s">
        <v>87</v>
      </c>
      <c r="AV692" s="13" t="s">
        <v>87</v>
      </c>
      <c r="AW692" s="13" t="s">
        <v>33</v>
      </c>
      <c r="AX692" s="13" t="s">
        <v>77</v>
      </c>
      <c r="AY692" s="239" t="s">
        <v>202</v>
      </c>
    </row>
    <row r="693" spans="1:65" s="13" customFormat="1" ht="11.25">
      <c r="B693" s="228"/>
      <c r="C693" s="229"/>
      <c r="D693" s="230" t="s">
        <v>210</v>
      </c>
      <c r="E693" s="231" t="s">
        <v>1</v>
      </c>
      <c r="F693" s="232" t="s">
        <v>2867</v>
      </c>
      <c r="G693" s="229"/>
      <c r="H693" s="233">
        <v>8.5</v>
      </c>
      <c r="I693" s="234"/>
      <c r="J693" s="229"/>
      <c r="K693" s="229"/>
      <c r="L693" s="235"/>
      <c r="M693" s="236"/>
      <c r="N693" s="237"/>
      <c r="O693" s="237"/>
      <c r="P693" s="237"/>
      <c r="Q693" s="237"/>
      <c r="R693" s="237"/>
      <c r="S693" s="237"/>
      <c r="T693" s="238"/>
      <c r="AT693" s="239" t="s">
        <v>210</v>
      </c>
      <c r="AU693" s="239" t="s">
        <v>87</v>
      </c>
      <c r="AV693" s="13" t="s">
        <v>87</v>
      </c>
      <c r="AW693" s="13" t="s">
        <v>33</v>
      </c>
      <c r="AX693" s="13" t="s">
        <v>77</v>
      </c>
      <c r="AY693" s="239" t="s">
        <v>202</v>
      </c>
    </row>
    <row r="694" spans="1:65" s="14" customFormat="1" ht="11.25">
      <c r="B694" s="240"/>
      <c r="C694" s="241"/>
      <c r="D694" s="230" t="s">
        <v>210</v>
      </c>
      <c r="E694" s="242" t="s">
        <v>1</v>
      </c>
      <c r="F694" s="243" t="s">
        <v>227</v>
      </c>
      <c r="G694" s="241"/>
      <c r="H694" s="244">
        <v>37.1</v>
      </c>
      <c r="I694" s="245"/>
      <c r="J694" s="241"/>
      <c r="K694" s="241"/>
      <c r="L694" s="246"/>
      <c r="M694" s="247"/>
      <c r="N694" s="248"/>
      <c r="O694" s="248"/>
      <c r="P694" s="248"/>
      <c r="Q694" s="248"/>
      <c r="R694" s="248"/>
      <c r="S694" s="248"/>
      <c r="T694" s="249"/>
      <c r="AT694" s="250" t="s">
        <v>210</v>
      </c>
      <c r="AU694" s="250" t="s">
        <v>87</v>
      </c>
      <c r="AV694" s="14" t="s">
        <v>215</v>
      </c>
      <c r="AW694" s="14" t="s">
        <v>33</v>
      </c>
      <c r="AX694" s="14" t="s">
        <v>81</v>
      </c>
      <c r="AY694" s="250" t="s">
        <v>202</v>
      </c>
    </row>
    <row r="695" spans="1:65" s="2" customFormat="1" ht="37.9" customHeight="1">
      <c r="A695" s="36"/>
      <c r="B695" s="37"/>
      <c r="C695" s="215" t="s">
        <v>882</v>
      </c>
      <c r="D695" s="215" t="s">
        <v>204</v>
      </c>
      <c r="E695" s="216" t="s">
        <v>2868</v>
      </c>
      <c r="F695" s="217" t="s">
        <v>2869</v>
      </c>
      <c r="G695" s="218" t="s">
        <v>869</v>
      </c>
      <c r="H695" s="219">
        <v>2.7</v>
      </c>
      <c r="I695" s="220"/>
      <c r="J695" s="221">
        <f>ROUND(I695*H695,2)</f>
        <v>0</v>
      </c>
      <c r="K695" s="222"/>
      <c r="L695" s="39"/>
      <c r="M695" s="223" t="s">
        <v>1</v>
      </c>
      <c r="N695" s="224" t="s">
        <v>43</v>
      </c>
      <c r="O695" s="73"/>
      <c r="P695" s="225">
        <f>O695*H695</f>
        <v>0</v>
      </c>
      <c r="Q695" s="225">
        <v>4.6905717964610598E-4</v>
      </c>
      <c r="R695" s="225">
        <f>Q695*H695</f>
        <v>1.2664543850444863E-3</v>
      </c>
      <c r="S695" s="225">
        <v>0</v>
      </c>
      <c r="T695" s="226">
        <f>S695*H695</f>
        <v>0</v>
      </c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R695" s="227" t="s">
        <v>289</v>
      </c>
      <c r="AT695" s="227" t="s">
        <v>204</v>
      </c>
      <c r="AU695" s="227" t="s">
        <v>87</v>
      </c>
      <c r="AY695" s="18" t="s">
        <v>202</v>
      </c>
      <c r="BE695" s="122">
        <f>IF(N695="základná",J695,0)</f>
        <v>0</v>
      </c>
      <c r="BF695" s="122">
        <f>IF(N695="znížená",J695,0)</f>
        <v>0</v>
      </c>
      <c r="BG695" s="122">
        <f>IF(N695="zákl. prenesená",J695,0)</f>
        <v>0</v>
      </c>
      <c r="BH695" s="122">
        <f>IF(N695="zníž. prenesená",J695,0)</f>
        <v>0</v>
      </c>
      <c r="BI695" s="122">
        <f>IF(N695="nulová",J695,0)</f>
        <v>0</v>
      </c>
      <c r="BJ695" s="18" t="s">
        <v>87</v>
      </c>
      <c r="BK695" s="122">
        <f>ROUND(I695*H695,2)</f>
        <v>0</v>
      </c>
      <c r="BL695" s="18" t="s">
        <v>289</v>
      </c>
      <c r="BM695" s="227" t="s">
        <v>2870</v>
      </c>
    </row>
    <row r="696" spans="1:65" s="13" customFormat="1" ht="11.25">
      <c r="B696" s="228"/>
      <c r="C696" s="229"/>
      <c r="D696" s="230" t="s">
        <v>210</v>
      </c>
      <c r="E696" s="231" t="s">
        <v>1</v>
      </c>
      <c r="F696" s="232" t="s">
        <v>2871</v>
      </c>
      <c r="G696" s="229"/>
      <c r="H696" s="233">
        <v>2.7</v>
      </c>
      <c r="I696" s="234"/>
      <c r="J696" s="229"/>
      <c r="K696" s="229"/>
      <c r="L696" s="235"/>
      <c r="M696" s="236"/>
      <c r="N696" s="237"/>
      <c r="O696" s="237"/>
      <c r="P696" s="237"/>
      <c r="Q696" s="237"/>
      <c r="R696" s="237"/>
      <c r="S696" s="237"/>
      <c r="T696" s="238"/>
      <c r="AT696" s="239" t="s">
        <v>210</v>
      </c>
      <c r="AU696" s="239" t="s">
        <v>87</v>
      </c>
      <c r="AV696" s="13" t="s">
        <v>87</v>
      </c>
      <c r="AW696" s="13" t="s">
        <v>33</v>
      </c>
      <c r="AX696" s="13" t="s">
        <v>81</v>
      </c>
      <c r="AY696" s="239" t="s">
        <v>202</v>
      </c>
    </row>
    <row r="697" spans="1:65" s="2" customFormat="1" ht="24.2" customHeight="1">
      <c r="A697" s="36"/>
      <c r="B697" s="37"/>
      <c r="C697" s="215" t="s">
        <v>891</v>
      </c>
      <c r="D697" s="215" t="s">
        <v>204</v>
      </c>
      <c r="E697" s="216" t="s">
        <v>2872</v>
      </c>
      <c r="F697" s="217" t="s">
        <v>2873</v>
      </c>
      <c r="G697" s="218" t="s">
        <v>230</v>
      </c>
      <c r="H697" s="219">
        <v>22</v>
      </c>
      <c r="I697" s="220"/>
      <c r="J697" s="221">
        <f>ROUND(I697*H697,2)</f>
        <v>0</v>
      </c>
      <c r="K697" s="222"/>
      <c r="L697" s="39"/>
      <c r="M697" s="223" t="s">
        <v>1</v>
      </c>
      <c r="N697" s="224" t="s">
        <v>43</v>
      </c>
      <c r="O697" s="73"/>
      <c r="P697" s="225">
        <f>O697*H697</f>
        <v>0</v>
      </c>
      <c r="Q697" s="225">
        <v>0</v>
      </c>
      <c r="R697" s="225">
        <f>Q697*H697</f>
        <v>0</v>
      </c>
      <c r="S697" s="225">
        <v>4.1799999999999997E-3</v>
      </c>
      <c r="T697" s="226">
        <f>S697*H697</f>
        <v>9.1959999999999986E-2</v>
      </c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R697" s="227" t="s">
        <v>289</v>
      </c>
      <c r="AT697" s="227" t="s">
        <v>204</v>
      </c>
      <c r="AU697" s="227" t="s">
        <v>87</v>
      </c>
      <c r="AY697" s="18" t="s">
        <v>202</v>
      </c>
      <c r="BE697" s="122">
        <f>IF(N697="základná",J697,0)</f>
        <v>0</v>
      </c>
      <c r="BF697" s="122">
        <f>IF(N697="znížená",J697,0)</f>
        <v>0</v>
      </c>
      <c r="BG697" s="122">
        <f>IF(N697="zákl. prenesená",J697,0)</f>
        <v>0</v>
      </c>
      <c r="BH697" s="122">
        <f>IF(N697="zníž. prenesená",J697,0)</f>
        <v>0</v>
      </c>
      <c r="BI697" s="122">
        <f>IF(N697="nulová",J697,0)</f>
        <v>0</v>
      </c>
      <c r="BJ697" s="18" t="s">
        <v>87</v>
      </c>
      <c r="BK697" s="122">
        <f>ROUND(I697*H697,2)</f>
        <v>0</v>
      </c>
      <c r="BL697" s="18" t="s">
        <v>289</v>
      </c>
      <c r="BM697" s="227" t="s">
        <v>2874</v>
      </c>
    </row>
    <row r="698" spans="1:65" s="13" customFormat="1" ht="11.25">
      <c r="B698" s="228"/>
      <c r="C698" s="229"/>
      <c r="D698" s="230" t="s">
        <v>210</v>
      </c>
      <c r="E698" s="231" t="s">
        <v>1</v>
      </c>
      <c r="F698" s="232" t="s">
        <v>2875</v>
      </c>
      <c r="G698" s="229"/>
      <c r="H698" s="233">
        <v>22</v>
      </c>
      <c r="I698" s="234"/>
      <c r="J698" s="229"/>
      <c r="K698" s="229"/>
      <c r="L698" s="235"/>
      <c r="M698" s="236"/>
      <c r="N698" s="237"/>
      <c r="O698" s="237"/>
      <c r="P698" s="237"/>
      <c r="Q698" s="237"/>
      <c r="R698" s="237"/>
      <c r="S698" s="237"/>
      <c r="T698" s="238"/>
      <c r="AT698" s="239" t="s">
        <v>210</v>
      </c>
      <c r="AU698" s="239" t="s">
        <v>87</v>
      </c>
      <c r="AV698" s="13" t="s">
        <v>87</v>
      </c>
      <c r="AW698" s="13" t="s">
        <v>33</v>
      </c>
      <c r="AX698" s="13" t="s">
        <v>81</v>
      </c>
      <c r="AY698" s="239" t="s">
        <v>202</v>
      </c>
    </row>
    <row r="699" spans="1:65" s="2" customFormat="1" ht="24.2" customHeight="1">
      <c r="A699" s="36"/>
      <c r="B699" s="37"/>
      <c r="C699" s="215" t="s">
        <v>896</v>
      </c>
      <c r="D699" s="215" t="s">
        <v>204</v>
      </c>
      <c r="E699" s="216" t="s">
        <v>2876</v>
      </c>
      <c r="F699" s="217" t="s">
        <v>2877</v>
      </c>
      <c r="G699" s="218" t="s">
        <v>869</v>
      </c>
      <c r="H699" s="219">
        <v>14</v>
      </c>
      <c r="I699" s="220"/>
      <c r="J699" s="221">
        <f>ROUND(I699*H699,2)</f>
        <v>0</v>
      </c>
      <c r="K699" s="222"/>
      <c r="L699" s="39"/>
      <c r="M699" s="223" t="s">
        <v>1</v>
      </c>
      <c r="N699" s="224" t="s">
        <v>43</v>
      </c>
      <c r="O699" s="73"/>
      <c r="P699" s="225">
        <f>O699*H699</f>
        <v>0</v>
      </c>
      <c r="Q699" s="225">
        <v>4.2000000000000002E-4</v>
      </c>
      <c r="R699" s="225">
        <f>Q699*H699</f>
        <v>5.8799999999999998E-3</v>
      </c>
      <c r="S699" s="225">
        <v>0</v>
      </c>
      <c r="T699" s="226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227" t="s">
        <v>289</v>
      </c>
      <c r="AT699" s="227" t="s">
        <v>204</v>
      </c>
      <c r="AU699" s="227" t="s">
        <v>87</v>
      </c>
      <c r="AY699" s="18" t="s">
        <v>202</v>
      </c>
      <c r="BE699" s="122">
        <f>IF(N699="základná",J699,0)</f>
        <v>0</v>
      </c>
      <c r="BF699" s="122">
        <f>IF(N699="znížená",J699,0)</f>
        <v>0</v>
      </c>
      <c r="BG699" s="122">
        <f>IF(N699="zákl. prenesená",J699,0)</f>
        <v>0</v>
      </c>
      <c r="BH699" s="122">
        <f>IF(N699="zníž. prenesená",J699,0)</f>
        <v>0</v>
      </c>
      <c r="BI699" s="122">
        <f>IF(N699="nulová",J699,0)</f>
        <v>0</v>
      </c>
      <c r="BJ699" s="18" t="s">
        <v>87</v>
      </c>
      <c r="BK699" s="122">
        <f>ROUND(I699*H699,2)</f>
        <v>0</v>
      </c>
      <c r="BL699" s="18" t="s">
        <v>289</v>
      </c>
      <c r="BM699" s="227" t="s">
        <v>2878</v>
      </c>
    </row>
    <row r="700" spans="1:65" s="13" customFormat="1" ht="11.25">
      <c r="B700" s="228"/>
      <c r="C700" s="229"/>
      <c r="D700" s="230" t="s">
        <v>210</v>
      </c>
      <c r="E700" s="231" t="s">
        <v>1</v>
      </c>
      <c r="F700" s="232" t="s">
        <v>2879</v>
      </c>
      <c r="G700" s="229"/>
      <c r="H700" s="233">
        <v>14</v>
      </c>
      <c r="I700" s="234"/>
      <c r="J700" s="229"/>
      <c r="K700" s="229"/>
      <c r="L700" s="235"/>
      <c r="M700" s="236"/>
      <c r="N700" s="237"/>
      <c r="O700" s="237"/>
      <c r="P700" s="237"/>
      <c r="Q700" s="237"/>
      <c r="R700" s="237"/>
      <c r="S700" s="237"/>
      <c r="T700" s="238"/>
      <c r="AT700" s="239" t="s">
        <v>210</v>
      </c>
      <c r="AU700" s="239" t="s">
        <v>87</v>
      </c>
      <c r="AV700" s="13" t="s">
        <v>87</v>
      </c>
      <c r="AW700" s="13" t="s">
        <v>33</v>
      </c>
      <c r="AX700" s="13" t="s">
        <v>81</v>
      </c>
      <c r="AY700" s="239" t="s">
        <v>202</v>
      </c>
    </row>
    <row r="701" spans="1:65" s="2" customFormat="1" ht="24.2" customHeight="1">
      <c r="A701" s="36"/>
      <c r="B701" s="37"/>
      <c r="C701" s="215" t="s">
        <v>901</v>
      </c>
      <c r="D701" s="215" t="s">
        <v>204</v>
      </c>
      <c r="E701" s="216" t="s">
        <v>2880</v>
      </c>
      <c r="F701" s="217" t="s">
        <v>2881</v>
      </c>
      <c r="G701" s="218" t="s">
        <v>869</v>
      </c>
      <c r="H701" s="219">
        <v>7.4</v>
      </c>
      <c r="I701" s="220"/>
      <c r="J701" s="221">
        <f>ROUND(I701*H701,2)</f>
        <v>0</v>
      </c>
      <c r="K701" s="222"/>
      <c r="L701" s="39"/>
      <c r="M701" s="223" t="s">
        <v>1</v>
      </c>
      <c r="N701" s="224" t="s">
        <v>43</v>
      </c>
      <c r="O701" s="73"/>
      <c r="P701" s="225">
        <f>O701*H701</f>
        <v>0</v>
      </c>
      <c r="Q701" s="225">
        <v>4.2000000000000002E-4</v>
      </c>
      <c r="R701" s="225">
        <f>Q701*H701</f>
        <v>3.1080000000000001E-3</v>
      </c>
      <c r="S701" s="225">
        <v>0</v>
      </c>
      <c r="T701" s="226">
        <f>S701*H701</f>
        <v>0</v>
      </c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R701" s="227" t="s">
        <v>289</v>
      </c>
      <c r="AT701" s="227" t="s">
        <v>204</v>
      </c>
      <c r="AU701" s="227" t="s">
        <v>87</v>
      </c>
      <c r="AY701" s="18" t="s">
        <v>202</v>
      </c>
      <c r="BE701" s="122">
        <f>IF(N701="základná",J701,0)</f>
        <v>0</v>
      </c>
      <c r="BF701" s="122">
        <f>IF(N701="znížená",J701,0)</f>
        <v>0</v>
      </c>
      <c r="BG701" s="122">
        <f>IF(N701="zákl. prenesená",J701,0)</f>
        <v>0</v>
      </c>
      <c r="BH701" s="122">
        <f>IF(N701="zníž. prenesená",J701,0)</f>
        <v>0</v>
      </c>
      <c r="BI701" s="122">
        <f>IF(N701="nulová",J701,0)</f>
        <v>0</v>
      </c>
      <c r="BJ701" s="18" t="s">
        <v>87</v>
      </c>
      <c r="BK701" s="122">
        <f>ROUND(I701*H701,2)</f>
        <v>0</v>
      </c>
      <c r="BL701" s="18" t="s">
        <v>289</v>
      </c>
      <c r="BM701" s="227" t="s">
        <v>2882</v>
      </c>
    </row>
    <row r="702" spans="1:65" s="13" customFormat="1" ht="11.25">
      <c r="B702" s="228"/>
      <c r="C702" s="229"/>
      <c r="D702" s="230" t="s">
        <v>210</v>
      </c>
      <c r="E702" s="231" t="s">
        <v>1</v>
      </c>
      <c r="F702" s="232" t="s">
        <v>2883</v>
      </c>
      <c r="G702" s="229"/>
      <c r="H702" s="233">
        <v>7.4</v>
      </c>
      <c r="I702" s="234"/>
      <c r="J702" s="229"/>
      <c r="K702" s="229"/>
      <c r="L702" s="235"/>
      <c r="M702" s="236"/>
      <c r="N702" s="237"/>
      <c r="O702" s="237"/>
      <c r="P702" s="237"/>
      <c r="Q702" s="237"/>
      <c r="R702" s="237"/>
      <c r="S702" s="237"/>
      <c r="T702" s="238"/>
      <c r="AT702" s="239" t="s">
        <v>210</v>
      </c>
      <c r="AU702" s="239" t="s">
        <v>87</v>
      </c>
      <c r="AV702" s="13" t="s">
        <v>87</v>
      </c>
      <c r="AW702" s="13" t="s">
        <v>33</v>
      </c>
      <c r="AX702" s="13" t="s">
        <v>81</v>
      </c>
      <c r="AY702" s="239" t="s">
        <v>202</v>
      </c>
    </row>
    <row r="703" spans="1:65" s="2" customFormat="1" ht="24.2" customHeight="1">
      <c r="A703" s="36"/>
      <c r="B703" s="37"/>
      <c r="C703" s="215" t="s">
        <v>906</v>
      </c>
      <c r="D703" s="215" t="s">
        <v>204</v>
      </c>
      <c r="E703" s="216" t="s">
        <v>2884</v>
      </c>
      <c r="F703" s="217" t="s">
        <v>2885</v>
      </c>
      <c r="G703" s="218" t="s">
        <v>869</v>
      </c>
      <c r="H703" s="219">
        <v>11.3</v>
      </c>
      <c r="I703" s="220"/>
      <c r="J703" s="221">
        <f>ROUND(I703*H703,2)</f>
        <v>0</v>
      </c>
      <c r="K703" s="222"/>
      <c r="L703" s="39"/>
      <c r="M703" s="223" t="s">
        <v>1</v>
      </c>
      <c r="N703" s="224" t="s">
        <v>43</v>
      </c>
      <c r="O703" s="73"/>
      <c r="P703" s="225">
        <f>O703*H703</f>
        <v>0</v>
      </c>
      <c r="Q703" s="225">
        <v>4.2000000000000002E-4</v>
      </c>
      <c r="R703" s="225">
        <f>Q703*H703</f>
        <v>4.7460000000000002E-3</v>
      </c>
      <c r="S703" s="225">
        <v>0</v>
      </c>
      <c r="T703" s="226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227" t="s">
        <v>289</v>
      </c>
      <c r="AT703" s="227" t="s">
        <v>204</v>
      </c>
      <c r="AU703" s="227" t="s">
        <v>87</v>
      </c>
      <c r="AY703" s="18" t="s">
        <v>202</v>
      </c>
      <c r="BE703" s="122">
        <f>IF(N703="základná",J703,0)</f>
        <v>0</v>
      </c>
      <c r="BF703" s="122">
        <f>IF(N703="znížená",J703,0)</f>
        <v>0</v>
      </c>
      <c r="BG703" s="122">
        <f>IF(N703="zákl. prenesená",J703,0)</f>
        <v>0</v>
      </c>
      <c r="BH703" s="122">
        <f>IF(N703="zníž. prenesená",J703,0)</f>
        <v>0</v>
      </c>
      <c r="BI703" s="122">
        <f>IF(N703="nulová",J703,0)</f>
        <v>0</v>
      </c>
      <c r="BJ703" s="18" t="s">
        <v>87</v>
      </c>
      <c r="BK703" s="122">
        <f>ROUND(I703*H703,2)</f>
        <v>0</v>
      </c>
      <c r="BL703" s="18" t="s">
        <v>289</v>
      </c>
      <c r="BM703" s="227" t="s">
        <v>2886</v>
      </c>
    </row>
    <row r="704" spans="1:65" s="13" customFormat="1" ht="11.25">
      <c r="B704" s="228"/>
      <c r="C704" s="229"/>
      <c r="D704" s="230" t="s">
        <v>210</v>
      </c>
      <c r="E704" s="231" t="s">
        <v>1</v>
      </c>
      <c r="F704" s="232" t="s">
        <v>2887</v>
      </c>
      <c r="G704" s="229"/>
      <c r="H704" s="233">
        <v>11.3</v>
      </c>
      <c r="I704" s="234"/>
      <c r="J704" s="229"/>
      <c r="K704" s="229"/>
      <c r="L704" s="235"/>
      <c r="M704" s="236"/>
      <c r="N704" s="237"/>
      <c r="O704" s="237"/>
      <c r="P704" s="237"/>
      <c r="Q704" s="237"/>
      <c r="R704" s="237"/>
      <c r="S704" s="237"/>
      <c r="T704" s="238"/>
      <c r="AT704" s="239" t="s">
        <v>210</v>
      </c>
      <c r="AU704" s="239" t="s">
        <v>87</v>
      </c>
      <c r="AV704" s="13" t="s">
        <v>87</v>
      </c>
      <c r="AW704" s="13" t="s">
        <v>33</v>
      </c>
      <c r="AX704" s="13" t="s">
        <v>81</v>
      </c>
      <c r="AY704" s="239" t="s">
        <v>202</v>
      </c>
    </row>
    <row r="705" spans="1:65" s="2" customFormat="1" ht="24.2" customHeight="1">
      <c r="A705" s="36"/>
      <c r="B705" s="37"/>
      <c r="C705" s="215" t="s">
        <v>912</v>
      </c>
      <c r="D705" s="215" t="s">
        <v>204</v>
      </c>
      <c r="E705" s="216" t="s">
        <v>2888</v>
      </c>
      <c r="F705" s="217" t="s">
        <v>2889</v>
      </c>
      <c r="G705" s="218" t="s">
        <v>287</v>
      </c>
      <c r="H705" s="219">
        <v>1</v>
      </c>
      <c r="I705" s="220"/>
      <c r="J705" s="221">
        <f>ROUND(I705*H705,2)</f>
        <v>0</v>
      </c>
      <c r="K705" s="222"/>
      <c r="L705" s="39"/>
      <c r="M705" s="223" t="s">
        <v>1</v>
      </c>
      <c r="N705" s="224" t="s">
        <v>43</v>
      </c>
      <c r="O705" s="73"/>
      <c r="P705" s="225">
        <f>O705*H705</f>
        <v>0</v>
      </c>
      <c r="Q705" s="225">
        <v>2.5999999999999998E-4</v>
      </c>
      <c r="R705" s="225">
        <f>Q705*H705</f>
        <v>2.5999999999999998E-4</v>
      </c>
      <c r="S705" s="225">
        <v>0</v>
      </c>
      <c r="T705" s="226">
        <f>S705*H705</f>
        <v>0</v>
      </c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R705" s="227" t="s">
        <v>289</v>
      </c>
      <c r="AT705" s="227" t="s">
        <v>204</v>
      </c>
      <c r="AU705" s="227" t="s">
        <v>87</v>
      </c>
      <c r="AY705" s="18" t="s">
        <v>202</v>
      </c>
      <c r="BE705" s="122">
        <f>IF(N705="základná",J705,0)</f>
        <v>0</v>
      </c>
      <c r="BF705" s="122">
        <f>IF(N705="znížená",J705,0)</f>
        <v>0</v>
      </c>
      <c r="BG705" s="122">
        <f>IF(N705="zákl. prenesená",J705,0)</f>
        <v>0</v>
      </c>
      <c r="BH705" s="122">
        <f>IF(N705="zníž. prenesená",J705,0)</f>
        <v>0</v>
      </c>
      <c r="BI705" s="122">
        <f>IF(N705="nulová",J705,0)</f>
        <v>0</v>
      </c>
      <c r="BJ705" s="18" t="s">
        <v>87</v>
      </c>
      <c r="BK705" s="122">
        <f>ROUND(I705*H705,2)</f>
        <v>0</v>
      </c>
      <c r="BL705" s="18" t="s">
        <v>289</v>
      </c>
      <c r="BM705" s="227" t="s">
        <v>2890</v>
      </c>
    </row>
    <row r="706" spans="1:65" s="13" customFormat="1" ht="11.25">
      <c r="B706" s="228"/>
      <c r="C706" s="229"/>
      <c r="D706" s="230" t="s">
        <v>210</v>
      </c>
      <c r="E706" s="231" t="s">
        <v>1</v>
      </c>
      <c r="F706" s="232" t="s">
        <v>2891</v>
      </c>
      <c r="G706" s="229"/>
      <c r="H706" s="233">
        <v>1</v>
      </c>
      <c r="I706" s="234"/>
      <c r="J706" s="229"/>
      <c r="K706" s="229"/>
      <c r="L706" s="235"/>
      <c r="M706" s="236"/>
      <c r="N706" s="237"/>
      <c r="O706" s="237"/>
      <c r="P706" s="237"/>
      <c r="Q706" s="237"/>
      <c r="R706" s="237"/>
      <c r="S706" s="237"/>
      <c r="T706" s="238"/>
      <c r="AT706" s="239" t="s">
        <v>210</v>
      </c>
      <c r="AU706" s="239" t="s">
        <v>87</v>
      </c>
      <c r="AV706" s="13" t="s">
        <v>87</v>
      </c>
      <c r="AW706" s="13" t="s">
        <v>33</v>
      </c>
      <c r="AX706" s="13" t="s">
        <v>81</v>
      </c>
      <c r="AY706" s="239" t="s">
        <v>202</v>
      </c>
    </row>
    <row r="707" spans="1:65" s="2" customFormat="1" ht="24.2" customHeight="1">
      <c r="A707" s="36"/>
      <c r="B707" s="37"/>
      <c r="C707" s="215" t="s">
        <v>917</v>
      </c>
      <c r="D707" s="215" t="s">
        <v>204</v>
      </c>
      <c r="E707" s="216" t="s">
        <v>2892</v>
      </c>
      <c r="F707" s="217" t="s">
        <v>2893</v>
      </c>
      <c r="G707" s="218" t="s">
        <v>869</v>
      </c>
      <c r="H707" s="219">
        <v>0.6</v>
      </c>
      <c r="I707" s="220"/>
      <c r="J707" s="221">
        <f>ROUND(I707*H707,2)</f>
        <v>0</v>
      </c>
      <c r="K707" s="222"/>
      <c r="L707" s="39"/>
      <c r="M707" s="223" t="s">
        <v>1</v>
      </c>
      <c r="N707" s="224" t="s">
        <v>43</v>
      </c>
      <c r="O707" s="73"/>
      <c r="P707" s="225">
        <f>O707*H707</f>
        <v>0</v>
      </c>
      <c r="Q707" s="225">
        <v>2E-3</v>
      </c>
      <c r="R707" s="225">
        <f>Q707*H707</f>
        <v>1.1999999999999999E-3</v>
      </c>
      <c r="S707" s="225">
        <v>0</v>
      </c>
      <c r="T707" s="226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227" t="s">
        <v>289</v>
      </c>
      <c r="AT707" s="227" t="s">
        <v>204</v>
      </c>
      <c r="AU707" s="227" t="s">
        <v>87</v>
      </c>
      <c r="AY707" s="18" t="s">
        <v>202</v>
      </c>
      <c r="BE707" s="122">
        <f>IF(N707="základná",J707,0)</f>
        <v>0</v>
      </c>
      <c r="BF707" s="122">
        <f>IF(N707="znížená",J707,0)</f>
        <v>0</v>
      </c>
      <c r="BG707" s="122">
        <f>IF(N707="zákl. prenesená",J707,0)</f>
        <v>0</v>
      </c>
      <c r="BH707" s="122">
        <f>IF(N707="zníž. prenesená",J707,0)</f>
        <v>0</v>
      </c>
      <c r="BI707" s="122">
        <f>IF(N707="nulová",J707,0)</f>
        <v>0</v>
      </c>
      <c r="BJ707" s="18" t="s">
        <v>87</v>
      </c>
      <c r="BK707" s="122">
        <f>ROUND(I707*H707,2)</f>
        <v>0</v>
      </c>
      <c r="BL707" s="18" t="s">
        <v>289</v>
      </c>
      <c r="BM707" s="227" t="s">
        <v>2894</v>
      </c>
    </row>
    <row r="708" spans="1:65" s="13" customFormat="1" ht="11.25">
      <c r="B708" s="228"/>
      <c r="C708" s="229"/>
      <c r="D708" s="230" t="s">
        <v>210</v>
      </c>
      <c r="E708" s="231" t="s">
        <v>1</v>
      </c>
      <c r="F708" s="232" t="s">
        <v>2895</v>
      </c>
      <c r="G708" s="229"/>
      <c r="H708" s="233">
        <v>0.6</v>
      </c>
      <c r="I708" s="234"/>
      <c r="J708" s="229"/>
      <c r="K708" s="229"/>
      <c r="L708" s="235"/>
      <c r="M708" s="236"/>
      <c r="N708" s="237"/>
      <c r="O708" s="237"/>
      <c r="P708" s="237"/>
      <c r="Q708" s="237"/>
      <c r="R708" s="237"/>
      <c r="S708" s="237"/>
      <c r="T708" s="238"/>
      <c r="AT708" s="239" t="s">
        <v>210</v>
      </c>
      <c r="AU708" s="239" t="s">
        <v>87</v>
      </c>
      <c r="AV708" s="13" t="s">
        <v>87</v>
      </c>
      <c r="AW708" s="13" t="s">
        <v>33</v>
      </c>
      <c r="AX708" s="13" t="s">
        <v>81</v>
      </c>
      <c r="AY708" s="239" t="s">
        <v>202</v>
      </c>
    </row>
    <row r="709" spans="1:65" s="2" customFormat="1" ht="14.45" customHeight="1">
      <c r="A709" s="36"/>
      <c r="B709" s="37"/>
      <c r="C709" s="215" t="s">
        <v>922</v>
      </c>
      <c r="D709" s="215" t="s">
        <v>204</v>
      </c>
      <c r="E709" s="216" t="s">
        <v>2896</v>
      </c>
      <c r="F709" s="217" t="s">
        <v>2897</v>
      </c>
      <c r="G709" s="218" t="s">
        <v>287</v>
      </c>
      <c r="H709" s="219">
        <v>2</v>
      </c>
      <c r="I709" s="220"/>
      <c r="J709" s="221">
        <f>ROUND(I709*H709,2)</f>
        <v>0</v>
      </c>
      <c r="K709" s="222"/>
      <c r="L709" s="39"/>
      <c r="M709" s="223" t="s">
        <v>1</v>
      </c>
      <c r="N709" s="224" t="s">
        <v>43</v>
      </c>
      <c r="O709" s="73"/>
      <c r="P709" s="225">
        <f>O709*H709</f>
        <v>0</v>
      </c>
      <c r="Q709" s="225">
        <v>2E-3</v>
      </c>
      <c r="R709" s="225">
        <f>Q709*H709</f>
        <v>4.0000000000000001E-3</v>
      </c>
      <c r="S709" s="225">
        <v>0</v>
      </c>
      <c r="T709" s="226">
        <f>S709*H709</f>
        <v>0</v>
      </c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R709" s="227" t="s">
        <v>289</v>
      </c>
      <c r="AT709" s="227" t="s">
        <v>204</v>
      </c>
      <c r="AU709" s="227" t="s">
        <v>87</v>
      </c>
      <c r="AY709" s="18" t="s">
        <v>202</v>
      </c>
      <c r="BE709" s="122">
        <f>IF(N709="základná",J709,0)</f>
        <v>0</v>
      </c>
      <c r="BF709" s="122">
        <f>IF(N709="znížená",J709,0)</f>
        <v>0</v>
      </c>
      <c r="BG709" s="122">
        <f>IF(N709="zákl. prenesená",J709,0)</f>
        <v>0</v>
      </c>
      <c r="BH709" s="122">
        <f>IF(N709="zníž. prenesená",J709,0)</f>
        <v>0</v>
      </c>
      <c r="BI709" s="122">
        <f>IF(N709="nulová",J709,0)</f>
        <v>0</v>
      </c>
      <c r="BJ709" s="18" t="s">
        <v>87</v>
      </c>
      <c r="BK709" s="122">
        <f>ROUND(I709*H709,2)</f>
        <v>0</v>
      </c>
      <c r="BL709" s="18" t="s">
        <v>289</v>
      </c>
      <c r="BM709" s="227" t="s">
        <v>2898</v>
      </c>
    </row>
    <row r="710" spans="1:65" s="13" customFormat="1" ht="11.25">
      <c r="B710" s="228"/>
      <c r="C710" s="229"/>
      <c r="D710" s="230" t="s">
        <v>210</v>
      </c>
      <c r="E710" s="231" t="s">
        <v>1</v>
      </c>
      <c r="F710" s="232" t="s">
        <v>2899</v>
      </c>
      <c r="G710" s="229"/>
      <c r="H710" s="233">
        <v>1</v>
      </c>
      <c r="I710" s="234"/>
      <c r="J710" s="229"/>
      <c r="K710" s="229"/>
      <c r="L710" s="235"/>
      <c r="M710" s="236"/>
      <c r="N710" s="237"/>
      <c r="O710" s="237"/>
      <c r="P710" s="237"/>
      <c r="Q710" s="237"/>
      <c r="R710" s="237"/>
      <c r="S710" s="237"/>
      <c r="T710" s="238"/>
      <c r="AT710" s="239" t="s">
        <v>210</v>
      </c>
      <c r="AU710" s="239" t="s">
        <v>87</v>
      </c>
      <c r="AV710" s="13" t="s">
        <v>87</v>
      </c>
      <c r="AW710" s="13" t="s">
        <v>33</v>
      </c>
      <c r="AX710" s="13" t="s">
        <v>77</v>
      </c>
      <c r="AY710" s="239" t="s">
        <v>202</v>
      </c>
    </row>
    <row r="711" spans="1:65" s="13" customFormat="1" ht="11.25">
      <c r="B711" s="228"/>
      <c r="C711" s="229"/>
      <c r="D711" s="230" t="s">
        <v>210</v>
      </c>
      <c r="E711" s="231" t="s">
        <v>1</v>
      </c>
      <c r="F711" s="232" t="s">
        <v>2900</v>
      </c>
      <c r="G711" s="229"/>
      <c r="H711" s="233">
        <v>1</v>
      </c>
      <c r="I711" s="234"/>
      <c r="J711" s="229"/>
      <c r="K711" s="229"/>
      <c r="L711" s="235"/>
      <c r="M711" s="236"/>
      <c r="N711" s="237"/>
      <c r="O711" s="237"/>
      <c r="P711" s="237"/>
      <c r="Q711" s="237"/>
      <c r="R711" s="237"/>
      <c r="S711" s="237"/>
      <c r="T711" s="238"/>
      <c r="AT711" s="239" t="s">
        <v>210</v>
      </c>
      <c r="AU711" s="239" t="s">
        <v>87</v>
      </c>
      <c r="AV711" s="13" t="s">
        <v>87</v>
      </c>
      <c r="AW711" s="13" t="s">
        <v>33</v>
      </c>
      <c r="AX711" s="13" t="s">
        <v>77</v>
      </c>
      <c r="AY711" s="239" t="s">
        <v>202</v>
      </c>
    </row>
    <row r="712" spans="1:65" s="14" customFormat="1" ht="11.25">
      <c r="B712" s="240"/>
      <c r="C712" s="241"/>
      <c r="D712" s="230" t="s">
        <v>210</v>
      </c>
      <c r="E712" s="242" t="s">
        <v>1</v>
      </c>
      <c r="F712" s="243" t="s">
        <v>227</v>
      </c>
      <c r="G712" s="241"/>
      <c r="H712" s="244">
        <v>2</v>
      </c>
      <c r="I712" s="245"/>
      <c r="J712" s="241"/>
      <c r="K712" s="241"/>
      <c r="L712" s="246"/>
      <c r="M712" s="247"/>
      <c r="N712" s="248"/>
      <c r="O712" s="248"/>
      <c r="P712" s="248"/>
      <c r="Q712" s="248"/>
      <c r="R712" s="248"/>
      <c r="S712" s="248"/>
      <c r="T712" s="249"/>
      <c r="AT712" s="250" t="s">
        <v>210</v>
      </c>
      <c r="AU712" s="250" t="s">
        <v>87</v>
      </c>
      <c r="AV712" s="14" t="s">
        <v>215</v>
      </c>
      <c r="AW712" s="14" t="s">
        <v>33</v>
      </c>
      <c r="AX712" s="14" t="s">
        <v>81</v>
      </c>
      <c r="AY712" s="250" t="s">
        <v>202</v>
      </c>
    </row>
    <row r="713" spans="1:65" s="2" customFormat="1" ht="24.2" customHeight="1">
      <c r="A713" s="36"/>
      <c r="B713" s="37"/>
      <c r="C713" s="215" t="s">
        <v>927</v>
      </c>
      <c r="D713" s="215" t="s">
        <v>204</v>
      </c>
      <c r="E713" s="216" t="s">
        <v>2901</v>
      </c>
      <c r="F713" s="217" t="s">
        <v>2902</v>
      </c>
      <c r="G713" s="218" t="s">
        <v>869</v>
      </c>
      <c r="H713" s="219">
        <v>0.8</v>
      </c>
      <c r="I713" s="220"/>
      <c r="J713" s="221">
        <f>ROUND(I713*H713,2)</f>
        <v>0</v>
      </c>
      <c r="K713" s="222"/>
      <c r="L713" s="39"/>
      <c r="M713" s="223" t="s">
        <v>1</v>
      </c>
      <c r="N713" s="224" t="s">
        <v>43</v>
      </c>
      <c r="O713" s="73"/>
      <c r="P713" s="225">
        <f>O713*H713</f>
        <v>0</v>
      </c>
      <c r="Q713" s="225">
        <v>2E-3</v>
      </c>
      <c r="R713" s="225">
        <f>Q713*H713</f>
        <v>1.6000000000000001E-3</v>
      </c>
      <c r="S713" s="225">
        <v>0</v>
      </c>
      <c r="T713" s="226">
        <f>S713*H713</f>
        <v>0</v>
      </c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R713" s="227" t="s">
        <v>289</v>
      </c>
      <c r="AT713" s="227" t="s">
        <v>204</v>
      </c>
      <c r="AU713" s="227" t="s">
        <v>87</v>
      </c>
      <c r="AY713" s="18" t="s">
        <v>202</v>
      </c>
      <c r="BE713" s="122">
        <f>IF(N713="základná",J713,0)</f>
        <v>0</v>
      </c>
      <c r="BF713" s="122">
        <f>IF(N713="znížená",J713,0)</f>
        <v>0</v>
      </c>
      <c r="BG713" s="122">
        <f>IF(N713="zákl. prenesená",J713,0)</f>
        <v>0</v>
      </c>
      <c r="BH713" s="122">
        <f>IF(N713="zníž. prenesená",J713,0)</f>
        <v>0</v>
      </c>
      <c r="BI713" s="122">
        <f>IF(N713="nulová",J713,0)</f>
        <v>0</v>
      </c>
      <c r="BJ713" s="18" t="s">
        <v>87</v>
      </c>
      <c r="BK713" s="122">
        <f>ROUND(I713*H713,2)</f>
        <v>0</v>
      </c>
      <c r="BL713" s="18" t="s">
        <v>289</v>
      </c>
      <c r="BM713" s="227" t="s">
        <v>2903</v>
      </c>
    </row>
    <row r="714" spans="1:65" s="13" customFormat="1" ht="11.25">
      <c r="B714" s="228"/>
      <c r="C714" s="229"/>
      <c r="D714" s="230" t="s">
        <v>210</v>
      </c>
      <c r="E714" s="231" t="s">
        <v>1</v>
      </c>
      <c r="F714" s="232" t="s">
        <v>2904</v>
      </c>
      <c r="G714" s="229"/>
      <c r="H714" s="233">
        <v>0.8</v>
      </c>
      <c r="I714" s="234"/>
      <c r="J714" s="229"/>
      <c r="K714" s="229"/>
      <c r="L714" s="235"/>
      <c r="M714" s="236"/>
      <c r="N714" s="237"/>
      <c r="O714" s="237"/>
      <c r="P714" s="237"/>
      <c r="Q714" s="237"/>
      <c r="R714" s="237"/>
      <c r="S714" s="237"/>
      <c r="T714" s="238"/>
      <c r="AT714" s="239" t="s">
        <v>210</v>
      </c>
      <c r="AU714" s="239" t="s">
        <v>87</v>
      </c>
      <c r="AV714" s="13" t="s">
        <v>87</v>
      </c>
      <c r="AW714" s="13" t="s">
        <v>33</v>
      </c>
      <c r="AX714" s="13" t="s">
        <v>81</v>
      </c>
      <c r="AY714" s="239" t="s">
        <v>202</v>
      </c>
    </row>
    <row r="715" spans="1:65" s="2" customFormat="1" ht="24.2" customHeight="1">
      <c r="A715" s="36"/>
      <c r="B715" s="37"/>
      <c r="C715" s="215" t="s">
        <v>932</v>
      </c>
      <c r="D715" s="215" t="s">
        <v>204</v>
      </c>
      <c r="E715" s="216" t="s">
        <v>822</v>
      </c>
      <c r="F715" s="217" t="s">
        <v>823</v>
      </c>
      <c r="G715" s="218" t="s">
        <v>683</v>
      </c>
      <c r="H715" s="283"/>
      <c r="I715" s="220"/>
      <c r="J715" s="221">
        <f>ROUND(I715*H715,2)</f>
        <v>0</v>
      </c>
      <c r="K715" s="222"/>
      <c r="L715" s="39"/>
      <c r="M715" s="223" t="s">
        <v>1</v>
      </c>
      <c r="N715" s="224" t="s">
        <v>43</v>
      </c>
      <c r="O715" s="73"/>
      <c r="P715" s="225">
        <f>O715*H715</f>
        <v>0</v>
      </c>
      <c r="Q715" s="225">
        <v>0</v>
      </c>
      <c r="R715" s="225">
        <f>Q715*H715</f>
        <v>0</v>
      </c>
      <c r="S715" s="225">
        <v>0</v>
      </c>
      <c r="T715" s="226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227" t="s">
        <v>289</v>
      </c>
      <c r="AT715" s="227" t="s">
        <v>204</v>
      </c>
      <c r="AU715" s="227" t="s">
        <v>87</v>
      </c>
      <c r="AY715" s="18" t="s">
        <v>202</v>
      </c>
      <c r="BE715" s="122">
        <f>IF(N715="základná",J715,0)</f>
        <v>0</v>
      </c>
      <c r="BF715" s="122">
        <f>IF(N715="znížená",J715,0)</f>
        <v>0</v>
      </c>
      <c r="BG715" s="122">
        <f>IF(N715="zákl. prenesená",J715,0)</f>
        <v>0</v>
      </c>
      <c r="BH715" s="122">
        <f>IF(N715="zníž. prenesená",J715,0)</f>
        <v>0</v>
      </c>
      <c r="BI715" s="122">
        <f>IF(N715="nulová",J715,0)</f>
        <v>0</v>
      </c>
      <c r="BJ715" s="18" t="s">
        <v>87</v>
      </c>
      <c r="BK715" s="122">
        <f>ROUND(I715*H715,2)</f>
        <v>0</v>
      </c>
      <c r="BL715" s="18" t="s">
        <v>289</v>
      </c>
      <c r="BM715" s="227" t="s">
        <v>2905</v>
      </c>
    </row>
    <row r="716" spans="1:65" s="12" customFormat="1" ht="22.9" customHeight="1">
      <c r="B716" s="199"/>
      <c r="C716" s="200"/>
      <c r="D716" s="201" t="s">
        <v>76</v>
      </c>
      <c r="E716" s="213" t="s">
        <v>2906</v>
      </c>
      <c r="F716" s="213" t="s">
        <v>2907</v>
      </c>
      <c r="G716" s="200"/>
      <c r="H716" s="200"/>
      <c r="I716" s="203"/>
      <c r="J716" s="214">
        <f>BK716</f>
        <v>0</v>
      </c>
      <c r="K716" s="200"/>
      <c r="L716" s="205"/>
      <c r="M716" s="206"/>
      <c r="N716" s="207"/>
      <c r="O716" s="207"/>
      <c r="P716" s="208">
        <f>SUM(P717:P735)</f>
        <v>0</v>
      </c>
      <c r="Q716" s="207"/>
      <c r="R716" s="208">
        <f>SUM(R717:R735)</f>
        <v>0.126</v>
      </c>
      <c r="S716" s="207"/>
      <c r="T716" s="209">
        <f>SUM(T717:T735)</f>
        <v>0</v>
      </c>
      <c r="AR716" s="210" t="s">
        <v>87</v>
      </c>
      <c r="AT716" s="211" t="s">
        <v>76</v>
      </c>
      <c r="AU716" s="211" t="s">
        <v>81</v>
      </c>
      <c r="AY716" s="210" t="s">
        <v>202</v>
      </c>
      <c r="BK716" s="212">
        <f>SUM(BK717:BK735)</f>
        <v>0</v>
      </c>
    </row>
    <row r="717" spans="1:65" s="2" customFormat="1" ht="76.349999999999994" customHeight="1">
      <c r="A717" s="36"/>
      <c r="B717" s="37"/>
      <c r="C717" s="272" t="s">
        <v>937</v>
      </c>
      <c r="D717" s="272" t="s">
        <v>489</v>
      </c>
      <c r="E717" s="273" t="s">
        <v>2908</v>
      </c>
      <c r="F717" s="274" t="s">
        <v>2909</v>
      </c>
      <c r="G717" s="275" t="s">
        <v>287</v>
      </c>
      <c r="H717" s="276">
        <v>1</v>
      </c>
      <c r="I717" s="277"/>
      <c r="J717" s="278">
        <f>ROUND(I717*H717,2)</f>
        <v>0</v>
      </c>
      <c r="K717" s="279"/>
      <c r="L717" s="280"/>
      <c r="M717" s="281" t="s">
        <v>1</v>
      </c>
      <c r="N717" s="282" t="s">
        <v>43</v>
      </c>
      <c r="O717" s="73"/>
      <c r="P717" s="225">
        <f>O717*H717</f>
        <v>0</v>
      </c>
      <c r="Q717" s="225">
        <v>1.7999999999999999E-2</v>
      </c>
      <c r="R717" s="225">
        <f>Q717*H717</f>
        <v>1.7999999999999999E-2</v>
      </c>
      <c r="S717" s="225">
        <v>0</v>
      </c>
      <c r="T717" s="226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227" t="s">
        <v>390</v>
      </c>
      <c r="AT717" s="227" t="s">
        <v>489</v>
      </c>
      <c r="AU717" s="227" t="s">
        <v>87</v>
      </c>
      <c r="AY717" s="18" t="s">
        <v>202</v>
      </c>
      <c r="BE717" s="122">
        <f>IF(N717="základná",J717,0)</f>
        <v>0</v>
      </c>
      <c r="BF717" s="122">
        <f>IF(N717="znížená",J717,0)</f>
        <v>0</v>
      </c>
      <c r="BG717" s="122">
        <f>IF(N717="zákl. prenesená",J717,0)</f>
        <v>0</v>
      </c>
      <c r="BH717" s="122">
        <f>IF(N717="zníž. prenesená",J717,0)</f>
        <v>0</v>
      </c>
      <c r="BI717" s="122">
        <f>IF(N717="nulová",J717,0)</f>
        <v>0</v>
      </c>
      <c r="BJ717" s="18" t="s">
        <v>87</v>
      </c>
      <c r="BK717" s="122">
        <f>ROUND(I717*H717,2)</f>
        <v>0</v>
      </c>
      <c r="BL717" s="18" t="s">
        <v>289</v>
      </c>
      <c r="BM717" s="227" t="s">
        <v>2910</v>
      </c>
    </row>
    <row r="718" spans="1:65" s="13" customFormat="1" ht="11.25">
      <c r="B718" s="228"/>
      <c r="C718" s="229"/>
      <c r="D718" s="230" t="s">
        <v>210</v>
      </c>
      <c r="E718" s="231" t="s">
        <v>1</v>
      </c>
      <c r="F718" s="232" t="s">
        <v>2911</v>
      </c>
      <c r="G718" s="229"/>
      <c r="H718" s="233">
        <v>1</v>
      </c>
      <c r="I718" s="234"/>
      <c r="J718" s="229"/>
      <c r="K718" s="229"/>
      <c r="L718" s="235"/>
      <c r="M718" s="236"/>
      <c r="N718" s="237"/>
      <c r="O718" s="237"/>
      <c r="P718" s="237"/>
      <c r="Q718" s="237"/>
      <c r="R718" s="237"/>
      <c r="S718" s="237"/>
      <c r="T718" s="238"/>
      <c r="AT718" s="239" t="s">
        <v>210</v>
      </c>
      <c r="AU718" s="239" t="s">
        <v>87</v>
      </c>
      <c r="AV718" s="13" t="s">
        <v>87</v>
      </c>
      <c r="AW718" s="13" t="s">
        <v>33</v>
      </c>
      <c r="AX718" s="13" t="s">
        <v>81</v>
      </c>
      <c r="AY718" s="239" t="s">
        <v>202</v>
      </c>
    </row>
    <row r="719" spans="1:65" s="16" customFormat="1" ht="11.25">
      <c r="B719" s="262"/>
      <c r="C719" s="263"/>
      <c r="D719" s="230" t="s">
        <v>210</v>
      </c>
      <c r="E719" s="264" t="s">
        <v>1</v>
      </c>
      <c r="F719" s="265" t="s">
        <v>2912</v>
      </c>
      <c r="G719" s="263"/>
      <c r="H719" s="264" t="s">
        <v>1</v>
      </c>
      <c r="I719" s="266"/>
      <c r="J719" s="263"/>
      <c r="K719" s="263"/>
      <c r="L719" s="267"/>
      <c r="M719" s="268"/>
      <c r="N719" s="269"/>
      <c r="O719" s="269"/>
      <c r="P719" s="269"/>
      <c r="Q719" s="269"/>
      <c r="R719" s="269"/>
      <c r="S719" s="269"/>
      <c r="T719" s="270"/>
      <c r="AT719" s="271" t="s">
        <v>210</v>
      </c>
      <c r="AU719" s="271" t="s">
        <v>87</v>
      </c>
      <c r="AV719" s="16" t="s">
        <v>81</v>
      </c>
      <c r="AW719" s="16" t="s">
        <v>33</v>
      </c>
      <c r="AX719" s="16" t="s">
        <v>77</v>
      </c>
      <c r="AY719" s="271" t="s">
        <v>202</v>
      </c>
    </row>
    <row r="720" spans="1:65" s="2" customFormat="1" ht="76.349999999999994" customHeight="1">
      <c r="A720" s="36"/>
      <c r="B720" s="37"/>
      <c r="C720" s="272" t="s">
        <v>942</v>
      </c>
      <c r="D720" s="272" t="s">
        <v>489</v>
      </c>
      <c r="E720" s="273" t="s">
        <v>2913</v>
      </c>
      <c r="F720" s="274" t="s">
        <v>2914</v>
      </c>
      <c r="G720" s="275" t="s">
        <v>287</v>
      </c>
      <c r="H720" s="276">
        <v>1</v>
      </c>
      <c r="I720" s="277"/>
      <c r="J720" s="278">
        <f>ROUND(I720*H720,2)</f>
        <v>0</v>
      </c>
      <c r="K720" s="279"/>
      <c r="L720" s="280"/>
      <c r="M720" s="281" t="s">
        <v>1</v>
      </c>
      <c r="N720" s="282" t="s">
        <v>43</v>
      </c>
      <c r="O720" s="73"/>
      <c r="P720" s="225">
        <f>O720*H720</f>
        <v>0</v>
      </c>
      <c r="Q720" s="225">
        <v>1.7999999999999999E-2</v>
      </c>
      <c r="R720" s="225">
        <f>Q720*H720</f>
        <v>1.7999999999999999E-2</v>
      </c>
      <c r="S720" s="225">
        <v>0</v>
      </c>
      <c r="T720" s="226">
        <f>S720*H720</f>
        <v>0</v>
      </c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R720" s="227" t="s">
        <v>390</v>
      </c>
      <c r="AT720" s="227" t="s">
        <v>489</v>
      </c>
      <c r="AU720" s="227" t="s">
        <v>87</v>
      </c>
      <c r="AY720" s="18" t="s">
        <v>202</v>
      </c>
      <c r="BE720" s="122">
        <f>IF(N720="základná",J720,0)</f>
        <v>0</v>
      </c>
      <c r="BF720" s="122">
        <f>IF(N720="znížená",J720,0)</f>
        <v>0</v>
      </c>
      <c r="BG720" s="122">
        <f>IF(N720="zákl. prenesená",J720,0)</f>
        <v>0</v>
      </c>
      <c r="BH720" s="122">
        <f>IF(N720="zníž. prenesená",J720,0)</f>
        <v>0</v>
      </c>
      <c r="BI720" s="122">
        <f>IF(N720="nulová",J720,0)</f>
        <v>0</v>
      </c>
      <c r="BJ720" s="18" t="s">
        <v>87</v>
      </c>
      <c r="BK720" s="122">
        <f>ROUND(I720*H720,2)</f>
        <v>0</v>
      </c>
      <c r="BL720" s="18" t="s">
        <v>289</v>
      </c>
      <c r="BM720" s="227" t="s">
        <v>2915</v>
      </c>
    </row>
    <row r="721" spans="1:65" s="13" customFormat="1" ht="11.25">
      <c r="B721" s="228"/>
      <c r="C721" s="229"/>
      <c r="D721" s="230" t="s">
        <v>210</v>
      </c>
      <c r="E721" s="231" t="s">
        <v>1</v>
      </c>
      <c r="F721" s="232" t="s">
        <v>2916</v>
      </c>
      <c r="G721" s="229"/>
      <c r="H721" s="233">
        <v>1</v>
      </c>
      <c r="I721" s="234"/>
      <c r="J721" s="229"/>
      <c r="K721" s="229"/>
      <c r="L721" s="235"/>
      <c r="M721" s="236"/>
      <c r="N721" s="237"/>
      <c r="O721" s="237"/>
      <c r="P721" s="237"/>
      <c r="Q721" s="237"/>
      <c r="R721" s="237"/>
      <c r="S721" s="237"/>
      <c r="T721" s="238"/>
      <c r="AT721" s="239" t="s">
        <v>210</v>
      </c>
      <c r="AU721" s="239" t="s">
        <v>87</v>
      </c>
      <c r="AV721" s="13" t="s">
        <v>87</v>
      </c>
      <c r="AW721" s="13" t="s">
        <v>33</v>
      </c>
      <c r="AX721" s="13" t="s">
        <v>81</v>
      </c>
      <c r="AY721" s="239" t="s">
        <v>202</v>
      </c>
    </row>
    <row r="722" spans="1:65" s="2" customFormat="1" ht="76.349999999999994" customHeight="1">
      <c r="A722" s="36"/>
      <c r="B722" s="37"/>
      <c r="C722" s="272" t="s">
        <v>947</v>
      </c>
      <c r="D722" s="272" t="s">
        <v>489</v>
      </c>
      <c r="E722" s="273" t="s">
        <v>2917</v>
      </c>
      <c r="F722" s="274" t="s">
        <v>2918</v>
      </c>
      <c r="G722" s="275" t="s">
        <v>287</v>
      </c>
      <c r="H722" s="276">
        <v>1</v>
      </c>
      <c r="I722" s="277"/>
      <c r="J722" s="278">
        <f>ROUND(I722*H722,2)</f>
        <v>0</v>
      </c>
      <c r="K722" s="279"/>
      <c r="L722" s="280"/>
      <c r="M722" s="281" t="s">
        <v>1</v>
      </c>
      <c r="N722" s="282" t="s">
        <v>43</v>
      </c>
      <c r="O722" s="73"/>
      <c r="P722" s="225">
        <f>O722*H722</f>
        <v>0</v>
      </c>
      <c r="Q722" s="225">
        <v>1.7999999999999999E-2</v>
      </c>
      <c r="R722" s="225">
        <f>Q722*H722</f>
        <v>1.7999999999999999E-2</v>
      </c>
      <c r="S722" s="225">
        <v>0</v>
      </c>
      <c r="T722" s="226">
        <f>S722*H722</f>
        <v>0</v>
      </c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R722" s="227" t="s">
        <v>390</v>
      </c>
      <c r="AT722" s="227" t="s">
        <v>489</v>
      </c>
      <c r="AU722" s="227" t="s">
        <v>87</v>
      </c>
      <c r="AY722" s="18" t="s">
        <v>202</v>
      </c>
      <c r="BE722" s="122">
        <f>IF(N722="základná",J722,0)</f>
        <v>0</v>
      </c>
      <c r="BF722" s="122">
        <f>IF(N722="znížená",J722,0)</f>
        <v>0</v>
      </c>
      <c r="BG722" s="122">
        <f>IF(N722="zákl. prenesená",J722,0)</f>
        <v>0</v>
      </c>
      <c r="BH722" s="122">
        <f>IF(N722="zníž. prenesená",J722,0)</f>
        <v>0</v>
      </c>
      <c r="BI722" s="122">
        <f>IF(N722="nulová",J722,0)</f>
        <v>0</v>
      </c>
      <c r="BJ722" s="18" t="s">
        <v>87</v>
      </c>
      <c r="BK722" s="122">
        <f>ROUND(I722*H722,2)</f>
        <v>0</v>
      </c>
      <c r="BL722" s="18" t="s">
        <v>289</v>
      </c>
      <c r="BM722" s="227" t="s">
        <v>2919</v>
      </c>
    </row>
    <row r="723" spans="1:65" s="13" customFormat="1" ht="11.25">
      <c r="B723" s="228"/>
      <c r="C723" s="229"/>
      <c r="D723" s="230" t="s">
        <v>210</v>
      </c>
      <c r="E723" s="231" t="s">
        <v>1</v>
      </c>
      <c r="F723" s="232" t="s">
        <v>2920</v>
      </c>
      <c r="G723" s="229"/>
      <c r="H723" s="233">
        <v>1</v>
      </c>
      <c r="I723" s="234"/>
      <c r="J723" s="229"/>
      <c r="K723" s="229"/>
      <c r="L723" s="235"/>
      <c r="M723" s="236"/>
      <c r="N723" s="237"/>
      <c r="O723" s="237"/>
      <c r="P723" s="237"/>
      <c r="Q723" s="237"/>
      <c r="R723" s="237"/>
      <c r="S723" s="237"/>
      <c r="T723" s="238"/>
      <c r="AT723" s="239" t="s">
        <v>210</v>
      </c>
      <c r="AU723" s="239" t="s">
        <v>87</v>
      </c>
      <c r="AV723" s="13" t="s">
        <v>87</v>
      </c>
      <c r="AW723" s="13" t="s">
        <v>33</v>
      </c>
      <c r="AX723" s="13" t="s">
        <v>81</v>
      </c>
      <c r="AY723" s="239" t="s">
        <v>202</v>
      </c>
    </row>
    <row r="724" spans="1:65" s="2" customFormat="1" ht="76.349999999999994" customHeight="1">
      <c r="A724" s="36"/>
      <c r="B724" s="37"/>
      <c r="C724" s="272" t="s">
        <v>952</v>
      </c>
      <c r="D724" s="272" t="s">
        <v>489</v>
      </c>
      <c r="E724" s="273" t="s">
        <v>2921</v>
      </c>
      <c r="F724" s="274" t="s">
        <v>2922</v>
      </c>
      <c r="G724" s="275" t="s">
        <v>287</v>
      </c>
      <c r="H724" s="276">
        <v>1</v>
      </c>
      <c r="I724" s="277"/>
      <c r="J724" s="278">
        <f>ROUND(I724*H724,2)</f>
        <v>0</v>
      </c>
      <c r="K724" s="279"/>
      <c r="L724" s="280"/>
      <c r="M724" s="281" t="s">
        <v>1</v>
      </c>
      <c r="N724" s="282" t="s">
        <v>43</v>
      </c>
      <c r="O724" s="73"/>
      <c r="P724" s="225">
        <f>O724*H724</f>
        <v>0</v>
      </c>
      <c r="Q724" s="225">
        <v>1.7999999999999999E-2</v>
      </c>
      <c r="R724" s="225">
        <f>Q724*H724</f>
        <v>1.7999999999999999E-2</v>
      </c>
      <c r="S724" s="225">
        <v>0</v>
      </c>
      <c r="T724" s="226">
        <f>S724*H724</f>
        <v>0</v>
      </c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R724" s="227" t="s">
        <v>390</v>
      </c>
      <c r="AT724" s="227" t="s">
        <v>489</v>
      </c>
      <c r="AU724" s="227" t="s">
        <v>87</v>
      </c>
      <c r="AY724" s="18" t="s">
        <v>202</v>
      </c>
      <c r="BE724" s="122">
        <f>IF(N724="základná",J724,0)</f>
        <v>0</v>
      </c>
      <c r="BF724" s="122">
        <f>IF(N724="znížená",J724,0)</f>
        <v>0</v>
      </c>
      <c r="BG724" s="122">
        <f>IF(N724="zákl. prenesená",J724,0)</f>
        <v>0</v>
      </c>
      <c r="BH724" s="122">
        <f>IF(N724="zníž. prenesená",J724,0)</f>
        <v>0</v>
      </c>
      <c r="BI724" s="122">
        <f>IF(N724="nulová",J724,0)</f>
        <v>0</v>
      </c>
      <c r="BJ724" s="18" t="s">
        <v>87</v>
      </c>
      <c r="BK724" s="122">
        <f>ROUND(I724*H724,2)</f>
        <v>0</v>
      </c>
      <c r="BL724" s="18" t="s">
        <v>289</v>
      </c>
      <c r="BM724" s="227" t="s">
        <v>2923</v>
      </c>
    </row>
    <row r="725" spans="1:65" s="13" customFormat="1" ht="11.25">
      <c r="B725" s="228"/>
      <c r="C725" s="229"/>
      <c r="D725" s="230" t="s">
        <v>210</v>
      </c>
      <c r="E725" s="231" t="s">
        <v>1</v>
      </c>
      <c r="F725" s="232" t="s">
        <v>2924</v>
      </c>
      <c r="G725" s="229"/>
      <c r="H725" s="233">
        <v>1</v>
      </c>
      <c r="I725" s="234"/>
      <c r="J725" s="229"/>
      <c r="K725" s="229"/>
      <c r="L725" s="235"/>
      <c r="M725" s="236"/>
      <c r="N725" s="237"/>
      <c r="O725" s="237"/>
      <c r="P725" s="237"/>
      <c r="Q725" s="237"/>
      <c r="R725" s="237"/>
      <c r="S725" s="237"/>
      <c r="T725" s="238"/>
      <c r="AT725" s="239" t="s">
        <v>210</v>
      </c>
      <c r="AU725" s="239" t="s">
        <v>87</v>
      </c>
      <c r="AV725" s="13" t="s">
        <v>87</v>
      </c>
      <c r="AW725" s="13" t="s">
        <v>33</v>
      </c>
      <c r="AX725" s="13" t="s">
        <v>81</v>
      </c>
      <c r="AY725" s="239" t="s">
        <v>202</v>
      </c>
    </row>
    <row r="726" spans="1:65" s="2" customFormat="1" ht="62.65" customHeight="1">
      <c r="A726" s="36"/>
      <c r="B726" s="37"/>
      <c r="C726" s="272" t="s">
        <v>957</v>
      </c>
      <c r="D726" s="272" t="s">
        <v>489</v>
      </c>
      <c r="E726" s="273" t="s">
        <v>2925</v>
      </c>
      <c r="F726" s="274" t="s">
        <v>2926</v>
      </c>
      <c r="G726" s="275" t="s">
        <v>287</v>
      </c>
      <c r="H726" s="276">
        <v>1</v>
      </c>
      <c r="I726" s="277"/>
      <c r="J726" s="278">
        <f>ROUND(I726*H726,2)</f>
        <v>0</v>
      </c>
      <c r="K726" s="279"/>
      <c r="L726" s="280"/>
      <c r="M726" s="281" t="s">
        <v>1</v>
      </c>
      <c r="N726" s="282" t="s">
        <v>43</v>
      </c>
      <c r="O726" s="73"/>
      <c r="P726" s="225">
        <f>O726*H726</f>
        <v>0</v>
      </c>
      <c r="Q726" s="225">
        <v>1.7999999999999999E-2</v>
      </c>
      <c r="R726" s="225">
        <f>Q726*H726</f>
        <v>1.7999999999999999E-2</v>
      </c>
      <c r="S726" s="225">
        <v>0</v>
      </c>
      <c r="T726" s="226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227" t="s">
        <v>390</v>
      </c>
      <c r="AT726" s="227" t="s">
        <v>489</v>
      </c>
      <c r="AU726" s="227" t="s">
        <v>87</v>
      </c>
      <c r="AY726" s="18" t="s">
        <v>202</v>
      </c>
      <c r="BE726" s="122">
        <f>IF(N726="základná",J726,0)</f>
        <v>0</v>
      </c>
      <c r="BF726" s="122">
        <f>IF(N726="znížená",J726,0)</f>
        <v>0</v>
      </c>
      <c r="BG726" s="122">
        <f>IF(N726="zákl. prenesená",J726,0)</f>
        <v>0</v>
      </c>
      <c r="BH726" s="122">
        <f>IF(N726="zníž. prenesená",J726,0)</f>
        <v>0</v>
      </c>
      <c r="BI726" s="122">
        <f>IF(N726="nulová",J726,0)</f>
        <v>0</v>
      </c>
      <c r="BJ726" s="18" t="s">
        <v>87</v>
      </c>
      <c r="BK726" s="122">
        <f>ROUND(I726*H726,2)</f>
        <v>0</v>
      </c>
      <c r="BL726" s="18" t="s">
        <v>289</v>
      </c>
      <c r="BM726" s="227" t="s">
        <v>2927</v>
      </c>
    </row>
    <row r="727" spans="1:65" s="16" customFormat="1" ht="11.25">
      <c r="B727" s="262"/>
      <c r="C727" s="263"/>
      <c r="D727" s="230" t="s">
        <v>210</v>
      </c>
      <c r="E727" s="264" t="s">
        <v>1</v>
      </c>
      <c r="F727" s="265" t="s">
        <v>2928</v>
      </c>
      <c r="G727" s="263"/>
      <c r="H727" s="264" t="s">
        <v>1</v>
      </c>
      <c r="I727" s="266"/>
      <c r="J727" s="263"/>
      <c r="K727" s="263"/>
      <c r="L727" s="267"/>
      <c r="M727" s="268"/>
      <c r="N727" s="269"/>
      <c r="O727" s="269"/>
      <c r="P727" s="269"/>
      <c r="Q727" s="269"/>
      <c r="R727" s="269"/>
      <c r="S727" s="269"/>
      <c r="T727" s="270"/>
      <c r="AT727" s="271" t="s">
        <v>210</v>
      </c>
      <c r="AU727" s="271" t="s">
        <v>87</v>
      </c>
      <c r="AV727" s="16" t="s">
        <v>81</v>
      </c>
      <c r="AW727" s="16" t="s">
        <v>33</v>
      </c>
      <c r="AX727" s="16" t="s">
        <v>77</v>
      </c>
      <c r="AY727" s="271" t="s">
        <v>202</v>
      </c>
    </row>
    <row r="728" spans="1:65" s="13" customFormat="1" ht="11.25">
      <c r="B728" s="228"/>
      <c r="C728" s="229"/>
      <c r="D728" s="230" t="s">
        <v>210</v>
      </c>
      <c r="E728" s="231" t="s">
        <v>1</v>
      </c>
      <c r="F728" s="232" t="s">
        <v>2929</v>
      </c>
      <c r="G728" s="229"/>
      <c r="H728" s="233">
        <v>1</v>
      </c>
      <c r="I728" s="234"/>
      <c r="J728" s="229"/>
      <c r="K728" s="229"/>
      <c r="L728" s="235"/>
      <c r="M728" s="236"/>
      <c r="N728" s="237"/>
      <c r="O728" s="237"/>
      <c r="P728" s="237"/>
      <c r="Q728" s="237"/>
      <c r="R728" s="237"/>
      <c r="S728" s="237"/>
      <c r="T728" s="238"/>
      <c r="AT728" s="239" t="s">
        <v>210</v>
      </c>
      <c r="AU728" s="239" t="s">
        <v>87</v>
      </c>
      <c r="AV728" s="13" t="s">
        <v>87</v>
      </c>
      <c r="AW728" s="13" t="s">
        <v>33</v>
      </c>
      <c r="AX728" s="13" t="s">
        <v>81</v>
      </c>
      <c r="AY728" s="239" t="s">
        <v>202</v>
      </c>
    </row>
    <row r="729" spans="1:65" s="2" customFormat="1" ht="76.349999999999994" customHeight="1">
      <c r="A729" s="36"/>
      <c r="B729" s="37"/>
      <c r="C729" s="272" t="s">
        <v>962</v>
      </c>
      <c r="D729" s="272" t="s">
        <v>489</v>
      </c>
      <c r="E729" s="273" t="s">
        <v>2930</v>
      </c>
      <c r="F729" s="274" t="s">
        <v>2931</v>
      </c>
      <c r="G729" s="275" t="s">
        <v>287</v>
      </c>
      <c r="H729" s="276">
        <v>1</v>
      </c>
      <c r="I729" s="277"/>
      <c r="J729" s="278">
        <f>ROUND(I729*H729,2)</f>
        <v>0</v>
      </c>
      <c r="K729" s="279"/>
      <c r="L729" s="280"/>
      <c r="M729" s="281" t="s">
        <v>1</v>
      </c>
      <c r="N729" s="282" t="s">
        <v>43</v>
      </c>
      <c r="O729" s="73"/>
      <c r="P729" s="225">
        <f>O729*H729</f>
        <v>0</v>
      </c>
      <c r="Q729" s="225">
        <v>1.7999999999999999E-2</v>
      </c>
      <c r="R729" s="225">
        <f>Q729*H729</f>
        <v>1.7999999999999999E-2</v>
      </c>
      <c r="S729" s="225">
        <v>0</v>
      </c>
      <c r="T729" s="226">
        <f>S729*H729</f>
        <v>0</v>
      </c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R729" s="227" t="s">
        <v>390</v>
      </c>
      <c r="AT729" s="227" t="s">
        <v>489</v>
      </c>
      <c r="AU729" s="227" t="s">
        <v>87</v>
      </c>
      <c r="AY729" s="18" t="s">
        <v>202</v>
      </c>
      <c r="BE729" s="122">
        <f>IF(N729="základná",J729,0)</f>
        <v>0</v>
      </c>
      <c r="BF729" s="122">
        <f>IF(N729="znížená",J729,0)</f>
        <v>0</v>
      </c>
      <c r="BG729" s="122">
        <f>IF(N729="zákl. prenesená",J729,0)</f>
        <v>0</v>
      </c>
      <c r="BH729" s="122">
        <f>IF(N729="zníž. prenesená",J729,0)</f>
        <v>0</v>
      </c>
      <c r="BI729" s="122">
        <f>IF(N729="nulová",J729,0)</f>
        <v>0</v>
      </c>
      <c r="BJ729" s="18" t="s">
        <v>87</v>
      </c>
      <c r="BK729" s="122">
        <f>ROUND(I729*H729,2)</f>
        <v>0</v>
      </c>
      <c r="BL729" s="18" t="s">
        <v>289</v>
      </c>
      <c r="BM729" s="227" t="s">
        <v>2932</v>
      </c>
    </row>
    <row r="730" spans="1:65" s="16" customFormat="1" ht="11.25">
      <c r="B730" s="262"/>
      <c r="C730" s="263"/>
      <c r="D730" s="230" t="s">
        <v>210</v>
      </c>
      <c r="E730" s="264" t="s">
        <v>1</v>
      </c>
      <c r="F730" s="265" t="s">
        <v>2933</v>
      </c>
      <c r="G730" s="263"/>
      <c r="H730" s="264" t="s">
        <v>1</v>
      </c>
      <c r="I730" s="266"/>
      <c r="J730" s="263"/>
      <c r="K730" s="263"/>
      <c r="L730" s="267"/>
      <c r="M730" s="268"/>
      <c r="N730" s="269"/>
      <c r="O730" s="269"/>
      <c r="P730" s="269"/>
      <c r="Q730" s="269"/>
      <c r="R730" s="269"/>
      <c r="S730" s="269"/>
      <c r="T730" s="270"/>
      <c r="AT730" s="271" t="s">
        <v>210</v>
      </c>
      <c r="AU730" s="271" t="s">
        <v>87</v>
      </c>
      <c r="AV730" s="16" t="s">
        <v>81</v>
      </c>
      <c r="AW730" s="16" t="s">
        <v>33</v>
      </c>
      <c r="AX730" s="16" t="s">
        <v>77</v>
      </c>
      <c r="AY730" s="271" t="s">
        <v>202</v>
      </c>
    </row>
    <row r="731" spans="1:65" s="13" customFormat="1" ht="11.25">
      <c r="B731" s="228"/>
      <c r="C731" s="229"/>
      <c r="D731" s="230" t="s">
        <v>210</v>
      </c>
      <c r="E731" s="231" t="s">
        <v>1</v>
      </c>
      <c r="F731" s="232" t="s">
        <v>2934</v>
      </c>
      <c r="G731" s="229"/>
      <c r="H731" s="233">
        <v>1</v>
      </c>
      <c r="I731" s="234"/>
      <c r="J731" s="229"/>
      <c r="K731" s="229"/>
      <c r="L731" s="235"/>
      <c r="M731" s="236"/>
      <c r="N731" s="237"/>
      <c r="O731" s="237"/>
      <c r="P731" s="237"/>
      <c r="Q731" s="237"/>
      <c r="R731" s="237"/>
      <c r="S731" s="237"/>
      <c r="T731" s="238"/>
      <c r="AT731" s="239" t="s">
        <v>210</v>
      </c>
      <c r="AU731" s="239" t="s">
        <v>87</v>
      </c>
      <c r="AV731" s="13" t="s">
        <v>87</v>
      </c>
      <c r="AW731" s="13" t="s">
        <v>33</v>
      </c>
      <c r="AX731" s="13" t="s">
        <v>81</v>
      </c>
      <c r="AY731" s="239" t="s">
        <v>202</v>
      </c>
    </row>
    <row r="732" spans="1:65" s="2" customFormat="1" ht="62.65" customHeight="1">
      <c r="A732" s="36"/>
      <c r="B732" s="37"/>
      <c r="C732" s="272" t="s">
        <v>967</v>
      </c>
      <c r="D732" s="272" t="s">
        <v>489</v>
      </c>
      <c r="E732" s="273" t="s">
        <v>2935</v>
      </c>
      <c r="F732" s="274" t="s">
        <v>2936</v>
      </c>
      <c r="G732" s="275" t="s">
        <v>287</v>
      </c>
      <c r="H732" s="276">
        <v>1</v>
      </c>
      <c r="I732" s="277"/>
      <c r="J732" s="278">
        <f>ROUND(I732*H732,2)</f>
        <v>0</v>
      </c>
      <c r="K732" s="279"/>
      <c r="L732" s="280"/>
      <c r="M732" s="281" t="s">
        <v>1</v>
      </c>
      <c r="N732" s="282" t="s">
        <v>43</v>
      </c>
      <c r="O732" s="73"/>
      <c r="P732" s="225">
        <f>O732*H732</f>
        <v>0</v>
      </c>
      <c r="Q732" s="225">
        <v>1.7999999999999999E-2</v>
      </c>
      <c r="R732" s="225">
        <f>Q732*H732</f>
        <v>1.7999999999999999E-2</v>
      </c>
      <c r="S732" s="225">
        <v>0</v>
      </c>
      <c r="T732" s="226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227" t="s">
        <v>390</v>
      </c>
      <c r="AT732" s="227" t="s">
        <v>489</v>
      </c>
      <c r="AU732" s="227" t="s">
        <v>87</v>
      </c>
      <c r="AY732" s="18" t="s">
        <v>202</v>
      </c>
      <c r="BE732" s="122">
        <f>IF(N732="základná",J732,0)</f>
        <v>0</v>
      </c>
      <c r="BF732" s="122">
        <f>IF(N732="znížená",J732,0)</f>
        <v>0</v>
      </c>
      <c r="BG732" s="122">
        <f>IF(N732="zákl. prenesená",J732,0)</f>
        <v>0</v>
      </c>
      <c r="BH732" s="122">
        <f>IF(N732="zníž. prenesená",J732,0)</f>
        <v>0</v>
      </c>
      <c r="BI732" s="122">
        <f>IF(N732="nulová",J732,0)</f>
        <v>0</v>
      </c>
      <c r="BJ732" s="18" t="s">
        <v>87</v>
      </c>
      <c r="BK732" s="122">
        <f>ROUND(I732*H732,2)</f>
        <v>0</v>
      </c>
      <c r="BL732" s="18" t="s">
        <v>289</v>
      </c>
      <c r="BM732" s="227" t="s">
        <v>2937</v>
      </c>
    </row>
    <row r="733" spans="1:65" s="16" customFormat="1" ht="11.25">
      <c r="B733" s="262"/>
      <c r="C733" s="263"/>
      <c r="D733" s="230" t="s">
        <v>210</v>
      </c>
      <c r="E733" s="264" t="s">
        <v>1</v>
      </c>
      <c r="F733" s="265" t="s">
        <v>2938</v>
      </c>
      <c r="G733" s="263"/>
      <c r="H733" s="264" t="s">
        <v>1</v>
      </c>
      <c r="I733" s="266"/>
      <c r="J733" s="263"/>
      <c r="K733" s="263"/>
      <c r="L733" s="267"/>
      <c r="M733" s="268"/>
      <c r="N733" s="269"/>
      <c r="O733" s="269"/>
      <c r="P733" s="269"/>
      <c r="Q733" s="269"/>
      <c r="R733" s="269"/>
      <c r="S733" s="269"/>
      <c r="T733" s="270"/>
      <c r="AT733" s="271" t="s">
        <v>210</v>
      </c>
      <c r="AU733" s="271" t="s">
        <v>87</v>
      </c>
      <c r="AV733" s="16" t="s">
        <v>81</v>
      </c>
      <c r="AW733" s="16" t="s">
        <v>33</v>
      </c>
      <c r="AX733" s="16" t="s">
        <v>77</v>
      </c>
      <c r="AY733" s="271" t="s">
        <v>202</v>
      </c>
    </row>
    <row r="734" spans="1:65" s="13" customFormat="1" ht="11.25">
      <c r="B734" s="228"/>
      <c r="C734" s="229"/>
      <c r="D734" s="230" t="s">
        <v>210</v>
      </c>
      <c r="E734" s="231" t="s">
        <v>1</v>
      </c>
      <c r="F734" s="232" t="s">
        <v>2939</v>
      </c>
      <c r="G734" s="229"/>
      <c r="H734" s="233">
        <v>1</v>
      </c>
      <c r="I734" s="234"/>
      <c r="J734" s="229"/>
      <c r="K734" s="229"/>
      <c r="L734" s="235"/>
      <c r="M734" s="236"/>
      <c r="N734" s="237"/>
      <c r="O734" s="237"/>
      <c r="P734" s="237"/>
      <c r="Q734" s="237"/>
      <c r="R734" s="237"/>
      <c r="S734" s="237"/>
      <c r="T734" s="238"/>
      <c r="AT734" s="239" t="s">
        <v>210</v>
      </c>
      <c r="AU734" s="239" t="s">
        <v>87</v>
      </c>
      <c r="AV734" s="13" t="s">
        <v>87</v>
      </c>
      <c r="AW734" s="13" t="s">
        <v>33</v>
      </c>
      <c r="AX734" s="13" t="s">
        <v>81</v>
      </c>
      <c r="AY734" s="239" t="s">
        <v>202</v>
      </c>
    </row>
    <row r="735" spans="1:65" s="2" customFormat="1" ht="24.2" customHeight="1">
      <c r="A735" s="36"/>
      <c r="B735" s="37"/>
      <c r="C735" s="215" t="s">
        <v>972</v>
      </c>
      <c r="D735" s="215" t="s">
        <v>204</v>
      </c>
      <c r="E735" s="216" t="s">
        <v>2940</v>
      </c>
      <c r="F735" s="217" t="s">
        <v>2941</v>
      </c>
      <c r="G735" s="218" t="s">
        <v>683</v>
      </c>
      <c r="H735" s="283"/>
      <c r="I735" s="220"/>
      <c r="J735" s="221">
        <f>ROUND(I735*H735,2)</f>
        <v>0</v>
      </c>
      <c r="K735" s="222"/>
      <c r="L735" s="39"/>
      <c r="M735" s="223" t="s">
        <v>1</v>
      </c>
      <c r="N735" s="224" t="s">
        <v>43</v>
      </c>
      <c r="O735" s="73"/>
      <c r="P735" s="225">
        <f>O735*H735</f>
        <v>0</v>
      </c>
      <c r="Q735" s="225">
        <v>0</v>
      </c>
      <c r="R735" s="225">
        <f>Q735*H735</f>
        <v>0</v>
      </c>
      <c r="S735" s="225">
        <v>0</v>
      </c>
      <c r="T735" s="226">
        <f>S735*H735</f>
        <v>0</v>
      </c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R735" s="227" t="s">
        <v>289</v>
      </c>
      <c r="AT735" s="227" t="s">
        <v>204</v>
      </c>
      <c r="AU735" s="227" t="s">
        <v>87</v>
      </c>
      <c r="AY735" s="18" t="s">
        <v>202</v>
      </c>
      <c r="BE735" s="122">
        <f>IF(N735="základná",J735,0)</f>
        <v>0</v>
      </c>
      <c r="BF735" s="122">
        <f>IF(N735="znížená",J735,0)</f>
        <v>0</v>
      </c>
      <c r="BG735" s="122">
        <f>IF(N735="zákl. prenesená",J735,0)</f>
        <v>0</v>
      </c>
      <c r="BH735" s="122">
        <f>IF(N735="zníž. prenesená",J735,0)</f>
        <v>0</v>
      </c>
      <c r="BI735" s="122">
        <f>IF(N735="nulová",J735,0)</f>
        <v>0</v>
      </c>
      <c r="BJ735" s="18" t="s">
        <v>87</v>
      </c>
      <c r="BK735" s="122">
        <f>ROUND(I735*H735,2)</f>
        <v>0</v>
      </c>
      <c r="BL735" s="18" t="s">
        <v>289</v>
      </c>
      <c r="BM735" s="227" t="s">
        <v>2942</v>
      </c>
    </row>
    <row r="736" spans="1:65" s="12" customFormat="1" ht="22.9" customHeight="1">
      <c r="B736" s="199"/>
      <c r="C736" s="200"/>
      <c r="D736" s="201" t="s">
        <v>76</v>
      </c>
      <c r="E736" s="213" t="s">
        <v>829</v>
      </c>
      <c r="F736" s="213" t="s">
        <v>830</v>
      </c>
      <c r="G736" s="200"/>
      <c r="H736" s="200"/>
      <c r="I736" s="203"/>
      <c r="J736" s="214">
        <f>BK736</f>
        <v>0</v>
      </c>
      <c r="K736" s="200"/>
      <c r="L736" s="205"/>
      <c r="M736" s="206"/>
      <c r="N736" s="207"/>
      <c r="O736" s="207"/>
      <c r="P736" s="208">
        <f>SUM(P737:P953)</f>
        <v>0</v>
      </c>
      <c r="Q736" s="207"/>
      <c r="R736" s="208">
        <f>SUM(R737:R953)</f>
        <v>31.55277366</v>
      </c>
      <c r="S736" s="207"/>
      <c r="T736" s="209">
        <f>SUM(T737:T953)</f>
        <v>0</v>
      </c>
      <c r="AR736" s="210" t="s">
        <v>87</v>
      </c>
      <c r="AT736" s="211" t="s">
        <v>76</v>
      </c>
      <c r="AU736" s="211" t="s">
        <v>81</v>
      </c>
      <c r="AY736" s="210" t="s">
        <v>202</v>
      </c>
      <c r="BK736" s="212">
        <f>SUM(BK737:BK953)</f>
        <v>0</v>
      </c>
    </row>
    <row r="737" spans="1:65" s="2" customFormat="1" ht="62.65" customHeight="1">
      <c r="A737" s="36"/>
      <c r="B737" s="37"/>
      <c r="C737" s="272" t="s">
        <v>978</v>
      </c>
      <c r="D737" s="272" t="s">
        <v>489</v>
      </c>
      <c r="E737" s="273" t="s">
        <v>2943</v>
      </c>
      <c r="F737" s="274" t="s">
        <v>2944</v>
      </c>
      <c r="G737" s="275" t="s">
        <v>287</v>
      </c>
      <c r="H737" s="276">
        <v>1</v>
      </c>
      <c r="I737" s="277"/>
      <c r="J737" s="278">
        <f>ROUND(I737*H737,2)</f>
        <v>0</v>
      </c>
      <c r="K737" s="279"/>
      <c r="L737" s="280"/>
      <c r="M737" s="281" t="s">
        <v>1</v>
      </c>
      <c r="N737" s="282" t="s">
        <v>43</v>
      </c>
      <c r="O737" s="73"/>
      <c r="P737" s="225">
        <f>O737*H737</f>
        <v>0</v>
      </c>
      <c r="Q737" s="225">
        <v>1.5100000000000001E-2</v>
      </c>
      <c r="R737" s="225">
        <f>Q737*H737</f>
        <v>1.5100000000000001E-2</v>
      </c>
      <c r="S737" s="225">
        <v>0</v>
      </c>
      <c r="T737" s="226">
        <f>S737*H737</f>
        <v>0</v>
      </c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R737" s="227" t="s">
        <v>390</v>
      </c>
      <c r="AT737" s="227" t="s">
        <v>489</v>
      </c>
      <c r="AU737" s="227" t="s">
        <v>87</v>
      </c>
      <c r="AY737" s="18" t="s">
        <v>202</v>
      </c>
      <c r="BE737" s="122">
        <f>IF(N737="základná",J737,0)</f>
        <v>0</v>
      </c>
      <c r="BF737" s="122">
        <f>IF(N737="znížená",J737,0)</f>
        <v>0</v>
      </c>
      <c r="BG737" s="122">
        <f>IF(N737="zákl. prenesená",J737,0)</f>
        <v>0</v>
      </c>
      <c r="BH737" s="122">
        <f>IF(N737="zníž. prenesená",J737,0)</f>
        <v>0</v>
      </c>
      <c r="BI737" s="122">
        <f>IF(N737="nulová",J737,0)</f>
        <v>0</v>
      </c>
      <c r="BJ737" s="18" t="s">
        <v>87</v>
      </c>
      <c r="BK737" s="122">
        <f>ROUND(I737*H737,2)</f>
        <v>0</v>
      </c>
      <c r="BL737" s="18" t="s">
        <v>289</v>
      </c>
      <c r="BM737" s="227" t="s">
        <v>2945</v>
      </c>
    </row>
    <row r="738" spans="1:65" s="13" customFormat="1" ht="11.25">
      <c r="B738" s="228"/>
      <c r="C738" s="229"/>
      <c r="D738" s="230" t="s">
        <v>210</v>
      </c>
      <c r="E738" s="231" t="s">
        <v>1</v>
      </c>
      <c r="F738" s="232" t="s">
        <v>2946</v>
      </c>
      <c r="G738" s="229"/>
      <c r="H738" s="233">
        <v>1</v>
      </c>
      <c r="I738" s="234"/>
      <c r="J738" s="229"/>
      <c r="K738" s="229"/>
      <c r="L738" s="235"/>
      <c r="M738" s="236"/>
      <c r="N738" s="237"/>
      <c r="O738" s="237"/>
      <c r="P738" s="237"/>
      <c r="Q738" s="237"/>
      <c r="R738" s="237"/>
      <c r="S738" s="237"/>
      <c r="T738" s="238"/>
      <c r="AT738" s="239" t="s">
        <v>210</v>
      </c>
      <c r="AU738" s="239" t="s">
        <v>87</v>
      </c>
      <c r="AV738" s="13" t="s">
        <v>87</v>
      </c>
      <c r="AW738" s="13" t="s">
        <v>33</v>
      </c>
      <c r="AX738" s="13" t="s">
        <v>81</v>
      </c>
      <c r="AY738" s="239" t="s">
        <v>202</v>
      </c>
    </row>
    <row r="739" spans="1:65" s="2" customFormat="1" ht="49.15" customHeight="1">
      <c r="A739" s="36"/>
      <c r="B739" s="37"/>
      <c r="C739" s="272" t="s">
        <v>984</v>
      </c>
      <c r="D739" s="272" t="s">
        <v>489</v>
      </c>
      <c r="E739" s="273" t="s">
        <v>2947</v>
      </c>
      <c r="F739" s="274" t="s">
        <v>2948</v>
      </c>
      <c r="G739" s="275" t="s">
        <v>287</v>
      </c>
      <c r="H739" s="276">
        <v>1</v>
      </c>
      <c r="I739" s="277"/>
      <c r="J739" s="278">
        <f>ROUND(I739*H739,2)</f>
        <v>0</v>
      </c>
      <c r="K739" s="279"/>
      <c r="L739" s="280"/>
      <c r="M739" s="281" t="s">
        <v>1</v>
      </c>
      <c r="N739" s="282" t="s">
        <v>43</v>
      </c>
      <c r="O739" s="73"/>
      <c r="P739" s="225">
        <f>O739*H739</f>
        <v>0</v>
      </c>
      <c r="Q739" s="225">
        <v>1.5100000000000001E-2</v>
      </c>
      <c r="R739" s="225">
        <f>Q739*H739</f>
        <v>1.5100000000000001E-2</v>
      </c>
      <c r="S739" s="225">
        <v>0</v>
      </c>
      <c r="T739" s="226">
        <f>S739*H739</f>
        <v>0</v>
      </c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R739" s="227" t="s">
        <v>390</v>
      </c>
      <c r="AT739" s="227" t="s">
        <v>489</v>
      </c>
      <c r="AU739" s="227" t="s">
        <v>87</v>
      </c>
      <c r="AY739" s="18" t="s">
        <v>202</v>
      </c>
      <c r="BE739" s="122">
        <f>IF(N739="základná",J739,0)</f>
        <v>0</v>
      </c>
      <c r="BF739" s="122">
        <f>IF(N739="znížená",J739,0)</f>
        <v>0</v>
      </c>
      <c r="BG739" s="122">
        <f>IF(N739="zákl. prenesená",J739,0)</f>
        <v>0</v>
      </c>
      <c r="BH739" s="122">
        <f>IF(N739="zníž. prenesená",J739,0)</f>
        <v>0</v>
      </c>
      <c r="BI739" s="122">
        <f>IF(N739="nulová",J739,0)</f>
        <v>0</v>
      </c>
      <c r="BJ739" s="18" t="s">
        <v>87</v>
      </c>
      <c r="BK739" s="122">
        <f>ROUND(I739*H739,2)</f>
        <v>0</v>
      </c>
      <c r="BL739" s="18" t="s">
        <v>289</v>
      </c>
      <c r="BM739" s="227" t="s">
        <v>2949</v>
      </c>
    </row>
    <row r="740" spans="1:65" s="13" customFormat="1" ht="11.25">
      <c r="B740" s="228"/>
      <c r="C740" s="229"/>
      <c r="D740" s="230" t="s">
        <v>210</v>
      </c>
      <c r="E740" s="231" t="s">
        <v>1</v>
      </c>
      <c r="F740" s="232" t="s">
        <v>2950</v>
      </c>
      <c r="G740" s="229"/>
      <c r="H740" s="233">
        <v>1</v>
      </c>
      <c r="I740" s="234"/>
      <c r="J740" s="229"/>
      <c r="K740" s="229"/>
      <c r="L740" s="235"/>
      <c r="M740" s="236"/>
      <c r="N740" s="237"/>
      <c r="O740" s="237"/>
      <c r="P740" s="237"/>
      <c r="Q740" s="237"/>
      <c r="R740" s="237"/>
      <c r="S740" s="237"/>
      <c r="T740" s="238"/>
      <c r="AT740" s="239" t="s">
        <v>210</v>
      </c>
      <c r="AU740" s="239" t="s">
        <v>87</v>
      </c>
      <c r="AV740" s="13" t="s">
        <v>87</v>
      </c>
      <c r="AW740" s="13" t="s">
        <v>33</v>
      </c>
      <c r="AX740" s="13" t="s">
        <v>81</v>
      </c>
      <c r="AY740" s="239" t="s">
        <v>202</v>
      </c>
    </row>
    <row r="741" spans="1:65" s="2" customFormat="1" ht="62.65" customHeight="1">
      <c r="A741" s="36"/>
      <c r="B741" s="37"/>
      <c r="C741" s="272" t="s">
        <v>988</v>
      </c>
      <c r="D741" s="272" t="s">
        <v>489</v>
      </c>
      <c r="E741" s="273" t="s">
        <v>2951</v>
      </c>
      <c r="F741" s="274" t="s">
        <v>2952</v>
      </c>
      <c r="G741" s="275" t="s">
        <v>287</v>
      </c>
      <c r="H741" s="276">
        <v>1</v>
      </c>
      <c r="I741" s="277"/>
      <c r="J741" s="278">
        <f>ROUND(I741*H741,2)</f>
        <v>0</v>
      </c>
      <c r="K741" s="279"/>
      <c r="L741" s="280"/>
      <c r="M741" s="281" t="s">
        <v>1</v>
      </c>
      <c r="N741" s="282" t="s">
        <v>43</v>
      </c>
      <c r="O741" s="73"/>
      <c r="P741" s="225">
        <f>O741*H741</f>
        <v>0</v>
      </c>
      <c r="Q741" s="225">
        <v>1.5100000000000001E-2</v>
      </c>
      <c r="R741" s="225">
        <f>Q741*H741</f>
        <v>1.5100000000000001E-2</v>
      </c>
      <c r="S741" s="225">
        <v>0</v>
      </c>
      <c r="T741" s="226">
        <f>S741*H741</f>
        <v>0</v>
      </c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R741" s="227" t="s">
        <v>390</v>
      </c>
      <c r="AT741" s="227" t="s">
        <v>489</v>
      </c>
      <c r="AU741" s="227" t="s">
        <v>87</v>
      </c>
      <c r="AY741" s="18" t="s">
        <v>202</v>
      </c>
      <c r="BE741" s="122">
        <f>IF(N741="základná",J741,0)</f>
        <v>0</v>
      </c>
      <c r="BF741" s="122">
        <f>IF(N741="znížená",J741,0)</f>
        <v>0</v>
      </c>
      <c r="BG741" s="122">
        <f>IF(N741="zákl. prenesená",J741,0)</f>
        <v>0</v>
      </c>
      <c r="BH741" s="122">
        <f>IF(N741="zníž. prenesená",J741,0)</f>
        <v>0</v>
      </c>
      <c r="BI741" s="122">
        <f>IF(N741="nulová",J741,0)</f>
        <v>0</v>
      </c>
      <c r="BJ741" s="18" t="s">
        <v>87</v>
      </c>
      <c r="BK741" s="122">
        <f>ROUND(I741*H741,2)</f>
        <v>0</v>
      </c>
      <c r="BL741" s="18" t="s">
        <v>289</v>
      </c>
      <c r="BM741" s="227" t="s">
        <v>2953</v>
      </c>
    </row>
    <row r="742" spans="1:65" s="13" customFormat="1" ht="11.25">
      <c r="B742" s="228"/>
      <c r="C742" s="229"/>
      <c r="D742" s="230" t="s">
        <v>210</v>
      </c>
      <c r="E742" s="231" t="s">
        <v>1</v>
      </c>
      <c r="F742" s="232" t="s">
        <v>2954</v>
      </c>
      <c r="G742" s="229"/>
      <c r="H742" s="233">
        <v>1</v>
      </c>
      <c r="I742" s="234"/>
      <c r="J742" s="229"/>
      <c r="K742" s="229"/>
      <c r="L742" s="235"/>
      <c r="M742" s="236"/>
      <c r="N742" s="237"/>
      <c r="O742" s="237"/>
      <c r="P742" s="237"/>
      <c r="Q742" s="237"/>
      <c r="R742" s="237"/>
      <c r="S742" s="237"/>
      <c r="T742" s="238"/>
      <c r="AT742" s="239" t="s">
        <v>210</v>
      </c>
      <c r="AU742" s="239" t="s">
        <v>87</v>
      </c>
      <c r="AV742" s="13" t="s">
        <v>87</v>
      </c>
      <c r="AW742" s="13" t="s">
        <v>33</v>
      </c>
      <c r="AX742" s="13" t="s">
        <v>81</v>
      </c>
      <c r="AY742" s="239" t="s">
        <v>202</v>
      </c>
    </row>
    <row r="743" spans="1:65" s="2" customFormat="1" ht="62.65" customHeight="1">
      <c r="A743" s="36"/>
      <c r="B743" s="37"/>
      <c r="C743" s="272" t="s">
        <v>994</v>
      </c>
      <c r="D743" s="272" t="s">
        <v>489</v>
      </c>
      <c r="E743" s="273" t="s">
        <v>2955</v>
      </c>
      <c r="F743" s="274" t="s">
        <v>2956</v>
      </c>
      <c r="G743" s="275" t="s">
        <v>287</v>
      </c>
      <c r="H743" s="276">
        <v>1</v>
      </c>
      <c r="I743" s="277"/>
      <c r="J743" s="278">
        <f>ROUND(I743*H743,2)</f>
        <v>0</v>
      </c>
      <c r="K743" s="279"/>
      <c r="L743" s="280"/>
      <c r="M743" s="281" t="s">
        <v>1</v>
      </c>
      <c r="N743" s="282" t="s">
        <v>43</v>
      </c>
      <c r="O743" s="73"/>
      <c r="P743" s="225">
        <f>O743*H743</f>
        <v>0</v>
      </c>
      <c r="Q743" s="225">
        <v>1.5100000000000001E-2</v>
      </c>
      <c r="R743" s="225">
        <f>Q743*H743</f>
        <v>1.5100000000000001E-2</v>
      </c>
      <c r="S743" s="225">
        <v>0</v>
      </c>
      <c r="T743" s="226">
        <f>S743*H743</f>
        <v>0</v>
      </c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R743" s="227" t="s">
        <v>390</v>
      </c>
      <c r="AT743" s="227" t="s">
        <v>489</v>
      </c>
      <c r="AU743" s="227" t="s">
        <v>87</v>
      </c>
      <c r="AY743" s="18" t="s">
        <v>202</v>
      </c>
      <c r="BE743" s="122">
        <f>IF(N743="základná",J743,0)</f>
        <v>0</v>
      </c>
      <c r="BF743" s="122">
        <f>IF(N743="znížená",J743,0)</f>
        <v>0</v>
      </c>
      <c r="BG743" s="122">
        <f>IF(N743="zákl. prenesená",J743,0)</f>
        <v>0</v>
      </c>
      <c r="BH743" s="122">
        <f>IF(N743="zníž. prenesená",J743,0)</f>
        <v>0</v>
      </c>
      <c r="BI743" s="122">
        <f>IF(N743="nulová",J743,0)</f>
        <v>0</v>
      </c>
      <c r="BJ743" s="18" t="s">
        <v>87</v>
      </c>
      <c r="BK743" s="122">
        <f>ROUND(I743*H743,2)</f>
        <v>0</v>
      </c>
      <c r="BL743" s="18" t="s">
        <v>289</v>
      </c>
      <c r="BM743" s="227" t="s">
        <v>2957</v>
      </c>
    </row>
    <row r="744" spans="1:65" s="13" customFormat="1" ht="11.25">
      <c r="B744" s="228"/>
      <c r="C744" s="229"/>
      <c r="D744" s="230" t="s">
        <v>210</v>
      </c>
      <c r="E744" s="231" t="s">
        <v>1</v>
      </c>
      <c r="F744" s="232" t="s">
        <v>2958</v>
      </c>
      <c r="G744" s="229"/>
      <c r="H744" s="233">
        <v>1</v>
      </c>
      <c r="I744" s="234"/>
      <c r="J744" s="229"/>
      <c r="K744" s="229"/>
      <c r="L744" s="235"/>
      <c r="M744" s="236"/>
      <c r="N744" s="237"/>
      <c r="O744" s="237"/>
      <c r="P744" s="237"/>
      <c r="Q744" s="237"/>
      <c r="R744" s="237"/>
      <c r="S744" s="237"/>
      <c r="T744" s="238"/>
      <c r="AT744" s="239" t="s">
        <v>210</v>
      </c>
      <c r="AU744" s="239" t="s">
        <v>87</v>
      </c>
      <c r="AV744" s="13" t="s">
        <v>87</v>
      </c>
      <c r="AW744" s="13" t="s">
        <v>33</v>
      </c>
      <c r="AX744" s="13" t="s">
        <v>81</v>
      </c>
      <c r="AY744" s="239" t="s">
        <v>202</v>
      </c>
    </row>
    <row r="745" spans="1:65" s="16" customFormat="1" ht="11.25">
      <c r="B745" s="262"/>
      <c r="C745" s="263"/>
      <c r="D745" s="230" t="s">
        <v>210</v>
      </c>
      <c r="E745" s="264" t="s">
        <v>1</v>
      </c>
      <c r="F745" s="265" t="s">
        <v>2959</v>
      </c>
      <c r="G745" s="263"/>
      <c r="H745" s="264" t="s">
        <v>1</v>
      </c>
      <c r="I745" s="266"/>
      <c r="J745" s="263"/>
      <c r="K745" s="263"/>
      <c r="L745" s="267"/>
      <c r="M745" s="268"/>
      <c r="N745" s="269"/>
      <c r="O745" s="269"/>
      <c r="P745" s="269"/>
      <c r="Q745" s="269"/>
      <c r="R745" s="269"/>
      <c r="S745" s="269"/>
      <c r="T745" s="270"/>
      <c r="AT745" s="271" t="s">
        <v>210</v>
      </c>
      <c r="AU745" s="271" t="s">
        <v>87</v>
      </c>
      <c r="AV745" s="16" t="s">
        <v>81</v>
      </c>
      <c r="AW745" s="16" t="s">
        <v>33</v>
      </c>
      <c r="AX745" s="16" t="s">
        <v>77</v>
      </c>
      <c r="AY745" s="271" t="s">
        <v>202</v>
      </c>
    </row>
    <row r="746" spans="1:65" s="2" customFormat="1" ht="62.65" customHeight="1">
      <c r="A746" s="36"/>
      <c r="B746" s="37"/>
      <c r="C746" s="272" t="s">
        <v>997</v>
      </c>
      <c r="D746" s="272" t="s">
        <v>489</v>
      </c>
      <c r="E746" s="273" t="s">
        <v>2960</v>
      </c>
      <c r="F746" s="274" t="s">
        <v>2961</v>
      </c>
      <c r="G746" s="275" t="s">
        <v>287</v>
      </c>
      <c r="H746" s="276">
        <v>1</v>
      </c>
      <c r="I746" s="277"/>
      <c r="J746" s="278">
        <f>ROUND(I746*H746,2)</f>
        <v>0</v>
      </c>
      <c r="K746" s="279"/>
      <c r="L746" s="280"/>
      <c r="M746" s="281" t="s">
        <v>1</v>
      </c>
      <c r="N746" s="282" t="s">
        <v>43</v>
      </c>
      <c r="O746" s="73"/>
      <c r="P746" s="225">
        <f>O746*H746</f>
        <v>0</v>
      </c>
      <c r="Q746" s="225">
        <v>1.5100000000000001E-2</v>
      </c>
      <c r="R746" s="225">
        <f>Q746*H746</f>
        <v>1.5100000000000001E-2</v>
      </c>
      <c r="S746" s="225">
        <v>0</v>
      </c>
      <c r="T746" s="226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227" t="s">
        <v>390</v>
      </c>
      <c r="AT746" s="227" t="s">
        <v>489</v>
      </c>
      <c r="AU746" s="227" t="s">
        <v>87</v>
      </c>
      <c r="AY746" s="18" t="s">
        <v>202</v>
      </c>
      <c r="BE746" s="122">
        <f>IF(N746="základná",J746,0)</f>
        <v>0</v>
      </c>
      <c r="BF746" s="122">
        <f>IF(N746="znížená",J746,0)</f>
        <v>0</v>
      </c>
      <c r="BG746" s="122">
        <f>IF(N746="zákl. prenesená",J746,0)</f>
        <v>0</v>
      </c>
      <c r="BH746" s="122">
        <f>IF(N746="zníž. prenesená",J746,0)</f>
        <v>0</v>
      </c>
      <c r="BI746" s="122">
        <f>IF(N746="nulová",J746,0)</f>
        <v>0</v>
      </c>
      <c r="BJ746" s="18" t="s">
        <v>87</v>
      </c>
      <c r="BK746" s="122">
        <f>ROUND(I746*H746,2)</f>
        <v>0</v>
      </c>
      <c r="BL746" s="18" t="s">
        <v>289</v>
      </c>
      <c r="BM746" s="227" t="s">
        <v>2962</v>
      </c>
    </row>
    <row r="747" spans="1:65" s="13" customFormat="1" ht="11.25">
      <c r="B747" s="228"/>
      <c r="C747" s="229"/>
      <c r="D747" s="230" t="s">
        <v>210</v>
      </c>
      <c r="E747" s="231" t="s">
        <v>1</v>
      </c>
      <c r="F747" s="232" t="s">
        <v>2963</v>
      </c>
      <c r="G747" s="229"/>
      <c r="H747" s="233">
        <v>1</v>
      </c>
      <c r="I747" s="234"/>
      <c r="J747" s="229"/>
      <c r="K747" s="229"/>
      <c r="L747" s="235"/>
      <c r="M747" s="236"/>
      <c r="N747" s="237"/>
      <c r="O747" s="237"/>
      <c r="P747" s="237"/>
      <c r="Q747" s="237"/>
      <c r="R747" s="237"/>
      <c r="S747" s="237"/>
      <c r="T747" s="238"/>
      <c r="AT747" s="239" t="s">
        <v>210</v>
      </c>
      <c r="AU747" s="239" t="s">
        <v>87</v>
      </c>
      <c r="AV747" s="13" t="s">
        <v>87</v>
      </c>
      <c r="AW747" s="13" t="s">
        <v>33</v>
      </c>
      <c r="AX747" s="13" t="s">
        <v>81</v>
      </c>
      <c r="AY747" s="239" t="s">
        <v>202</v>
      </c>
    </row>
    <row r="748" spans="1:65" s="2" customFormat="1" ht="62.65" customHeight="1">
      <c r="A748" s="36"/>
      <c r="B748" s="37"/>
      <c r="C748" s="272" t="s">
        <v>1001</v>
      </c>
      <c r="D748" s="272" t="s">
        <v>489</v>
      </c>
      <c r="E748" s="273" t="s">
        <v>2964</v>
      </c>
      <c r="F748" s="274" t="s">
        <v>2965</v>
      </c>
      <c r="G748" s="275" t="s">
        <v>287</v>
      </c>
      <c r="H748" s="276">
        <v>1</v>
      </c>
      <c r="I748" s="277"/>
      <c r="J748" s="278">
        <f>ROUND(I748*H748,2)</f>
        <v>0</v>
      </c>
      <c r="K748" s="279"/>
      <c r="L748" s="280"/>
      <c r="M748" s="281" t="s">
        <v>1</v>
      </c>
      <c r="N748" s="282" t="s">
        <v>43</v>
      </c>
      <c r="O748" s="73"/>
      <c r="P748" s="225">
        <f>O748*H748</f>
        <v>0</v>
      </c>
      <c r="Q748" s="225">
        <v>1.5100000000000001E-2</v>
      </c>
      <c r="R748" s="225">
        <f>Q748*H748</f>
        <v>1.5100000000000001E-2</v>
      </c>
      <c r="S748" s="225">
        <v>0</v>
      </c>
      <c r="T748" s="226">
        <f>S748*H748</f>
        <v>0</v>
      </c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R748" s="227" t="s">
        <v>390</v>
      </c>
      <c r="AT748" s="227" t="s">
        <v>489</v>
      </c>
      <c r="AU748" s="227" t="s">
        <v>87</v>
      </c>
      <c r="AY748" s="18" t="s">
        <v>202</v>
      </c>
      <c r="BE748" s="122">
        <f>IF(N748="základná",J748,0)</f>
        <v>0</v>
      </c>
      <c r="BF748" s="122">
        <f>IF(N748="znížená",J748,0)</f>
        <v>0</v>
      </c>
      <c r="BG748" s="122">
        <f>IF(N748="zákl. prenesená",J748,0)</f>
        <v>0</v>
      </c>
      <c r="BH748" s="122">
        <f>IF(N748="zníž. prenesená",J748,0)</f>
        <v>0</v>
      </c>
      <c r="BI748" s="122">
        <f>IF(N748="nulová",J748,0)</f>
        <v>0</v>
      </c>
      <c r="BJ748" s="18" t="s">
        <v>87</v>
      </c>
      <c r="BK748" s="122">
        <f>ROUND(I748*H748,2)</f>
        <v>0</v>
      </c>
      <c r="BL748" s="18" t="s">
        <v>289</v>
      </c>
      <c r="BM748" s="227" t="s">
        <v>2966</v>
      </c>
    </row>
    <row r="749" spans="1:65" s="13" customFormat="1" ht="11.25">
      <c r="B749" s="228"/>
      <c r="C749" s="229"/>
      <c r="D749" s="230" t="s">
        <v>210</v>
      </c>
      <c r="E749" s="231" t="s">
        <v>1</v>
      </c>
      <c r="F749" s="232" t="s">
        <v>2967</v>
      </c>
      <c r="G749" s="229"/>
      <c r="H749" s="233">
        <v>1</v>
      </c>
      <c r="I749" s="234"/>
      <c r="J749" s="229"/>
      <c r="K749" s="229"/>
      <c r="L749" s="235"/>
      <c r="M749" s="236"/>
      <c r="N749" s="237"/>
      <c r="O749" s="237"/>
      <c r="P749" s="237"/>
      <c r="Q749" s="237"/>
      <c r="R749" s="237"/>
      <c r="S749" s="237"/>
      <c r="T749" s="238"/>
      <c r="AT749" s="239" t="s">
        <v>210</v>
      </c>
      <c r="AU749" s="239" t="s">
        <v>87</v>
      </c>
      <c r="AV749" s="13" t="s">
        <v>87</v>
      </c>
      <c r="AW749" s="13" t="s">
        <v>33</v>
      </c>
      <c r="AX749" s="13" t="s">
        <v>81</v>
      </c>
      <c r="AY749" s="239" t="s">
        <v>202</v>
      </c>
    </row>
    <row r="750" spans="1:65" s="2" customFormat="1" ht="62.65" customHeight="1">
      <c r="A750" s="36"/>
      <c r="B750" s="37"/>
      <c r="C750" s="272" t="s">
        <v>1007</v>
      </c>
      <c r="D750" s="272" t="s">
        <v>489</v>
      </c>
      <c r="E750" s="273" t="s">
        <v>2968</v>
      </c>
      <c r="F750" s="274" t="s">
        <v>2969</v>
      </c>
      <c r="G750" s="275" t="s">
        <v>287</v>
      </c>
      <c r="H750" s="276">
        <v>1</v>
      </c>
      <c r="I750" s="277"/>
      <c r="J750" s="278">
        <f>ROUND(I750*H750,2)</f>
        <v>0</v>
      </c>
      <c r="K750" s="279"/>
      <c r="L750" s="280"/>
      <c r="M750" s="281" t="s">
        <v>1</v>
      </c>
      <c r="N750" s="282" t="s">
        <v>43</v>
      </c>
      <c r="O750" s="73"/>
      <c r="P750" s="225">
        <f>O750*H750</f>
        <v>0</v>
      </c>
      <c r="Q750" s="225">
        <v>1.5100000000000001E-2</v>
      </c>
      <c r="R750" s="225">
        <f>Q750*H750</f>
        <v>1.5100000000000001E-2</v>
      </c>
      <c r="S750" s="225">
        <v>0</v>
      </c>
      <c r="T750" s="226">
        <f>S750*H750</f>
        <v>0</v>
      </c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R750" s="227" t="s">
        <v>390</v>
      </c>
      <c r="AT750" s="227" t="s">
        <v>489</v>
      </c>
      <c r="AU750" s="227" t="s">
        <v>87</v>
      </c>
      <c r="AY750" s="18" t="s">
        <v>202</v>
      </c>
      <c r="BE750" s="122">
        <f>IF(N750="základná",J750,0)</f>
        <v>0</v>
      </c>
      <c r="BF750" s="122">
        <f>IF(N750="znížená",J750,0)</f>
        <v>0</v>
      </c>
      <c r="BG750" s="122">
        <f>IF(N750="zákl. prenesená",J750,0)</f>
        <v>0</v>
      </c>
      <c r="BH750" s="122">
        <f>IF(N750="zníž. prenesená",J750,0)</f>
        <v>0</v>
      </c>
      <c r="BI750" s="122">
        <f>IF(N750="nulová",J750,0)</f>
        <v>0</v>
      </c>
      <c r="BJ750" s="18" t="s">
        <v>87</v>
      </c>
      <c r="BK750" s="122">
        <f>ROUND(I750*H750,2)</f>
        <v>0</v>
      </c>
      <c r="BL750" s="18" t="s">
        <v>289</v>
      </c>
      <c r="BM750" s="227" t="s">
        <v>2970</v>
      </c>
    </row>
    <row r="751" spans="1:65" s="13" customFormat="1" ht="11.25">
      <c r="B751" s="228"/>
      <c r="C751" s="229"/>
      <c r="D751" s="230" t="s">
        <v>210</v>
      </c>
      <c r="E751" s="231" t="s">
        <v>1</v>
      </c>
      <c r="F751" s="232" t="s">
        <v>2971</v>
      </c>
      <c r="G751" s="229"/>
      <c r="H751" s="233">
        <v>1</v>
      </c>
      <c r="I751" s="234"/>
      <c r="J751" s="229"/>
      <c r="K751" s="229"/>
      <c r="L751" s="235"/>
      <c r="M751" s="236"/>
      <c r="N751" s="237"/>
      <c r="O751" s="237"/>
      <c r="P751" s="237"/>
      <c r="Q751" s="237"/>
      <c r="R751" s="237"/>
      <c r="S751" s="237"/>
      <c r="T751" s="238"/>
      <c r="AT751" s="239" t="s">
        <v>210</v>
      </c>
      <c r="AU751" s="239" t="s">
        <v>87</v>
      </c>
      <c r="AV751" s="13" t="s">
        <v>87</v>
      </c>
      <c r="AW751" s="13" t="s">
        <v>33</v>
      </c>
      <c r="AX751" s="13" t="s">
        <v>81</v>
      </c>
      <c r="AY751" s="239" t="s">
        <v>202</v>
      </c>
    </row>
    <row r="752" spans="1:65" s="2" customFormat="1" ht="62.65" customHeight="1">
      <c r="A752" s="36"/>
      <c r="B752" s="37"/>
      <c r="C752" s="272" t="s">
        <v>1012</v>
      </c>
      <c r="D752" s="272" t="s">
        <v>489</v>
      </c>
      <c r="E752" s="273" t="s">
        <v>2972</v>
      </c>
      <c r="F752" s="274" t="s">
        <v>2973</v>
      </c>
      <c r="G752" s="275" t="s">
        <v>287</v>
      </c>
      <c r="H752" s="276">
        <v>1</v>
      </c>
      <c r="I752" s="277"/>
      <c r="J752" s="278">
        <f>ROUND(I752*H752,2)</f>
        <v>0</v>
      </c>
      <c r="K752" s="279"/>
      <c r="L752" s="280"/>
      <c r="M752" s="281" t="s">
        <v>1</v>
      </c>
      <c r="N752" s="282" t="s">
        <v>43</v>
      </c>
      <c r="O752" s="73"/>
      <c r="P752" s="225">
        <f>O752*H752</f>
        <v>0</v>
      </c>
      <c r="Q752" s="225">
        <v>1.5100000000000001E-2</v>
      </c>
      <c r="R752" s="225">
        <f>Q752*H752</f>
        <v>1.5100000000000001E-2</v>
      </c>
      <c r="S752" s="225">
        <v>0</v>
      </c>
      <c r="T752" s="226">
        <f>S752*H752</f>
        <v>0</v>
      </c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R752" s="227" t="s">
        <v>390</v>
      </c>
      <c r="AT752" s="227" t="s">
        <v>489</v>
      </c>
      <c r="AU752" s="227" t="s">
        <v>87</v>
      </c>
      <c r="AY752" s="18" t="s">
        <v>202</v>
      </c>
      <c r="BE752" s="122">
        <f>IF(N752="základná",J752,0)</f>
        <v>0</v>
      </c>
      <c r="BF752" s="122">
        <f>IF(N752="znížená",J752,0)</f>
        <v>0</v>
      </c>
      <c r="BG752" s="122">
        <f>IF(N752="zákl. prenesená",J752,0)</f>
        <v>0</v>
      </c>
      <c r="BH752" s="122">
        <f>IF(N752="zníž. prenesená",J752,0)</f>
        <v>0</v>
      </c>
      <c r="BI752" s="122">
        <f>IF(N752="nulová",J752,0)</f>
        <v>0</v>
      </c>
      <c r="BJ752" s="18" t="s">
        <v>87</v>
      </c>
      <c r="BK752" s="122">
        <f>ROUND(I752*H752,2)</f>
        <v>0</v>
      </c>
      <c r="BL752" s="18" t="s">
        <v>289</v>
      </c>
      <c r="BM752" s="227" t="s">
        <v>2974</v>
      </c>
    </row>
    <row r="753" spans="1:65" s="13" customFormat="1" ht="11.25">
      <c r="B753" s="228"/>
      <c r="C753" s="229"/>
      <c r="D753" s="230" t="s">
        <v>210</v>
      </c>
      <c r="E753" s="231" t="s">
        <v>1</v>
      </c>
      <c r="F753" s="232" t="s">
        <v>2975</v>
      </c>
      <c r="G753" s="229"/>
      <c r="H753" s="233">
        <v>1</v>
      </c>
      <c r="I753" s="234"/>
      <c r="J753" s="229"/>
      <c r="K753" s="229"/>
      <c r="L753" s="235"/>
      <c r="M753" s="236"/>
      <c r="N753" s="237"/>
      <c r="O753" s="237"/>
      <c r="P753" s="237"/>
      <c r="Q753" s="237"/>
      <c r="R753" s="237"/>
      <c r="S753" s="237"/>
      <c r="T753" s="238"/>
      <c r="AT753" s="239" t="s">
        <v>210</v>
      </c>
      <c r="AU753" s="239" t="s">
        <v>87</v>
      </c>
      <c r="AV753" s="13" t="s">
        <v>87</v>
      </c>
      <c r="AW753" s="13" t="s">
        <v>33</v>
      </c>
      <c r="AX753" s="13" t="s">
        <v>81</v>
      </c>
      <c r="AY753" s="239" t="s">
        <v>202</v>
      </c>
    </row>
    <row r="754" spans="1:65" s="2" customFormat="1" ht="62.65" customHeight="1">
      <c r="A754" s="36"/>
      <c r="B754" s="37"/>
      <c r="C754" s="272" t="s">
        <v>1017</v>
      </c>
      <c r="D754" s="272" t="s">
        <v>489</v>
      </c>
      <c r="E754" s="273" t="s">
        <v>2976</v>
      </c>
      <c r="F754" s="274" t="s">
        <v>2977</v>
      </c>
      <c r="G754" s="275" t="s">
        <v>287</v>
      </c>
      <c r="H754" s="276">
        <v>1</v>
      </c>
      <c r="I754" s="277"/>
      <c r="J754" s="278">
        <f>ROUND(I754*H754,2)</f>
        <v>0</v>
      </c>
      <c r="K754" s="279"/>
      <c r="L754" s="280"/>
      <c r="M754" s="281" t="s">
        <v>1</v>
      </c>
      <c r="N754" s="282" t="s">
        <v>43</v>
      </c>
      <c r="O754" s="73"/>
      <c r="P754" s="225">
        <f>O754*H754</f>
        <v>0</v>
      </c>
      <c r="Q754" s="225">
        <v>1.5100000000000001E-2</v>
      </c>
      <c r="R754" s="225">
        <f>Q754*H754</f>
        <v>1.5100000000000001E-2</v>
      </c>
      <c r="S754" s="225">
        <v>0</v>
      </c>
      <c r="T754" s="226">
        <f>S754*H754</f>
        <v>0</v>
      </c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R754" s="227" t="s">
        <v>390</v>
      </c>
      <c r="AT754" s="227" t="s">
        <v>489</v>
      </c>
      <c r="AU754" s="227" t="s">
        <v>87</v>
      </c>
      <c r="AY754" s="18" t="s">
        <v>202</v>
      </c>
      <c r="BE754" s="122">
        <f>IF(N754="základná",J754,0)</f>
        <v>0</v>
      </c>
      <c r="BF754" s="122">
        <f>IF(N754="znížená",J754,0)</f>
        <v>0</v>
      </c>
      <c r="BG754" s="122">
        <f>IF(N754="zákl. prenesená",J754,0)</f>
        <v>0</v>
      </c>
      <c r="BH754" s="122">
        <f>IF(N754="zníž. prenesená",J754,0)</f>
        <v>0</v>
      </c>
      <c r="BI754" s="122">
        <f>IF(N754="nulová",J754,0)</f>
        <v>0</v>
      </c>
      <c r="BJ754" s="18" t="s">
        <v>87</v>
      </c>
      <c r="BK754" s="122">
        <f>ROUND(I754*H754,2)</f>
        <v>0</v>
      </c>
      <c r="BL754" s="18" t="s">
        <v>289</v>
      </c>
      <c r="BM754" s="227" t="s">
        <v>2978</v>
      </c>
    </row>
    <row r="755" spans="1:65" s="13" customFormat="1" ht="11.25">
      <c r="B755" s="228"/>
      <c r="C755" s="229"/>
      <c r="D755" s="230" t="s">
        <v>210</v>
      </c>
      <c r="E755" s="231" t="s">
        <v>1</v>
      </c>
      <c r="F755" s="232" t="s">
        <v>2979</v>
      </c>
      <c r="G755" s="229"/>
      <c r="H755" s="233">
        <v>1</v>
      </c>
      <c r="I755" s="234"/>
      <c r="J755" s="229"/>
      <c r="K755" s="229"/>
      <c r="L755" s="235"/>
      <c r="M755" s="236"/>
      <c r="N755" s="237"/>
      <c r="O755" s="237"/>
      <c r="P755" s="237"/>
      <c r="Q755" s="237"/>
      <c r="R755" s="237"/>
      <c r="S755" s="237"/>
      <c r="T755" s="238"/>
      <c r="AT755" s="239" t="s">
        <v>210</v>
      </c>
      <c r="AU755" s="239" t="s">
        <v>87</v>
      </c>
      <c r="AV755" s="13" t="s">
        <v>87</v>
      </c>
      <c r="AW755" s="13" t="s">
        <v>33</v>
      </c>
      <c r="AX755" s="13" t="s">
        <v>81</v>
      </c>
      <c r="AY755" s="239" t="s">
        <v>202</v>
      </c>
    </row>
    <row r="756" spans="1:65" s="2" customFormat="1" ht="37.9" customHeight="1">
      <c r="A756" s="36"/>
      <c r="B756" s="37"/>
      <c r="C756" s="272" t="s">
        <v>1021</v>
      </c>
      <c r="D756" s="272" t="s">
        <v>489</v>
      </c>
      <c r="E756" s="273" t="s">
        <v>2980</v>
      </c>
      <c r="F756" s="274" t="s">
        <v>2981</v>
      </c>
      <c r="G756" s="275" t="s">
        <v>287</v>
      </c>
      <c r="H756" s="276">
        <v>1</v>
      </c>
      <c r="I756" s="277"/>
      <c r="J756" s="278">
        <f>ROUND(I756*H756,2)</f>
        <v>0</v>
      </c>
      <c r="K756" s="279"/>
      <c r="L756" s="280"/>
      <c r="M756" s="281" t="s">
        <v>1</v>
      </c>
      <c r="N756" s="282" t="s">
        <v>43</v>
      </c>
      <c r="O756" s="73"/>
      <c r="P756" s="225">
        <f>O756*H756</f>
        <v>0</v>
      </c>
      <c r="Q756" s="225">
        <v>1.5100000000000001E-2</v>
      </c>
      <c r="R756" s="225">
        <f>Q756*H756</f>
        <v>1.5100000000000001E-2</v>
      </c>
      <c r="S756" s="225">
        <v>0</v>
      </c>
      <c r="T756" s="226">
        <f>S756*H756</f>
        <v>0</v>
      </c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R756" s="227" t="s">
        <v>390</v>
      </c>
      <c r="AT756" s="227" t="s">
        <v>489</v>
      </c>
      <c r="AU756" s="227" t="s">
        <v>87</v>
      </c>
      <c r="AY756" s="18" t="s">
        <v>202</v>
      </c>
      <c r="BE756" s="122">
        <f>IF(N756="základná",J756,0)</f>
        <v>0</v>
      </c>
      <c r="BF756" s="122">
        <f>IF(N756="znížená",J756,0)</f>
        <v>0</v>
      </c>
      <c r="BG756" s="122">
        <f>IF(N756="zákl. prenesená",J756,0)</f>
        <v>0</v>
      </c>
      <c r="BH756" s="122">
        <f>IF(N756="zníž. prenesená",J756,0)</f>
        <v>0</v>
      </c>
      <c r="BI756" s="122">
        <f>IF(N756="nulová",J756,0)</f>
        <v>0</v>
      </c>
      <c r="BJ756" s="18" t="s">
        <v>87</v>
      </c>
      <c r="BK756" s="122">
        <f>ROUND(I756*H756,2)</f>
        <v>0</v>
      </c>
      <c r="BL756" s="18" t="s">
        <v>289</v>
      </c>
      <c r="BM756" s="227" t="s">
        <v>2982</v>
      </c>
    </row>
    <row r="757" spans="1:65" s="13" customFormat="1" ht="11.25">
      <c r="B757" s="228"/>
      <c r="C757" s="229"/>
      <c r="D757" s="230" t="s">
        <v>210</v>
      </c>
      <c r="E757" s="231" t="s">
        <v>1</v>
      </c>
      <c r="F757" s="232" t="s">
        <v>2983</v>
      </c>
      <c r="G757" s="229"/>
      <c r="H757" s="233">
        <v>1</v>
      </c>
      <c r="I757" s="234"/>
      <c r="J757" s="229"/>
      <c r="K757" s="229"/>
      <c r="L757" s="235"/>
      <c r="M757" s="236"/>
      <c r="N757" s="237"/>
      <c r="O757" s="237"/>
      <c r="P757" s="237"/>
      <c r="Q757" s="237"/>
      <c r="R757" s="237"/>
      <c r="S757" s="237"/>
      <c r="T757" s="238"/>
      <c r="AT757" s="239" t="s">
        <v>210</v>
      </c>
      <c r="AU757" s="239" t="s">
        <v>87</v>
      </c>
      <c r="AV757" s="13" t="s">
        <v>87</v>
      </c>
      <c r="AW757" s="13" t="s">
        <v>33</v>
      </c>
      <c r="AX757" s="13" t="s">
        <v>81</v>
      </c>
      <c r="AY757" s="239" t="s">
        <v>202</v>
      </c>
    </row>
    <row r="758" spans="1:65" s="2" customFormat="1" ht="37.9" customHeight="1">
      <c r="A758" s="36"/>
      <c r="B758" s="37"/>
      <c r="C758" s="272" t="s">
        <v>1027</v>
      </c>
      <c r="D758" s="272" t="s">
        <v>489</v>
      </c>
      <c r="E758" s="273" t="s">
        <v>2984</v>
      </c>
      <c r="F758" s="274" t="s">
        <v>2985</v>
      </c>
      <c r="G758" s="275" t="s">
        <v>287</v>
      </c>
      <c r="H758" s="276">
        <v>1</v>
      </c>
      <c r="I758" s="277"/>
      <c r="J758" s="278">
        <f>ROUND(I758*H758,2)</f>
        <v>0</v>
      </c>
      <c r="K758" s="279"/>
      <c r="L758" s="280"/>
      <c r="M758" s="281" t="s">
        <v>1</v>
      </c>
      <c r="N758" s="282" t="s">
        <v>43</v>
      </c>
      <c r="O758" s="73"/>
      <c r="P758" s="225">
        <f>O758*H758</f>
        <v>0</v>
      </c>
      <c r="Q758" s="225">
        <v>1.5100000000000001E-2</v>
      </c>
      <c r="R758" s="225">
        <f>Q758*H758</f>
        <v>1.5100000000000001E-2</v>
      </c>
      <c r="S758" s="225">
        <v>0</v>
      </c>
      <c r="T758" s="226">
        <f>S758*H758</f>
        <v>0</v>
      </c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R758" s="227" t="s">
        <v>390</v>
      </c>
      <c r="AT758" s="227" t="s">
        <v>489</v>
      </c>
      <c r="AU758" s="227" t="s">
        <v>87</v>
      </c>
      <c r="AY758" s="18" t="s">
        <v>202</v>
      </c>
      <c r="BE758" s="122">
        <f>IF(N758="základná",J758,0)</f>
        <v>0</v>
      </c>
      <c r="BF758" s="122">
        <f>IF(N758="znížená",J758,0)</f>
        <v>0</v>
      </c>
      <c r="BG758" s="122">
        <f>IF(N758="zákl. prenesená",J758,0)</f>
        <v>0</v>
      </c>
      <c r="BH758" s="122">
        <f>IF(N758="zníž. prenesená",J758,0)</f>
        <v>0</v>
      </c>
      <c r="BI758" s="122">
        <f>IF(N758="nulová",J758,0)</f>
        <v>0</v>
      </c>
      <c r="BJ758" s="18" t="s">
        <v>87</v>
      </c>
      <c r="BK758" s="122">
        <f>ROUND(I758*H758,2)</f>
        <v>0</v>
      </c>
      <c r="BL758" s="18" t="s">
        <v>289</v>
      </c>
      <c r="BM758" s="227" t="s">
        <v>2986</v>
      </c>
    </row>
    <row r="759" spans="1:65" s="13" customFormat="1" ht="11.25">
      <c r="B759" s="228"/>
      <c r="C759" s="229"/>
      <c r="D759" s="230" t="s">
        <v>210</v>
      </c>
      <c r="E759" s="231" t="s">
        <v>1</v>
      </c>
      <c r="F759" s="232" t="s">
        <v>2987</v>
      </c>
      <c r="G759" s="229"/>
      <c r="H759" s="233">
        <v>1</v>
      </c>
      <c r="I759" s="234"/>
      <c r="J759" s="229"/>
      <c r="K759" s="229"/>
      <c r="L759" s="235"/>
      <c r="M759" s="236"/>
      <c r="N759" s="237"/>
      <c r="O759" s="237"/>
      <c r="P759" s="237"/>
      <c r="Q759" s="237"/>
      <c r="R759" s="237"/>
      <c r="S759" s="237"/>
      <c r="T759" s="238"/>
      <c r="AT759" s="239" t="s">
        <v>210</v>
      </c>
      <c r="AU759" s="239" t="s">
        <v>87</v>
      </c>
      <c r="AV759" s="13" t="s">
        <v>87</v>
      </c>
      <c r="AW759" s="13" t="s">
        <v>33</v>
      </c>
      <c r="AX759" s="13" t="s">
        <v>81</v>
      </c>
      <c r="AY759" s="239" t="s">
        <v>202</v>
      </c>
    </row>
    <row r="760" spans="1:65" s="2" customFormat="1" ht="37.9" customHeight="1">
      <c r="A760" s="36"/>
      <c r="B760" s="37"/>
      <c r="C760" s="272" t="s">
        <v>1041</v>
      </c>
      <c r="D760" s="272" t="s">
        <v>489</v>
      </c>
      <c r="E760" s="273" t="s">
        <v>2988</v>
      </c>
      <c r="F760" s="274" t="s">
        <v>2989</v>
      </c>
      <c r="G760" s="275" t="s">
        <v>287</v>
      </c>
      <c r="H760" s="276">
        <v>1</v>
      </c>
      <c r="I760" s="277"/>
      <c r="J760" s="278">
        <f>ROUND(I760*H760,2)</f>
        <v>0</v>
      </c>
      <c r="K760" s="279"/>
      <c r="L760" s="280"/>
      <c r="M760" s="281" t="s">
        <v>1</v>
      </c>
      <c r="N760" s="282" t="s">
        <v>43</v>
      </c>
      <c r="O760" s="73"/>
      <c r="P760" s="225">
        <f>O760*H760</f>
        <v>0</v>
      </c>
      <c r="Q760" s="225">
        <v>1.5100000000000001E-2</v>
      </c>
      <c r="R760" s="225">
        <f>Q760*H760</f>
        <v>1.5100000000000001E-2</v>
      </c>
      <c r="S760" s="225">
        <v>0</v>
      </c>
      <c r="T760" s="226">
        <f>S760*H760</f>
        <v>0</v>
      </c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R760" s="227" t="s">
        <v>390</v>
      </c>
      <c r="AT760" s="227" t="s">
        <v>489</v>
      </c>
      <c r="AU760" s="227" t="s">
        <v>87</v>
      </c>
      <c r="AY760" s="18" t="s">
        <v>202</v>
      </c>
      <c r="BE760" s="122">
        <f>IF(N760="základná",J760,0)</f>
        <v>0</v>
      </c>
      <c r="BF760" s="122">
        <f>IF(N760="znížená",J760,0)</f>
        <v>0</v>
      </c>
      <c r="BG760" s="122">
        <f>IF(N760="zákl. prenesená",J760,0)</f>
        <v>0</v>
      </c>
      <c r="BH760" s="122">
        <f>IF(N760="zníž. prenesená",J760,0)</f>
        <v>0</v>
      </c>
      <c r="BI760" s="122">
        <f>IF(N760="nulová",J760,0)</f>
        <v>0</v>
      </c>
      <c r="BJ760" s="18" t="s">
        <v>87</v>
      </c>
      <c r="BK760" s="122">
        <f>ROUND(I760*H760,2)</f>
        <v>0</v>
      </c>
      <c r="BL760" s="18" t="s">
        <v>289</v>
      </c>
      <c r="BM760" s="227" t="s">
        <v>2990</v>
      </c>
    </row>
    <row r="761" spans="1:65" s="13" customFormat="1" ht="11.25">
      <c r="B761" s="228"/>
      <c r="C761" s="229"/>
      <c r="D761" s="230" t="s">
        <v>210</v>
      </c>
      <c r="E761" s="231" t="s">
        <v>1</v>
      </c>
      <c r="F761" s="232" t="s">
        <v>2991</v>
      </c>
      <c r="G761" s="229"/>
      <c r="H761" s="233">
        <v>1</v>
      </c>
      <c r="I761" s="234"/>
      <c r="J761" s="229"/>
      <c r="K761" s="229"/>
      <c r="L761" s="235"/>
      <c r="M761" s="236"/>
      <c r="N761" s="237"/>
      <c r="O761" s="237"/>
      <c r="P761" s="237"/>
      <c r="Q761" s="237"/>
      <c r="R761" s="237"/>
      <c r="S761" s="237"/>
      <c r="T761" s="238"/>
      <c r="AT761" s="239" t="s">
        <v>210</v>
      </c>
      <c r="AU761" s="239" t="s">
        <v>87</v>
      </c>
      <c r="AV761" s="13" t="s">
        <v>87</v>
      </c>
      <c r="AW761" s="13" t="s">
        <v>33</v>
      </c>
      <c r="AX761" s="13" t="s">
        <v>81</v>
      </c>
      <c r="AY761" s="239" t="s">
        <v>202</v>
      </c>
    </row>
    <row r="762" spans="1:65" s="2" customFormat="1" ht="37.9" customHeight="1">
      <c r="A762" s="36"/>
      <c r="B762" s="37"/>
      <c r="C762" s="272" t="s">
        <v>1048</v>
      </c>
      <c r="D762" s="272" t="s">
        <v>489</v>
      </c>
      <c r="E762" s="273" t="s">
        <v>2992</v>
      </c>
      <c r="F762" s="274" t="s">
        <v>2993</v>
      </c>
      <c r="G762" s="275" t="s">
        <v>287</v>
      </c>
      <c r="H762" s="276">
        <v>1</v>
      </c>
      <c r="I762" s="277"/>
      <c r="J762" s="278">
        <f>ROUND(I762*H762,2)</f>
        <v>0</v>
      </c>
      <c r="K762" s="279"/>
      <c r="L762" s="280"/>
      <c r="M762" s="281" t="s">
        <v>1</v>
      </c>
      <c r="N762" s="282" t="s">
        <v>43</v>
      </c>
      <c r="O762" s="73"/>
      <c r="P762" s="225">
        <f>O762*H762</f>
        <v>0</v>
      </c>
      <c r="Q762" s="225">
        <v>1.5100000000000001E-2</v>
      </c>
      <c r="R762" s="225">
        <f>Q762*H762</f>
        <v>1.5100000000000001E-2</v>
      </c>
      <c r="S762" s="225">
        <v>0</v>
      </c>
      <c r="T762" s="226">
        <f>S762*H762</f>
        <v>0</v>
      </c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R762" s="227" t="s">
        <v>390</v>
      </c>
      <c r="AT762" s="227" t="s">
        <v>489</v>
      </c>
      <c r="AU762" s="227" t="s">
        <v>87</v>
      </c>
      <c r="AY762" s="18" t="s">
        <v>202</v>
      </c>
      <c r="BE762" s="122">
        <f>IF(N762="základná",J762,0)</f>
        <v>0</v>
      </c>
      <c r="BF762" s="122">
        <f>IF(N762="znížená",J762,0)</f>
        <v>0</v>
      </c>
      <c r="BG762" s="122">
        <f>IF(N762="zákl. prenesená",J762,0)</f>
        <v>0</v>
      </c>
      <c r="BH762" s="122">
        <f>IF(N762="zníž. prenesená",J762,0)</f>
        <v>0</v>
      </c>
      <c r="BI762" s="122">
        <f>IF(N762="nulová",J762,0)</f>
        <v>0</v>
      </c>
      <c r="BJ762" s="18" t="s">
        <v>87</v>
      </c>
      <c r="BK762" s="122">
        <f>ROUND(I762*H762,2)</f>
        <v>0</v>
      </c>
      <c r="BL762" s="18" t="s">
        <v>289</v>
      </c>
      <c r="BM762" s="227" t="s">
        <v>2994</v>
      </c>
    </row>
    <row r="763" spans="1:65" s="13" customFormat="1" ht="11.25">
      <c r="B763" s="228"/>
      <c r="C763" s="229"/>
      <c r="D763" s="230" t="s">
        <v>210</v>
      </c>
      <c r="E763" s="231" t="s">
        <v>1</v>
      </c>
      <c r="F763" s="232" t="s">
        <v>2995</v>
      </c>
      <c r="G763" s="229"/>
      <c r="H763" s="233">
        <v>1</v>
      </c>
      <c r="I763" s="234"/>
      <c r="J763" s="229"/>
      <c r="K763" s="229"/>
      <c r="L763" s="235"/>
      <c r="M763" s="236"/>
      <c r="N763" s="237"/>
      <c r="O763" s="237"/>
      <c r="P763" s="237"/>
      <c r="Q763" s="237"/>
      <c r="R763" s="237"/>
      <c r="S763" s="237"/>
      <c r="T763" s="238"/>
      <c r="AT763" s="239" t="s">
        <v>210</v>
      </c>
      <c r="AU763" s="239" t="s">
        <v>87</v>
      </c>
      <c r="AV763" s="13" t="s">
        <v>87</v>
      </c>
      <c r="AW763" s="13" t="s">
        <v>33</v>
      </c>
      <c r="AX763" s="13" t="s">
        <v>81</v>
      </c>
      <c r="AY763" s="239" t="s">
        <v>202</v>
      </c>
    </row>
    <row r="764" spans="1:65" s="2" customFormat="1" ht="62.65" customHeight="1">
      <c r="A764" s="36"/>
      <c r="B764" s="37"/>
      <c r="C764" s="272" t="s">
        <v>1054</v>
      </c>
      <c r="D764" s="272" t="s">
        <v>489</v>
      </c>
      <c r="E764" s="273" t="s">
        <v>2996</v>
      </c>
      <c r="F764" s="274" t="s">
        <v>2997</v>
      </c>
      <c r="G764" s="275" t="s">
        <v>287</v>
      </c>
      <c r="H764" s="276">
        <v>1</v>
      </c>
      <c r="I764" s="277"/>
      <c r="J764" s="278">
        <f>ROUND(I764*H764,2)</f>
        <v>0</v>
      </c>
      <c r="K764" s="279"/>
      <c r="L764" s="280"/>
      <c r="M764" s="281" t="s">
        <v>1</v>
      </c>
      <c r="N764" s="282" t="s">
        <v>43</v>
      </c>
      <c r="O764" s="73"/>
      <c r="P764" s="225">
        <f>O764*H764</f>
        <v>0</v>
      </c>
      <c r="Q764" s="225">
        <v>1.5100000000000001E-2</v>
      </c>
      <c r="R764" s="225">
        <f>Q764*H764</f>
        <v>1.5100000000000001E-2</v>
      </c>
      <c r="S764" s="225">
        <v>0</v>
      </c>
      <c r="T764" s="226">
        <f>S764*H764</f>
        <v>0</v>
      </c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R764" s="227" t="s">
        <v>390</v>
      </c>
      <c r="AT764" s="227" t="s">
        <v>489</v>
      </c>
      <c r="AU764" s="227" t="s">
        <v>87</v>
      </c>
      <c r="AY764" s="18" t="s">
        <v>202</v>
      </c>
      <c r="BE764" s="122">
        <f>IF(N764="základná",J764,0)</f>
        <v>0</v>
      </c>
      <c r="BF764" s="122">
        <f>IF(N764="znížená",J764,0)</f>
        <v>0</v>
      </c>
      <c r="BG764" s="122">
        <f>IF(N764="zákl. prenesená",J764,0)</f>
        <v>0</v>
      </c>
      <c r="BH764" s="122">
        <f>IF(N764="zníž. prenesená",J764,0)</f>
        <v>0</v>
      </c>
      <c r="BI764" s="122">
        <f>IF(N764="nulová",J764,0)</f>
        <v>0</v>
      </c>
      <c r="BJ764" s="18" t="s">
        <v>87</v>
      </c>
      <c r="BK764" s="122">
        <f>ROUND(I764*H764,2)</f>
        <v>0</v>
      </c>
      <c r="BL764" s="18" t="s">
        <v>289</v>
      </c>
      <c r="BM764" s="227" t="s">
        <v>2998</v>
      </c>
    </row>
    <row r="765" spans="1:65" s="13" customFormat="1" ht="11.25">
      <c r="B765" s="228"/>
      <c r="C765" s="229"/>
      <c r="D765" s="230" t="s">
        <v>210</v>
      </c>
      <c r="E765" s="231" t="s">
        <v>1</v>
      </c>
      <c r="F765" s="232" t="s">
        <v>2999</v>
      </c>
      <c r="G765" s="229"/>
      <c r="H765" s="233">
        <v>1</v>
      </c>
      <c r="I765" s="234"/>
      <c r="J765" s="229"/>
      <c r="K765" s="229"/>
      <c r="L765" s="235"/>
      <c r="M765" s="236"/>
      <c r="N765" s="237"/>
      <c r="O765" s="237"/>
      <c r="P765" s="237"/>
      <c r="Q765" s="237"/>
      <c r="R765" s="237"/>
      <c r="S765" s="237"/>
      <c r="T765" s="238"/>
      <c r="AT765" s="239" t="s">
        <v>210</v>
      </c>
      <c r="AU765" s="239" t="s">
        <v>87</v>
      </c>
      <c r="AV765" s="13" t="s">
        <v>87</v>
      </c>
      <c r="AW765" s="13" t="s">
        <v>33</v>
      </c>
      <c r="AX765" s="13" t="s">
        <v>81</v>
      </c>
      <c r="AY765" s="239" t="s">
        <v>202</v>
      </c>
    </row>
    <row r="766" spans="1:65" s="2" customFormat="1" ht="62.65" customHeight="1">
      <c r="A766" s="36"/>
      <c r="B766" s="37"/>
      <c r="C766" s="272" t="s">
        <v>1060</v>
      </c>
      <c r="D766" s="272" t="s">
        <v>489</v>
      </c>
      <c r="E766" s="273" t="s">
        <v>3000</v>
      </c>
      <c r="F766" s="274" t="s">
        <v>3001</v>
      </c>
      <c r="G766" s="275" t="s">
        <v>287</v>
      </c>
      <c r="H766" s="276">
        <v>1</v>
      </c>
      <c r="I766" s="277"/>
      <c r="J766" s="278">
        <f>ROUND(I766*H766,2)</f>
        <v>0</v>
      </c>
      <c r="K766" s="279"/>
      <c r="L766" s="280"/>
      <c r="M766" s="281" t="s">
        <v>1</v>
      </c>
      <c r="N766" s="282" t="s">
        <v>43</v>
      </c>
      <c r="O766" s="73"/>
      <c r="P766" s="225">
        <f>O766*H766</f>
        <v>0</v>
      </c>
      <c r="Q766" s="225">
        <v>1.5100000000000001E-2</v>
      </c>
      <c r="R766" s="225">
        <f>Q766*H766</f>
        <v>1.5100000000000001E-2</v>
      </c>
      <c r="S766" s="225">
        <v>0</v>
      </c>
      <c r="T766" s="226">
        <f>S766*H766</f>
        <v>0</v>
      </c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R766" s="227" t="s">
        <v>390</v>
      </c>
      <c r="AT766" s="227" t="s">
        <v>489</v>
      </c>
      <c r="AU766" s="227" t="s">
        <v>87</v>
      </c>
      <c r="AY766" s="18" t="s">
        <v>202</v>
      </c>
      <c r="BE766" s="122">
        <f>IF(N766="základná",J766,0)</f>
        <v>0</v>
      </c>
      <c r="BF766" s="122">
        <f>IF(N766="znížená",J766,0)</f>
        <v>0</v>
      </c>
      <c r="BG766" s="122">
        <f>IF(N766="zákl. prenesená",J766,0)</f>
        <v>0</v>
      </c>
      <c r="BH766" s="122">
        <f>IF(N766="zníž. prenesená",J766,0)</f>
        <v>0</v>
      </c>
      <c r="BI766" s="122">
        <f>IF(N766="nulová",J766,0)</f>
        <v>0</v>
      </c>
      <c r="BJ766" s="18" t="s">
        <v>87</v>
      </c>
      <c r="BK766" s="122">
        <f>ROUND(I766*H766,2)</f>
        <v>0</v>
      </c>
      <c r="BL766" s="18" t="s">
        <v>289</v>
      </c>
      <c r="BM766" s="227" t="s">
        <v>3002</v>
      </c>
    </row>
    <row r="767" spans="1:65" s="13" customFormat="1" ht="11.25">
      <c r="B767" s="228"/>
      <c r="C767" s="229"/>
      <c r="D767" s="230" t="s">
        <v>210</v>
      </c>
      <c r="E767" s="231" t="s">
        <v>1</v>
      </c>
      <c r="F767" s="232" t="s">
        <v>3003</v>
      </c>
      <c r="G767" s="229"/>
      <c r="H767" s="233">
        <v>1</v>
      </c>
      <c r="I767" s="234"/>
      <c r="J767" s="229"/>
      <c r="K767" s="229"/>
      <c r="L767" s="235"/>
      <c r="M767" s="236"/>
      <c r="N767" s="237"/>
      <c r="O767" s="237"/>
      <c r="P767" s="237"/>
      <c r="Q767" s="237"/>
      <c r="R767" s="237"/>
      <c r="S767" s="237"/>
      <c r="T767" s="238"/>
      <c r="AT767" s="239" t="s">
        <v>210</v>
      </c>
      <c r="AU767" s="239" t="s">
        <v>87</v>
      </c>
      <c r="AV767" s="13" t="s">
        <v>87</v>
      </c>
      <c r="AW767" s="13" t="s">
        <v>33</v>
      </c>
      <c r="AX767" s="13" t="s">
        <v>81</v>
      </c>
      <c r="AY767" s="239" t="s">
        <v>202</v>
      </c>
    </row>
    <row r="768" spans="1:65" s="2" customFormat="1" ht="37.9" customHeight="1">
      <c r="A768" s="36"/>
      <c r="B768" s="37"/>
      <c r="C768" s="272" t="s">
        <v>1065</v>
      </c>
      <c r="D768" s="272" t="s">
        <v>489</v>
      </c>
      <c r="E768" s="273" t="s">
        <v>3004</v>
      </c>
      <c r="F768" s="274" t="s">
        <v>3005</v>
      </c>
      <c r="G768" s="275" t="s">
        <v>287</v>
      </c>
      <c r="H768" s="276">
        <v>1</v>
      </c>
      <c r="I768" s="277"/>
      <c r="J768" s="278">
        <f>ROUND(I768*H768,2)</f>
        <v>0</v>
      </c>
      <c r="K768" s="279"/>
      <c r="L768" s="280"/>
      <c r="M768" s="281" t="s">
        <v>1</v>
      </c>
      <c r="N768" s="282" t="s">
        <v>43</v>
      </c>
      <c r="O768" s="73"/>
      <c r="P768" s="225">
        <f>O768*H768</f>
        <v>0</v>
      </c>
      <c r="Q768" s="225">
        <v>1.5100000000000001E-2</v>
      </c>
      <c r="R768" s="225">
        <f>Q768*H768</f>
        <v>1.5100000000000001E-2</v>
      </c>
      <c r="S768" s="225">
        <v>0</v>
      </c>
      <c r="T768" s="226">
        <f>S768*H768</f>
        <v>0</v>
      </c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R768" s="227" t="s">
        <v>390</v>
      </c>
      <c r="AT768" s="227" t="s">
        <v>489</v>
      </c>
      <c r="AU768" s="227" t="s">
        <v>87</v>
      </c>
      <c r="AY768" s="18" t="s">
        <v>202</v>
      </c>
      <c r="BE768" s="122">
        <f>IF(N768="základná",J768,0)</f>
        <v>0</v>
      </c>
      <c r="BF768" s="122">
        <f>IF(N768="znížená",J768,0)</f>
        <v>0</v>
      </c>
      <c r="BG768" s="122">
        <f>IF(N768="zákl. prenesená",J768,0)</f>
        <v>0</v>
      </c>
      <c r="BH768" s="122">
        <f>IF(N768="zníž. prenesená",J768,0)</f>
        <v>0</v>
      </c>
      <c r="BI768" s="122">
        <f>IF(N768="nulová",J768,0)</f>
        <v>0</v>
      </c>
      <c r="BJ768" s="18" t="s">
        <v>87</v>
      </c>
      <c r="BK768" s="122">
        <f>ROUND(I768*H768,2)</f>
        <v>0</v>
      </c>
      <c r="BL768" s="18" t="s">
        <v>289</v>
      </c>
      <c r="BM768" s="227" t="s">
        <v>3006</v>
      </c>
    </row>
    <row r="769" spans="1:65" s="13" customFormat="1" ht="11.25">
      <c r="B769" s="228"/>
      <c r="C769" s="229"/>
      <c r="D769" s="230" t="s">
        <v>210</v>
      </c>
      <c r="E769" s="231" t="s">
        <v>1</v>
      </c>
      <c r="F769" s="232" t="s">
        <v>3007</v>
      </c>
      <c r="G769" s="229"/>
      <c r="H769" s="233">
        <v>1</v>
      </c>
      <c r="I769" s="234"/>
      <c r="J769" s="229"/>
      <c r="K769" s="229"/>
      <c r="L769" s="235"/>
      <c r="M769" s="236"/>
      <c r="N769" s="237"/>
      <c r="O769" s="237"/>
      <c r="P769" s="237"/>
      <c r="Q769" s="237"/>
      <c r="R769" s="237"/>
      <c r="S769" s="237"/>
      <c r="T769" s="238"/>
      <c r="AT769" s="239" t="s">
        <v>210</v>
      </c>
      <c r="AU769" s="239" t="s">
        <v>87</v>
      </c>
      <c r="AV769" s="13" t="s">
        <v>87</v>
      </c>
      <c r="AW769" s="13" t="s">
        <v>33</v>
      </c>
      <c r="AX769" s="13" t="s">
        <v>81</v>
      </c>
      <c r="AY769" s="239" t="s">
        <v>202</v>
      </c>
    </row>
    <row r="770" spans="1:65" s="2" customFormat="1" ht="49.15" customHeight="1">
      <c r="A770" s="36"/>
      <c r="B770" s="37"/>
      <c r="C770" s="272" t="s">
        <v>1070</v>
      </c>
      <c r="D770" s="272" t="s">
        <v>489</v>
      </c>
      <c r="E770" s="273" t="s">
        <v>3008</v>
      </c>
      <c r="F770" s="274" t="s">
        <v>3009</v>
      </c>
      <c r="G770" s="275" t="s">
        <v>287</v>
      </c>
      <c r="H770" s="276">
        <v>1</v>
      </c>
      <c r="I770" s="277"/>
      <c r="J770" s="278">
        <f>ROUND(I770*H770,2)</f>
        <v>0</v>
      </c>
      <c r="K770" s="279"/>
      <c r="L770" s="280"/>
      <c r="M770" s="281" t="s">
        <v>1</v>
      </c>
      <c r="N770" s="282" t="s">
        <v>43</v>
      </c>
      <c r="O770" s="73"/>
      <c r="P770" s="225">
        <f>O770*H770</f>
        <v>0</v>
      </c>
      <c r="Q770" s="225">
        <v>1.5100000000000001E-2</v>
      </c>
      <c r="R770" s="225">
        <f>Q770*H770</f>
        <v>1.5100000000000001E-2</v>
      </c>
      <c r="S770" s="225">
        <v>0</v>
      </c>
      <c r="T770" s="226">
        <f>S770*H770</f>
        <v>0</v>
      </c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R770" s="227" t="s">
        <v>390</v>
      </c>
      <c r="AT770" s="227" t="s">
        <v>489</v>
      </c>
      <c r="AU770" s="227" t="s">
        <v>87</v>
      </c>
      <c r="AY770" s="18" t="s">
        <v>202</v>
      </c>
      <c r="BE770" s="122">
        <f>IF(N770="základná",J770,0)</f>
        <v>0</v>
      </c>
      <c r="BF770" s="122">
        <f>IF(N770="znížená",J770,0)</f>
        <v>0</v>
      </c>
      <c r="BG770" s="122">
        <f>IF(N770="zákl. prenesená",J770,0)</f>
        <v>0</v>
      </c>
      <c r="BH770" s="122">
        <f>IF(N770="zníž. prenesená",J770,0)</f>
        <v>0</v>
      </c>
      <c r="BI770" s="122">
        <f>IF(N770="nulová",J770,0)</f>
        <v>0</v>
      </c>
      <c r="BJ770" s="18" t="s">
        <v>87</v>
      </c>
      <c r="BK770" s="122">
        <f>ROUND(I770*H770,2)</f>
        <v>0</v>
      </c>
      <c r="BL770" s="18" t="s">
        <v>289</v>
      </c>
      <c r="BM770" s="227" t="s">
        <v>3010</v>
      </c>
    </row>
    <row r="771" spans="1:65" s="13" customFormat="1" ht="11.25">
      <c r="B771" s="228"/>
      <c r="C771" s="229"/>
      <c r="D771" s="230" t="s">
        <v>210</v>
      </c>
      <c r="E771" s="231" t="s">
        <v>1</v>
      </c>
      <c r="F771" s="232" t="s">
        <v>3011</v>
      </c>
      <c r="G771" s="229"/>
      <c r="H771" s="233">
        <v>1</v>
      </c>
      <c r="I771" s="234"/>
      <c r="J771" s="229"/>
      <c r="K771" s="229"/>
      <c r="L771" s="235"/>
      <c r="M771" s="236"/>
      <c r="N771" s="237"/>
      <c r="O771" s="237"/>
      <c r="P771" s="237"/>
      <c r="Q771" s="237"/>
      <c r="R771" s="237"/>
      <c r="S771" s="237"/>
      <c r="T771" s="238"/>
      <c r="AT771" s="239" t="s">
        <v>210</v>
      </c>
      <c r="AU771" s="239" t="s">
        <v>87</v>
      </c>
      <c r="AV771" s="13" t="s">
        <v>87</v>
      </c>
      <c r="AW771" s="13" t="s">
        <v>33</v>
      </c>
      <c r="AX771" s="13" t="s">
        <v>81</v>
      </c>
      <c r="AY771" s="239" t="s">
        <v>202</v>
      </c>
    </row>
    <row r="772" spans="1:65" s="2" customFormat="1" ht="24.2" customHeight="1">
      <c r="A772" s="36"/>
      <c r="B772" s="37"/>
      <c r="C772" s="272" t="s">
        <v>1075</v>
      </c>
      <c r="D772" s="272" t="s">
        <v>489</v>
      </c>
      <c r="E772" s="273" t="s">
        <v>3012</v>
      </c>
      <c r="F772" s="274" t="s">
        <v>3013</v>
      </c>
      <c r="G772" s="275" t="s">
        <v>287</v>
      </c>
      <c r="H772" s="276">
        <v>2</v>
      </c>
      <c r="I772" s="277"/>
      <c r="J772" s="278">
        <f>ROUND(I772*H772,2)</f>
        <v>0</v>
      </c>
      <c r="K772" s="279"/>
      <c r="L772" s="280"/>
      <c r="M772" s="281" t="s">
        <v>1</v>
      </c>
      <c r="N772" s="282" t="s">
        <v>43</v>
      </c>
      <c r="O772" s="73"/>
      <c r="P772" s="225">
        <f>O772*H772</f>
        <v>0</v>
      </c>
      <c r="Q772" s="225">
        <v>1.5100000000000001E-2</v>
      </c>
      <c r="R772" s="225">
        <f>Q772*H772</f>
        <v>3.0200000000000001E-2</v>
      </c>
      <c r="S772" s="225">
        <v>0</v>
      </c>
      <c r="T772" s="226">
        <f>S772*H772</f>
        <v>0</v>
      </c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R772" s="227" t="s">
        <v>390</v>
      </c>
      <c r="AT772" s="227" t="s">
        <v>489</v>
      </c>
      <c r="AU772" s="227" t="s">
        <v>87</v>
      </c>
      <c r="AY772" s="18" t="s">
        <v>202</v>
      </c>
      <c r="BE772" s="122">
        <f>IF(N772="základná",J772,0)</f>
        <v>0</v>
      </c>
      <c r="BF772" s="122">
        <f>IF(N772="znížená",J772,0)</f>
        <v>0</v>
      </c>
      <c r="BG772" s="122">
        <f>IF(N772="zákl. prenesená",J772,0)</f>
        <v>0</v>
      </c>
      <c r="BH772" s="122">
        <f>IF(N772="zníž. prenesená",J772,0)</f>
        <v>0</v>
      </c>
      <c r="BI772" s="122">
        <f>IF(N772="nulová",J772,0)</f>
        <v>0</v>
      </c>
      <c r="BJ772" s="18" t="s">
        <v>87</v>
      </c>
      <c r="BK772" s="122">
        <f>ROUND(I772*H772,2)</f>
        <v>0</v>
      </c>
      <c r="BL772" s="18" t="s">
        <v>289</v>
      </c>
      <c r="BM772" s="227" t="s">
        <v>3014</v>
      </c>
    </row>
    <row r="773" spans="1:65" s="13" customFormat="1" ht="11.25">
      <c r="B773" s="228"/>
      <c r="C773" s="229"/>
      <c r="D773" s="230" t="s">
        <v>210</v>
      </c>
      <c r="E773" s="231" t="s">
        <v>1</v>
      </c>
      <c r="F773" s="232" t="s">
        <v>3015</v>
      </c>
      <c r="G773" s="229"/>
      <c r="H773" s="233">
        <v>2</v>
      </c>
      <c r="I773" s="234"/>
      <c r="J773" s="229"/>
      <c r="K773" s="229"/>
      <c r="L773" s="235"/>
      <c r="M773" s="236"/>
      <c r="N773" s="237"/>
      <c r="O773" s="237"/>
      <c r="P773" s="237"/>
      <c r="Q773" s="237"/>
      <c r="R773" s="237"/>
      <c r="S773" s="237"/>
      <c r="T773" s="238"/>
      <c r="AT773" s="239" t="s">
        <v>210</v>
      </c>
      <c r="AU773" s="239" t="s">
        <v>87</v>
      </c>
      <c r="AV773" s="13" t="s">
        <v>87</v>
      </c>
      <c r="AW773" s="13" t="s">
        <v>33</v>
      </c>
      <c r="AX773" s="13" t="s">
        <v>81</v>
      </c>
      <c r="AY773" s="239" t="s">
        <v>202</v>
      </c>
    </row>
    <row r="774" spans="1:65" s="2" customFormat="1" ht="37.9" customHeight="1">
      <c r="A774" s="36"/>
      <c r="B774" s="37"/>
      <c r="C774" s="272" t="s">
        <v>1080</v>
      </c>
      <c r="D774" s="272" t="s">
        <v>489</v>
      </c>
      <c r="E774" s="273" t="s">
        <v>3016</v>
      </c>
      <c r="F774" s="274" t="s">
        <v>3017</v>
      </c>
      <c r="G774" s="275" t="s">
        <v>287</v>
      </c>
      <c r="H774" s="276">
        <v>1</v>
      </c>
      <c r="I774" s="277"/>
      <c r="J774" s="278">
        <f>ROUND(I774*H774,2)</f>
        <v>0</v>
      </c>
      <c r="K774" s="279"/>
      <c r="L774" s="280"/>
      <c r="M774" s="281" t="s">
        <v>1</v>
      </c>
      <c r="N774" s="282" t="s">
        <v>43</v>
      </c>
      <c r="O774" s="73"/>
      <c r="P774" s="225">
        <f>O774*H774</f>
        <v>0</v>
      </c>
      <c r="Q774" s="225">
        <v>1.5100000000000001E-2</v>
      </c>
      <c r="R774" s="225">
        <f>Q774*H774</f>
        <v>1.5100000000000001E-2</v>
      </c>
      <c r="S774" s="225">
        <v>0</v>
      </c>
      <c r="T774" s="226">
        <f>S774*H774</f>
        <v>0</v>
      </c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R774" s="227" t="s">
        <v>390</v>
      </c>
      <c r="AT774" s="227" t="s">
        <v>489</v>
      </c>
      <c r="AU774" s="227" t="s">
        <v>87</v>
      </c>
      <c r="AY774" s="18" t="s">
        <v>202</v>
      </c>
      <c r="BE774" s="122">
        <f>IF(N774="základná",J774,0)</f>
        <v>0</v>
      </c>
      <c r="BF774" s="122">
        <f>IF(N774="znížená",J774,0)</f>
        <v>0</v>
      </c>
      <c r="BG774" s="122">
        <f>IF(N774="zákl. prenesená",J774,0)</f>
        <v>0</v>
      </c>
      <c r="BH774" s="122">
        <f>IF(N774="zníž. prenesená",J774,0)</f>
        <v>0</v>
      </c>
      <c r="BI774" s="122">
        <f>IF(N774="nulová",J774,0)</f>
        <v>0</v>
      </c>
      <c r="BJ774" s="18" t="s">
        <v>87</v>
      </c>
      <c r="BK774" s="122">
        <f>ROUND(I774*H774,2)</f>
        <v>0</v>
      </c>
      <c r="BL774" s="18" t="s">
        <v>289</v>
      </c>
      <c r="BM774" s="227" t="s">
        <v>3018</v>
      </c>
    </row>
    <row r="775" spans="1:65" s="13" customFormat="1" ht="11.25">
      <c r="B775" s="228"/>
      <c r="C775" s="229"/>
      <c r="D775" s="230" t="s">
        <v>210</v>
      </c>
      <c r="E775" s="231" t="s">
        <v>1</v>
      </c>
      <c r="F775" s="232" t="s">
        <v>3019</v>
      </c>
      <c r="G775" s="229"/>
      <c r="H775" s="233">
        <v>1</v>
      </c>
      <c r="I775" s="234"/>
      <c r="J775" s="229"/>
      <c r="K775" s="229"/>
      <c r="L775" s="235"/>
      <c r="M775" s="236"/>
      <c r="N775" s="237"/>
      <c r="O775" s="237"/>
      <c r="P775" s="237"/>
      <c r="Q775" s="237"/>
      <c r="R775" s="237"/>
      <c r="S775" s="237"/>
      <c r="T775" s="238"/>
      <c r="AT775" s="239" t="s">
        <v>210</v>
      </c>
      <c r="AU775" s="239" t="s">
        <v>87</v>
      </c>
      <c r="AV775" s="13" t="s">
        <v>87</v>
      </c>
      <c r="AW775" s="13" t="s">
        <v>33</v>
      </c>
      <c r="AX775" s="13" t="s">
        <v>81</v>
      </c>
      <c r="AY775" s="239" t="s">
        <v>202</v>
      </c>
    </row>
    <row r="776" spans="1:65" s="2" customFormat="1" ht="49.15" customHeight="1">
      <c r="A776" s="36"/>
      <c r="B776" s="37"/>
      <c r="C776" s="272" t="s">
        <v>1085</v>
      </c>
      <c r="D776" s="272" t="s">
        <v>489</v>
      </c>
      <c r="E776" s="273" t="s">
        <v>3020</v>
      </c>
      <c r="F776" s="274" t="s">
        <v>3021</v>
      </c>
      <c r="G776" s="275" t="s">
        <v>287</v>
      </c>
      <c r="H776" s="276">
        <v>1</v>
      </c>
      <c r="I776" s="277"/>
      <c r="J776" s="278">
        <f>ROUND(I776*H776,2)</f>
        <v>0</v>
      </c>
      <c r="K776" s="279"/>
      <c r="L776" s="280"/>
      <c r="M776" s="281" t="s">
        <v>1</v>
      </c>
      <c r="N776" s="282" t="s">
        <v>43</v>
      </c>
      <c r="O776" s="73"/>
      <c r="P776" s="225">
        <f>O776*H776</f>
        <v>0</v>
      </c>
      <c r="Q776" s="225">
        <v>1.5100000000000001E-2</v>
      </c>
      <c r="R776" s="225">
        <f>Q776*H776</f>
        <v>1.5100000000000001E-2</v>
      </c>
      <c r="S776" s="225">
        <v>0</v>
      </c>
      <c r="T776" s="226">
        <f>S776*H776</f>
        <v>0</v>
      </c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R776" s="227" t="s">
        <v>390</v>
      </c>
      <c r="AT776" s="227" t="s">
        <v>489</v>
      </c>
      <c r="AU776" s="227" t="s">
        <v>87</v>
      </c>
      <c r="AY776" s="18" t="s">
        <v>202</v>
      </c>
      <c r="BE776" s="122">
        <f>IF(N776="základná",J776,0)</f>
        <v>0</v>
      </c>
      <c r="BF776" s="122">
        <f>IF(N776="znížená",J776,0)</f>
        <v>0</v>
      </c>
      <c r="BG776" s="122">
        <f>IF(N776="zákl. prenesená",J776,0)</f>
        <v>0</v>
      </c>
      <c r="BH776" s="122">
        <f>IF(N776="zníž. prenesená",J776,0)</f>
        <v>0</v>
      </c>
      <c r="BI776" s="122">
        <f>IF(N776="nulová",J776,0)</f>
        <v>0</v>
      </c>
      <c r="BJ776" s="18" t="s">
        <v>87</v>
      </c>
      <c r="BK776" s="122">
        <f>ROUND(I776*H776,2)</f>
        <v>0</v>
      </c>
      <c r="BL776" s="18" t="s">
        <v>289</v>
      </c>
      <c r="BM776" s="227" t="s">
        <v>3022</v>
      </c>
    </row>
    <row r="777" spans="1:65" s="13" customFormat="1" ht="11.25">
      <c r="B777" s="228"/>
      <c r="C777" s="229"/>
      <c r="D777" s="230" t="s">
        <v>210</v>
      </c>
      <c r="E777" s="231" t="s">
        <v>1</v>
      </c>
      <c r="F777" s="232" t="s">
        <v>3023</v>
      </c>
      <c r="G777" s="229"/>
      <c r="H777" s="233">
        <v>1</v>
      </c>
      <c r="I777" s="234"/>
      <c r="J777" s="229"/>
      <c r="K777" s="229"/>
      <c r="L777" s="235"/>
      <c r="M777" s="236"/>
      <c r="N777" s="237"/>
      <c r="O777" s="237"/>
      <c r="P777" s="237"/>
      <c r="Q777" s="237"/>
      <c r="R777" s="237"/>
      <c r="S777" s="237"/>
      <c r="T777" s="238"/>
      <c r="AT777" s="239" t="s">
        <v>210</v>
      </c>
      <c r="AU777" s="239" t="s">
        <v>87</v>
      </c>
      <c r="AV777" s="13" t="s">
        <v>87</v>
      </c>
      <c r="AW777" s="13" t="s">
        <v>33</v>
      </c>
      <c r="AX777" s="13" t="s">
        <v>81</v>
      </c>
      <c r="AY777" s="239" t="s">
        <v>202</v>
      </c>
    </row>
    <row r="778" spans="1:65" s="2" customFormat="1" ht="49.15" customHeight="1">
      <c r="A778" s="36"/>
      <c r="B778" s="37"/>
      <c r="C778" s="272" t="s">
        <v>1090</v>
      </c>
      <c r="D778" s="272" t="s">
        <v>489</v>
      </c>
      <c r="E778" s="273" t="s">
        <v>3024</v>
      </c>
      <c r="F778" s="274" t="s">
        <v>3025</v>
      </c>
      <c r="G778" s="275" t="s">
        <v>287</v>
      </c>
      <c r="H778" s="276">
        <v>1</v>
      </c>
      <c r="I778" s="277"/>
      <c r="J778" s="278">
        <f>ROUND(I778*H778,2)</f>
        <v>0</v>
      </c>
      <c r="K778" s="279"/>
      <c r="L778" s="280"/>
      <c r="M778" s="281" t="s">
        <v>1</v>
      </c>
      <c r="N778" s="282" t="s">
        <v>43</v>
      </c>
      <c r="O778" s="73"/>
      <c r="P778" s="225">
        <f>O778*H778</f>
        <v>0</v>
      </c>
      <c r="Q778" s="225">
        <v>1.5100000000000001E-2</v>
      </c>
      <c r="R778" s="225">
        <f>Q778*H778</f>
        <v>1.5100000000000001E-2</v>
      </c>
      <c r="S778" s="225">
        <v>0</v>
      </c>
      <c r="T778" s="226">
        <f>S778*H778</f>
        <v>0</v>
      </c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R778" s="227" t="s">
        <v>390</v>
      </c>
      <c r="AT778" s="227" t="s">
        <v>489</v>
      </c>
      <c r="AU778" s="227" t="s">
        <v>87</v>
      </c>
      <c r="AY778" s="18" t="s">
        <v>202</v>
      </c>
      <c r="BE778" s="122">
        <f>IF(N778="základná",J778,0)</f>
        <v>0</v>
      </c>
      <c r="BF778" s="122">
        <f>IF(N778="znížená",J778,0)</f>
        <v>0</v>
      </c>
      <c r="BG778" s="122">
        <f>IF(N778="zákl. prenesená",J778,0)</f>
        <v>0</v>
      </c>
      <c r="BH778" s="122">
        <f>IF(N778="zníž. prenesená",J778,0)</f>
        <v>0</v>
      </c>
      <c r="BI778" s="122">
        <f>IF(N778="nulová",J778,0)</f>
        <v>0</v>
      </c>
      <c r="BJ778" s="18" t="s">
        <v>87</v>
      </c>
      <c r="BK778" s="122">
        <f>ROUND(I778*H778,2)</f>
        <v>0</v>
      </c>
      <c r="BL778" s="18" t="s">
        <v>289</v>
      </c>
      <c r="BM778" s="227" t="s">
        <v>3026</v>
      </c>
    </row>
    <row r="779" spans="1:65" s="16" customFormat="1" ht="11.25">
      <c r="B779" s="262"/>
      <c r="C779" s="263"/>
      <c r="D779" s="230" t="s">
        <v>210</v>
      </c>
      <c r="E779" s="264" t="s">
        <v>1</v>
      </c>
      <c r="F779" s="265" t="s">
        <v>3027</v>
      </c>
      <c r="G779" s="263"/>
      <c r="H779" s="264" t="s">
        <v>1</v>
      </c>
      <c r="I779" s="266"/>
      <c r="J779" s="263"/>
      <c r="K779" s="263"/>
      <c r="L779" s="267"/>
      <c r="M779" s="268"/>
      <c r="N779" s="269"/>
      <c r="O779" s="269"/>
      <c r="P779" s="269"/>
      <c r="Q779" s="269"/>
      <c r="R779" s="269"/>
      <c r="S779" s="269"/>
      <c r="T779" s="270"/>
      <c r="AT779" s="271" t="s">
        <v>210</v>
      </c>
      <c r="AU779" s="271" t="s">
        <v>87</v>
      </c>
      <c r="AV779" s="16" t="s">
        <v>81</v>
      </c>
      <c r="AW779" s="16" t="s">
        <v>33</v>
      </c>
      <c r="AX779" s="16" t="s">
        <v>77</v>
      </c>
      <c r="AY779" s="271" t="s">
        <v>202</v>
      </c>
    </row>
    <row r="780" spans="1:65" s="13" customFormat="1" ht="11.25">
      <c r="B780" s="228"/>
      <c r="C780" s="229"/>
      <c r="D780" s="230" t="s">
        <v>210</v>
      </c>
      <c r="E780" s="231" t="s">
        <v>1</v>
      </c>
      <c r="F780" s="232" t="s">
        <v>3028</v>
      </c>
      <c r="G780" s="229"/>
      <c r="H780" s="233">
        <v>1</v>
      </c>
      <c r="I780" s="234"/>
      <c r="J780" s="229"/>
      <c r="K780" s="229"/>
      <c r="L780" s="235"/>
      <c r="M780" s="236"/>
      <c r="N780" s="237"/>
      <c r="O780" s="237"/>
      <c r="P780" s="237"/>
      <c r="Q780" s="237"/>
      <c r="R780" s="237"/>
      <c r="S780" s="237"/>
      <c r="T780" s="238"/>
      <c r="AT780" s="239" t="s">
        <v>210</v>
      </c>
      <c r="AU780" s="239" t="s">
        <v>87</v>
      </c>
      <c r="AV780" s="13" t="s">
        <v>87</v>
      </c>
      <c r="AW780" s="13" t="s">
        <v>33</v>
      </c>
      <c r="AX780" s="13" t="s">
        <v>81</v>
      </c>
      <c r="AY780" s="239" t="s">
        <v>202</v>
      </c>
    </row>
    <row r="781" spans="1:65" s="2" customFormat="1" ht="49.15" customHeight="1">
      <c r="A781" s="36"/>
      <c r="B781" s="37"/>
      <c r="C781" s="272" t="s">
        <v>1095</v>
      </c>
      <c r="D781" s="272" t="s">
        <v>489</v>
      </c>
      <c r="E781" s="273" t="s">
        <v>3029</v>
      </c>
      <c r="F781" s="274" t="s">
        <v>3030</v>
      </c>
      <c r="G781" s="275" t="s">
        <v>287</v>
      </c>
      <c r="H781" s="276">
        <v>1</v>
      </c>
      <c r="I781" s="277"/>
      <c r="J781" s="278">
        <f>ROUND(I781*H781,2)</f>
        <v>0</v>
      </c>
      <c r="K781" s="279"/>
      <c r="L781" s="280"/>
      <c r="M781" s="281" t="s">
        <v>1</v>
      </c>
      <c r="N781" s="282" t="s">
        <v>43</v>
      </c>
      <c r="O781" s="73"/>
      <c r="P781" s="225">
        <f>O781*H781</f>
        <v>0</v>
      </c>
      <c r="Q781" s="225">
        <v>1.5100000000000001E-2</v>
      </c>
      <c r="R781" s="225">
        <f>Q781*H781</f>
        <v>1.5100000000000001E-2</v>
      </c>
      <c r="S781" s="225">
        <v>0</v>
      </c>
      <c r="T781" s="226">
        <f>S781*H781</f>
        <v>0</v>
      </c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R781" s="227" t="s">
        <v>390</v>
      </c>
      <c r="AT781" s="227" t="s">
        <v>489</v>
      </c>
      <c r="AU781" s="227" t="s">
        <v>87</v>
      </c>
      <c r="AY781" s="18" t="s">
        <v>202</v>
      </c>
      <c r="BE781" s="122">
        <f>IF(N781="základná",J781,0)</f>
        <v>0</v>
      </c>
      <c r="BF781" s="122">
        <f>IF(N781="znížená",J781,0)</f>
        <v>0</v>
      </c>
      <c r="BG781" s="122">
        <f>IF(N781="zákl. prenesená",J781,0)</f>
        <v>0</v>
      </c>
      <c r="BH781" s="122">
        <f>IF(N781="zníž. prenesená",J781,0)</f>
        <v>0</v>
      </c>
      <c r="BI781" s="122">
        <f>IF(N781="nulová",J781,0)</f>
        <v>0</v>
      </c>
      <c r="BJ781" s="18" t="s">
        <v>87</v>
      </c>
      <c r="BK781" s="122">
        <f>ROUND(I781*H781,2)</f>
        <v>0</v>
      </c>
      <c r="BL781" s="18" t="s">
        <v>289</v>
      </c>
      <c r="BM781" s="227" t="s">
        <v>3031</v>
      </c>
    </row>
    <row r="782" spans="1:65" s="16" customFormat="1" ht="11.25">
      <c r="B782" s="262"/>
      <c r="C782" s="263"/>
      <c r="D782" s="230" t="s">
        <v>210</v>
      </c>
      <c r="E782" s="264" t="s">
        <v>1</v>
      </c>
      <c r="F782" s="265" t="s">
        <v>3032</v>
      </c>
      <c r="G782" s="263"/>
      <c r="H782" s="264" t="s">
        <v>1</v>
      </c>
      <c r="I782" s="266"/>
      <c r="J782" s="263"/>
      <c r="K782" s="263"/>
      <c r="L782" s="267"/>
      <c r="M782" s="268"/>
      <c r="N782" s="269"/>
      <c r="O782" s="269"/>
      <c r="P782" s="269"/>
      <c r="Q782" s="269"/>
      <c r="R782" s="269"/>
      <c r="S782" s="269"/>
      <c r="T782" s="270"/>
      <c r="AT782" s="271" t="s">
        <v>210</v>
      </c>
      <c r="AU782" s="271" t="s">
        <v>87</v>
      </c>
      <c r="AV782" s="16" t="s">
        <v>81</v>
      </c>
      <c r="AW782" s="16" t="s">
        <v>33</v>
      </c>
      <c r="AX782" s="16" t="s">
        <v>77</v>
      </c>
      <c r="AY782" s="271" t="s">
        <v>202</v>
      </c>
    </row>
    <row r="783" spans="1:65" s="13" customFormat="1" ht="11.25">
      <c r="B783" s="228"/>
      <c r="C783" s="229"/>
      <c r="D783" s="230" t="s">
        <v>210</v>
      </c>
      <c r="E783" s="231" t="s">
        <v>1</v>
      </c>
      <c r="F783" s="232" t="s">
        <v>3033</v>
      </c>
      <c r="G783" s="229"/>
      <c r="H783" s="233">
        <v>1</v>
      </c>
      <c r="I783" s="234"/>
      <c r="J783" s="229"/>
      <c r="K783" s="229"/>
      <c r="L783" s="235"/>
      <c r="M783" s="236"/>
      <c r="N783" s="237"/>
      <c r="O783" s="237"/>
      <c r="P783" s="237"/>
      <c r="Q783" s="237"/>
      <c r="R783" s="237"/>
      <c r="S783" s="237"/>
      <c r="T783" s="238"/>
      <c r="AT783" s="239" t="s">
        <v>210</v>
      </c>
      <c r="AU783" s="239" t="s">
        <v>87</v>
      </c>
      <c r="AV783" s="13" t="s">
        <v>87</v>
      </c>
      <c r="AW783" s="13" t="s">
        <v>33</v>
      </c>
      <c r="AX783" s="13" t="s">
        <v>81</v>
      </c>
      <c r="AY783" s="239" t="s">
        <v>202</v>
      </c>
    </row>
    <row r="784" spans="1:65" s="2" customFormat="1" ht="62.65" customHeight="1">
      <c r="A784" s="36"/>
      <c r="B784" s="37"/>
      <c r="C784" s="272" t="s">
        <v>1100</v>
      </c>
      <c r="D784" s="272" t="s">
        <v>489</v>
      </c>
      <c r="E784" s="273" t="s">
        <v>3034</v>
      </c>
      <c r="F784" s="274" t="s">
        <v>3035</v>
      </c>
      <c r="G784" s="275" t="s">
        <v>287</v>
      </c>
      <c r="H784" s="276">
        <v>1</v>
      </c>
      <c r="I784" s="277"/>
      <c r="J784" s="278">
        <f>ROUND(I784*H784,2)</f>
        <v>0</v>
      </c>
      <c r="K784" s="279"/>
      <c r="L784" s="280"/>
      <c r="M784" s="281" t="s">
        <v>1</v>
      </c>
      <c r="N784" s="282" t="s">
        <v>43</v>
      </c>
      <c r="O784" s="73"/>
      <c r="P784" s="225">
        <f>O784*H784</f>
        <v>0</v>
      </c>
      <c r="Q784" s="225">
        <v>1.5100000000000001E-2</v>
      </c>
      <c r="R784" s="225">
        <f>Q784*H784</f>
        <v>1.5100000000000001E-2</v>
      </c>
      <c r="S784" s="225">
        <v>0</v>
      </c>
      <c r="T784" s="226">
        <f>S784*H784</f>
        <v>0</v>
      </c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R784" s="227" t="s">
        <v>390</v>
      </c>
      <c r="AT784" s="227" t="s">
        <v>489</v>
      </c>
      <c r="AU784" s="227" t="s">
        <v>87</v>
      </c>
      <c r="AY784" s="18" t="s">
        <v>202</v>
      </c>
      <c r="BE784" s="122">
        <f>IF(N784="základná",J784,0)</f>
        <v>0</v>
      </c>
      <c r="BF784" s="122">
        <f>IF(N784="znížená",J784,0)</f>
        <v>0</v>
      </c>
      <c r="BG784" s="122">
        <f>IF(N784="zákl. prenesená",J784,0)</f>
        <v>0</v>
      </c>
      <c r="BH784" s="122">
        <f>IF(N784="zníž. prenesená",J784,0)</f>
        <v>0</v>
      </c>
      <c r="BI784" s="122">
        <f>IF(N784="nulová",J784,0)</f>
        <v>0</v>
      </c>
      <c r="BJ784" s="18" t="s">
        <v>87</v>
      </c>
      <c r="BK784" s="122">
        <f>ROUND(I784*H784,2)</f>
        <v>0</v>
      </c>
      <c r="BL784" s="18" t="s">
        <v>289</v>
      </c>
      <c r="BM784" s="227" t="s">
        <v>3036</v>
      </c>
    </row>
    <row r="785" spans="1:65" s="13" customFormat="1" ht="11.25">
      <c r="B785" s="228"/>
      <c r="C785" s="229"/>
      <c r="D785" s="230" t="s">
        <v>210</v>
      </c>
      <c r="E785" s="231" t="s">
        <v>1</v>
      </c>
      <c r="F785" s="232" t="s">
        <v>3037</v>
      </c>
      <c r="G785" s="229"/>
      <c r="H785" s="233">
        <v>1</v>
      </c>
      <c r="I785" s="234"/>
      <c r="J785" s="229"/>
      <c r="K785" s="229"/>
      <c r="L785" s="235"/>
      <c r="M785" s="236"/>
      <c r="N785" s="237"/>
      <c r="O785" s="237"/>
      <c r="P785" s="237"/>
      <c r="Q785" s="237"/>
      <c r="R785" s="237"/>
      <c r="S785" s="237"/>
      <c r="T785" s="238"/>
      <c r="AT785" s="239" t="s">
        <v>210</v>
      </c>
      <c r="AU785" s="239" t="s">
        <v>87</v>
      </c>
      <c r="AV785" s="13" t="s">
        <v>87</v>
      </c>
      <c r="AW785" s="13" t="s">
        <v>33</v>
      </c>
      <c r="AX785" s="13" t="s">
        <v>81</v>
      </c>
      <c r="AY785" s="239" t="s">
        <v>202</v>
      </c>
    </row>
    <row r="786" spans="1:65" s="2" customFormat="1" ht="24.2" customHeight="1">
      <c r="A786" s="36"/>
      <c r="B786" s="37"/>
      <c r="C786" s="272" t="s">
        <v>1105</v>
      </c>
      <c r="D786" s="272" t="s">
        <v>489</v>
      </c>
      <c r="E786" s="273" t="s">
        <v>3038</v>
      </c>
      <c r="F786" s="274" t="s">
        <v>3039</v>
      </c>
      <c r="G786" s="275" t="s">
        <v>869</v>
      </c>
      <c r="H786" s="276">
        <v>8.5</v>
      </c>
      <c r="I786" s="277"/>
      <c r="J786" s="278">
        <f>ROUND(I786*H786,2)</f>
        <v>0</v>
      </c>
      <c r="K786" s="279"/>
      <c r="L786" s="280"/>
      <c r="M786" s="281" t="s">
        <v>1</v>
      </c>
      <c r="N786" s="282" t="s">
        <v>43</v>
      </c>
      <c r="O786" s="73"/>
      <c r="P786" s="225">
        <f>O786*H786</f>
        <v>0</v>
      </c>
      <c r="Q786" s="225">
        <v>4.3999999999999997E-2</v>
      </c>
      <c r="R786" s="225">
        <f>Q786*H786</f>
        <v>0.374</v>
      </c>
      <c r="S786" s="225">
        <v>0</v>
      </c>
      <c r="T786" s="226">
        <f>S786*H786</f>
        <v>0</v>
      </c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R786" s="227" t="s">
        <v>390</v>
      </c>
      <c r="AT786" s="227" t="s">
        <v>489</v>
      </c>
      <c r="AU786" s="227" t="s">
        <v>87</v>
      </c>
      <c r="AY786" s="18" t="s">
        <v>202</v>
      </c>
      <c r="BE786" s="122">
        <f>IF(N786="základná",J786,0)</f>
        <v>0</v>
      </c>
      <c r="BF786" s="122">
        <f>IF(N786="znížená",J786,0)</f>
        <v>0</v>
      </c>
      <c r="BG786" s="122">
        <f>IF(N786="zákl. prenesená",J786,0)</f>
        <v>0</v>
      </c>
      <c r="BH786" s="122">
        <f>IF(N786="zníž. prenesená",J786,0)</f>
        <v>0</v>
      </c>
      <c r="BI786" s="122">
        <f>IF(N786="nulová",J786,0)</f>
        <v>0</v>
      </c>
      <c r="BJ786" s="18" t="s">
        <v>87</v>
      </c>
      <c r="BK786" s="122">
        <f>ROUND(I786*H786,2)</f>
        <v>0</v>
      </c>
      <c r="BL786" s="18" t="s">
        <v>289</v>
      </c>
      <c r="BM786" s="227" t="s">
        <v>3040</v>
      </c>
    </row>
    <row r="787" spans="1:65" s="13" customFormat="1" ht="11.25">
      <c r="B787" s="228"/>
      <c r="C787" s="229"/>
      <c r="D787" s="230" t="s">
        <v>210</v>
      </c>
      <c r="E787" s="231" t="s">
        <v>1</v>
      </c>
      <c r="F787" s="232" t="s">
        <v>3041</v>
      </c>
      <c r="G787" s="229"/>
      <c r="H787" s="233">
        <v>5.28</v>
      </c>
      <c r="I787" s="234"/>
      <c r="J787" s="229"/>
      <c r="K787" s="229"/>
      <c r="L787" s="235"/>
      <c r="M787" s="236"/>
      <c r="N787" s="237"/>
      <c r="O787" s="237"/>
      <c r="P787" s="237"/>
      <c r="Q787" s="237"/>
      <c r="R787" s="237"/>
      <c r="S787" s="237"/>
      <c r="T787" s="238"/>
      <c r="AT787" s="239" t="s">
        <v>210</v>
      </c>
      <c r="AU787" s="239" t="s">
        <v>87</v>
      </c>
      <c r="AV787" s="13" t="s">
        <v>87</v>
      </c>
      <c r="AW787" s="13" t="s">
        <v>33</v>
      </c>
      <c r="AX787" s="13" t="s">
        <v>77</v>
      </c>
      <c r="AY787" s="239" t="s">
        <v>202</v>
      </c>
    </row>
    <row r="788" spans="1:65" s="13" customFormat="1" ht="11.25">
      <c r="B788" s="228"/>
      <c r="C788" s="229"/>
      <c r="D788" s="230" t="s">
        <v>210</v>
      </c>
      <c r="E788" s="231" t="s">
        <v>1</v>
      </c>
      <c r="F788" s="232" t="s">
        <v>3042</v>
      </c>
      <c r="G788" s="229"/>
      <c r="H788" s="233">
        <v>3.22</v>
      </c>
      <c r="I788" s="234"/>
      <c r="J788" s="229"/>
      <c r="K788" s="229"/>
      <c r="L788" s="235"/>
      <c r="M788" s="236"/>
      <c r="N788" s="237"/>
      <c r="O788" s="237"/>
      <c r="P788" s="237"/>
      <c r="Q788" s="237"/>
      <c r="R788" s="237"/>
      <c r="S788" s="237"/>
      <c r="T788" s="238"/>
      <c r="AT788" s="239" t="s">
        <v>210</v>
      </c>
      <c r="AU788" s="239" t="s">
        <v>87</v>
      </c>
      <c r="AV788" s="13" t="s">
        <v>87</v>
      </c>
      <c r="AW788" s="13" t="s">
        <v>33</v>
      </c>
      <c r="AX788" s="13" t="s">
        <v>77</v>
      </c>
      <c r="AY788" s="239" t="s">
        <v>202</v>
      </c>
    </row>
    <row r="789" spans="1:65" s="14" customFormat="1" ht="11.25">
      <c r="B789" s="240"/>
      <c r="C789" s="241"/>
      <c r="D789" s="230" t="s">
        <v>210</v>
      </c>
      <c r="E789" s="242" t="s">
        <v>1</v>
      </c>
      <c r="F789" s="243" t="s">
        <v>227</v>
      </c>
      <c r="G789" s="241"/>
      <c r="H789" s="244">
        <v>8.5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9"/>
      <c r="AT789" s="250" t="s">
        <v>210</v>
      </c>
      <c r="AU789" s="250" t="s">
        <v>87</v>
      </c>
      <c r="AV789" s="14" t="s">
        <v>215</v>
      </c>
      <c r="AW789" s="14" t="s">
        <v>33</v>
      </c>
      <c r="AX789" s="14" t="s">
        <v>81</v>
      </c>
      <c r="AY789" s="250" t="s">
        <v>202</v>
      </c>
    </row>
    <row r="790" spans="1:65" s="2" customFormat="1" ht="37.9" customHeight="1">
      <c r="A790" s="36"/>
      <c r="B790" s="37"/>
      <c r="C790" s="272" t="s">
        <v>1110</v>
      </c>
      <c r="D790" s="272" t="s">
        <v>489</v>
      </c>
      <c r="E790" s="273" t="s">
        <v>3043</v>
      </c>
      <c r="F790" s="274" t="s">
        <v>879</v>
      </c>
      <c r="G790" s="275" t="s">
        <v>869</v>
      </c>
      <c r="H790" s="276">
        <v>0.95</v>
      </c>
      <c r="I790" s="277"/>
      <c r="J790" s="278">
        <f>ROUND(I790*H790,2)</f>
        <v>0</v>
      </c>
      <c r="K790" s="279"/>
      <c r="L790" s="280"/>
      <c r="M790" s="281" t="s">
        <v>1</v>
      </c>
      <c r="N790" s="282" t="s">
        <v>43</v>
      </c>
      <c r="O790" s="73"/>
      <c r="P790" s="225">
        <f>O790*H790</f>
        <v>0</v>
      </c>
      <c r="Q790" s="225">
        <v>4.3999999999999997E-2</v>
      </c>
      <c r="R790" s="225">
        <f>Q790*H790</f>
        <v>4.1799999999999997E-2</v>
      </c>
      <c r="S790" s="225">
        <v>0</v>
      </c>
      <c r="T790" s="226">
        <f>S790*H790</f>
        <v>0</v>
      </c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R790" s="227" t="s">
        <v>390</v>
      </c>
      <c r="AT790" s="227" t="s">
        <v>489</v>
      </c>
      <c r="AU790" s="227" t="s">
        <v>87</v>
      </c>
      <c r="AY790" s="18" t="s">
        <v>202</v>
      </c>
      <c r="BE790" s="122">
        <f>IF(N790="základná",J790,0)</f>
        <v>0</v>
      </c>
      <c r="BF790" s="122">
        <f>IF(N790="znížená",J790,0)</f>
        <v>0</v>
      </c>
      <c r="BG790" s="122">
        <f>IF(N790="zákl. prenesená",J790,0)</f>
        <v>0</v>
      </c>
      <c r="BH790" s="122">
        <f>IF(N790="zníž. prenesená",J790,0)</f>
        <v>0</v>
      </c>
      <c r="BI790" s="122">
        <f>IF(N790="nulová",J790,0)</f>
        <v>0</v>
      </c>
      <c r="BJ790" s="18" t="s">
        <v>87</v>
      </c>
      <c r="BK790" s="122">
        <f>ROUND(I790*H790,2)</f>
        <v>0</v>
      </c>
      <c r="BL790" s="18" t="s">
        <v>289</v>
      </c>
      <c r="BM790" s="227" t="s">
        <v>3044</v>
      </c>
    </row>
    <row r="791" spans="1:65" s="13" customFormat="1" ht="11.25">
      <c r="B791" s="228"/>
      <c r="C791" s="229"/>
      <c r="D791" s="230" t="s">
        <v>210</v>
      </c>
      <c r="E791" s="231" t="s">
        <v>1</v>
      </c>
      <c r="F791" s="232" t="s">
        <v>3045</v>
      </c>
      <c r="G791" s="229"/>
      <c r="H791" s="233">
        <v>0.95</v>
      </c>
      <c r="I791" s="234"/>
      <c r="J791" s="229"/>
      <c r="K791" s="229"/>
      <c r="L791" s="235"/>
      <c r="M791" s="236"/>
      <c r="N791" s="237"/>
      <c r="O791" s="237"/>
      <c r="P791" s="237"/>
      <c r="Q791" s="237"/>
      <c r="R791" s="237"/>
      <c r="S791" s="237"/>
      <c r="T791" s="238"/>
      <c r="AT791" s="239" t="s">
        <v>210</v>
      </c>
      <c r="AU791" s="239" t="s">
        <v>87</v>
      </c>
      <c r="AV791" s="13" t="s">
        <v>87</v>
      </c>
      <c r="AW791" s="13" t="s">
        <v>33</v>
      </c>
      <c r="AX791" s="13" t="s">
        <v>81</v>
      </c>
      <c r="AY791" s="239" t="s">
        <v>202</v>
      </c>
    </row>
    <row r="792" spans="1:65" s="2" customFormat="1" ht="24.2" customHeight="1">
      <c r="A792" s="36"/>
      <c r="B792" s="37"/>
      <c r="C792" s="272" t="s">
        <v>1115</v>
      </c>
      <c r="D792" s="272" t="s">
        <v>489</v>
      </c>
      <c r="E792" s="273" t="s">
        <v>3046</v>
      </c>
      <c r="F792" s="274" t="s">
        <v>3047</v>
      </c>
      <c r="G792" s="275" t="s">
        <v>869</v>
      </c>
      <c r="H792" s="276">
        <v>3.54</v>
      </c>
      <c r="I792" s="277"/>
      <c r="J792" s="278">
        <f>ROUND(I792*H792,2)</f>
        <v>0</v>
      </c>
      <c r="K792" s="279"/>
      <c r="L792" s="280"/>
      <c r="M792" s="281" t="s">
        <v>1</v>
      </c>
      <c r="N792" s="282" t="s">
        <v>43</v>
      </c>
      <c r="O792" s="73"/>
      <c r="P792" s="225">
        <f>O792*H792</f>
        <v>0</v>
      </c>
      <c r="Q792" s="225">
        <v>4.3999999999999997E-2</v>
      </c>
      <c r="R792" s="225">
        <f>Q792*H792</f>
        <v>0.15575999999999998</v>
      </c>
      <c r="S792" s="225">
        <v>0</v>
      </c>
      <c r="T792" s="226">
        <f>S792*H792</f>
        <v>0</v>
      </c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R792" s="227" t="s">
        <v>390</v>
      </c>
      <c r="AT792" s="227" t="s">
        <v>489</v>
      </c>
      <c r="AU792" s="227" t="s">
        <v>87</v>
      </c>
      <c r="AY792" s="18" t="s">
        <v>202</v>
      </c>
      <c r="BE792" s="122">
        <f>IF(N792="základná",J792,0)</f>
        <v>0</v>
      </c>
      <c r="BF792" s="122">
        <f>IF(N792="znížená",J792,0)</f>
        <v>0</v>
      </c>
      <c r="BG792" s="122">
        <f>IF(N792="zákl. prenesená",J792,0)</f>
        <v>0</v>
      </c>
      <c r="BH792" s="122">
        <f>IF(N792="zníž. prenesená",J792,0)</f>
        <v>0</v>
      </c>
      <c r="BI792" s="122">
        <f>IF(N792="nulová",J792,0)</f>
        <v>0</v>
      </c>
      <c r="BJ792" s="18" t="s">
        <v>87</v>
      </c>
      <c r="BK792" s="122">
        <f>ROUND(I792*H792,2)</f>
        <v>0</v>
      </c>
      <c r="BL792" s="18" t="s">
        <v>289</v>
      </c>
      <c r="BM792" s="227" t="s">
        <v>3048</v>
      </c>
    </row>
    <row r="793" spans="1:65" s="13" customFormat="1" ht="11.25">
      <c r="B793" s="228"/>
      <c r="C793" s="229"/>
      <c r="D793" s="230" t="s">
        <v>210</v>
      </c>
      <c r="E793" s="231" t="s">
        <v>1</v>
      </c>
      <c r="F793" s="232" t="s">
        <v>3049</v>
      </c>
      <c r="G793" s="229"/>
      <c r="H793" s="233">
        <v>3.54</v>
      </c>
      <c r="I793" s="234"/>
      <c r="J793" s="229"/>
      <c r="K793" s="229"/>
      <c r="L793" s="235"/>
      <c r="M793" s="236"/>
      <c r="N793" s="237"/>
      <c r="O793" s="237"/>
      <c r="P793" s="237"/>
      <c r="Q793" s="237"/>
      <c r="R793" s="237"/>
      <c r="S793" s="237"/>
      <c r="T793" s="238"/>
      <c r="AT793" s="239" t="s">
        <v>210</v>
      </c>
      <c r="AU793" s="239" t="s">
        <v>87</v>
      </c>
      <c r="AV793" s="13" t="s">
        <v>87</v>
      </c>
      <c r="AW793" s="13" t="s">
        <v>33</v>
      </c>
      <c r="AX793" s="13" t="s">
        <v>81</v>
      </c>
      <c r="AY793" s="239" t="s">
        <v>202</v>
      </c>
    </row>
    <row r="794" spans="1:65" s="2" customFormat="1" ht="37.9" customHeight="1">
      <c r="A794" s="36"/>
      <c r="B794" s="37"/>
      <c r="C794" s="272" t="s">
        <v>1120</v>
      </c>
      <c r="D794" s="272" t="s">
        <v>489</v>
      </c>
      <c r="E794" s="273" t="s">
        <v>3050</v>
      </c>
      <c r="F794" s="274" t="s">
        <v>3051</v>
      </c>
      <c r="G794" s="275" t="s">
        <v>869</v>
      </c>
      <c r="H794" s="276">
        <v>13.77</v>
      </c>
      <c r="I794" s="277"/>
      <c r="J794" s="278">
        <f>ROUND(I794*H794,2)</f>
        <v>0</v>
      </c>
      <c r="K794" s="279"/>
      <c r="L794" s="280"/>
      <c r="M794" s="281" t="s">
        <v>1</v>
      </c>
      <c r="N794" s="282" t="s">
        <v>43</v>
      </c>
      <c r="O794" s="73"/>
      <c r="P794" s="225">
        <f>O794*H794</f>
        <v>0</v>
      </c>
      <c r="Q794" s="225">
        <v>4.3999999999999997E-2</v>
      </c>
      <c r="R794" s="225">
        <f>Q794*H794</f>
        <v>0.60587999999999997</v>
      </c>
      <c r="S794" s="225">
        <v>0</v>
      </c>
      <c r="T794" s="226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227" t="s">
        <v>390</v>
      </c>
      <c r="AT794" s="227" t="s">
        <v>489</v>
      </c>
      <c r="AU794" s="227" t="s">
        <v>87</v>
      </c>
      <c r="AY794" s="18" t="s">
        <v>202</v>
      </c>
      <c r="BE794" s="122">
        <f>IF(N794="základná",J794,0)</f>
        <v>0</v>
      </c>
      <c r="BF794" s="122">
        <f>IF(N794="znížená",J794,0)</f>
        <v>0</v>
      </c>
      <c r="BG794" s="122">
        <f>IF(N794="zákl. prenesená",J794,0)</f>
        <v>0</v>
      </c>
      <c r="BH794" s="122">
        <f>IF(N794="zníž. prenesená",J794,0)</f>
        <v>0</v>
      </c>
      <c r="BI794" s="122">
        <f>IF(N794="nulová",J794,0)</f>
        <v>0</v>
      </c>
      <c r="BJ794" s="18" t="s">
        <v>87</v>
      </c>
      <c r="BK794" s="122">
        <f>ROUND(I794*H794,2)</f>
        <v>0</v>
      </c>
      <c r="BL794" s="18" t="s">
        <v>289</v>
      </c>
      <c r="BM794" s="227" t="s">
        <v>3052</v>
      </c>
    </row>
    <row r="795" spans="1:65" s="13" customFormat="1" ht="11.25">
      <c r="B795" s="228"/>
      <c r="C795" s="229"/>
      <c r="D795" s="230" t="s">
        <v>210</v>
      </c>
      <c r="E795" s="231" t="s">
        <v>1</v>
      </c>
      <c r="F795" s="232" t="s">
        <v>3053</v>
      </c>
      <c r="G795" s="229"/>
      <c r="H795" s="233">
        <v>4.63</v>
      </c>
      <c r="I795" s="234"/>
      <c r="J795" s="229"/>
      <c r="K795" s="229"/>
      <c r="L795" s="235"/>
      <c r="M795" s="236"/>
      <c r="N795" s="237"/>
      <c r="O795" s="237"/>
      <c r="P795" s="237"/>
      <c r="Q795" s="237"/>
      <c r="R795" s="237"/>
      <c r="S795" s="237"/>
      <c r="T795" s="238"/>
      <c r="AT795" s="239" t="s">
        <v>210</v>
      </c>
      <c r="AU795" s="239" t="s">
        <v>87</v>
      </c>
      <c r="AV795" s="13" t="s">
        <v>87</v>
      </c>
      <c r="AW795" s="13" t="s">
        <v>33</v>
      </c>
      <c r="AX795" s="13" t="s">
        <v>77</v>
      </c>
      <c r="AY795" s="239" t="s">
        <v>202</v>
      </c>
    </row>
    <row r="796" spans="1:65" s="13" customFormat="1" ht="11.25">
      <c r="B796" s="228"/>
      <c r="C796" s="229"/>
      <c r="D796" s="230" t="s">
        <v>210</v>
      </c>
      <c r="E796" s="231" t="s">
        <v>1</v>
      </c>
      <c r="F796" s="232" t="s">
        <v>3054</v>
      </c>
      <c r="G796" s="229"/>
      <c r="H796" s="233">
        <v>4.51</v>
      </c>
      <c r="I796" s="234"/>
      <c r="J796" s="229"/>
      <c r="K796" s="229"/>
      <c r="L796" s="235"/>
      <c r="M796" s="236"/>
      <c r="N796" s="237"/>
      <c r="O796" s="237"/>
      <c r="P796" s="237"/>
      <c r="Q796" s="237"/>
      <c r="R796" s="237"/>
      <c r="S796" s="237"/>
      <c r="T796" s="238"/>
      <c r="AT796" s="239" t="s">
        <v>210</v>
      </c>
      <c r="AU796" s="239" t="s">
        <v>87</v>
      </c>
      <c r="AV796" s="13" t="s">
        <v>87</v>
      </c>
      <c r="AW796" s="13" t="s">
        <v>33</v>
      </c>
      <c r="AX796" s="13" t="s">
        <v>77</v>
      </c>
      <c r="AY796" s="239" t="s">
        <v>202</v>
      </c>
    </row>
    <row r="797" spans="1:65" s="13" customFormat="1" ht="11.25">
      <c r="B797" s="228"/>
      <c r="C797" s="229"/>
      <c r="D797" s="230" t="s">
        <v>210</v>
      </c>
      <c r="E797" s="231" t="s">
        <v>1</v>
      </c>
      <c r="F797" s="232" t="s">
        <v>3055</v>
      </c>
      <c r="G797" s="229"/>
      <c r="H797" s="233">
        <v>4.63</v>
      </c>
      <c r="I797" s="234"/>
      <c r="J797" s="229"/>
      <c r="K797" s="229"/>
      <c r="L797" s="235"/>
      <c r="M797" s="236"/>
      <c r="N797" s="237"/>
      <c r="O797" s="237"/>
      <c r="P797" s="237"/>
      <c r="Q797" s="237"/>
      <c r="R797" s="237"/>
      <c r="S797" s="237"/>
      <c r="T797" s="238"/>
      <c r="AT797" s="239" t="s">
        <v>210</v>
      </c>
      <c r="AU797" s="239" t="s">
        <v>87</v>
      </c>
      <c r="AV797" s="13" t="s">
        <v>87</v>
      </c>
      <c r="AW797" s="13" t="s">
        <v>33</v>
      </c>
      <c r="AX797" s="13" t="s">
        <v>77</v>
      </c>
      <c r="AY797" s="239" t="s">
        <v>202</v>
      </c>
    </row>
    <row r="798" spans="1:65" s="14" customFormat="1" ht="11.25">
      <c r="B798" s="240"/>
      <c r="C798" s="241"/>
      <c r="D798" s="230" t="s">
        <v>210</v>
      </c>
      <c r="E798" s="242" t="s">
        <v>1</v>
      </c>
      <c r="F798" s="243" t="s">
        <v>227</v>
      </c>
      <c r="G798" s="241"/>
      <c r="H798" s="244">
        <v>13.77</v>
      </c>
      <c r="I798" s="245"/>
      <c r="J798" s="241"/>
      <c r="K798" s="241"/>
      <c r="L798" s="246"/>
      <c r="M798" s="247"/>
      <c r="N798" s="248"/>
      <c r="O798" s="248"/>
      <c r="P798" s="248"/>
      <c r="Q798" s="248"/>
      <c r="R798" s="248"/>
      <c r="S798" s="248"/>
      <c r="T798" s="249"/>
      <c r="AT798" s="250" t="s">
        <v>210</v>
      </c>
      <c r="AU798" s="250" t="s">
        <v>87</v>
      </c>
      <c r="AV798" s="14" t="s">
        <v>215</v>
      </c>
      <c r="AW798" s="14" t="s">
        <v>33</v>
      </c>
      <c r="AX798" s="14" t="s">
        <v>81</v>
      </c>
      <c r="AY798" s="250" t="s">
        <v>202</v>
      </c>
    </row>
    <row r="799" spans="1:65" s="2" customFormat="1" ht="24.2" customHeight="1">
      <c r="A799" s="36"/>
      <c r="B799" s="37"/>
      <c r="C799" s="272" t="s">
        <v>1125</v>
      </c>
      <c r="D799" s="272" t="s">
        <v>489</v>
      </c>
      <c r="E799" s="273" t="s">
        <v>867</v>
      </c>
      <c r="F799" s="274" t="s">
        <v>868</v>
      </c>
      <c r="G799" s="275" t="s">
        <v>869</v>
      </c>
      <c r="H799" s="276">
        <v>13.21</v>
      </c>
      <c r="I799" s="277"/>
      <c r="J799" s="278">
        <f>ROUND(I799*H799,2)</f>
        <v>0</v>
      </c>
      <c r="K799" s="279"/>
      <c r="L799" s="280"/>
      <c r="M799" s="281" t="s">
        <v>1</v>
      </c>
      <c r="N799" s="282" t="s">
        <v>43</v>
      </c>
      <c r="O799" s="73"/>
      <c r="P799" s="225">
        <f>O799*H799</f>
        <v>0</v>
      </c>
      <c r="Q799" s="225">
        <v>4.3999999999999997E-2</v>
      </c>
      <c r="R799" s="225">
        <f>Q799*H799</f>
        <v>0.58123999999999998</v>
      </c>
      <c r="S799" s="225">
        <v>0</v>
      </c>
      <c r="T799" s="226">
        <f>S799*H799</f>
        <v>0</v>
      </c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R799" s="227" t="s">
        <v>390</v>
      </c>
      <c r="AT799" s="227" t="s">
        <v>489</v>
      </c>
      <c r="AU799" s="227" t="s">
        <v>87</v>
      </c>
      <c r="AY799" s="18" t="s">
        <v>202</v>
      </c>
      <c r="BE799" s="122">
        <f>IF(N799="základná",J799,0)</f>
        <v>0</v>
      </c>
      <c r="BF799" s="122">
        <f>IF(N799="znížená",J799,0)</f>
        <v>0</v>
      </c>
      <c r="BG799" s="122">
        <f>IF(N799="zákl. prenesená",J799,0)</f>
        <v>0</v>
      </c>
      <c r="BH799" s="122">
        <f>IF(N799="zníž. prenesená",J799,0)</f>
        <v>0</v>
      </c>
      <c r="BI799" s="122">
        <f>IF(N799="nulová",J799,0)</f>
        <v>0</v>
      </c>
      <c r="BJ799" s="18" t="s">
        <v>87</v>
      </c>
      <c r="BK799" s="122">
        <f>ROUND(I799*H799,2)</f>
        <v>0</v>
      </c>
      <c r="BL799" s="18" t="s">
        <v>289</v>
      </c>
      <c r="BM799" s="227" t="s">
        <v>3056</v>
      </c>
    </row>
    <row r="800" spans="1:65" s="13" customFormat="1" ht="11.25">
      <c r="B800" s="228"/>
      <c r="C800" s="229"/>
      <c r="D800" s="230" t="s">
        <v>210</v>
      </c>
      <c r="E800" s="231" t="s">
        <v>1</v>
      </c>
      <c r="F800" s="232" t="s">
        <v>3057</v>
      </c>
      <c r="G800" s="229"/>
      <c r="H800" s="233">
        <v>2.8</v>
      </c>
      <c r="I800" s="234"/>
      <c r="J800" s="229"/>
      <c r="K800" s="229"/>
      <c r="L800" s="235"/>
      <c r="M800" s="236"/>
      <c r="N800" s="237"/>
      <c r="O800" s="237"/>
      <c r="P800" s="237"/>
      <c r="Q800" s="237"/>
      <c r="R800" s="237"/>
      <c r="S800" s="237"/>
      <c r="T800" s="238"/>
      <c r="AT800" s="239" t="s">
        <v>210</v>
      </c>
      <c r="AU800" s="239" t="s">
        <v>87</v>
      </c>
      <c r="AV800" s="13" t="s">
        <v>87</v>
      </c>
      <c r="AW800" s="13" t="s">
        <v>33</v>
      </c>
      <c r="AX800" s="13" t="s">
        <v>77</v>
      </c>
      <c r="AY800" s="239" t="s">
        <v>202</v>
      </c>
    </row>
    <row r="801" spans="1:65" s="13" customFormat="1" ht="11.25">
      <c r="B801" s="228"/>
      <c r="C801" s="229"/>
      <c r="D801" s="230" t="s">
        <v>210</v>
      </c>
      <c r="E801" s="231" t="s">
        <v>1</v>
      </c>
      <c r="F801" s="232" t="s">
        <v>871</v>
      </c>
      <c r="G801" s="229"/>
      <c r="H801" s="233">
        <v>10.41</v>
      </c>
      <c r="I801" s="234"/>
      <c r="J801" s="229"/>
      <c r="K801" s="229"/>
      <c r="L801" s="235"/>
      <c r="M801" s="236"/>
      <c r="N801" s="237"/>
      <c r="O801" s="237"/>
      <c r="P801" s="237"/>
      <c r="Q801" s="237"/>
      <c r="R801" s="237"/>
      <c r="S801" s="237"/>
      <c r="T801" s="238"/>
      <c r="AT801" s="239" t="s">
        <v>210</v>
      </c>
      <c r="AU801" s="239" t="s">
        <v>87</v>
      </c>
      <c r="AV801" s="13" t="s">
        <v>87</v>
      </c>
      <c r="AW801" s="13" t="s">
        <v>33</v>
      </c>
      <c r="AX801" s="13" t="s">
        <v>77</v>
      </c>
      <c r="AY801" s="239" t="s">
        <v>202</v>
      </c>
    </row>
    <row r="802" spans="1:65" s="14" customFormat="1" ht="11.25">
      <c r="B802" s="240"/>
      <c r="C802" s="241"/>
      <c r="D802" s="230" t="s">
        <v>210</v>
      </c>
      <c r="E802" s="242" t="s">
        <v>1</v>
      </c>
      <c r="F802" s="243" t="s">
        <v>227</v>
      </c>
      <c r="G802" s="241"/>
      <c r="H802" s="244">
        <v>13.21</v>
      </c>
      <c r="I802" s="245"/>
      <c r="J802" s="241"/>
      <c r="K802" s="241"/>
      <c r="L802" s="246"/>
      <c r="M802" s="247"/>
      <c r="N802" s="248"/>
      <c r="O802" s="248"/>
      <c r="P802" s="248"/>
      <c r="Q802" s="248"/>
      <c r="R802" s="248"/>
      <c r="S802" s="248"/>
      <c r="T802" s="249"/>
      <c r="AT802" s="250" t="s">
        <v>210</v>
      </c>
      <c r="AU802" s="250" t="s">
        <v>87</v>
      </c>
      <c r="AV802" s="14" t="s">
        <v>215</v>
      </c>
      <c r="AW802" s="14" t="s">
        <v>33</v>
      </c>
      <c r="AX802" s="14" t="s">
        <v>81</v>
      </c>
      <c r="AY802" s="250" t="s">
        <v>202</v>
      </c>
    </row>
    <row r="803" spans="1:65" s="2" customFormat="1" ht="24.2" customHeight="1">
      <c r="A803" s="36"/>
      <c r="B803" s="37"/>
      <c r="C803" s="272" t="s">
        <v>1130</v>
      </c>
      <c r="D803" s="272" t="s">
        <v>489</v>
      </c>
      <c r="E803" s="273" t="s">
        <v>3058</v>
      </c>
      <c r="F803" s="274" t="s">
        <v>3059</v>
      </c>
      <c r="G803" s="275" t="s">
        <v>869</v>
      </c>
      <c r="H803" s="276">
        <v>23.62</v>
      </c>
      <c r="I803" s="277"/>
      <c r="J803" s="278">
        <f>ROUND(I803*H803,2)</f>
        <v>0</v>
      </c>
      <c r="K803" s="279"/>
      <c r="L803" s="280"/>
      <c r="M803" s="281" t="s">
        <v>1</v>
      </c>
      <c r="N803" s="282" t="s">
        <v>43</v>
      </c>
      <c r="O803" s="73"/>
      <c r="P803" s="225">
        <f>O803*H803</f>
        <v>0</v>
      </c>
      <c r="Q803" s="225">
        <v>4.3999999999999997E-2</v>
      </c>
      <c r="R803" s="225">
        <f>Q803*H803</f>
        <v>1.03928</v>
      </c>
      <c r="S803" s="225">
        <v>0</v>
      </c>
      <c r="T803" s="226">
        <f>S803*H803</f>
        <v>0</v>
      </c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R803" s="227" t="s">
        <v>390</v>
      </c>
      <c r="AT803" s="227" t="s">
        <v>489</v>
      </c>
      <c r="AU803" s="227" t="s">
        <v>87</v>
      </c>
      <c r="AY803" s="18" t="s">
        <v>202</v>
      </c>
      <c r="BE803" s="122">
        <f>IF(N803="základná",J803,0)</f>
        <v>0</v>
      </c>
      <c r="BF803" s="122">
        <f>IF(N803="znížená",J803,0)</f>
        <v>0</v>
      </c>
      <c r="BG803" s="122">
        <f>IF(N803="zákl. prenesená",J803,0)</f>
        <v>0</v>
      </c>
      <c r="BH803" s="122">
        <f>IF(N803="zníž. prenesená",J803,0)</f>
        <v>0</v>
      </c>
      <c r="BI803" s="122">
        <f>IF(N803="nulová",J803,0)</f>
        <v>0</v>
      </c>
      <c r="BJ803" s="18" t="s">
        <v>87</v>
      </c>
      <c r="BK803" s="122">
        <f>ROUND(I803*H803,2)</f>
        <v>0</v>
      </c>
      <c r="BL803" s="18" t="s">
        <v>289</v>
      </c>
      <c r="BM803" s="227" t="s">
        <v>3060</v>
      </c>
    </row>
    <row r="804" spans="1:65" s="13" customFormat="1" ht="11.25">
      <c r="B804" s="228"/>
      <c r="C804" s="229"/>
      <c r="D804" s="230" t="s">
        <v>210</v>
      </c>
      <c r="E804" s="231" t="s">
        <v>1</v>
      </c>
      <c r="F804" s="232" t="s">
        <v>3061</v>
      </c>
      <c r="G804" s="229"/>
      <c r="H804" s="233">
        <v>23.62</v>
      </c>
      <c r="I804" s="234"/>
      <c r="J804" s="229"/>
      <c r="K804" s="229"/>
      <c r="L804" s="235"/>
      <c r="M804" s="236"/>
      <c r="N804" s="237"/>
      <c r="O804" s="237"/>
      <c r="P804" s="237"/>
      <c r="Q804" s="237"/>
      <c r="R804" s="237"/>
      <c r="S804" s="237"/>
      <c r="T804" s="238"/>
      <c r="AT804" s="239" t="s">
        <v>210</v>
      </c>
      <c r="AU804" s="239" t="s">
        <v>87</v>
      </c>
      <c r="AV804" s="13" t="s">
        <v>87</v>
      </c>
      <c r="AW804" s="13" t="s">
        <v>33</v>
      </c>
      <c r="AX804" s="13" t="s">
        <v>81</v>
      </c>
      <c r="AY804" s="239" t="s">
        <v>202</v>
      </c>
    </row>
    <row r="805" spans="1:65" s="2" customFormat="1" ht="37.9" customHeight="1">
      <c r="A805" s="36"/>
      <c r="B805" s="37"/>
      <c r="C805" s="272" t="s">
        <v>1137</v>
      </c>
      <c r="D805" s="272" t="s">
        <v>489</v>
      </c>
      <c r="E805" s="273" t="s">
        <v>3062</v>
      </c>
      <c r="F805" s="274" t="s">
        <v>3063</v>
      </c>
      <c r="G805" s="275" t="s">
        <v>869</v>
      </c>
      <c r="H805" s="276">
        <v>11.03</v>
      </c>
      <c r="I805" s="277"/>
      <c r="J805" s="278">
        <f>ROUND(I805*H805,2)</f>
        <v>0</v>
      </c>
      <c r="K805" s="279"/>
      <c r="L805" s="280"/>
      <c r="M805" s="281" t="s">
        <v>1</v>
      </c>
      <c r="N805" s="282" t="s">
        <v>43</v>
      </c>
      <c r="O805" s="73"/>
      <c r="P805" s="225">
        <f>O805*H805</f>
        <v>0</v>
      </c>
      <c r="Q805" s="225">
        <v>4.3999999999999997E-2</v>
      </c>
      <c r="R805" s="225">
        <f>Q805*H805</f>
        <v>0.48531999999999992</v>
      </c>
      <c r="S805" s="225">
        <v>0</v>
      </c>
      <c r="T805" s="226">
        <f>S805*H805</f>
        <v>0</v>
      </c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R805" s="227" t="s">
        <v>390</v>
      </c>
      <c r="AT805" s="227" t="s">
        <v>489</v>
      </c>
      <c r="AU805" s="227" t="s">
        <v>87</v>
      </c>
      <c r="AY805" s="18" t="s">
        <v>202</v>
      </c>
      <c r="BE805" s="122">
        <f>IF(N805="základná",J805,0)</f>
        <v>0</v>
      </c>
      <c r="BF805" s="122">
        <f>IF(N805="znížená",J805,0)</f>
        <v>0</v>
      </c>
      <c r="BG805" s="122">
        <f>IF(N805="zákl. prenesená",J805,0)</f>
        <v>0</v>
      </c>
      <c r="BH805" s="122">
        <f>IF(N805="zníž. prenesená",J805,0)</f>
        <v>0</v>
      </c>
      <c r="BI805" s="122">
        <f>IF(N805="nulová",J805,0)</f>
        <v>0</v>
      </c>
      <c r="BJ805" s="18" t="s">
        <v>87</v>
      </c>
      <c r="BK805" s="122">
        <f>ROUND(I805*H805,2)</f>
        <v>0</v>
      </c>
      <c r="BL805" s="18" t="s">
        <v>289</v>
      </c>
      <c r="BM805" s="227" t="s">
        <v>3064</v>
      </c>
    </row>
    <row r="806" spans="1:65" s="13" customFormat="1" ht="11.25">
      <c r="B806" s="228"/>
      <c r="C806" s="229"/>
      <c r="D806" s="230" t="s">
        <v>210</v>
      </c>
      <c r="E806" s="231" t="s">
        <v>1</v>
      </c>
      <c r="F806" s="232" t="s">
        <v>3065</v>
      </c>
      <c r="G806" s="229"/>
      <c r="H806" s="233">
        <v>11.03</v>
      </c>
      <c r="I806" s="234"/>
      <c r="J806" s="229"/>
      <c r="K806" s="229"/>
      <c r="L806" s="235"/>
      <c r="M806" s="236"/>
      <c r="N806" s="237"/>
      <c r="O806" s="237"/>
      <c r="P806" s="237"/>
      <c r="Q806" s="237"/>
      <c r="R806" s="237"/>
      <c r="S806" s="237"/>
      <c r="T806" s="238"/>
      <c r="AT806" s="239" t="s">
        <v>210</v>
      </c>
      <c r="AU806" s="239" t="s">
        <v>87</v>
      </c>
      <c r="AV806" s="13" t="s">
        <v>87</v>
      </c>
      <c r="AW806" s="13" t="s">
        <v>33</v>
      </c>
      <c r="AX806" s="13" t="s">
        <v>81</v>
      </c>
      <c r="AY806" s="239" t="s">
        <v>202</v>
      </c>
    </row>
    <row r="807" spans="1:65" s="2" customFormat="1" ht="49.15" customHeight="1">
      <c r="A807" s="36"/>
      <c r="B807" s="37"/>
      <c r="C807" s="272" t="s">
        <v>1141</v>
      </c>
      <c r="D807" s="272" t="s">
        <v>489</v>
      </c>
      <c r="E807" s="273" t="s">
        <v>3066</v>
      </c>
      <c r="F807" s="274" t="s">
        <v>3067</v>
      </c>
      <c r="G807" s="275" t="s">
        <v>869</v>
      </c>
      <c r="H807" s="276">
        <v>17.809999999999999</v>
      </c>
      <c r="I807" s="277"/>
      <c r="J807" s="278">
        <f>ROUND(I807*H807,2)</f>
        <v>0</v>
      </c>
      <c r="K807" s="279"/>
      <c r="L807" s="280"/>
      <c r="M807" s="281" t="s">
        <v>1</v>
      </c>
      <c r="N807" s="282" t="s">
        <v>43</v>
      </c>
      <c r="O807" s="73"/>
      <c r="P807" s="225">
        <f>O807*H807</f>
        <v>0</v>
      </c>
      <c r="Q807" s="225">
        <v>4.3999999999999997E-2</v>
      </c>
      <c r="R807" s="225">
        <f>Q807*H807</f>
        <v>0.78363999999999989</v>
      </c>
      <c r="S807" s="225">
        <v>0</v>
      </c>
      <c r="T807" s="226">
        <f>S807*H807</f>
        <v>0</v>
      </c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R807" s="227" t="s">
        <v>390</v>
      </c>
      <c r="AT807" s="227" t="s">
        <v>489</v>
      </c>
      <c r="AU807" s="227" t="s">
        <v>87</v>
      </c>
      <c r="AY807" s="18" t="s">
        <v>202</v>
      </c>
      <c r="BE807" s="122">
        <f>IF(N807="základná",J807,0)</f>
        <v>0</v>
      </c>
      <c r="BF807" s="122">
        <f>IF(N807="znížená",J807,0)</f>
        <v>0</v>
      </c>
      <c r="BG807" s="122">
        <f>IF(N807="zákl. prenesená",J807,0)</f>
        <v>0</v>
      </c>
      <c r="BH807" s="122">
        <f>IF(N807="zníž. prenesená",J807,0)</f>
        <v>0</v>
      </c>
      <c r="BI807" s="122">
        <f>IF(N807="nulová",J807,0)</f>
        <v>0</v>
      </c>
      <c r="BJ807" s="18" t="s">
        <v>87</v>
      </c>
      <c r="BK807" s="122">
        <f>ROUND(I807*H807,2)</f>
        <v>0</v>
      </c>
      <c r="BL807" s="18" t="s">
        <v>289</v>
      </c>
      <c r="BM807" s="227" t="s">
        <v>3068</v>
      </c>
    </row>
    <row r="808" spans="1:65" s="13" customFormat="1" ht="11.25">
      <c r="B808" s="228"/>
      <c r="C808" s="229"/>
      <c r="D808" s="230" t="s">
        <v>210</v>
      </c>
      <c r="E808" s="231" t="s">
        <v>1</v>
      </c>
      <c r="F808" s="232" t="s">
        <v>3069</v>
      </c>
      <c r="G808" s="229"/>
      <c r="H808" s="233">
        <v>4.13</v>
      </c>
      <c r="I808" s="234"/>
      <c r="J808" s="229"/>
      <c r="K808" s="229"/>
      <c r="L808" s="235"/>
      <c r="M808" s="236"/>
      <c r="N808" s="237"/>
      <c r="O808" s="237"/>
      <c r="P808" s="237"/>
      <c r="Q808" s="237"/>
      <c r="R808" s="237"/>
      <c r="S808" s="237"/>
      <c r="T808" s="238"/>
      <c r="AT808" s="239" t="s">
        <v>210</v>
      </c>
      <c r="AU808" s="239" t="s">
        <v>87</v>
      </c>
      <c r="AV808" s="13" t="s">
        <v>87</v>
      </c>
      <c r="AW808" s="13" t="s">
        <v>33</v>
      </c>
      <c r="AX808" s="13" t="s">
        <v>77</v>
      </c>
      <c r="AY808" s="239" t="s">
        <v>202</v>
      </c>
    </row>
    <row r="809" spans="1:65" s="13" customFormat="1" ht="11.25">
      <c r="B809" s="228"/>
      <c r="C809" s="229"/>
      <c r="D809" s="230" t="s">
        <v>210</v>
      </c>
      <c r="E809" s="231" t="s">
        <v>1</v>
      </c>
      <c r="F809" s="232" t="s">
        <v>3070</v>
      </c>
      <c r="G809" s="229"/>
      <c r="H809" s="233">
        <v>13.68</v>
      </c>
      <c r="I809" s="234"/>
      <c r="J809" s="229"/>
      <c r="K809" s="229"/>
      <c r="L809" s="235"/>
      <c r="M809" s="236"/>
      <c r="N809" s="237"/>
      <c r="O809" s="237"/>
      <c r="P809" s="237"/>
      <c r="Q809" s="237"/>
      <c r="R809" s="237"/>
      <c r="S809" s="237"/>
      <c r="T809" s="238"/>
      <c r="AT809" s="239" t="s">
        <v>210</v>
      </c>
      <c r="AU809" s="239" t="s">
        <v>87</v>
      </c>
      <c r="AV809" s="13" t="s">
        <v>87</v>
      </c>
      <c r="AW809" s="13" t="s">
        <v>33</v>
      </c>
      <c r="AX809" s="13" t="s">
        <v>77</v>
      </c>
      <c r="AY809" s="239" t="s">
        <v>202</v>
      </c>
    </row>
    <row r="810" spans="1:65" s="14" customFormat="1" ht="11.25">
      <c r="B810" s="240"/>
      <c r="C810" s="241"/>
      <c r="D810" s="230" t="s">
        <v>210</v>
      </c>
      <c r="E810" s="242" t="s">
        <v>1</v>
      </c>
      <c r="F810" s="243" t="s">
        <v>227</v>
      </c>
      <c r="G810" s="241"/>
      <c r="H810" s="244">
        <v>17.809999999999999</v>
      </c>
      <c r="I810" s="245"/>
      <c r="J810" s="241"/>
      <c r="K810" s="241"/>
      <c r="L810" s="246"/>
      <c r="M810" s="247"/>
      <c r="N810" s="248"/>
      <c r="O810" s="248"/>
      <c r="P810" s="248"/>
      <c r="Q810" s="248"/>
      <c r="R810" s="248"/>
      <c r="S810" s="248"/>
      <c r="T810" s="249"/>
      <c r="AT810" s="250" t="s">
        <v>210</v>
      </c>
      <c r="AU810" s="250" t="s">
        <v>87</v>
      </c>
      <c r="AV810" s="14" t="s">
        <v>215</v>
      </c>
      <c r="AW810" s="14" t="s">
        <v>33</v>
      </c>
      <c r="AX810" s="14" t="s">
        <v>81</v>
      </c>
      <c r="AY810" s="250" t="s">
        <v>202</v>
      </c>
    </row>
    <row r="811" spans="1:65" s="2" customFormat="1" ht="49.15" customHeight="1">
      <c r="A811" s="36"/>
      <c r="B811" s="37"/>
      <c r="C811" s="272" t="s">
        <v>1145</v>
      </c>
      <c r="D811" s="272" t="s">
        <v>489</v>
      </c>
      <c r="E811" s="273" t="s">
        <v>3071</v>
      </c>
      <c r="F811" s="274" t="s">
        <v>3072</v>
      </c>
      <c r="G811" s="275" t="s">
        <v>869</v>
      </c>
      <c r="H811" s="276">
        <v>16.75</v>
      </c>
      <c r="I811" s="277"/>
      <c r="J811" s="278">
        <f>ROUND(I811*H811,2)</f>
        <v>0</v>
      </c>
      <c r="K811" s="279"/>
      <c r="L811" s="280"/>
      <c r="M811" s="281" t="s">
        <v>1</v>
      </c>
      <c r="N811" s="282" t="s">
        <v>43</v>
      </c>
      <c r="O811" s="73"/>
      <c r="P811" s="225">
        <f>O811*H811</f>
        <v>0</v>
      </c>
      <c r="Q811" s="225">
        <v>4.3999999999999997E-2</v>
      </c>
      <c r="R811" s="225">
        <f>Q811*H811</f>
        <v>0.73699999999999999</v>
      </c>
      <c r="S811" s="225">
        <v>0</v>
      </c>
      <c r="T811" s="226">
        <f>S811*H811</f>
        <v>0</v>
      </c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R811" s="227" t="s">
        <v>390</v>
      </c>
      <c r="AT811" s="227" t="s">
        <v>489</v>
      </c>
      <c r="AU811" s="227" t="s">
        <v>87</v>
      </c>
      <c r="AY811" s="18" t="s">
        <v>202</v>
      </c>
      <c r="BE811" s="122">
        <f>IF(N811="základná",J811,0)</f>
        <v>0</v>
      </c>
      <c r="BF811" s="122">
        <f>IF(N811="znížená",J811,0)</f>
        <v>0</v>
      </c>
      <c r="BG811" s="122">
        <f>IF(N811="zákl. prenesená",J811,0)</f>
        <v>0</v>
      </c>
      <c r="BH811" s="122">
        <f>IF(N811="zníž. prenesená",J811,0)</f>
        <v>0</v>
      </c>
      <c r="BI811" s="122">
        <f>IF(N811="nulová",J811,0)</f>
        <v>0</v>
      </c>
      <c r="BJ811" s="18" t="s">
        <v>87</v>
      </c>
      <c r="BK811" s="122">
        <f>ROUND(I811*H811,2)</f>
        <v>0</v>
      </c>
      <c r="BL811" s="18" t="s">
        <v>289</v>
      </c>
      <c r="BM811" s="227" t="s">
        <v>3073</v>
      </c>
    </row>
    <row r="812" spans="1:65" s="13" customFormat="1" ht="11.25">
      <c r="B812" s="228"/>
      <c r="C812" s="229"/>
      <c r="D812" s="230" t="s">
        <v>210</v>
      </c>
      <c r="E812" s="231" t="s">
        <v>1</v>
      </c>
      <c r="F812" s="232" t="s">
        <v>3074</v>
      </c>
      <c r="G812" s="229"/>
      <c r="H812" s="233">
        <v>14.15</v>
      </c>
      <c r="I812" s="234"/>
      <c r="J812" s="229"/>
      <c r="K812" s="229"/>
      <c r="L812" s="235"/>
      <c r="M812" s="236"/>
      <c r="N812" s="237"/>
      <c r="O812" s="237"/>
      <c r="P812" s="237"/>
      <c r="Q812" s="237"/>
      <c r="R812" s="237"/>
      <c r="S812" s="237"/>
      <c r="T812" s="238"/>
      <c r="AT812" s="239" t="s">
        <v>210</v>
      </c>
      <c r="AU812" s="239" t="s">
        <v>87</v>
      </c>
      <c r="AV812" s="13" t="s">
        <v>87</v>
      </c>
      <c r="AW812" s="13" t="s">
        <v>33</v>
      </c>
      <c r="AX812" s="13" t="s">
        <v>77</v>
      </c>
      <c r="AY812" s="239" t="s">
        <v>202</v>
      </c>
    </row>
    <row r="813" spans="1:65" s="13" customFormat="1" ht="11.25">
      <c r="B813" s="228"/>
      <c r="C813" s="229"/>
      <c r="D813" s="230" t="s">
        <v>210</v>
      </c>
      <c r="E813" s="231" t="s">
        <v>1</v>
      </c>
      <c r="F813" s="232" t="s">
        <v>3075</v>
      </c>
      <c r="G813" s="229"/>
      <c r="H813" s="233">
        <v>2.6</v>
      </c>
      <c r="I813" s="234"/>
      <c r="J813" s="229"/>
      <c r="K813" s="229"/>
      <c r="L813" s="235"/>
      <c r="M813" s="236"/>
      <c r="N813" s="237"/>
      <c r="O813" s="237"/>
      <c r="P813" s="237"/>
      <c r="Q813" s="237"/>
      <c r="R813" s="237"/>
      <c r="S813" s="237"/>
      <c r="T813" s="238"/>
      <c r="AT813" s="239" t="s">
        <v>210</v>
      </c>
      <c r="AU813" s="239" t="s">
        <v>87</v>
      </c>
      <c r="AV813" s="13" t="s">
        <v>87</v>
      </c>
      <c r="AW813" s="13" t="s">
        <v>33</v>
      </c>
      <c r="AX813" s="13" t="s">
        <v>77</v>
      </c>
      <c r="AY813" s="239" t="s">
        <v>202</v>
      </c>
    </row>
    <row r="814" spans="1:65" s="14" customFormat="1" ht="11.25">
      <c r="B814" s="240"/>
      <c r="C814" s="241"/>
      <c r="D814" s="230" t="s">
        <v>210</v>
      </c>
      <c r="E814" s="242" t="s">
        <v>1</v>
      </c>
      <c r="F814" s="243" t="s">
        <v>227</v>
      </c>
      <c r="G814" s="241"/>
      <c r="H814" s="244">
        <v>16.75</v>
      </c>
      <c r="I814" s="245"/>
      <c r="J814" s="241"/>
      <c r="K814" s="241"/>
      <c r="L814" s="246"/>
      <c r="M814" s="247"/>
      <c r="N814" s="248"/>
      <c r="O814" s="248"/>
      <c r="P814" s="248"/>
      <c r="Q814" s="248"/>
      <c r="R814" s="248"/>
      <c r="S814" s="248"/>
      <c r="T814" s="249"/>
      <c r="AT814" s="250" t="s">
        <v>210</v>
      </c>
      <c r="AU814" s="250" t="s">
        <v>87</v>
      </c>
      <c r="AV814" s="14" t="s">
        <v>215</v>
      </c>
      <c r="AW814" s="14" t="s">
        <v>33</v>
      </c>
      <c r="AX814" s="14" t="s">
        <v>81</v>
      </c>
      <c r="AY814" s="250" t="s">
        <v>202</v>
      </c>
    </row>
    <row r="815" spans="1:65" s="2" customFormat="1" ht="49.15" customHeight="1">
      <c r="A815" s="36"/>
      <c r="B815" s="37"/>
      <c r="C815" s="272" t="s">
        <v>1150</v>
      </c>
      <c r="D815" s="272" t="s">
        <v>489</v>
      </c>
      <c r="E815" s="273" t="s">
        <v>3076</v>
      </c>
      <c r="F815" s="274" t="s">
        <v>3077</v>
      </c>
      <c r="G815" s="275" t="s">
        <v>869</v>
      </c>
      <c r="H815" s="276">
        <v>1.18</v>
      </c>
      <c r="I815" s="277"/>
      <c r="J815" s="278">
        <f>ROUND(I815*H815,2)</f>
        <v>0</v>
      </c>
      <c r="K815" s="279"/>
      <c r="L815" s="280"/>
      <c r="M815" s="281" t="s">
        <v>1</v>
      </c>
      <c r="N815" s="282" t="s">
        <v>43</v>
      </c>
      <c r="O815" s="73"/>
      <c r="P815" s="225">
        <f>O815*H815</f>
        <v>0</v>
      </c>
      <c r="Q815" s="225">
        <v>4.3999999999999997E-2</v>
      </c>
      <c r="R815" s="225">
        <f>Q815*H815</f>
        <v>5.1919999999999994E-2</v>
      </c>
      <c r="S815" s="225">
        <v>0</v>
      </c>
      <c r="T815" s="226">
        <f>S815*H815</f>
        <v>0</v>
      </c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R815" s="227" t="s">
        <v>390</v>
      </c>
      <c r="AT815" s="227" t="s">
        <v>489</v>
      </c>
      <c r="AU815" s="227" t="s">
        <v>87</v>
      </c>
      <c r="AY815" s="18" t="s">
        <v>202</v>
      </c>
      <c r="BE815" s="122">
        <f>IF(N815="základná",J815,0)</f>
        <v>0</v>
      </c>
      <c r="BF815" s="122">
        <f>IF(N815="znížená",J815,0)</f>
        <v>0</v>
      </c>
      <c r="BG815" s="122">
        <f>IF(N815="zákl. prenesená",J815,0)</f>
        <v>0</v>
      </c>
      <c r="BH815" s="122">
        <f>IF(N815="zníž. prenesená",J815,0)</f>
        <v>0</v>
      </c>
      <c r="BI815" s="122">
        <f>IF(N815="nulová",J815,0)</f>
        <v>0</v>
      </c>
      <c r="BJ815" s="18" t="s">
        <v>87</v>
      </c>
      <c r="BK815" s="122">
        <f>ROUND(I815*H815,2)</f>
        <v>0</v>
      </c>
      <c r="BL815" s="18" t="s">
        <v>289</v>
      </c>
      <c r="BM815" s="227" t="s">
        <v>3078</v>
      </c>
    </row>
    <row r="816" spans="1:65" s="13" customFormat="1" ht="11.25">
      <c r="B816" s="228"/>
      <c r="C816" s="229"/>
      <c r="D816" s="230" t="s">
        <v>210</v>
      </c>
      <c r="E816" s="231" t="s">
        <v>1</v>
      </c>
      <c r="F816" s="232" t="s">
        <v>3079</v>
      </c>
      <c r="G816" s="229"/>
      <c r="H816" s="233">
        <v>1.18</v>
      </c>
      <c r="I816" s="234"/>
      <c r="J816" s="229"/>
      <c r="K816" s="229"/>
      <c r="L816" s="235"/>
      <c r="M816" s="236"/>
      <c r="N816" s="237"/>
      <c r="O816" s="237"/>
      <c r="P816" s="237"/>
      <c r="Q816" s="237"/>
      <c r="R816" s="237"/>
      <c r="S816" s="237"/>
      <c r="T816" s="238"/>
      <c r="AT816" s="239" t="s">
        <v>210</v>
      </c>
      <c r="AU816" s="239" t="s">
        <v>87</v>
      </c>
      <c r="AV816" s="13" t="s">
        <v>87</v>
      </c>
      <c r="AW816" s="13" t="s">
        <v>33</v>
      </c>
      <c r="AX816" s="13" t="s">
        <v>81</v>
      </c>
      <c r="AY816" s="239" t="s">
        <v>202</v>
      </c>
    </row>
    <row r="817" spans="1:65" s="2" customFormat="1" ht="49.15" customHeight="1">
      <c r="A817" s="36"/>
      <c r="B817" s="37"/>
      <c r="C817" s="272" t="s">
        <v>1157</v>
      </c>
      <c r="D817" s="272" t="s">
        <v>489</v>
      </c>
      <c r="E817" s="273" t="s">
        <v>3080</v>
      </c>
      <c r="F817" s="274" t="s">
        <v>3081</v>
      </c>
      <c r="G817" s="275" t="s">
        <v>869</v>
      </c>
      <c r="H817" s="276">
        <v>21.59</v>
      </c>
      <c r="I817" s="277"/>
      <c r="J817" s="278">
        <f>ROUND(I817*H817,2)</f>
        <v>0</v>
      </c>
      <c r="K817" s="279"/>
      <c r="L817" s="280"/>
      <c r="M817" s="281" t="s">
        <v>1</v>
      </c>
      <c r="N817" s="282" t="s">
        <v>43</v>
      </c>
      <c r="O817" s="73"/>
      <c r="P817" s="225">
        <f>O817*H817</f>
        <v>0</v>
      </c>
      <c r="Q817" s="225">
        <v>4.3999999999999997E-2</v>
      </c>
      <c r="R817" s="225">
        <f>Q817*H817</f>
        <v>0.94995999999999992</v>
      </c>
      <c r="S817" s="225">
        <v>0</v>
      </c>
      <c r="T817" s="226">
        <f>S817*H817</f>
        <v>0</v>
      </c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R817" s="227" t="s">
        <v>390</v>
      </c>
      <c r="AT817" s="227" t="s">
        <v>489</v>
      </c>
      <c r="AU817" s="227" t="s">
        <v>87</v>
      </c>
      <c r="AY817" s="18" t="s">
        <v>202</v>
      </c>
      <c r="BE817" s="122">
        <f>IF(N817="základná",J817,0)</f>
        <v>0</v>
      </c>
      <c r="BF817" s="122">
        <f>IF(N817="znížená",J817,0)</f>
        <v>0</v>
      </c>
      <c r="BG817" s="122">
        <f>IF(N817="zákl. prenesená",J817,0)</f>
        <v>0</v>
      </c>
      <c r="BH817" s="122">
        <f>IF(N817="zníž. prenesená",J817,0)</f>
        <v>0</v>
      </c>
      <c r="BI817" s="122">
        <f>IF(N817="nulová",J817,0)</f>
        <v>0</v>
      </c>
      <c r="BJ817" s="18" t="s">
        <v>87</v>
      </c>
      <c r="BK817" s="122">
        <f>ROUND(I817*H817,2)</f>
        <v>0</v>
      </c>
      <c r="BL817" s="18" t="s">
        <v>289</v>
      </c>
      <c r="BM817" s="227" t="s">
        <v>3082</v>
      </c>
    </row>
    <row r="818" spans="1:65" s="13" customFormat="1" ht="11.25">
      <c r="B818" s="228"/>
      <c r="C818" s="229"/>
      <c r="D818" s="230" t="s">
        <v>210</v>
      </c>
      <c r="E818" s="231" t="s">
        <v>1</v>
      </c>
      <c r="F818" s="232" t="s">
        <v>3083</v>
      </c>
      <c r="G818" s="229"/>
      <c r="H818" s="233">
        <v>7.6</v>
      </c>
      <c r="I818" s="234"/>
      <c r="J818" s="229"/>
      <c r="K818" s="229"/>
      <c r="L818" s="235"/>
      <c r="M818" s="236"/>
      <c r="N818" s="237"/>
      <c r="O818" s="237"/>
      <c r="P818" s="237"/>
      <c r="Q818" s="237"/>
      <c r="R818" s="237"/>
      <c r="S818" s="237"/>
      <c r="T818" s="238"/>
      <c r="AT818" s="239" t="s">
        <v>210</v>
      </c>
      <c r="AU818" s="239" t="s">
        <v>87</v>
      </c>
      <c r="AV818" s="13" t="s">
        <v>87</v>
      </c>
      <c r="AW818" s="13" t="s">
        <v>33</v>
      </c>
      <c r="AX818" s="13" t="s">
        <v>77</v>
      </c>
      <c r="AY818" s="239" t="s">
        <v>202</v>
      </c>
    </row>
    <row r="819" spans="1:65" s="13" customFormat="1" ht="11.25">
      <c r="B819" s="228"/>
      <c r="C819" s="229"/>
      <c r="D819" s="230" t="s">
        <v>210</v>
      </c>
      <c r="E819" s="231" t="s">
        <v>1</v>
      </c>
      <c r="F819" s="232" t="s">
        <v>3084</v>
      </c>
      <c r="G819" s="229"/>
      <c r="H819" s="233">
        <v>4.45</v>
      </c>
      <c r="I819" s="234"/>
      <c r="J819" s="229"/>
      <c r="K819" s="229"/>
      <c r="L819" s="235"/>
      <c r="M819" s="236"/>
      <c r="N819" s="237"/>
      <c r="O819" s="237"/>
      <c r="P819" s="237"/>
      <c r="Q819" s="237"/>
      <c r="R819" s="237"/>
      <c r="S819" s="237"/>
      <c r="T819" s="238"/>
      <c r="AT819" s="239" t="s">
        <v>210</v>
      </c>
      <c r="AU819" s="239" t="s">
        <v>87</v>
      </c>
      <c r="AV819" s="13" t="s">
        <v>87</v>
      </c>
      <c r="AW819" s="13" t="s">
        <v>33</v>
      </c>
      <c r="AX819" s="13" t="s">
        <v>77</v>
      </c>
      <c r="AY819" s="239" t="s">
        <v>202</v>
      </c>
    </row>
    <row r="820" spans="1:65" s="13" customFormat="1" ht="11.25">
      <c r="B820" s="228"/>
      <c r="C820" s="229"/>
      <c r="D820" s="230" t="s">
        <v>210</v>
      </c>
      <c r="E820" s="231" t="s">
        <v>1</v>
      </c>
      <c r="F820" s="232" t="s">
        <v>3085</v>
      </c>
      <c r="G820" s="229"/>
      <c r="H820" s="233">
        <v>4.78</v>
      </c>
      <c r="I820" s="234"/>
      <c r="J820" s="229"/>
      <c r="K820" s="229"/>
      <c r="L820" s="235"/>
      <c r="M820" s="236"/>
      <c r="N820" s="237"/>
      <c r="O820" s="237"/>
      <c r="P820" s="237"/>
      <c r="Q820" s="237"/>
      <c r="R820" s="237"/>
      <c r="S820" s="237"/>
      <c r="T820" s="238"/>
      <c r="AT820" s="239" t="s">
        <v>210</v>
      </c>
      <c r="AU820" s="239" t="s">
        <v>87</v>
      </c>
      <c r="AV820" s="13" t="s">
        <v>87</v>
      </c>
      <c r="AW820" s="13" t="s">
        <v>33</v>
      </c>
      <c r="AX820" s="13" t="s">
        <v>77</v>
      </c>
      <c r="AY820" s="239" t="s">
        <v>202</v>
      </c>
    </row>
    <row r="821" spans="1:65" s="13" customFormat="1" ht="11.25">
      <c r="B821" s="228"/>
      <c r="C821" s="229"/>
      <c r="D821" s="230" t="s">
        <v>210</v>
      </c>
      <c r="E821" s="231" t="s">
        <v>1</v>
      </c>
      <c r="F821" s="232" t="s">
        <v>3086</v>
      </c>
      <c r="G821" s="229"/>
      <c r="H821" s="233">
        <v>4.76</v>
      </c>
      <c r="I821" s="234"/>
      <c r="J821" s="229"/>
      <c r="K821" s="229"/>
      <c r="L821" s="235"/>
      <c r="M821" s="236"/>
      <c r="N821" s="237"/>
      <c r="O821" s="237"/>
      <c r="P821" s="237"/>
      <c r="Q821" s="237"/>
      <c r="R821" s="237"/>
      <c r="S821" s="237"/>
      <c r="T821" s="238"/>
      <c r="AT821" s="239" t="s">
        <v>210</v>
      </c>
      <c r="AU821" s="239" t="s">
        <v>87</v>
      </c>
      <c r="AV821" s="13" t="s">
        <v>87</v>
      </c>
      <c r="AW821" s="13" t="s">
        <v>33</v>
      </c>
      <c r="AX821" s="13" t="s">
        <v>77</v>
      </c>
      <c r="AY821" s="239" t="s">
        <v>202</v>
      </c>
    </row>
    <row r="822" spans="1:65" s="14" customFormat="1" ht="11.25">
      <c r="B822" s="240"/>
      <c r="C822" s="241"/>
      <c r="D822" s="230" t="s">
        <v>210</v>
      </c>
      <c r="E822" s="242" t="s">
        <v>1</v>
      </c>
      <c r="F822" s="243" t="s">
        <v>227</v>
      </c>
      <c r="G822" s="241"/>
      <c r="H822" s="244">
        <v>21.59</v>
      </c>
      <c r="I822" s="245"/>
      <c r="J822" s="241"/>
      <c r="K822" s="241"/>
      <c r="L822" s="246"/>
      <c r="M822" s="247"/>
      <c r="N822" s="248"/>
      <c r="O822" s="248"/>
      <c r="P822" s="248"/>
      <c r="Q822" s="248"/>
      <c r="R822" s="248"/>
      <c r="S822" s="248"/>
      <c r="T822" s="249"/>
      <c r="AT822" s="250" t="s">
        <v>210</v>
      </c>
      <c r="AU822" s="250" t="s">
        <v>87</v>
      </c>
      <c r="AV822" s="14" t="s">
        <v>215</v>
      </c>
      <c r="AW822" s="14" t="s">
        <v>33</v>
      </c>
      <c r="AX822" s="14" t="s">
        <v>81</v>
      </c>
      <c r="AY822" s="250" t="s">
        <v>202</v>
      </c>
    </row>
    <row r="823" spans="1:65" s="2" customFormat="1" ht="37.9" customHeight="1">
      <c r="A823" s="36"/>
      <c r="B823" s="37"/>
      <c r="C823" s="272" t="s">
        <v>1163</v>
      </c>
      <c r="D823" s="272" t="s">
        <v>489</v>
      </c>
      <c r="E823" s="273" t="s">
        <v>878</v>
      </c>
      <c r="F823" s="274" t="s">
        <v>879</v>
      </c>
      <c r="G823" s="275" t="s">
        <v>869</v>
      </c>
      <c r="H823" s="276">
        <v>9.0500000000000007</v>
      </c>
      <c r="I823" s="277"/>
      <c r="J823" s="278">
        <f>ROUND(I823*H823,2)</f>
        <v>0</v>
      </c>
      <c r="K823" s="279"/>
      <c r="L823" s="280"/>
      <c r="M823" s="281" t="s">
        <v>1</v>
      </c>
      <c r="N823" s="282" t="s">
        <v>43</v>
      </c>
      <c r="O823" s="73"/>
      <c r="P823" s="225">
        <f>O823*H823</f>
        <v>0</v>
      </c>
      <c r="Q823" s="225">
        <v>4.3999999999999997E-2</v>
      </c>
      <c r="R823" s="225">
        <f>Q823*H823</f>
        <v>0.3982</v>
      </c>
      <c r="S823" s="225">
        <v>0</v>
      </c>
      <c r="T823" s="226">
        <f>S823*H823</f>
        <v>0</v>
      </c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R823" s="227" t="s">
        <v>390</v>
      </c>
      <c r="AT823" s="227" t="s">
        <v>489</v>
      </c>
      <c r="AU823" s="227" t="s">
        <v>87</v>
      </c>
      <c r="AY823" s="18" t="s">
        <v>202</v>
      </c>
      <c r="BE823" s="122">
        <f>IF(N823="základná",J823,0)</f>
        <v>0</v>
      </c>
      <c r="BF823" s="122">
        <f>IF(N823="znížená",J823,0)</f>
        <v>0</v>
      </c>
      <c r="BG823" s="122">
        <f>IF(N823="zákl. prenesená",J823,0)</f>
        <v>0</v>
      </c>
      <c r="BH823" s="122">
        <f>IF(N823="zníž. prenesená",J823,0)</f>
        <v>0</v>
      </c>
      <c r="BI823" s="122">
        <f>IF(N823="nulová",J823,0)</f>
        <v>0</v>
      </c>
      <c r="BJ823" s="18" t="s">
        <v>87</v>
      </c>
      <c r="BK823" s="122">
        <f>ROUND(I823*H823,2)</f>
        <v>0</v>
      </c>
      <c r="BL823" s="18" t="s">
        <v>289</v>
      </c>
      <c r="BM823" s="227" t="s">
        <v>3087</v>
      </c>
    </row>
    <row r="824" spans="1:65" s="13" customFormat="1" ht="11.25">
      <c r="B824" s="228"/>
      <c r="C824" s="229"/>
      <c r="D824" s="230" t="s">
        <v>210</v>
      </c>
      <c r="E824" s="231" t="s">
        <v>1</v>
      </c>
      <c r="F824" s="232" t="s">
        <v>3088</v>
      </c>
      <c r="G824" s="229"/>
      <c r="H824" s="233">
        <v>1.8</v>
      </c>
      <c r="I824" s="234"/>
      <c r="J824" s="229"/>
      <c r="K824" s="229"/>
      <c r="L824" s="235"/>
      <c r="M824" s="236"/>
      <c r="N824" s="237"/>
      <c r="O824" s="237"/>
      <c r="P824" s="237"/>
      <c r="Q824" s="237"/>
      <c r="R824" s="237"/>
      <c r="S824" s="237"/>
      <c r="T824" s="238"/>
      <c r="AT824" s="239" t="s">
        <v>210</v>
      </c>
      <c r="AU824" s="239" t="s">
        <v>87</v>
      </c>
      <c r="AV824" s="13" t="s">
        <v>87</v>
      </c>
      <c r="AW824" s="13" t="s">
        <v>33</v>
      </c>
      <c r="AX824" s="13" t="s">
        <v>77</v>
      </c>
      <c r="AY824" s="239" t="s">
        <v>202</v>
      </c>
    </row>
    <row r="825" spans="1:65" s="13" customFormat="1" ht="11.25">
      <c r="B825" s="228"/>
      <c r="C825" s="229"/>
      <c r="D825" s="230" t="s">
        <v>210</v>
      </c>
      <c r="E825" s="231" t="s">
        <v>1</v>
      </c>
      <c r="F825" s="232" t="s">
        <v>3089</v>
      </c>
      <c r="G825" s="229"/>
      <c r="H825" s="233">
        <v>1.7</v>
      </c>
      <c r="I825" s="234"/>
      <c r="J825" s="229"/>
      <c r="K825" s="229"/>
      <c r="L825" s="235"/>
      <c r="M825" s="236"/>
      <c r="N825" s="237"/>
      <c r="O825" s="237"/>
      <c r="P825" s="237"/>
      <c r="Q825" s="237"/>
      <c r="R825" s="237"/>
      <c r="S825" s="237"/>
      <c r="T825" s="238"/>
      <c r="AT825" s="239" t="s">
        <v>210</v>
      </c>
      <c r="AU825" s="239" t="s">
        <v>87</v>
      </c>
      <c r="AV825" s="13" t="s">
        <v>87</v>
      </c>
      <c r="AW825" s="13" t="s">
        <v>33</v>
      </c>
      <c r="AX825" s="13" t="s">
        <v>77</v>
      </c>
      <c r="AY825" s="239" t="s">
        <v>202</v>
      </c>
    </row>
    <row r="826" spans="1:65" s="13" customFormat="1" ht="11.25">
      <c r="B826" s="228"/>
      <c r="C826" s="229"/>
      <c r="D826" s="230" t="s">
        <v>210</v>
      </c>
      <c r="E826" s="231" t="s">
        <v>1</v>
      </c>
      <c r="F826" s="232" t="s">
        <v>3090</v>
      </c>
      <c r="G826" s="229"/>
      <c r="H826" s="233">
        <v>1.9</v>
      </c>
      <c r="I826" s="234"/>
      <c r="J826" s="229"/>
      <c r="K826" s="229"/>
      <c r="L826" s="235"/>
      <c r="M826" s="236"/>
      <c r="N826" s="237"/>
      <c r="O826" s="237"/>
      <c r="P826" s="237"/>
      <c r="Q826" s="237"/>
      <c r="R826" s="237"/>
      <c r="S826" s="237"/>
      <c r="T826" s="238"/>
      <c r="AT826" s="239" t="s">
        <v>210</v>
      </c>
      <c r="AU826" s="239" t="s">
        <v>87</v>
      </c>
      <c r="AV826" s="13" t="s">
        <v>87</v>
      </c>
      <c r="AW826" s="13" t="s">
        <v>33</v>
      </c>
      <c r="AX826" s="13" t="s">
        <v>77</v>
      </c>
      <c r="AY826" s="239" t="s">
        <v>202</v>
      </c>
    </row>
    <row r="827" spans="1:65" s="13" customFormat="1" ht="11.25">
      <c r="B827" s="228"/>
      <c r="C827" s="229"/>
      <c r="D827" s="230" t="s">
        <v>210</v>
      </c>
      <c r="E827" s="231" t="s">
        <v>1</v>
      </c>
      <c r="F827" s="232" t="s">
        <v>3091</v>
      </c>
      <c r="G827" s="229"/>
      <c r="H827" s="233">
        <v>1.9</v>
      </c>
      <c r="I827" s="234"/>
      <c r="J827" s="229"/>
      <c r="K827" s="229"/>
      <c r="L827" s="235"/>
      <c r="M827" s="236"/>
      <c r="N827" s="237"/>
      <c r="O827" s="237"/>
      <c r="P827" s="237"/>
      <c r="Q827" s="237"/>
      <c r="R827" s="237"/>
      <c r="S827" s="237"/>
      <c r="T827" s="238"/>
      <c r="AT827" s="239" t="s">
        <v>210</v>
      </c>
      <c r="AU827" s="239" t="s">
        <v>87</v>
      </c>
      <c r="AV827" s="13" t="s">
        <v>87</v>
      </c>
      <c r="AW827" s="13" t="s">
        <v>33</v>
      </c>
      <c r="AX827" s="13" t="s">
        <v>77</v>
      </c>
      <c r="AY827" s="239" t="s">
        <v>202</v>
      </c>
    </row>
    <row r="828" spans="1:65" s="13" customFormat="1" ht="11.25">
      <c r="B828" s="228"/>
      <c r="C828" s="229"/>
      <c r="D828" s="230" t="s">
        <v>210</v>
      </c>
      <c r="E828" s="231" t="s">
        <v>1</v>
      </c>
      <c r="F828" s="232" t="s">
        <v>3092</v>
      </c>
      <c r="G828" s="229"/>
      <c r="H828" s="233">
        <v>0.8</v>
      </c>
      <c r="I828" s="234"/>
      <c r="J828" s="229"/>
      <c r="K828" s="229"/>
      <c r="L828" s="235"/>
      <c r="M828" s="236"/>
      <c r="N828" s="237"/>
      <c r="O828" s="237"/>
      <c r="P828" s="237"/>
      <c r="Q828" s="237"/>
      <c r="R828" s="237"/>
      <c r="S828" s="237"/>
      <c r="T828" s="238"/>
      <c r="AT828" s="239" t="s">
        <v>210</v>
      </c>
      <c r="AU828" s="239" t="s">
        <v>87</v>
      </c>
      <c r="AV828" s="13" t="s">
        <v>87</v>
      </c>
      <c r="AW828" s="13" t="s">
        <v>33</v>
      </c>
      <c r="AX828" s="13" t="s">
        <v>77</v>
      </c>
      <c r="AY828" s="239" t="s">
        <v>202</v>
      </c>
    </row>
    <row r="829" spans="1:65" s="13" customFormat="1" ht="11.25">
      <c r="B829" s="228"/>
      <c r="C829" s="229"/>
      <c r="D829" s="230" t="s">
        <v>210</v>
      </c>
      <c r="E829" s="231" t="s">
        <v>1</v>
      </c>
      <c r="F829" s="232" t="s">
        <v>881</v>
      </c>
      <c r="G829" s="229"/>
      <c r="H829" s="233">
        <v>0.95</v>
      </c>
      <c r="I829" s="234"/>
      <c r="J829" s="229"/>
      <c r="K829" s="229"/>
      <c r="L829" s="235"/>
      <c r="M829" s="236"/>
      <c r="N829" s="237"/>
      <c r="O829" s="237"/>
      <c r="P829" s="237"/>
      <c r="Q829" s="237"/>
      <c r="R829" s="237"/>
      <c r="S829" s="237"/>
      <c r="T829" s="238"/>
      <c r="AT829" s="239" t="s">
        <v>210</v>
      </c>
      <c r="AU829" s="239" t="s">
        <v>87</v>
      </c>
      <c r="AV829" s="13" t="s">
        <v>87</v>
      </c>
      <c r="AW829" s="13" t="s">
        <v>33</v>
      </c>
      <c r="AX829" s="13" t="s">
        <v>77</v>
      </c>
      <c r="AY829" s="239" t="s">
        <v>202</v>
      </c>
    </row>
    <row r="830" spans="1:65" s="14" customFormat="1" ht="11.25">
      <c r="B830" s="240"/>
      <c r="C830" s="241"/>
      <c r="D830" s="230" t="s">
        <v>210</v>
      </c>
      <c r="E830" s="242" t="s">
        <v>1</v>
      </c>
      <c r="F830" s="243" t="s">
        <v>227</v>
      </c>
      <c r="G830" s="241"/>
      <c r="H830" s="244">
        <v>9.0500000000000007</v>
      </c>
      <c r="I830" s="245"/>
      <c r="J830" s="241"/>
      <c r="K830" s="241"/>
      <c r="L830" s="246"/>
      <c r="M830" s="247"/>
      <c r="N830" s="248"/>
      <c r="O830" s="248"/>
      <c r="P830" s="248"/>
      <c r="Q830" s="248"/>
      <c r="R830" s="248"/>
      <c r="S830" s="248"/>
      <c r="T830" s="249"/>
      <c r="AT830" s="250" t="s">
        <v>210</v>
      </c>
      <c r="AU830" s="250" t="s">
        <v>87</v>
      </c>
      <c r="AV830" s="14" t="s">
        <v>215</v>
      </c>
      <c r="AW830" s="14" t="s">
        <v>33</v>
      </c>
      <c r="AX830" s="14" t="s">
        <v>81</v>
      </c>
      <c r="AY830" s="250" t="s">
        <v>202</v>
      </c>
    </row>
    <row r="831" spans="1:65" s="2" customFormat="1" ht="24.2" customHeight="1">
      <c r="A831" s="36"/>
      <c r="B831" s="37"/>
      <c r="C831" s="272" t="s">
        <v>1169</v>
      </c>
      <c r="D831" s="272" t="s">
        <v>489</v>
      </c>
      <c r="E831" s="273" t="s">
        <v>3093</v>
      </c>
      <c r="F831" s="274" t="s">
        <v>3094</v>
      </c>
      <c r="G831" s="275" t="s">
        <v>869</v>
      </c>
      <c r="H831" s="276">
        <v>7.75</v>
      </c>
      <c r="I831" s="277"/>
      <c r="J831" s="278">
        <f>ROUND(I831*H831,2)</f>
        <v>0</v>
      </c>
      <c r="K831" s="279"/>
      <c r="L831" s="280"/>
      <c r="M831" s="281" t="s">
        <v>1</v>
      </c>
      <c r="N831" s="282" t="s">
        <v>43</v>
      </c>
      <c r="O831" s="73"/>
      <c r="P831" s="225">
        <f>O831*H831</f>
        <v>0</v>
      </c>
      <c r="Q831" s="225">
        <v>4.3999999999999997E-2</v>
      </c>
      <c r="R831" s="225">
        <f>Q831*H831</f>
        <v>0.34099999999999997</v>
      </c>
      <c r="S831" s="225">
        <v>0</v>
      </c>
      <c r="T831" s="226">
        <f>S831*H831</f>
        <v>0</v>
      </c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R831" s="227" t="s">
        <v>390</v>
      </c>
      <c r="AT831" s="227" t="s">
        <v>489</v>
      </c>
      <c r="AU831" s="227" t="s">
        <v>87</v>
      </c>
      <c r="AY831" s="18" t="s">
        <v>202</v>
      </c>
      <c r="BE831" s="122">
        <f>IF(N831="základná",J831,0)</f>
        <v>0</v>
      </c>
      <c r="BF831" s="122">
        <f>IF(N831="znížená",J831,0)</f>
        <v>0</v>
      </c>
      <c r="BG831" s="122">
        <f>IF(N831="zákl. prenesená",J831,0)</f>
        <v>0</v>
      </c>
      <c r="BH831" s="122">
        <f>IF(N831="zníž. prenesená",J831,0)</f>
        <v>0</v>
      </c>
      <c r="BI831" s="122">
        <f>IF(N831="nulová",J831,0)</f>
        <v>0</v>
      </c>
      <c r="BJ831" s="18" t="s">
        <v>87</v>
      </c>
      <c r="BK831" s="122">
        <f>ROUND(I831*H831,2)</f>
        <v>0</v>
      </c>
      <c r="BL831" s="18" t="s">
        <v>289</v>
      </c>
      <c r="BM831" s="227" t="s">
        <v>3095</v>
      </c>
    </row>
    <row r="832" spans="1:65" s="16" customFormat="1" ht="11.25">
      <c r="B832" s="262"/>
      <c r="C832" s="263"/>
      <c r="D832" s="230" t="s">
        <v>210</v>
      </c>
      <c r="E832" s="264" t="s">
        <v>1</v>
      </c>
      <c r="F832" s="265" t="s">
        <v>3096</v>
      </c>
      <c r="G832" s="263"/>
      <c r="H832" s="264" t="s">
        <v>1</v>
      </c>
      <c r="I832" s="266"/>
      <c r="J832" s="263"/>
      <c r="K832" s="263"/>
      <c r="L832" s="267"/>
      <c r="M832" s="268"/>
      <c r="N832" s="269"/>
      <c r="O832" s="269"/>
      <c r="P832" s="269"/>
      <c r="Q832" s="269"/>
      <c r="R832" s="269"/>
      <c r="S832" s="269"/>
      <c r="T832" s="270"/>
      <c r="AT832" s="271" t="s">
        <v>210</v>
      </c>
      <c r="AU832" s="271" t="s">
        <v>87</v>
      </c>
      <c r="AV832" s="16" t="s">
        <v>81</v>
      </c>
      <c r="AW832" s="16" t="s">
        <v>33</v>
      </c>
      <c r="AX832" s="16" t="s">
        <v>77</v>
      </c>
      <c r="AY832" s="271" t="s">
        <v>202</v>
      </c>
    </row>
    <row r="833" spans="1:65" s="13" customFormat="1" ht="11.25">
      <c r="B833" s="228"/>
      <c r="C833" s="229"/>
      <c r="D833" s="230" t="s">
        <v>210</v>
      </c>
      <c r="E833" s="231" t="s">
        <v>1</v>
      </c>
      <c r="F833" s="232" t="s">
        <v>3097</v>
      </c>
      <c r="G833" s="229"/>
      <c r="H833" s="233">
        <v>7.75</v>
      </c>
      <c r="I833" s="234"/>
      <c r="J833" s="229"/>
      <c r="K833" s="229"/>
      <c r="L833" s="235"/>
      <c r="M833" s="236"/>
      <c r="N833" s="237"/>
      <c r="O833" s="237"/>
      <c r="P833" s="237"/>
      <c r="Q833" s="237"/>
      <c r="R833" s="237"/>
      <c r="S833" s="237"/>
      <c r="T833" s="238"/>
      <c r="AT833" s="239" t="s">
        <v>210</v>
      </c>
      <c r="AU833" s="239" t="s">
        <v>87</v>
      </c>
      <c r="AV833" s="13" t="s">
        <v>87</v>
      </c>
      <c r="AW833" s="13" t="s">
        <v>33</v>
      </c>
      <c r="AX833" s="13" t="s">
        <v>81</v>
      </c>
      <c r="AY833" s="239" t="s">
        <v>202</v>
      </c>
    </row>
    <row r="834" spans="1:65" s="2" customFormat="1" ht="37.9" customHeight="1">
      <c r="A834" s="36"/>
      <c r="B834" s="37"/>
      <c r="C834" s="272" t="s">
        <v>1175</v>
      </c>
      <c r="D834" s="272" t="s">
        <v>489</v>
      </c>
      <c r="E834" s="273" t="s">
        <v>3098</v>
      </c>
      <c r="F834" s="274" t="s">
        <v>3099</v>
      </c>
      <c r="G834" s="275" t="s">
        <v>869</v>
      </c>
      <c r="H834" s="276">
        <v>8.15</v>
      </c>
      <c r="I834" s="277"/>
      <c r="J834" s="278">
        <f>ROUND(I834*H834,2)</f>
        <v>0</v>
      </c>
      <c r="K834" s="279"/>
      <c r="L834" s="280"/>
      <c r="M834" s="281" t="s">
        <v>1</v>
      </c>
      <c r="N834" s="282" t="s">
        <v>43</v>
      </c>
      <c r="O834" s="73"/>
      <c r="P834" s="225">
        <f>O834*H834</f>
        <v>0</v>
      </c>
      <c r="Q834" s="225">
        <v>4.3999999999999997E-2</v>
      </c>
      <c r="R834" s="225">
        <f>Q834*H834</f>
        <v>0.35859999999999997</v>
      </c>
      <c r="S834" s="225">
        <v>0</v>
      </c>
      <c r="T834" s="226">
        <f>S834*H834</f>
        <v>0</v>
      </c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R834" s="227" t="s">
        <v>390</v>
      </c>
      <c r="AT834" s="227" t="s">
        <v>489</v>
      </c>
      <c r="AU834" s="227" t="s">
        <v>87</v>
      </c>
      <c r="AY834" s="18" t="s">
        <v>202</v>
      </c>
      <c r="BE834" s="122">
        <f>IF(N834="základná",J834,0)</f>
        <v>0</v>
      </c>
      <c r="BF834" s="122">
        <f>IF(N834="znížená",J834,0)</f>
        <v>0</v>
      </c>
      <c r="BG834" s="122">
        <f>IF(N834="zákl. prenesená",J834,0)</f>
        <v>0</v>
      </c>
      <c r="BH834" s="122">
        <f>IF(N834="zníž. prenesená",J834,0)</f>
        <v>0</v>
      </c>
      <c r="BI834" s="122">
        <f>IF(N834="nulová",J834,0)</f>
        <v>0</v>
      </c>
      <c r="BJ834" s="18" t="s">
        <v>87</v>
      </c>
      <c r="BK834" s="122">
        <f>ROUND(I834*H834,2)</f>
        <v>0</v>
      </c>
      <c r="BL834" s="18" t="s">
        <v>289</v>
      </c>
      <c r="BM834" s="227" t="s">
        <v>3100</v>
      </c>
    </row>
    <row r="835" spans="1:65" s="13" customFormat="1" ht="11.25">
      <c r="B835" s="228"/>
      <c r="C835" s="229"/>
      <c r="D835" s="230" t="s">
        <v>210</v>
      </c>
      <c r="E835" s="231" t="s">
        <v>1</v>
      </c>
      <c r="F835" s="232" t="s">
        <v>3101</v>
      </c>
      <c r="G835" s="229"/>
      <c r="H835" s="233">
        <v>8.15</v>
      </c>
      <c r="I835" s="234"/>
      <c r="J835" s="229"/>
      <c r="K835" s="229"/>
      <c r="L835" s="235"/>
      <c r="M835" s="236"/>
      <c r="N835" s="237"/>
      <c r="O835" s="237"/>
      <c r="P835" s="237"/>
      <c r="Q835" s="237"/>
      <c r="R835" s="237"/>
      <c r="S835" s="237"/>
      <c r="T835" s="238"/>
      <c r="AT835" s="239" t="s">
        <v>210</v>
      </c>
      <c r="AU835" s="239" t="s">
        <v>87</v>
      </c>
      <c r="AV835" s="13" t="s">
        <v>87</v>
      </c>
      <c r="AW835" s="13" t="s">
        <v>33</v>
      </c>
      <c r="AX835" s="13" t="s">
        <v>81</v>
      </c>
      <c r="AY835" s="239" t="s">
        <v>202</v>
      </c>
    </row>
    <row r="836" spans="1:65" s="2" customFormat="1" ht="24.2" customHeight="1">
      <c r="A836" s="36"/>
      <c r="B836" s="37"/>
      <c r="C836" s="272" t="s">
        <v>1180</v>
      </c>
      <c r="D836" s="272" t="s">
        <v>489</v>
      </c>
      <c r="E836" s="273" t="s">
        <v>3102</v>
      </c>
      <c r="F836" s="274" t="s">
        <v>3103</v>
      </c>
      <c r="G836" s="275" t="s">
        <v>869</v>
      </c>
      <c r="H836" s="276">
        <v>3.16</v>
      </c>
      <c r="I836" s="277"/>
      <c r="J836" s="278">
        <f>ROUND(I836*H836,2)</f>
        <v>0</v>
      </c>
      <c r="K836" s="279"/>
      <c r="L836" s="280"/>
      <c r="M836" s="281" t="s">
        <v>1</v>
      </c>
      <c r="N836" s="282" t="s">
        <v>43</v>
      </c>
      <c r="O836" s="73"/>
      <c r="P836" s="225">
        <f>O836*H836</f>
        <v>0</v>
      </c>
      <c r="Q836" s="225">
        <v>4.3999999999999997E-2</v>
      </c>
      <c r="R836" s="225">
        <f>Q836*H836</f>
        <v>0.13904</v>
      </c>
      <c r="S836" s="225">
        <v>0</v>
      </c>
      <c r="T836" s="226">
        <f>S836*H836</f>
        <v>0</v>
      </c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R836" s="227" t="s">
        <v>390</v>
      </c>
      <c r="AT836" s="227" t="s">
        <v>489</v>
      </c>
      <c r="AU836" s="227" t="s">
        <v>87</v>
      </c>
      <c r="AY836" s="18" t="s">
        <v>202</v>
      </c>
      <c r="BE836" s="122">
        <f>IF(N836="základná",J836,0)</f>
        <v>0</v>
      </c>
      <c r="BF836" s="122">
        <f>IF(N836="znížená",J836,0)</f>
        <v>0</v>
      </c>
      <c r="BG836" s="122">
        <f>IF(N836="zákl. prenesená",J836,0)</f>
        <v>0</v>
      </c>
      <c r="BH836" s="122">
        <f>IF(N836="zníž. prenesená",J836,0)</f>
        <v>0</v>
      </c>
      <c r="BI836" s="122">
        <f>IF(N836="nulová",J836,0)</f>
        <v>0</v>
      </c>
      <c r="BJ836" s="18" t="s">
        <v>87</v>
      </c>
      <c r="BK836" s="122">
        <f>ROUND(I836*H836,2)</f>
        <v>0</v>
      </c>
      <c r="BL836" s="18" t="s">
        <v>289</v>
      </c>
      <c r="BM836" s="227" t="s">
        <v>3104</v>
      </c>
    </row>
    <row r="837" spans="1:65" s="13" customFormat="1" ht="11.25">
      <c r="B837" s="228"/>
      <c r="C837" s="229"/>
      <c r="D837" s="230" t="s">
        <v>210</v>
      </c>
      <c r="E837" s="231" t="s">
        <v>1</v>
      </c>
      <c r="F837" s="232" t="s">
        <v>3105</v>
      </c>
      <c r="G837" s="229"/>
      <c r="H837" s="233">
        <v>3.16</v>
      </c>
      <c r="I837" s="234"/>
      <c r="J837" s="229"/>
      <c r="K837" s="229"/>
      <c r="L837" s="235"/>
      <c r="M837" s="236"/>
      <c r="N837" s="237"/>
      <c r="O837" s="237"/>
      <c r="P837" s="237"/>
      <c r="Q837" s="237"/>
      <c r="R837" s="237"/>
      <c r="S837" s="237"/>
      <c r="T837" s="238"/>
      <c r="AT837" s="239" t="s">
        <v>210</v>
      </c>
      <c r="AU837" s="239" t="s">
        <v>87</v>
      </c>
      <c r="AV837" s="13" t="s">
        <v>87</v>
      </c>
      <c r="AW837" s="13" t="s">
        <v>33</v>
      </c>
      <c r="AX837" s="13" t="s">
        <v>81</v>
      </c>
      <c r="AY837" s="239" t="s">
        <v>202</v>
      </c>
    </row>
    <row r="838" spans="1:65" s="2" customFormat="1" ht="37.9" customHeight="1">
      <c r="A838" s="36"/>
      <c r="B838" s="37"/>
      <c r="C838" s="272" t="s">
        <v>1184</v>
      </c>
      <c r="D838" s="272" t="s">
        <v>489</v>
      </c>
      <c r="E838" s="273" t="s">
        <v>3106</v>
      </c>
      <c r="F838" s="274" t="s">
        <v>3107</v>
      </c>
      <c r="G838" s="275" t="s">
        <v>869</v>
      </c>
      <c r="H838" s="276">
        <v>1.47</v>
      </c>
      <c r="I838" s="277"/>
      <c r="J838" s="278">
        <f>ROUND(I838*H838,2)</f>
        <v>0</v>
      </c>
      <c r="K838" s="279"/>
      <c r="L838" s="280"/>
      <c r="M838" s="281" t="s">
        <v>1</v>
      </c>
      <c r="N838" s="282" t="s">
        <v>43</v>
      </c>
      <c r="O838" s="73"/>
      <c r="P838" s="225">
        <f>O838*H838</f>
        <v>0</v>
      </c>
      <c r="Q838" s="225">
        <v>4.3999999999999997E-2</v>
      </c>
      <c r="R838" s="225">
        <f>Q838*H838</f>
        <v>6.4680000000000001E-2</v>
      </c>
      <c r="S838" s="225">
        <v>0</v>
      </c>
      <c r="T838" s="226">
        <f>S838*H838</f>
        <v>0</v>
      </c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R838" s="227" t="s">
        <v>390</v>
      </c>
      <c r="AT838" s="227" t="s">
        <v>489</v>
      </c>
      <c r="AU838" s="227" t="s">
        <v>87</v>
      </c>
      <c r="AY838" s="18" t="s">
        <v>202</v>
      </c>
      <c r="BE838" s="122">
        <f>IF(N838="základná",J838,0)</f>
        <v>0</v>
      </c>
      <c r="BF838" s="122">
        <f>IF(N838="znížená",J838,0)</f>
        <v>0</v>
      </c>
      <c r="BG838" s="122">
        <f>IF(N838="zákl. prenesená",J838,0)</f>
        <v>0</v>
      </c>
      <c r="BH838" s="122">
        <f>IF(N838="zníž. prenesená",J838,0)</f>
        <v>0</v>
      </c>
      <c r="BI838" s="122">
        <f>IF(N838="nulová",J838,0)</f>
        <v>0</v>
      </c>
      <c r="BJ838" s="18" t="s">
        <v>87</v>
      </c>
      <c r="BK838" s="122">
        <f>ROUND(I838*H838,2)</f>
        <v>0</v>
      </c>
      <c r="BL838" s="18" t="s">
        <v>289</v>
      </c>
      <c r="BM838" s="227" t="s">
        <v>3108</v>
      </c>
    </row>
    <row r="839" spans="1:65" s="13" customFormat="1" ht="11.25">
      <c r="B839" s="228"/>
      <c r="C839" s="229"/>
      <c r="D839" s="230" t="s">
        <v>210</v>
      </c>
      <c r="E839" s="231" t="s">
        <v>1</v>
      </c>
      <c r="F839" s="232" t="s">
        <v>3109</v>
      </c>
      <c r="G839" s="229"/>
      <c r="H839" s="233">
        <v>1.47</v>
      </c>
      <c r="I839" s="234"/>
      <c r="J839" s="229"/>
      <c r="K839" s="229"/>
      <c r="L839" s="235"/>
      <c r="M839" s="236"/>
      <c r="N839" s="237"/>
      <c r="O839" s="237"/>
      <c r="P839" s="237"/>
      <c r="Q839" s="237"/>
      <c r="R839" s="237"/>
      <c r="S839" s="237"/>
      <c r="T839" s="238"/>
      <c r="AT839" s="239" t="s">
        <v>210</v>
      </c>
      <c r="AU839" s="239" t="s">
        <v>87</v>
      </c>
      <c r="AV839" s="13" t="s">
        <v>87</v>
      </c>
      <c r="AW839" s="13" t="s">
        <v>33</v>
      </c>
      <c r="AX839" s="13" t="s">
        <v>81</v>
      </c>
      <c r="AY839" s="239" t="s">
        <v>202</v>
      </c>
    </row>
    <row r="840" spans="1:65" s="2" customFormat="1" ht="24.2" customHeight="1">
      <c r="A840" s="36"/>
      <c r="B840" s="37"/>
      <c r="C840" s="272" t="s">
        <v>1188</v>
      </c>
      <c r="D840" s="272" t="s">
        <v>489</v>
      </c>
      <c r="E840" s="273" t="s">
        <v>3110</v>
      </c>
      <c r="F840" s="274" t="s">
        <v>3111</v>
      </c>
      <c r="G840" s="275" t="s">
        <v>869</v>
      </c>
      <c r="H840" s="276">
        <v>8.6</v>
      </c>
      <c r="I840" s="277"/>
      <c r="J840" s="278">
        <f>ROUND(I840*H840,2)</f>
        <v>0</v>
      </c>
      <c r="K840" s="279"/>
      <c r="L840" s="280"/>
      <c r="M840" s="281" t="s">
        <v>1</v>
      </c>
      <c r="N840" s="282" t="s">
        <v>43</v>
      </c>
      <c r="O840" s="73"/>
      <c r="P840" s="225">
        <f>O840*H840</f>
        <v>0</v>
      </c>
      <c r="Q840" s="225">
        <v>4.3999999999999997E-2</v>
      </c>
      <c r="R840" s="225">
        <f>Q840*H840</f>
        <v>0.37839999999999996</v>
      </c>
      <c r="S840" s="225">
        <v>0</v>
      </c>
      <c r="T840" s="226">
        <f>S840*H840</f>
        <v>0</v>
      </c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R840" s="227" t="s">
        <v>390</v>
      </c>
      <c r="AT840" s="227" t="s">
        <v>489</v>
      </c>
      <c r="AU840" s="227" t="s">
        <v>87</v>
      </c>
      <c r="AY840" s="18" t="s">
        <v>202</v>
      </c>
      <c r="BE840" s="122">
        <f>IF(N840="základná",J840,0)</f>
        <v>0</v>
      </c>
      <c r="BF840" s="122">
        <f>IF(N840="znížená",J840,0)</f>
        <v>0</v>
      </c>
      <c r="BG840" s="122">
        <f>IF(N840="zákl. prenesená",J840,0)</f>
        <v>0</v>
      </c>
      <c r="BH840" s="122">
        <f>IF(N840="zníž. prenesená",J840,0)</f>
        <v>0</v>
      </c>
      <c r="BI840" s="122">
        <f>IF(N840="nulová",J840,0)</f>
        <v>0</v>
      </c>
      <c r="BJ840" s="18" t="s">
        <v>87</v>
      </c>
      <c r="BK840" s="122">
        <f>ROUND(I840*H840,2)</f>
        <v>0</v>
      </c>
      <c r="BL840" s="18" t="s">
        <v>289</v>
      </c>
      <c r="BM840" s="227" t="s">
        <v>3112</v>
      </c>
    </row>
    <row r="841" spans="1:65" s="13" customFormat="1" ht="11.25">
      <c r="B841" s="228"/>
      <c r="C841" s="229"/>
      <c r="D841" s="230" t="s">
        <v>210</v>
      </c>
      <c r="E841" s="231" t="s">
        <v>1</v>
      </c>
      <c r="F841" s="232" t="s">
        <v>3113</v>
      </c>
      <c r="G841" s="229"/>
      <c r="H841" s="233">
        <v>8.6</v>
      </c>
      <c r="I841" s="234"/>
      <c r="J841" s="229"/>
      <c r="K841" s="229"/>
      <c r="L841" s="235"/>
      <c r="M841" s="236"/>
      <c r="N841" s="237"/>
      <c r="O841" s="237"/>
      <c r="P841" s="237"/>
      <c r="Q841" s="237"/>
      <c r="R841" s="237"/>
      <c r="S841" s="237"/>
      <c r="T841" s="238"/>
      <c r="AT841" s="239" t="s">
        <v>210</v>
      </c>
      <c r="AU841" s="239" t="s">
        <v>87</v>
      </c>
      <c r="AV841" s="13" t="s">
        <v>87</v>
      </c>
      <c r="AW841" s="13" t="s">
        <v>33</v>
      </c>
      <c r="AX841" s="13" t="s">
        <v>81</v>
      </c>
      <c r="AY841" s="239" t="s">
        <v>202</v>
      </c>
    </row>
    <row r="842" spans="1:65" s="2" customFormat="1" ht="24.2" customHeight="1">
      <c r="A842" s="36"/>
      <c r="B842" s="37"/>
      <c r="C842" s="272" t="s">
        <v>1193</v>
      </c>
      <c r="D842" s="272" t="s">
        <v>489</v>
      </c>
      <c r="E842" s="273" t="s">
        <v>3114</v>
      </c>
      <c r="F842" s="274" t="s">
        <v>3115</v>
      </c>
      <c r="G842" s="275" t="s">
        <v>869</v>
      </c>
      <c r="H842" s="276">
        <v>5.63</v>
      </c>
      <c r="I842" s="277"/>
      <c r="J842" s="278">
        <f>ROUND(I842*H842,2)</f>
        <v>0</v>
      </c>
      <c r="K842" s="279"/>
      <c r="L842" s="280"/>
      <c r="M842" s="281" t="s">
        <v>1</v>
      </c>
      <c r="N842" s="282" t="s">
        <v>43</v>
      </c>
      <c r="O842" s="73"/>
      <c r="P842" s="225">
        <f>O842*H842</f>
        <v>0</v>
      </c>
      <c r="Q842" s="225">
        <v>4.3999999999999997E-2</v>
      </c>
      <c r="R842" s="225">
        <f>Q842*H842</f>
        <v>0.24771999999999997</v>
      </c>
      <c r="S842" s="225">
        <v>0</v>
      </c>
      <c r="T842" s="226">
        <f>S842*H842</f>
        <v>0</v>
      </c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R842" s="227" t="s">
        <v>390</v>
      </c>
      <c r="AT842" s="227" t="s">
        <v>489</v>
      </c>
      <c r="AU842" s="227" t="s">
        <v>87</v>
      </c>
      <c r="AY842" s="18" t="s">
        <v>202</v>
      </c>
      <c r="BE842" s="122">
        <f>IF(N842="základná",J842,0)</f>
        <v>0</v>
      </c>
      <c r="BF842" s="122">
        <f>IF(N842="znížená",J842,0)</f>
        <v>0</v>
      </c>
      <c r="BG842" s="122">
        <f>IF(N842="zákl. prenesená",J842,0)</f>
        <v>0</v>
      </c>
      <c r="BH842" s="122">
        <f>IF(N842="zníž. prenesená",J842,0)</f>
        <v>0</v>
      </c>
      <c r="BI842" s="122">
        <f>IF(N842="nulová",J842,0)</f>
        <v>0</v>
      </c>
      <c r="BJ842" s="18" t="s">
        <v>87</v>
      </c>
      <c r="BK842" s="122">
        <f>ROUND(I842*H842,2)</f>
        <v>0</v>
      </c>
      <c r="BL842" s="18" t="s">
        <v>289</v>
      </c>
      <c r="BM842" s="227" t="s">
        <v>3116</v>
      </c>
    </row>
    <row r="843" spans="1:65" s="13" customFormat="1" ht="11.25">
      <c r="B843" s="228"/>
      <c r="C843" s="229"/>
      <c r="D843" s="230" t="s">
        <v>210</v>
      </c>
      <c r="E843" s="231" t="s">
        <v>1</v>
      </c>
      <c r="F843" s="232" t="s">
        <v>3117</v>
      </c>
      <c r="G843" s="229"/>
      <c r="H843" s="233">
        <v>2</v>
      </c>
      <c r="I843" s="234"/>
      <c r="J843" s="229"/>
      <c r="K843" s="229"/>
      <c r="L843" s="235"/>
      <c r="M843" s="236"/>
      <c r="N843" s="237"/>
      <c r="O843" s="237"/>
      <c r="P843" s="237"/>
      <c r="Q843" s="237"/>
      <c r="R843" s="237"/>
      <c r="S843" s="237"/>
      <c r="T843" s="238"/>
      <c r="AT843" s="239" t="s">
        <v>210</v>
      </c>
      <c r="AU843" s="239" t="s">
        <v>87</v>
      </c>
      <c r="AV843" s="13" t="s">
        <v>87</v>
      </c>
      <c r="AW843" s="13" t="s">
        <v>33</v>
      </c>
      <c r="AX843" s="13" t="s">
        <v>77</v>
      </c>
      <c r="AY843" s="239" t="s">
        <v>202</v>
      </c>
    </row>
    <row r="844" spans="1:65" s="13" customFormat="1" ht="11.25">
      <c r="B844" s="228"/>
      <c r="C844" s="229"/>
      <c r="D844" s="230" t="s">
        <v>210</v>
      </c>
      <c r="E844" s="231" t="s">
        <v>1</v>
      </c>
      <c r="F844" s="232" t="s">
        <v>3118</v>
      </c>
      <c r="G844" s="229"/>
      <c r="H844" s="233">
        <v>1.82</v>
      </c>
      <c r="I844" s="234"/>
      <c r="J844" s="229"/>
      <c r="K844" s="229"/>
      <c r="L844" s="235"/>
      <c r="M844" s="236"/>
      <c r="N844" s="237"/>
      <c r="O844" s="237"/>
      <c r="P844" s="237"/>
      <c r="Q844" s="237"/>
      <c r="R844" s="237"/>
      <c r="S844" s="237"/>
      <c r="T844" s="238"/>
      <c r="AT844" s="239" t="s">
        <v>210</v>
      </c>
      <c r="AU844" s="239" t="s">
        <v>87</v>
      </c>
      <c r="AV844" s="13" t="s">
        <v>87</v>
      </c>
      <c r="AW844" s="13" t="s">
        <v>33</v>
      </c>
      <c r="AX844" s="13" t="s">
        <v>77</v>
      </c>
      <c r="AY844" s="239" t="s">
        <v>202</v>
      </c>
    </row>
    <row r="845" spans="1:65" s="13" customFormat="1" ht="11.25">
      <c r="B845" s="228"/>
      <c r="C845" s="229"/>
      <c r="D845" s="230" t="s">
        <v>210</v>
      </c>
      <c r="E845" s="231" t="s">
        <v>1</v>
      </c>
      <c r="F845" s="232" t="s">
        <v>3119</v>
      </c>
      <c r="G845" s="229"/>
      <c r="H845" s="233">
        <v>1.81</v>
      </c>
      <c r="I845" s="234"/>
      <c r="J845" s="229"/>
      <c r="K845" s="229"/>
      <c r="L845" s="235"/>
      <c r="M845" s="236"/>
      <c r="N845" s="237"/>
      <c r="O845" s="237"/>
      <c r="P845" s="237"/>
      <c r="Q845" s="237"/>
      <c r="R845" s="237"/>
      <c r="S845" s="237"/>
      <c r="T845" s="238"/>
      <c r="AT845" s="239" t="s">
        <v>210</v>
      </c>
      <c r="AU845" s="239" t="s">
        <v>87</v>
      </c>
      <c r="AV845" s="13" t="s">
        <v>87</v>
      </c>
      <c r="AW845" s="13" t="s">
        <v>33</v>
      </c>
      <c r="AX845" s="13" t="s">
        <v>77</v>
      </c>
      <c r="AY845" s="239" t="s">
        <v>202</v>
      </c>
    </row>
    <row r="846" spans="1:65" s="14" customFormat="1" ht="11.25">
      <c r="B846" s="240"/>
      <c r="C846" s="241"/>
      <c r="D846" s="230" t="s">
        <v>210</v>
      </c>
      <c r="E846" s="242" t="s">
        <v>1</v>
      </c>
      <c r="F846" s="243" t="s">
        <v>227</v>
      </c>
      <c r="G846" s="241"/>
      <c r="H846" s="244">
        <v>5.63</v>
      </c>
      <c r="I846" s="245"/>
      <c r="J846" s="241"/>
      <c r="K846" s="241"/>
      <c r="L846" s="246"/>
      <c r="M846" s="247"/>
      <c r="N846" s="248"/>
      <c r="O846" s="248"/>
      <c r="P846" s="248"/>
      <c r="Q846" s="248"/>
      <c r="R846" s="248"/>
      <c r="S846" s="248"/>
      <c r="T846" s="249"/>
      <c r="AT846" s="250" t="s">
        <v>210</v>
      </c>
      <c r="AU846" s="250" t="s">
        <v>87</v>
      </c>
      <c r="AV846" s="14" t="s">
        <v>215</v>
      </c>
      <c r="AW846" s="14" t="s">
        <v>33</v>
      </c>
      <c r="AX846" s="14" t="s">
        <v>81</v>
      </c>
      <c r="AY846" s="250" t="s">
        <v>202</v>
      </c>
    </row>
    <row r="847" spans="1:65" s="2" customFormat="1" ht="24.2" customHeight="1">
      <c r="A847" s="36"/>
      <c r="B847" s="37"/>
      <c r="C847" s="272" t="s">
        <v>1197</v>
      </c>
      <c r="D847" s="272" t="s">
        <v>489</v>
      </c>
      <c r="E847" s="273" t="s">
        <v>3120</v>
      </c>
      <c r="F847" s="274" t="s">
        <v>3121</v>
      </c>
      <c r="G847" s="275" t="s">
        <v>287</v>
      </c>
      <c r="H847" s="276">
        <v>1</v>
      </c>
      <c r="I847" s="277"/>
      <c r="J847" s="278">
        <f>ROUND(I847*H847,2)</f>
        <v>0</v>
      </c>
      <c r="K847" s="279"/>
      <c r="L847" s="280"/>
      <c r="M847" s="281" t="s">
        <v>1</v>
      </c>
      <c r="N847" s="282" t="s">
        <v>43</v>
      </c>
      <c r="O847" s="73"/>
      <c r="P847" s="225">
        <f>O847*H847</f>
        <v>0</v>
      </c>
      <c r="Q847" s="225">
        <v>4.3999999999999997E-2</v>
      </c>
      <c r="R847" s="225">
        <f>Q847*H847</f>
        <v>4.3999999999999997E-2</v>
      </c>
      <c r="S847" s="225">
        <v>0</v>
      </c>
      <c r="T847" s="226">
        <f>S847*H847</f>
        <v>0</v>
      </c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R847" s="227" t="s">
        <v>390</v>
      </c>
      <c r="AT847" s="227" t="s">
        <v>489</v>
      </c>
      <c r="AU847" s="227" t="s">
        <v>87</v>
      </c>
      <c r="AY847" s="18" t="s">
        <v>202</v>
      </c>
      <c r="BE847" s="122">
        <f>IF(N847="základná",J847,0)</f>
        <v>0</v>
      </c>
      <c r="BF847" s="122">
        <f>IF(N847="znížená",J847,0)</f>
        <v>0</v>
      </c>
      <c r="BG847" s="122">
        <f>IF(N847="zákl. prenesená",J847,0)</f>
        <v>0</v>
      </c>
      <c r="BH847" s="122">
        <f>IF(N847="zníž. prenesená",J847,0)</f>
        <v>0</v>
      </c>
      <c r="BI847" s="122">
        <f>IF(N847="nulová",J847,0)</f>
        <v>0</v>
      </c>
      <c r="BJ847" s="18" t="s">
        <v>87</v>
      </c>
      <c r="BK847" s="122">
        <f>ROUND(I847*H847,2)</f>
        <v>0</v>
      </c>
      <c r="BL847" s="18" t="s">
        <v>289</v>
      </c>
      <c r="BM847" s="227" t="s">
        <v>3122</v>
      </c>
    </row>
    <row r="848" spans="1:65" s="13" customFormat="1" ht="11.25">
      <c r="B848" s="228"/>
      <c r="C848" s="229"/>
      <c r="D848" s="230" t="s">
        <v>210</v>
      </c>
      <c r="E848" s="231" t="s">
        <v>1</v>
      </c>
      <c r="F848" s="232" t="s">
        <v>3123</v>
      </c>
      <c r="G848" s="229"/>
      <c r="H848" s="233">
        <v>1</v>
      </c>
      <c r="I848" s="234"/>
      <c r="J848" s="229"/>
      <c r="K848" s="229"/>
      <c r="L848" s="235"/>
      <c r="M848" s="236"/>
      <c r="N848" s="237"/>
      <c r="O848" s="237"/>
      <c r="P848" s="237"/>
      <c r="Q848" s="237"/>
      <c r="R848" s="237"/>
      <c r="S848" s="237"/>
      <c r="T848" s="238"/>
      <c r="AT848" s="239" t="s">
        <v>210</v>
      </c>
      <c r="AU848" s="239" t="s">
        <v>87</v>
      </c>
      <c r="AV848" s="13" t="s">
        <v>87</v>
      </c>
      <c r="AW848" s="13" t="s">
        <v>33</v>
      </c>
      <c r="AX848" s="13" t="s">
        <v>81</v>
      </c>
      <c r="AY848" s="239" t="s">
        <v>202</v>
      </c>
    </row>
    <row r="849" spans="1:65" s="2" customFormat="1" ht="37.9" customHeight="1">
      <c r="A849" s="36"/>
      <c r="B849" s="37"/>
      <c r="C849" s="272" t="s">
        <v>1202</v>
      </c>
      <c r="D849" s="272" t="s">
        <v>489</v>
      </c>
      <c r="E849" s="273" t="s">
        <v>3124</v>
      </c>
      <c r="F849" s="274" t="s">
        <v>3125</v>
      </c>
      <c r="G849" s="275" t="s">
        <v>287</v>
      </c>
      <c r="H849" s="276">
        <v>1</v>
      </c>
      <c r="I849" s="277"/>
      <c r="J849" s="278">
        <f>ROUND(I849*H849,2)</f>
        <v>0</v>
      </c>
      <c r="K849" s="279"/>
      <c r="L849" s="280"/>
      <c r="M849" s="281" t="s">
        <v>1</v>
      </c>
      <c r="N849" s="282" t="s">
        <v>43</v>
      </c>
      <c r="O849" s="73"/>
      <c r="P849" s="225">
        <f>O849*H849</f>
        <v>0</v>
      </c>
      <c r="Q849" s="225">
        <v>4.3999999999999997E-2</v>
      </c>
      <c r="R849" s="225">
        <f>Q849*H849</f>
        <v>4.3999999999999997E-2</v>
      </c>
      <c r="S849" s="225">
        <v>0</v>
      </c>
      <c r="T849" s="226">
        <f>S849*H849</f>
        <v>0</v>
      </c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R849" s="227" t="s">
        <v>390</v>
      </c>
      <c r="AT849" s="227" t="s">
        <v>489</v>
      </c>
      <c r="AU849" s="227" t="s">
        <v>87</v>
      </c>
      <c r="AY849" s="18" t="s">
        <v>202</v>
      </c>
      <c r="BE849" s="122">
        <f>IF(N849="základná",J849,0)</f>
        <v>0</v>
      </c>
      <c r="BF849" s="122">
        <f>IF(N849="znížená",J849,0)</f>
        <v>0</v>
      </c>
      <c r="BG849" s="122">
        <f>IF(N849="zákl. prenesená",J849,0)</f>
        <v>0</v>
      </c>
      <c r="BH849" s="122">
        <f>IF(N849="zníž. prenesená",J849,0)</f>
        <v>0</v>
      </c>
      <c r="BI849" s="122">
        <f>IF(N849="nulová",J849,0)</f>
        <v>0</v>
      </c>
      <c r="BJ849" s="18" t="s">
        <v>87</v>
      </c>
      <c r="BK849" s="122">
        <f>ROUND(I849*H849,2)</f>
        <v>0</v>
      </c>
      <c r="BL849" s="18" t="s">
        <v>289</v>
      </c>
      <c r="BM849" s="227" t="s">
        <v>3126</v>
      </c>
    </row>
    <row r="850" spans="1:65" s="2" customFormat="1" ht="24.2" customHeight="1">
      <c r="A850" s="36"/>
      <c r="B850" s="37"/>
      <c r="C850" s="215" t="s">
        <v>1207</v>
      </c>
      <c r="D850" s="215" t="s">
        <v>204</v>
      </c>
      <c r="E850" s="216" t="s">
        <v>989</v>
      </c>
      <c r="F850" s="217" t="s">
        <v>990</v>
      </c>
      <c r="G850" s="218" t="s">
        <v>981</v>
      </c>
      <c r="H850" s="219">
        <v>9344.1380000000008</v>
      </c>
      <c r="I850" s="220"/>
      <c r="J850" s="221">
        <f>ROUND(I850*H850,2)</f>
        <v>0</v>
      </c>
      <c r="K850" s="222"/>
      <c r="L850" s="39"/>
      <c r="M850" s="223" t="s">
        <v>1</v>
      </c>
      <c r="N850" s="224" t="s">
        <v>43</v>
      </c>
      <c r="O850" s="73"/>
      <c r="P850" s="225">
        <f>O850*H850</f>
        <v>0</v>
      </c>
      <c r="Q850" s="225">
        <v>6.9999999999999994E-5</v>
      </c>
      <c r="R850" s="225">
        <f>Q850*H850</f>
        <v>0.65408966000000002</v>
      </c>
      <c r="S850" s="225">
        <v>0</v>
      </c>
      <c r="T850" s="226">
        <f>S850*H850</f>
        <v>0</v>
      </c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R850" s="227" t="s">
        <v>289</v>
      </c>
      <c r="AT850" s="227" t="s">
        <v>204</v>
      </c>
      <c r="AU850" s="227" t="s">
        <v>87</v>
      </c>
      <c r="AY850" s="18" t="s">
        <v>202</v>
      </c>
      <c r="BE850" s="122">
        <f>IF(N850="základná",J850,0)</f>
        <v>0</v>
      </c>
      <c r="BF850" s="122">
        <f>IF(N850="znížená",J850,0)</f>
        <v>0</v>
      </c>
      <c r="BG850" s="122">
        <f>IF(N850="zákl. prenesená",J850,0)</f>
        <v>0</v>
      </c>
      <c r="BH850" s="122">
        <f>IF(N850="zníž. prenesená",J850,0)</f>
        <v>0</v>
      </c>
      <c r="BI850" s="122">
        <f>IF(N850="nulová",J850,0)</f>
        <v>0</v>
      </c>
      <c r="BJ850" s="18" t="s">
        <v>87</v>
      </c>
      <c r="BK850" s="122">
        <f>ROUND(I850*H850,2)</f>
        <v>0</v>
      </c>
      <c r="BL850" s="18" t="s">
        <v>289</v>
      </c>
      <c r="BM850" s="227" t="s">
        <v>3127</v>
      </c>
    </row>
    <row r="851" spans="1:65" s="13" customFormat="1" ht="11.25">
      <c r="B851" s="228"/>
      <c r="C851" s="229"/>
      <c r="D851" s="230" t="s">
        <v>210</v>
      </c>
      <c r="E851" s="231" t="s">
        <v>1</v>
      </c>
      <c r="F851" s="232" t="s">
        <v>3128</v>
      </c>
      <c r="G851" s="229"/>
      <c r="H851" s="233">
        <v>105.78</v>
      </c>
      <c r="I851" s="234"/>
      <c r="J851" s="229"/>
      <c r="K851" s="229"/>
      <c r="L851" s="235"/>
      <c r="M851" s="236"/>
      <c r="N851" s="237"/>
      <c r="O851" s="237"/>
      <c r="P851" s="237"/>
      <c r="Q851" s="237"/>
      <c r="R851" s="237"/>
      <c r="S851" s="237"/>
      <c r="T851" s="238"/>
      <c r="AT851" s="239" t="s">
        <v>210</v>
      </c>
      <c r="AU851" s="239" t="s">
        <v>87</v>
      </c>
      <c r="AV851" s="13" t="s">
        <v>87</v>
      </c>
      <c r="AW851" s="13" t="s">
        <v>33</v>
      </c>
      <c r="AX851" s="13" t="s">
        <v>77</v>
      </c>
      <c r="AY851" s="239" t="s">
        <v>202</v>
      </c>
    </row>
    <row r="852" spans="1:65" s="13" customFormat="1" ht="11.25">
      <c r="B852" s="228"/>
      <c r="C852" s="229"/>
      <c r="D852" s="230" t="s">
        <v>210</v>
      </c>
      <c r="E852" s="231" t="s">
        <v>1</v>
      </c>
      <c r="F852" s="232" t="s">
        <v>3129</v>
      </c>
      <c r="G852" s="229"/>
      <c r="H852" s="233">
        <v>830.52</v>
      </c>
      <c r="I852" s="234"/>
      <c r="J852" s="229"/>
      <c r="K852" s="229"/>
      <c r="L852" s="235"/>
      <c r="M852" s="236"/>
      <c r="N852" s="237"/>
      <c r="O852" s="237"/>
      <c r="P852" s="237"/>
      <c r="Q852" s="237"/>
      <c r="R852" s="237"/>
      <c r="S852" s="237"/>
      <c r="T852" s="238"/>
      <c r="AT852" s="239" t="s">
        <v>210</v>
      </c>
      <c r="AU852" s="239" t="s">
        <v>87</v>
      </c>
      <c r="AV852" s="13" t="s">
        <v>87</v>
      </c>
      <c r="AW852" s="13" t="s">
        <v>33</v>
      </c>
      <c r="AX852" s="13" t="s">
        <v>77</v>
      </c>
      <c r="AY852" s="239" t="s">
        <v>202</v>
      </c>
    </row>
    <row r="853" spans="1:65" s="13" customFormat="1" ht="11.25">
      <c r="B853" s="228"/>
      <c r="C853" s="229"/>
      <c r="D853" s="230" t="s">
        <v>210</v>
      </c>
      <c r="E853" s="231" t="s">
        <v>1</v>
      </c>
      <c r="F853" s="232" t="s">
        <v>3130</v>
      </c>
      <c r="G853" s="229"/>
      <c r="H853" s="233">
        <v>2645</v>
      </c>
      <c r="I853" s="234"/>
      <c r="J853" s="229"/>
      <c r="K853" s="229"/>
      <c r="L853" s="235"/>
      <c r="M853" s="236"/>
      <c r="N853" s="237"/>
      <c r="O853" s="237"/>
      <c r="P853" s="237"/>
      <c r="Q853" s="237"/>
      <c r="R853" s="237"/>
      <c r="S853" s="237"/>
      <c r="T853" s="238"/>
      <c r="AT853" s="239" t="s">
        <v>210</v>
      </c>
      <c r="AU853" s="239" t="s">
        <v>87</v>
      </c>
      <c r="AV853" s="13" t="s">
        <v>87</v>
      </c>
      <c r="AW853" s="13" t="s">
        <v>33</v>
      </c>
      <c r="AX853" s="13" t="s">
        <v>77</v>
      </c>
      <c r="AY853" s="239" t="s">
        <v>202</v>
      </c>
    </row>
    <row r="854" spans="1:65" s="13" customFormat="1" ht="11.25">
      <c r="B854" s="228"/>
      <c r="C854" s="229"/>
      <c r="D854" s="230" t="s">
        <v>210</v>
      </c>
      <c r="E854" s="231" t="s">
        <v>1</v>
      </c>
      <c r="F854" s="232" t="s">
        <v>3131</v>
      </c>
      <c r="G854" s="229"/>
      <c r="H854" s="233">
        <v>1607.15</v>
      </c>
      <c r="I854" s="234"/>
      <c r="J854" s="229"/>
      <c r="K854" s="229"/>
      <c r="L854" s="235"/>
      <c r="M854" s="236"/>
      <c r="N854" s="237"/>
      <c r="O854" s="237"/>
      <c r="P854" s="237"/>
      <c r="Q854" s="237"/>
      <c r="R854" s="237"/>
      <c r="S854" s="237"/>
      <c r="T854" s="238"/>
      <c r="AT854" s="239" t="s">
        <v>210</v>
      </c>
      <c r="AU854" s="239" t="s">
        <v>87</v>
      </c>
      <c r="AV854" s="13" t="s">
        <v>87</v>
      </c>
      <c r="AW854" s="13" t="s">
        <v>33</v>
      </c>
      <c r="AX854" s="13" t="s">
        <v>77</v>
      </c>
      <c r="AY854" s="239" t="s">
        <v>202</v>
      </c>
    </row>
    <row r="855" spans="1:65" s="16" customFormat="1" ht="22.5">
      <c r="B855" s="262"/>
      <c r="C855" s="263"/>
      <c r="D855" s="230" t="s">
        <v>210</v>
      </c>
      <c r="E855" s="264" t="s">
        <v>1</v>
      </c>
      <c r="F855" s="265" t="s">
        <v>3132</v>
      </c>
      <c r="G855" s="263"/>
      <c r="H855" s="264" t="s">
        <v>1</v>
      </c>
      <c r="I855" s="266"/>
      <c r="J855" s="263"/>
      <c r="K855" s="263"/>
      <c r="L855" s="267"/>
      <c r="M855" s="268"/>
      <c r="N855" s="269"/>
      <c r="O855" s="269"/>
      <c r="P855" s="269"/>
      <c r="Q855" s="269"/>
      <c r="R855" s="269"/>
      <c r="S855" s="269"/>
      <c r="T855" s="270"/>
      <c r="AT855" s="271" t="s">
        <v>210</v>
      </c>
      <c r="AU855" s="271" t="s">
        <v>87</v>
      </c>
      <c r="AV855" s="16" t="s">
        <v>81</v>
      </c>
      <c r="AW855" s="16" t="s">
        <v>33</v>
      </c>
      <c r="AX855" s="16" t="s">
        <v>77</v>
      </c>
      <c r="AY855" s="271" t="s">
        <v>202</v>
      </c>
    </row>
    <row r="856" spans="1:65" s="13" customFormat="1" ht="11.25">
      <c r="B856" s="228"/>
      <c r="C856" s="229"/>
      <c r="D856" s="230" t="s">
        <v>210</v>
      </c>
      <c r="E856" s="231" t="s">
        <v>1</v>
      </c>
      <c r="F856" s="232" t="s">
        <v>3133</v>
      </c>
      <c r="G856" s="229"/>
      <c r="H856" s="233">
        <v>374.28479999999996</v>
      </c>
      <c r="I856" s="234"/>
      <c r="J856" s="229"/>
      <c r="K856" s="229"/>
      <c r="L856" s="235"/>
      <c r="M856" s="236"/>
      <c r="N856" s="237"/>
      <c r="O856" s="237"/>
      <c r="P856" s="237"/>
      <c r="Q856" s="237"/>
      <c r="R856" s="237"/>
      <c r="S856" s="237"/>
      <c r="T856" s="238"/>
      <c r="AT856" s="239" t="s">
        <v>210</v>
      </c>
      <c r="AU856" s="239" t="s">
        <v>87</v>
      </c>
      <c r="AV856" s="13" t="s">
        <v>87</v>
      </c>
      <c r="AW856" s="13" t="s">
        <v>33</v>
      </c>
      <c r="AX856" s="13" t="s">
        <v>77</v>
      </c>
      <c r="AY856" s="239" t="s">
        <v>202</v>
      </c>
    </row>
    <row r="857" spans="1:65" s="16" customFormat="1" ht="33.75">
      <c r="B857" s="262"/>
      <c r="C857" s="263"/>
      <c r="D857" s="230" t="s">
        <v>210</v>
      </c>
      <c r="E857" s="264" t="s">
        <v>1</v>
      </c>
      <c r="F857" s="265" t="s">
        <v>3134</v>
      </c>
      <c r="G857" s="263"/>
      <c r="H857" s="264" t="s">
        <v>1</v>
      </c>
      <c r="I857" s="266"/>
      <c r="J857" s="263"/>
      <c r="K857" s="263"/>
      <c r="L857" s="267"/>
      <c r="M857" s="268"/>
      <c r="N857" s="269"/>
      <c r="O857" s="269"/>
      <c r="P857" s="269"/>
      <c r="Q857" s="269"/>
      <c r="R857" s="269"/>
      <c r="S857" s="269"/>
      <c r="T857" s="270"/>
      <c r="AT857" s="271" t="s">
        <v>210</v>
      </c>
      <c r="AU857" s="271" t="s">
        <v>87</v>
      </c>
      <c r="AV857" s="16" t="s">
        <v>81</v>
      </c>
      <c r="AW857" s="16" t="s">
        <v>33</v>
      </c>
      <c r="AX857" s="16" t="s">
        <v>77</v>
      </c>
      <c r="AY857" s="271" t="s">
        <v>202</v>
      </c>
    </row>
    <row r="858" spans="1:65" s="16" customFormat="1" ht="11.25">
      <c r="B858" s="262"/>
      <c r="C858" s="263"/>
      <c r="D858" s="230" t="s">
        <v>210</v>
      </c>
      <c r="E858" s="264" t="s">
        <v>1</v>
      </c>
      <c r="F858" s="265" t="s">
        <v>3135</v>
      </c>
      <c r="G858" s="263"/>
      <c r="H858" s="264" t="s">
        <v>1</v>
      </c>
      <c r="I858" s="266"/>
      <c r="J858" s="263"/>
      <c r="K858" s="263"/>
      <c r="L858" s="267"/>
      <c r="M858" s="268"/>
      <c r="N858" s="269"/>
      <c r="O858" s="269"/>
      <c r="P858" s="269"/>
      <c r="Q858" s="269"/>
      <c r="R858" s="269"/>
      <c r="S858" s="269"/>
      <c r="T858" s="270"/>
      <c r="AT858" s="271" t="s">
        <v>210</v>
      </c>
      <c r="AU858" s="271" t="s">
        <v>87</v>
      </c>
      <c r="AV858" s="16" t="s">
        <v>81</v>
      </c>
      <c r="AW858" s="16" t="s">
        <v>33</v>
      </c>
      <c r="AX858" s="16" t="s">
        <v>77</v>
      </c>
      <c r="AY858" s="271" t="s">
        <v>202</v>
      </c>
    </row>
    <row r="859" spans="1:65" s="13" customFormat="1" ht="11.25">
      <c r="B859" s="228"/>
      <c r="C859" s="229"/>
      <c r="D859" s="230" t="s">
        <v>210</v>
      </c>
      <c r="E859" s="231" t="s">
        <v>1</v>
      </c>
      <c r="F859" s="232" t="s">
        <v>3136</v>
      </c>
      <c r="G859" s="229"/>
      <c r="H859" s="233">
        <v>608.2127999999999</v>
      </c>
      <c r="I859" s="234"/>
      <c r="J859" s="229"/>
      <c r="K859" s="229"/>
      <c r="L859" s="235"/>
      <c r="M859" s="236"/>
      <c r="N859" s="237"/>
      <c r="O859" s="237"/>
      <c r="P859" s="237"/>
      <c r="Q859" s="237"/>
      <c r="R859" s="237"/>
      <c r="S859" s="237"/>
      <c r="T859" s="238"/>
      <c r="AT859" s="239" t="s">
        <v>210</v>
      </c>
      <c r="AU859" s="239" t="s">
        <v>87</v>
      </c>
      <c r="AV859" s="13" t="s">
        <v>87</v>
      </c>
      <c r="AW859" s="13" t="s">
        <v>33</v>
      </c>
      <c r="AX859" s="13" t="s">
        <v>77</v>
      </c>
      <c r="AY859" s="239" t="s">
        <v>202</v>
      </c>
    </row>
    <row r="860" spans="1:65" s="13" customFormat="1" ht="11.25">
      <c r="B860" s="228"/>
      <c r="C860" s="229"/>
      <c r="D860" s="230" t="s">
        <v>210</v>
      </c>
      <c r="E860" s="231" t="s">
        <v>1</v>
      </c>
      <c r="F860" s="232" t="s">
        <v>3137</v>
      </c>
      <c r="G860" s="229"/>
      <c r="H860" s="233">
        <v>74.099999999999994</v>
      </c>
      <c r="I860" s="234"/>
      <c r="J860" s="229"/>
      <c r="K860" s="229"/>
      <c r="L860" s="235"/>
      <c r="M860" s="236"/>
      <c r="N860" s="237"/>
      <c r="O860" s="237"/>
      <c r="P860" s="237"/>
      <c r="Q860" s="237"/>
      <c r="R860" s="237"/>
      <c r="S860" s="237"/>
      <c r="T860" s="238"/>
      <c r="AT860" s="239" t="s">
        <v>210</v>
      </c>
      <c r="AU860" s="239" t="s">
        <v>87</v>
      </c>
      <c r="AV860" s="13" t="s">
        <v>87</v>
      </c>
      <c r="AW860" s="13" t="s">
        <v>33</v>
      </c>
      <c r="AX860" s="13" t="s">
        <v>77</v>
      </c>
      <c r="AY860" s="239" t="s">
        <v>202</v>
      </c>
    </row>
    <row r="861" spans="1:65" s="13" customFormat="1" ht="11.25">
      <c r="B861" s="228"/>
      <c r="C861" s="229"/>
      <c r="D861" s="230" t="s">
        <v>210</v>
      </c>
      <c r="E861" s="231" t="s">
        <v>1</v>
      </c>
      <c r="F861" s="232" t="s">
        <v>3138</v>
      </c>
      <c r="G861" s="229"/>
      <c r="H861" s="233">
        <v>73.529999999999987</v>
      </c>
      <c r="I861" s="234"/>
      <c r="J861" s="229"/>
      <c r="K861" s="229"/>
      <c r="L861" s="235"/>
      <c r="M861" s="236"/>
      <c r="N861" s="237"/>
      <c r="O861" s="237"/>
      <c r="P861" s="237"/>
      <c r="Q861" s="237"/>
      <c r="R861" s="237"/>
      <c r="S861" s="237"/>
      <c r="T861" s="238"/>
      <c r="AT861" s="239" t="s">
        <v>210</v>
      </c>
      <c r="AU861" s="239" t="s">
        <v>87</v>
      </c>
      <c r="AV861" s="13" t="s">
        <v>87</v>
      </c>
      <c r="AW861" s="13" t="s">
        <v>33</v>
      </c>
      <c r="AX861" s="13" t="s">
        <v>77</v>
      </c>
      <c r="AY861" s="239" t="s">
        <v>202</v>
      </c>
    </row>
    <row r="862" spans="1:65" s="16" customFormat="1" ht="22.5">
      <c r="B862" s="262"/>
      <c r="C862" s="263"/>
      <c r="D862" s="230" t="s">
        <v>210</v>
      </c>
      <c r="E862" s="264" t="s">
        <v>1</v>
      </c>
      <c r="F862" s="265" t="s">
        <v>3139</v>
      </c>
      <c r="G862" s="263"/>
      <c r="H862" s="264" t="s">
        <v>1</v>
      </c>
      <c r="I862" s="266"/>
      <c r="J862" s="263"/>
      <c r="K862" s="263"/>
      <c r="L862" s="267"/>
      <c r="M862" s="268"/>
      <c r="N862" s="269"/>
      <c r="O862" s="269"/>
      <c r="P862" s="269"/>
      <c r="Q862" s="269"/>
      <c r="R862" s="269"/>
      <c r="S862" s="269"/>
      <c r="T862" s="270"/>
      <c r="AT862" s="271" t="s">
        <v>210</v>
      </c>
      <c r="AU862" s="271" t="s">
        <v>87</v>
      </c>
      <c r="AV862" s="16" t="s">
        <v>81</v>
      </c>
      <c r="AW862" s="16" t="s">
        <v>33</v>
      </c>
      <c r="AX862" s="16" t="s">
        <v>77</v>
      </c>
      <c r="AY862" s="271" t="s">
        <v>202</v>
      </c>
    </row>
    <row r="863" spans="1:65" s="13" customFormat="1" ht="11.25">
      <c r="B863" s="228"/>
      <c r="C863" s="229"/>
      <c r="D863" s="230" t="s">
        <v>210</v>
      </c>
      <c r="E863" s="231" t="s">
        <v>1</v>
      </c>
      <c r="F863" s="232" t="s">
        <v>3140</v>
      </c>
      <c r="G863" s="229"/>
      <c r="H863" s="233">
        <v>290.7</v>
      </c>
      <c r="I863" s="234"/>
      <c r="J863" s="229"/>
      <c r="K863" s="229"/>
      <c r="L863" s="235"/>
      <c r="M863" s="236"/>
      <c r="N863" s="237"/>
      <c r="O863" s="237"/>
      <c r="P863" s="237"/>
      <c r="Q863" s="237"/>
      <c r="R863" s="237"/>
      <c r="S863" s="237"/>
      <c r="T863" s="238"/>
      <c r="AT863" s="239" t="s">
        <v>210</v>
      </c>
      <c r="AU863" s="239" t="s">
        <v>87</v>
      </c>
      <c r="AV863" s="13" t="s">
        <v>87</v>
      </c>
      <c r="AW863" s="13" t="s">
        <v>33</v>
      </c>
      <c r="AX863" s="13" t="s">
        <v>77</v>
      </c>
      <c r="AY863" s="239" t="s">
        <v>202</v>
      </c>
    </row>
    <row r="864" spans="1:65" s="16" customFormat="1" ht="22.5">
      <c r="B864" s="262"/>
      <c r="C864" s="263"/>
      <c r="D864" s="230" t="s">
        <v>210</v>
      </c>
      <c r="E864" s="264" t="s">
        <v>1</v>
      </c>
      <c r="F864" s="265" t="s">
        <v>3141</v>
      </c>
      <c r="G864" s="263"/>
      <c r="H864" s="264" t="s">
        <v>1</v>
      </c>
      <c r="I864" s="266"/>
      <c r="J864" s="263"/>
      <c r="K864" s="263"/>
      <c r="L864" s="267"/>
      <c r="M864" s="268"/>
      <c r="N864" s="269"/>
      <c r="O864" s="269"/>
      <c r="P864" s="269"/>
      <c r="Q864" s="269"/>
      <c r="R864" s="269"/>
      <c r="S864" s="269"/>
      <c r="T864" s="270"/>
      <c r="AT864" s="271" t="s">
        <v>210</v>
      </c>
      <c r="AU864" s="271" t="s">
        <v>87</v>
      </c>
      <c r="AV864" s="16" t="s">
        <v>81</v>
      </c>
      <c r="AW864" s="16" t="s">
        <v>33</v>
      </c>
      <c r="AX864" s="16" t="s">
        <v>77</v>
      </c>
      <c r="AY864" s="271" t="s">
        <v>202</v>
      </c>
    </row>
    <row r="865" spans="2:51" s="13" customFormat="1" ht="11.25">
      <c r="B865" s="228"/>
      <c r="C865" s="229"/>
      <c r="D865" s="230" t="s">
        <v>210</v>
      </c>
      <c r="E865" s="231" t="s">
        <v>1</v>
      </c>
      <c r="F865" s="232" t="s">
        <v>3142</v>
      </c>
      <c r="G865" s="229"/>
      <c r="H865" s="233">
        <v>461.24399999999997</v>
      </c>
      <c r="I865" s="234"/>
      <c r="J865" s="229"/>
      <c r="K865" s="229"/>
      <c r="L865" s="235"/>
      <c r="M865" s="236"/>
      <c r="N865" s="237"/>
      <c r="O865" s="237"/>
      <c r="P865" s="237"/>
      <c r="Q865" s="237"/>
      <c r="R865" s="237"/>
      <c r="S865" s="237"/>
      <c r="T865" s="238"/>
      <c r="AT865" s="239" t="s">
        <v>210</v>
      </c>
      <c r="AU865" s="239" t="s">
        <v>87</v>
      </c>
      <c r="AV865" s="13" t="s">
        <v>87</v>
      </c>
      <c r="AW865" s="13" t="s">
        <v>33</v>
      </c>
      <c r="AX865" s="13" t="s">
        <v>77</v>
      </c>
      <c r="AY865" s="239" t="s">
        <v>202</v>
      </c>
    </row>
    <row r="866" spans="2:51" s="13" customFormat="1" ht="11.25">
      <c r="B866" s="228"/>
      <c r="C866" s="229"/>
      <c r="D866" s="230" t="s">
        <v>210</v>
      </c>
      <c r="E866" s="231" t="s">
        <v>1</v>
      </c>
      <c r="F866" s="232" t="s">
        <v>3143</v>
      </c>
      <c r="G866" s="229"/>
      <c r="H866" s="233">
        <v>27.9072</v>
      </c>
      <c r="I866" s="234"/>
      <c r="J866" s="229"/>
      <c r="K866" s="229"/>
      <c r="L866" s="235"/>
      <c r="M866" s="236"/>
      <c r="N866" s="237"/>
      <c r="O866" s="237"/>
      <c r="P866" s="237"/>
      <c r="Q866" s="237"/>
      <c r="R866" s="237"/>
      <c r="S866" s="237"/>
      <c r="T866" s="238"/>
      <c r="AT866" s="239" t="s">
        <v>210</v>
      </c>
      <c r="AU866" s="239" t="s">
        <v>87</v>
      </c>
      <c r="AV866" s="13" t="s">
        <v>87</v>
      </c>
      <c r="AW866" s="13" t="s">
        <v>33</v>
      </c>
      <c r="AX866" s="13" t="s">
        <v>77</v>
      </c>
      <c r="AY866" s="239" t="s">
        <v>202</v>
      </c>
    </row>
    <row r="867" spans="2:51" s="16" customFormat="1" ht="22.5">
      <c r="B867" s="262"/>
      <c r="C867" s="263"/>
      <c r="D867" s="230" t="s">
        <v>210</v>
      </c>
      <c r="E867" s="264" t="s">
        <v>1</v>
      </c>
      <c r="F867" s="265" t="s">
        <v>3144</v>
      </c>
      <c r="G867" s="263"/>
      <c r="H867" s="264" t="s">
        <v>1</v>
      </c>
      <c r="I867" s="266"/>
      <c r="J867" s="263"/>
      <c r="K867" s="263"/>
      <c r="L867" s="267"/>
      <c r="M867" s="268"/>
      <c r="N867" s="269"/>
      <c r="O867" s="269"/>
      <c r="P867" s="269"/>
      <c r="Q867" s="269"/>
      <c r="R867" s="269"/>
      <c r="S867" s="269"/>
      <c r="T867" s="270"/>
      <c r="AT867" s="271" t="s">
        <v>210</v>
      </c>
      <c r="AU867" s="271" t="s">
        <v>87</v>
      </c>
      <c r="AV867" s="16" t="s">
        <v>81</v>
      </c>
      <c r="AW867" s="16" t="s">
        <v>33</v>
      </c>
      <c r="AX867" s="16" t="s">
        <v>77</v>
      </c>
      <c r="AY867" s="271" t="s">
        <v>202</v>
      </c>
    </row>
    <row r="868" spans="2:51" s="13" customFormat="1" ht="11.25">
      <c r="B868" s="228"/>
      <c r="C868" s="229"/>
      <c r="D868" s="230" t="s">
        <v>210</v>
      </c>
      <c r="E868" s="231" t="s">
        <v>1</v>
      </c>
      <c r="F868" s="232" t="s">
        <v>3145</v>
      </c>
      <c r="G868" s="229"/>
      <c r="H868" s="233">
        <v>430.91999999999996</v>
      </c>
      <c r="I868" s="234"/>
      <c r="J868" s="229"/>
      <c r="K868" s="229"/>
      <c r="L868" s="235"/>
      <c r="M868" s="236"/>
      <c r="N868" s="237"/>
      <c r="O868" s="237"/>
      <c r="P868" s="237"/>
      <c r="Q868" s="237"/>
      <c r="R868" s="237"/>
      <c r="S868" s="237"/>
      <c r="T868" s="238"/>
      <c r="AT868" s="239" t="s">
        <v>210</v>
      </c>
      <c r="AU868" s="239" t="s">
        <v>87</v>
      </c>
      <c r="AV868" s="13" t="s">
        <v>87</v>
      </c>
      <c r="AW868" s="13" t="s">
        <v>33</v>
      </c>
      <c r="AX868" s="13" t="s">
        <v>77</v>
      </c>
      <c r="AY868" s="239" t="s">
        <v>202</v>
      </c>
    </row>
    <row r="869" spans="2:51" s="16" customFormat="1" ht="33.75">
      <c r="B869" s="262"/>
      <c r="C869" s="263"/>
      <c r="D869" s="230" t="s">
        <v>210</v>
      </c>
      <c r="E869" s="264" t="s">
        <v>1</v>
      </c>
      <c r="F869" s="265" t="s">
        <v>3146</v>
      </c>
      <c r="G869" s="263"/>
      <c r="H869" s="264" t="s">
        <v>1</v>
      </c>
      <c r="I869" s="266"/>
      <c r="J869" s="263"/>
      <c r="K869" s="263"/>
      <c r="L869" s="267"/>
      <c r="M869" s="268"/>
      <c r="N869" s="269"/>
      <c r="O869" s="269"/>
      <c r="P869" s="269"/>
      <c r="Q869" s="269"/>
      <c r="R869" s="269"/>
      <c r="S869" s="269"/>
      <c r="T869" s="270"/>
      <c r="AT869" s="271" t="s">
        <v>210</v>
      </c>
      <c r="AU869" s="271" t="s">
        <v>87</v>
      </c>
      <c r="AV869" s="16" t="s">
        <v>81</v>
      </c>
      <c r="AW869" s="16" t="s">
        <v>33</v>
      </c>
      <c r="AX869" s="16" t="s">
        <v>77</v>
      </c>
      <c r="AY869" s="271" t="s">
        <v>202</v>
      </c>
    </row>
    <row r="870" spans="2:51" s="13" customFormat="1" ht="11.25">
      <c r="B870" s="228"/>
      <c r="C870" s="229"/>
      <c r="D870" s="230" t="s">
        <v>210</v>
      </c>
      <c r="E870" s="231" t="s">
        <v>1</v>
      </c>
      <c r="F870" s="232" t="s">
        <v>3147</v>
      </c>
      <c r="G870" s="229"/>
      <c r="H870" s="233">
        <v>534.34079999999994</v>
      </c>
      <c r="I870" s="234"/>
      <c r="J870" s="229"/>
      <c r="K870" s="229"/>
      <c r="L870" s="235"/>
      <c r="M870" s="236"/>
      <c r="N870" s="237"/>
      <c r="O870" s="237"/>
      <c r="P870" s="237"/>
      <c r="Q870" s="237"/>
      <c r="R870" s="237"/>
      <c r="S870" s="237"/>
      <c r="T870" s="238"/>
      <c r="AT870" s="239" t="s">
        <v>210</v>
      </c>
      <c r="AU870" s="239" t="s">
        <v>87</v>
      </c>
      <c r="AV870" s="13" t="s">
        <v>87</v>
      </c>
      <c r="AW870" s="13" t="s">
        <v>33</v>
      </c>
      <c r="AX870" s="13" t="s">
        <v>77</v>
      </c>
      <c r="AY870" s="239" t="s">
        <v>202</v>
      </c>
    </row>
    <row r="871" spans="2:51" s="13" customFormat="1" ht="11.25">
      <c r="B871" s="228"/>
      <c r="C871" s="229"/>
      <c r="D871" s="230" t="s">
        <v>210</v>
      </c>
      <c r="E871" s="231" t="s">
        <v>1</v>
      </c>
      <c r="F871" s="232" t="s">
        <v>3148</v>
      </c>
      <c r="G871" s="229"/>
      <c r="H871" s="233">
        <v>32.832000000000001</v>
      </c>
      <c r="I871" s="234"/>
      <c r="J871" s="229"/>
      <c r="K871" s="229"/>
      <c r="L871" s="235"/>
      <c r="M871" s="236"/>
      <c r="N871" s="237"/>
      <c r="O871" s="237"/>
      <c r="P871" s="237"/>
      <c r="Q871" s="237"/>
      <c r="R871" s="237"/>
      <c r="S871" s="237"/>
      <c r="T871" s="238"/>
      <c r="AT871" s="239" t="s">
        <v>210</v>
      </c>
      <c r="AU871" s="239" t="s">
        <v>87</v>
      </c>
      <c r="AV871" s="13" t="s">
        <v>87</v>
      </c>
      <c r="AW871" s="13" t="s">
        <v>33</v>
      </c>
      <c r="AX871" s="13" t="s">
        <v>77</v>
      </c>
      <c r="AY871" s="239" t="s">
        <v>202</v>
      </c>
    </row>
    <row r="872" spans="2:51" s="16" customFormat="1" ht="22.5">
      <c r="B872" s="262"/>
      <c r="C872" s="263"/>
      <c r="D872" s="230" t="s">
        <v>210</v>
      </c>
      <c r="E872" s="264" t="s">
        <v>1</v>
      </c>
      <c r="F872" s="265" t="s">
        <v>3149</v>
      </c>
      <c r="G872" s="263"/>
      <c r="H872" s="264" t="s">
        <v>1</v>
      </c>
      <c r="I872" s="266"/>
      <c r="J872" s="263"/>
      <c r="K872" s="263"/>
      <c r="L872" s="267"/>
      <c r="M872" s="268"/>
      <c r="N872" s="269"/>
      <c r="O872" s="269"/>
      <c r="P872" s="269"/>
      <c r="Q872" s="269"/>
      <c r="R872" s="269"/>
      <c r="S872" s="269"/>
      <c r="T872" s="270"/>
      <c r="AT872" s="271" t="s">
        <v>210</v>
      </c>
      <c r="AU872" s="271" t="s">
        <v>87</v>
      </c>
      <c r="AV872" s="16" t="s">
        <v>81</v>
      </c>
      <c r="AW872" s="16" t="s">
        <v>33</v>
      </c>
      <c r="AX872" s="16" t="s">
        <v>77</v>
      </c>
      <c r="AY872" s="271" t="s">
        <v>202</v>
      </c>
    </row>
    <row r="873" spans="2:51" s="13" customFormat="1" ht="11.25">
      <c r="B873" s="228"/>
      <c r="C873" s="229"/>
      <c r="D873" s="230" t="s">
        <v>210</v>
      </c>
      <c r="E873" s="231" t="s">
        <v>1</v>
      </c>
      <c r="F873" s="232" t="s">
        <v>3150</v>
      </c>
      <c r="G873" s="229"/>
      <c r="H873" s="233">
        <v>386.46</v>
      </c>
      <c r="I873" s="234"/>
      <c r="J873" s="229"/>
      <c r="K873" s="229"/>
      <c r="L873" s="235"/>
      <c r="M873" s="236"/>
      <c r="N873" s="237"/>
      <c r="O873" s="237"/>
      <c r="P873" s="237"/>
      <c r="Q873" s="237"/>
      <c r="R873" s="237"/>
      <c r="S873" s="237"/>
      <c r="T873" s="238"/>
      <c r="AT873" s="239" t="s">
        <v>210</v>
      </c>
      <c r="AU873" s="239" t="s">
        <v>87</v>
      </c>
      <c r="AV873" s="13" t="s">
        <v>87</v>
      </c>
      <c r="AW873" s="13" t="s">
        <v>33</v>
      </c>
      <c r="AX873" s="13" t="s">
        <v>77</v>
      </c>
      <c r="AY873" s="239" t="s">
        <v>202</v>
      </c>
    </row>
    <row r="874" spans="2:51" s="16" customFormat="1" ht="33.75">
      <c r="B874" s="262"/>
      <c r="C874" s="263"/>
      <c r="D874" s="230" t="s">
        <v>210</v>
      </c>
      <c r="E874" s="264" t="s">
        <v>1</v>
      </c>
      <c r="F874" s="265" t="s">
        <v>3151</v>
      </c>
      <c r="G874" s="263"/>
      <c r="H874" s="264" t="s">
        <v>1</v>
      </c>
      <c r="I874" s="266"/>
      <c r="J874" s="263"/>
      <c r="K874" s="263"/>
      <c r="L874" s="267"/>
      <c r="M874" s="268"/>
      <c r="N874" s="269"/>
      <c r="O874" s="269"/>
      <c r="P874" s="269"/>
      <c r="Q874" s="269"/>
      <c r="R874" s="269"/>
      <c r="S874" s="269"/>
      <c r="T874" s="270"/>
      <c r="AT874" s="271" t="s">
        <v>210</v>
      </c>
      <c r="AU874" s="271" t="s">
        <v>87</v>
      </c>
      <c r="AV874" s="16" t="s">
        <v>81</v>
      </c>
      <c r="AW874" s="16" t="s">
        <v>33</v>
      </c>
      <c r="AX874" s="16" t="s">
        <v>77</v>
      </c>
      <c r="AY874" s="271" t="s">
        <v>202</v>
      </c>
    </row>
    <row r="875" spans="2:51" s="13" customFormat="1" ht="11.25">
      <c r="B875" s="228"/>
      <c r="C875" s="229"/>
      <c r="D875" s="230" t="s">
        <v>210</v>
      </c>
      <c r="E875" s="231" t="s">
        <v>1</v>
      </c>
      <c r="F875" s="232" t="s">
        <v>3152</v>
      </c>
      <c r="G875" s="229"/>
      <c r="H875" s="233">
        <v>399.59279999999995</v>
      </c>
      <c r="I875" s="234"/>
      <c r="J875" s="229"/>
      <c r="K875" s="229"/>
      <c r="L875" s="235"/>
      <c r="M875" s="236"/>
      <c r="N875" s="237"/>
      <c r="O875" s="237"/>
      <c r="P875" s="237"/>
      <c r="Q875" s="237"/>
      <c r="R875" s="237"/>
      <c r="S875" s="237"/>
      <c r="T875" s="238"/>
      <c r="AT875" s="239" t="s">
        <v>210</v>
      </c>
      <c r="AU875" s="239" t="s">
        <v>87</v>
      </c>
      <c r="AV875" s="13" t="s">
        <v>87</v>
      </c>
      <c r="AW875" s="13" t="s">
        <v>33</v>
      </c>
      <c r="AX875" s="13" t="s">
        <v>77</v>
      </c>
      <c r="AY875" s="239" t="s">
        <v>202</v>
      </c>
    </row>
    <row r="876" spans="2:51" s="13" customFormat="1" ht="11.25">
      <c r="B876" s="228"/>
      <c r="C876" s="229"/>
      <c r="D876" s="230" t="s">
        <v>210</v>
      </c>
      <c r="E876" s="231" t="s">
        <v>1</v>
      </c>
      <c r="F876" s="232" t="s">
        <v>3153</v>
      </c>
      <c r="G876" s="229"/>
      <c r="H876" s="233">
        <v>23.939999999999998</v>
      </c>
      <c r="I876" s="234"/>
      <c r="J876" s="229"/>
      <c r="K876" s="229"/>
      <c r="L876" s="235"/>
      <c r="M876" s="236"/>
      <c r="N876" s="237"/>
      <c r="O876" s="237"/>
      <c r="P876" s="237"/>
      <c r="Q876" s="237"/>
      <c r="R876" s="237"/>
      <c r="S876" s="237"/>
      <c r="T876" s="238"/>
      <c r="AT876" s="239" t="s">
        <v>210</v>
      </c>
      <c r="AU876" s="239" t="s">
        <v>87</v>
      </c>
      <c r="AV876" s="13" t="s">
        <v>87</v>
      </c>
      <c r="AW876" s="13" t="s">
        <v>33</v>
      </c>
      <c r="AX876" s="13" t="s">
        <v>77</v>
      </c>
      <c r="AY876" s="239" t="s">
        <v>202</v>
      </c>
    </row>
    <row r="877" spans="2:51" s="13" customFormat="1" ht="11.25">
      <c r="B877" s="228"/>
      <c r="C877" s="229"/>
      <c r="D877" s="230" t="s">
        <v>210</v>
      </c>
      <c r="E877" s="231" t="s">
        <v>1</v>
      </c>
      <c r="F877" s="232" t="s">
        <v>3154</v>
      </c>
      <c r="G877" s="229"/>
      <c r="H877" s="233">
        <v>20.52</v>
      </c>
      <c r="I877" s="234"/>
      <c r="J877" s="229"/>
      <c r="K877" s="229"/>
      <c r="L877" s="235"/>
      <c r="M877" s="236"/>
      <c r="N877" s="237"/>
      <c r="O877" s="237"/>
      <c r="P877" s="237"/>
      <c r="Q877" s="237"/>
      <c r="R877" s="237"/>
      <c r="S877" s="237"/>
      <c r="T877" s="238"/>
      <c r="AT877" s="239" t="s">
        <v>210</v>
      </c>
      <c r="AU877" s="239" t="s">
        <v>87</v>
      </c>
      <c r="AV877" s="13" t="s">
        <v>87</v>
      </c>
      <c r="AW877" s="13" t="s">
        <v>33</v>
      </c>
      <c r="AX877" s="13" t="s">
        <v>77</v>
      </c>
      <c r="AY877" s="239" t="s">
        <v>202</v>
      </c>
    </row>
    <row r="878" spans="2:51" s="13" customFormat="1" ht="11.25">
      <c r="B878" s="228"/>
      <c r="C878" s="229"/>
      <c r="D878" s="230" t="s">
        <v>210</v>
      </c>
      <c r="E878" s="231" t="s">
        <v>1</v>
      </c>
      <c r="F878" s="232" t="s">
        <v>3155</v>
      </c>
      <c r="G878" s="229"/>
      <c r="H878" s="233">
        <v>181.1</v>
      </c>
      <c r="I878" s="234"/>
      <c r="J878" s="229"/>
      <c r="K878" s="229"/>
      <c r="L878" s="235"/>
      <c r="M878" s="236"/>
      <c r="N878" s="237"/>
      <c r="O878" s="237"/>
      <c r="P878" s="237"/>
      <c r="Q878" s="237"/>
      <c r="R878" s="237"/>
      <c r="S878" s="237"/>
      <c r="T878" s="238"/>
      <c r="AT878" s="239" t="s">
        <v>210</v>
      </c>
      <c r="AU878" s="239" t="s">
        <v>87</v>
      </c>
      <c r="AV878" s="13" t="s">
        <v>87</v>
      </c>
      <c r="AW878" s="13" t="s">
        <v>33</v>
      </c>
      <c r="AX878" s="13" t="s">
        <v>77</v>
      </c>
      <c r="AY878" s="239" t="s">
        <v>202</v>
      </c>
    </row>
    <row r="879" spans="2:51" s="16" customFormat="1" ht="11.25">
      <c r="B879" s="262"/>
      <c r="C879" s="263"/>
      <c r="D879" s="230" t="s">
        <v>210</v>
      </c>
      <c r="E879" s="264" t="s">
        <v>1</v>
      </c>
      <c r="F879" s="265" t="s">
        <v>3156</v>
      </c>
      <c r="G879" s="263"/>
      <c r="H879" s="264" t="s">
        <v>1</v>
      </c>
      <c r="I879" s="266"/>
      <c r="J879" s="263"/>
      <c r="K879" s="263"/>
      <c r="L879" s="267"/>
      <c r="M879" s="268"/>
      <c r="N879" s="269"/>
      <c r="O879" s="269"/>
      <c r="P879" s="269"/>
      <c r="Q879" s="269"/>
      <c r="R879" s="269"/>
      <c r="S879" s="269"/>
      <c r="T879" s="270"/>
      <c r="AT879" s="271" t="s">
        <v>210</v>
      </c>
      <c r="AU879" s="271" t="s">
        <v>87</v>
      </c>
      <c r="AV879" s="16" t="s">
        <v>81</v>
      </c>
      <c r="AW879" s="16" t="s">
        <v>33</v>
      </c>
      <c r="AX879" s="16" t="s">
        <v>77</v>
      </c>
      <c r="AY879" s="271" t="s">
        <v>202</v>
      </c>
    </row>
    <row r="880" spans="2:51" s="13" customFormat="1" ht="11.25">
      <c r="B880" s="228"/>
      <c r="C880" s="229"/>
      <c r="D880" s="230" t="s">
        <v>210</v>
      </c>
      <c r="E880" s="231" t="s">
        <v>1</v>
      </c>
      <c r="F880" s="232" t="s">
        <v>3157</v>
      </c>
      <c r="G880" s="229"/>
      <c r="H880" s="233">
        <v>159.80000000000001</v>
      </c>
      <c r="I880" s="234"/>
      <c r="J880" s="229"/>
      <c r="K880" s="229"/>
      <c r="L880" s="235"/>
      <c r="M880" s="236"/>
      <c r="N880" s="237"/>
      <c r="O880" s="237"/>
      <c r="P880" s="237"/>
      <c r="Q880" s="237"/>
      <c r="R880" s="237"/>
      <c r="S880" s="237"/>
      <c r="T880" s="238"/>
      <c r="AT880" s="239" t="s">
        <v>210</v>
      </c>
      <c r="AU880" s="239" t="s">
        <v>87</v>
      </c>
      <c r="AV880" s="13" t="s">
        <v>87</v>
      </c>
      <c r="AW880" s="13" t="s">
        <v>33</v>
      </c>
      <c r="AX880" s="13" t="s">
        <v>77</v>
      </c>
      <c r="AY880" s="239" t="s">
        <v>202</v>
      </c>
    </row>
    <row r="881" spans="1:65" s="13" customFormat="1" ht="11.25">
      <c r="B881" s="228"/>
      <c r="C881" s="229"/>
      <c r="D881" s="230" t="s">
        <v>210</v>
      </c>
      <c r="E881" s="231" t="s">
        <v>1</v>
      </c>
      <c r="F881" s="232" t="s">
        <v>3158</v>
      </c>
      <c r="G881" s="229"/>
      <c r="H881" s="233">
        <v>76.203999999999994</v>
      </c>
      <c r="I881" s="234"/>
      <c r="J881" s="229"/>
      <c r="K881" s="229"/>
      <c r="L881" s="235"/>
      <c r="M881" s="236"/>
      <c r="N881" s="237"/>
      <c r="O881" s="237"/>
      <c r="P881" s="237"/>
      <c r="Q881" s="237"/>
      <c r="R881" s="237"/>
      <c r="S881" s="237"/>
      <c r="T881" s="238"/>
      <c r="AT881" s="239" t="s">
        <v>210</v>
      </c>
      <c r="AU881" s="239" t="s">
        <v>87</v>
      </c>
      <c r="AV881" s="13" t="s">
        <v>87</v>
      </c>
      <c r="AW881" s="13" t="s">
        <v>33</v>
      </c>
      <c r="AX881" s="13" t="s">
        <v>77</v>
      </c>
      <c r="AY881" s="239" t="s">
        <v>202</v>
      </c>
    </row>
    <row r="882" spans="1:65" s="14" customFormat="1" ht="11.25">
      <c r="B882" s="240"/>
      <c r="C882" s="241"/>
      <c r="D882" s="230" t="s">
        <v>210</v>
      </c>
      <c r="E882" s="242" t="s">
        <v>1</v>
      </c>
      <c r="F882" s="243" t="s">
        <v>227</v>
      </c>
      <c r="G882" s="241"/>
      <c r="H882" s="244">
        <v>9344.1384000000016</v>
      </c>
      <c r="I882" s="245"/>
      <c r="J882" s="241"/>
      <c r="K882" s="241"/>
      <c r="L882" s="246"/>
      <c r="M882" s="247"/>
      <c r="N882" s="248"/>
      <c r="O882" s="248"/>
      <c r="P882" s="248"/>
      <c r="Q882" s="248"/>
      <c r="R882" s="248"/>
      <c r="S882" s="248"/>
      <c r="T882" s="249"/>
      <c r="AT882" s="250" t="s">
        <v>210</v>
      </c>
      <c r="AU882" s="250" t="s">
        <v>87</v>
      </c>
      <c r="AV882" s="14" t="s">
        <v>215</v>
      </c>
      <c r="AW882" s="14" t="s">
        <v>33</v>
      </c>
      <c r="AX882" s="14" t="s">
        <v>81</v>
      </c>
      <c r="AY882" s="250" t="s">
        <v>202</v>
      </c>
    </row>
    <row r="883" spans="1:65" s="2" customFormat="1" ht="14.45" customHeight="1">
      <c r="A883" s="36"/>
      <c r="B883" s="37"/>
      <c r="C883" s="272" t="s">
        <v>1212</v>
      </c>
      <c r="D883" s="272" t="s">
        <v>489</v>
      </c>
      <c r="E883" s="273" t="s">
        <v>995</v>
      </c>
      <c r="F883" s="274" t="s">
        <v>986</v>
      </c>
      <c r="G883" s="275" t="s">
        <v>981</v>
      </c>
      <c r="H883" s="276">
        <v>105.78</v>
      </c>
      <c r="I883" s="277"/>
      <c r="J883" s="278">
        <f>ROUND(I883*H883,2)</f>
        <v>0</v>
      </c>
      <c r="K883" s="279"/>
      <c r="L883" s="280"/>
      <c r="M883" s="281" t="s">
        <v>1</v>
      </c>
      <c r="N883" s="282" t="s">
        <v>43</v>
      </c>
      <c r="O883" s="73"/>
      <c r="P883" s="225">
        <f>O883*H883</f>
        <v>0</v>
      </c>
      <c r="Q883" s="225">
        <v>1E-3</v>
      </c>
      <c r="R883" s="225">
        <f>Q883*H883</f>
        <v>0.10578</v>
      </c>
      <c r="S883" s="225">
        <v>0</v>
      </c>
      <c r="T883" s="226">
        <f>S883*H883</f>
        <v>0</v>
      </c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R883" s="227" t="s">
        <v>390</v>
      </c>
      <c r="AT883" s="227" t="s">
        <v>489</v>
      </c>
      <c r="AU883" s="227" t="s">
        <v>87</v>
      </c>
      <c r="AY883" s="18" t="s">
        <v>202</v>
      </c>
      <c r="BE883" s="122">
        <f>IF(N883="základná",J883,0)</f>
        <v>0</v>
      </c>
      <c r="BF883" s="122">
        <f>IF(N883="znížená",J883,0)</f>
        <v>0</v>
      </c>
      <c r="BG883" s="122">
        <f>IF(N883="zákl. prenesená",J883,0)</f>
        <v>0</v>
      </c>
      <c r="BH883" s="122">
        <f>IF(N883="zníž. prenesená",J883,0)</f>
        <v>0</v>
      </c>
      <c r="BI883" s="122">
        <f>IF(N883="nulová",J883,0)</f>
        <v>0</v>
      </c>
      <c r="BJ883" s="18" t="s">
        <v>87</v>
      </c>
      <c r="BK883" s="122">
        <f>ROUND(I883*H883,2)</f>
        <v>0</v>
      </c>
      <c r="BL883" s="18" t="s">
        <v>289</v>
      </c>
      <c r="BM883" s="227" t="s">
        <v>3159</v>
      </c>
    </row>
    <row r="884" spans="1:65" s="2" customFormat="1" ht="24.2" customHeight="1">
      <c r="A884" s="36"/>
      <c r="B884" s="37"/>
      <c r="C884" s="272" t="s">
        <v>1217</v>
      </c>
      <c r="D884" s="272" t="s">
        <v>489</v>
      </c>
      <c r="E884" s="273" t="s">
        <v>998</v>
      </c>
      <c r="F884" s="274" t="s">
        <v>999</v>
      </c>
      <c r="G884" s="275" t="s">
        <v>981</v>
      </c>
      <c r="H884" s="276">
        <v>5499.7740000000003</v>
      </c>
      <c r="I884" s="277"/>
      <c r="J884" s="278">
        <f>ROUND(I884*H884,2)</f>
        <v>0</v>
      </c>
      <c r="K884" s="279"/>
      <c r="L884" s="280"/>
      <c r="M884" s="281" t="s">
        <v>1</v>
      </c>
      <c r="N884" s="282" t="s">
        <v>43</v>
      </c>
      <c r="O884" s="73"/>
      <c r="P884" s="225">
        <f>O884*H884</f>
        <v>0</v>
      </c>
      <c r="Q884" s="225">
        <v>1E-3</v>
      </c>
      <c r="R884" s="225">
        <f>Q884*H884</f>
        <v>5.4997740000000004</v>
      </c>
      <c r="S884" s="225">
        <v>0</v>
      </c>
      <c r="T884" s="226">
        <f>S884*H884</f>
        <v>0</v>
      </c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R884" s="227" t="s">
        <v>390</v>
      </c>
      <c r="AT884" s="227" t="s">
        <v>489</v>
      </c>
      <c r="AU884" s="227" t="s">
        <v>87</v>
      </c>
      <c r="AY884" s="18" t="s">
        <v>202</v>
      </c>
      <c r="BE884" s="122">
        <f>IF(N884="základná",J884,0)</f>
        <v>0</v>
      </c>
      <c r="BF884" s="122">
        <f>IF(N884="znížená",J884,0)</f>
        <v>0</v>
      </c>
      <c r="BG884" s="122">
        <f>IF(N884="zákl. prenesená",J884,0)</f>
        <v>0</v>
      </c>
      <c r="BH884" s="122">
        <f>IF(N884="zníž. prenesená",J884,0)</f>
        <v>0</v>
      </c>
      <c r="BI884" s="122">
        <f>IF(N884="nulová",J884,0)</f>
        <v>0</v>
      </c>
      <c r="BJ884" s="18" t="s">
        <v>87</v>
      </c>
      <c r="BK884" s="122">
        <f>ROUND(I884*H884,2)</f>
        <v>0</v>
      </c>
      <c r="BL884" s="18" t="s">
        <v>289</v>
      </c>
      <c r="BM884" s="227" t="s">
        <v>3160</v>
      </c>
    </row>
    <row r="885" spans="1:65" s="13" customFormat="1" ht="11.25">
      <c r="B885" s="228"/>
      <c r="C885" s="229"/>
      <c r="D885" s="230" t="s">
        <v>210</v>
      </c>
      <c r="E885" s="231" t="s">
        <v>1</v>
      </c>
      <c r="F885" s="232" t="s">
        <v>3161</v>
      </c>
      <c r="G885" s="229"/>
      <c r="H885" s="233">
        <v>830.52</v>
      </c>
      <c r="I885" s="234"/>
      <c r="J885" s="229"/>
      <c r="K885" s="229"/>
      <c r="L885" s="235"/>
      <c r="M885" s="236"/>
      <c r="N885" s="237"/>
      <c r="O885" s="237"/>
      <c r="P885" s="237"/>
      <c r="Q885" s="237"/>
      <c r="R885" s="237"/>
      <c r="S885" s="237"/>
      <c r="T885" s="238"/>
      <c r="AT885" s="239" t="s">
        <v>210</v>
      </c>
      <c r="AU885" s="239" t="s">
        <v>87</v>
      </c>
      <c r="AV885" s="13" t="s">
        <v>87</v>
      </c>
      <c r="AW885" s="13" t="s">
        <v>33</v>
      </c>
      <c r="AX885" s="13" t="s">
        <v>77</v>
      </c>
      <c r="AY885" s="239" t="s">
        <v>202</v>
      </c>
    </row>
    <row r="886" spans="1:65" s="13" customFormat="1" ht="22.5">
      <c r="B886" s="228"/>
      <c r="C886" s="229"/>
      <c r="D886" s="230" t="s">
        <v>210</v>
      </c>
      <c r="E886" s="231" t="s">
        <v>1</v>
      </c>
      <c r="F886" s="232" t="s">
        <v>3162</v>
      </c>
      <c r="G886" s="229"/>
      <c r="H886" s="233">
        <v>2645</v>
      </c>
      <c r="I886" s="234"/>
      <c r="J886" s="229"/>
      <c r="K886" s="229"/>
      <c r="L886" s="235"/>
      <c r="M886" s="236"/>
      <c r="N886" s="237"/>
      <c r="O886" s="237"/>
      <c r="P886" s="237"/>
      <c r="Q886" s="237"/>
      <c r="R886" s="237"/>
      <c r="S886" s="237"/>
      <c r="T886" s="238"/>
      <c r="AT886" s="239" t="s">
        <v>210</v>
      </c>
      <c r="AU886" s="239" t="s">
        <v>87</v>
      </c>
      <c r="AV886" s="13" t="s">
        <v>87</v>
      </c>
      <c r="AW886" s="13" t="s">
        <v>33</v>
      </c>
      <c r="AX886" s="13" t="s">
        <v>77</v>
      </c>
      <c r="AY886" s="239" t="s">
        <v>202</v>
      </c>
    </row>
    <row r="887" spans="1:65" s="13" customFormat="1" ht="22.5">
      <c r="B887" s="228"/>
      <c r="C887" s="229"/>
      <c r="D887" s="230" t="s">
        <v>210</v>
      </c>
      <c r="E887" s="231" t="s">
        <v>1</v>
      </c>
      <c r="F887" s="232" t="s">
        <v>3163</v>
      </c>
      <c r="G887" s="229"/>
      <c r="H887" s="233">
        <v>1607.15</v>
      </c>
      <c r="I887" s="234"/>
      <c r="J887" s="229"/>
      <c r="K887" s="229"/>
      <c r="L887" s="235"/>
      <c r="M887" s="236"/>
      <c r="N887" s="237"/>
      <c r="O887" s="237"/>
      <c r="P887" s="237"/>
      <c r="Q887" s="237"/>
      <c r="R887" s="237"/>
      <c r="S887" s="237"/>
      <c r="T887" s="238"/>
      <c r="AT887" s="239" t="s">
        <v>210</v>
      </c>
      <c r="AU887" s="239" t="s">
        <v>87</v>
      </c>
      <c r="AV887" s="13" t="s">
        <v>87</v>
      </c>
      <c r="AW887" s="13" t="s">
        <v>33</v>
      </c>
      <c r="AX887" s="13" t="s">
        <v>77</v>
      </c>
      <c r="AY887" s="239" t="s">
        <v>202</v>
      </c>
    </row>
    <row r="888" spans="1:65" s="13" customFormat="1" ht="11.25">
      <c r="B888" s="228"/>
      <c r="C888" s="229"/>
      <c r="D888" s="230" t="s">
        <v>210</v>
      </c>
      <c r="E888" s="231" t="s">
        <v>1</v>
      </c>
      <c r="F888" s="232" t="s">
        <v>3164</v>
      </c>
      <c r="G888" s="229"/>
      <c r="H888" s="233">
        <v>181.1</v>
      </c>
      <c r="I888" s="234"/>
      <c r="J888" s="229"/>
      <c r="K888" s="229"/>
      <c r="L888" s="235"/>
      <c r="M888" s="236"/>
      <c r="N888" s="237"/>
      <c r="O888" s="237"/>
      <c r="P888" s="237"/>
      <c r="Q888" s="237"/>
      <c r="R888" s="237"/>
      <c r="S888" s="237"/>
      <c r="T888" s="238"/>
      <c r="AT888" s="239" t="s">
        <v>210</v>
      </c>
      <c r="AU888" s="239" t="s">
        <v>87</v>
      </c>
      <c r="AV888" s="13" t="s">
        <v>87</v>
      </c>
      <c r="AW888" s="13" t="s">
        <v>33</v>
      </c>
      <c r="AX888" s="13" t="s">
        <v>77</v>
      </c>
      <c r="AY888" s="239" t="s">
        <v>202</v>
      </c>
    </row>
    <row r="889" spans="1:65" s="16" customFormat="1" ht="11.25">
      <c r="B889" s="262"/>
      <c r="C889" s="263"/>
      <c r="D889" s="230" t="s">
        <v>210</v>
      </c>
      <c r="E889" s="264" t="s">
        <v>1</v>
      </c>
      <c r="F889" s="265" t="s">
        <v>3156</v>
      </c>
      <c r="G889" s="263"/>
      <c r="H889" s="264" t="s">
        <v>1</v>
      </c>
      <c r="I889" s="266"/>
      <c r="J889" s="263"/>
      <c r="K889" s="263"/>
      <c r="L889" s="267"/>
      <c r="M889" s="268"/>
      <c r="N889" s="269"/>
      <c r="O889" s="269"/>
      <c r="P889" s="269"/>
      <c r="Q889" s="269"/>
      <c r="R889" s="269"/>
      <c r="S889" s="269"/>
      <c r="T889" s="270"/>
      <c r="AT889" s="271" t="s">
        <v>210</v>
      </c>
      <c r="AU889" s="271" t="s">
        <v>87</v>
      </c>
      <c r="AV889" s="16" t="s">
        <v>81</v>
      </c>
      <c r="AW889" s="16" t="s">
        <v>33</v>
      </c>
      <c r="AX889" s="16" t="s">
        <v>77</v>
      </c>
      <c r="AY889" s="271" t="s">
        <v>202</v>
      </c>
    </row>
    <row r="890" spans="1:65" s="13" customFormat="1" ht="11.25">
      <c r="B890" s="228"/>
      <c r="C890" s="229"/>
      <c r="D890" s="230" t="s">
        <v>210</v>
      </c>
      <c r="E890" s="231" t="s">
        <v>1</v>
      </c>
      <c r="F890" s="232" t="s">
        <v>3157</v>
      </c>
      <c r="G890" s="229"/>
      <c r="H890" s="233">
        <v>159.80000000000001</v>
      </c>
      <c r="I890" s="234"/>
      <c r="J890" s="229"/>
      <c r="K890" s="229"/>
      <c r="L890" s="235"/>
      <c r="M890" s="236"/>
      <c r="N890" s="237"/>
      <c r="O890" s="237"/>
      <c r="P890" s="237"/>
      <c r="Q890" s="237"/>
      <c r="R890" s="237"/>
      <c r="S890" s="237"/>
      <c r="T890" s="238"/>
      <c r="AT890" s="239" t="s">
        <v>210</v>
      </c>
      <c r="AU890" s="239" t="s">
        <v>87</v>
      </c>
      <c r="AV890" s="13" t="s">
        <v>87</v>
      </c>
      <c r="AW890" s="13" t="s">
        <v>33</v>
      </c>
      <c r="AX890" s="13" t="s">
        <v>77</v>
      </c>
      <c r="AY890" s="239" t="s">
        <v>202</v>
      </c>
    </row>
    <row r="891" spans="1:65" s="13" customFormat="1" ht="11.25">
      <c r="B891" s="228"/>
      <c r="C891" s="229"/>
      <c r="D891" s="230" t="s">
        <v>210</v>
      </c>
      <c r="E891" s="231" t="s">
        <v>1</v>
      </c>
      <c r="F891" s="232" t="s">
        <v>3158</v>
      </c>
      <c r="G891" s="229"/>
      <c r="H891" s="233">
        <v>76.203999999999994</v>
      </c>
      <c r="I891" s="234"/>
      <c r="J891" s="229"/>
      <c r="K891" s="229"/>
      <c r="L891" s="235"/>
      <c r="M891" s="236"/>
      <c r="N891" s="237"/>
      <c r="O891" s="237"/>
      <c r="P891" s="237"/>
      <c r="Q891" s="237"/>
      <c r="R891" s="237"/>
      <c r="S891" s="237"/>
      <c r="T891" s="238"/>
      <c r="AT891" s="239" t="s">
        <v>210</v>
      </c>
      <c r="AU891" s="239" t="s">
        <v>87</v>
      </c>
      <c r="AV891" s="13" t="s">
        <v>87</v>
      </c>
      <c r="AW891" s="13" t="s">
        <v>33</v>
      </c>
      <c r="AX891" s="13" t="s">
        <v>77</v>
      </c>
      <c r="AY891" s="239" t="s">
        <v>202</v>
      </c>
    </row>
    <row r="892" spans="1:65" s="14" customFormat="1" ht="11.25">
      <c r="B892" s="240"/>
      <c r="C892" s="241"/>
      <c r="D892" s="230" t="s">
        <v>210</v>
      </c>
      <c r="E892" s="242" t="s">
        <v>1</v>
      </c>
      <c r="F892" s="243" t="s">
        <v>227</v>
      </c>
      <c r="G892" s="241"/>
      <c r="H892" s="244">
        <v>5499.7740000000003</v>
      </c>
      <c r="I892" s="245"/>
      <c r="J892" s="241"/>
      <c r="K892" s="241"/>
      <c r="L892" s="246"/>
      <c r="M892" s="247"/>
      <c r="N892" s="248"/>
      <c r="O892" s="248"/>
      <c r="P892" s="248"/>
      <c r="Q892" s="248"/>
      <c r="R892" s="248"/>
      <c r="S892" s="248"/>
      <c r="T892" s="249"/>
      <c r="AT892" s="250" t="s">
        <v>210</v>
      </c>
      <c r="AU892" s="250" t="s">
        <v>87</v>
      </c>
      <c r="AV892" s="14" t="s">
        <v>215</v>
      </c>
      <c r="AW892" s="14" t="s">
        <v>33</v>
      </c>
      <c r="AX892" s="14" t="s">
        <v>81</v>
      </c>
      <c r="AY892" s="250" t="s">
        <v>202</v>
      </c>
    </row>
    <row r="893" spans="1:65" s="2" customFormat="1" ht="37.9" customHeight="1">
      <c r="A893" s="36"/>
      <c r="B893" s="37"/>
      <c r="C893" s="272" t="s">
        <v>1223</v>
      </c>
      <c r="D893" s="272" t="s">
        <v>489</v>
      </c>
      <c r="E893" s="273" t="s">
        <v>3165</v>
      </c>
      <c r="F893" s="274" t="s">
        <v>3166</v>
      </c>
      <c r="G893" s="275" t="s">
        <v>981</v>
      </c>
      <c r="H893" s="276">
        <v>2824.395</v>
      </c>
      <c r="I893" s="277"/>
      <c r="J893" s="278">
        <f>ROUND(I893*H893,2)</f>
        <v>0</v>
      </c>
      <c r="K893" s="279"/>
      <c r="L893" s="280"/>
      <c r="M893" s="281" t="s">
        <v>1</v>
      </c>
      <c r="N893" s="282" t="s">
        <v>43</v>
      </c>
      <c r="O893" s="73"/>
      <c r="P893" s="225">
        <f>O893*H893</f>
        <v>0</v>
      </c>
      <c r="Q893" s="225">
        <v>1E-3</v>
      </c>
      <c r="R893" s="225">
        <f>Q893*H893</f>
        <v>2.824395</v>
      </c>
      <c r="S893" s="225">
        <v>0</v>
      </c>
      <c r="T893" s="226">
        <f>S893*H893</f>
        <v>0</v>
      </c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R893" s="227" t="s">
        <v>390</v>
      </c>
      <c r="AT893" s="227" t="s">
        <v>489</v>
      </c>
      <c r="AU893" s="227" t="s">
        <v>87</v>
      </c>
      <c r="AY893" s="18" t="s">
        <v>202</v>
      </c>
      <c r="BE893" s="122">
        <f>IF(N893="základná",J893,0)</f>
        <v>0</v>
      </c>
      <c r="BF893" s="122">
        <f>IF(N893="znížená",J893,0)</f>
        <v>0</v>
      </c>
      <c r="BG893" s="122">
        <f>IF(N893="zákl. prenesená",J893,0)</f>
        <v>0</v>
      </c>
      <c r="BH893" s="122">
        <f>IF(N893="zníž. prenesená",J893,0)</f>
        <v>0</v>
      </c>
      <c r="BI893" s="122">
        <f>IF(N893="nulová",J893,0)</f>
        <v>0</v>
      </c>
      <c r="BJ893" s="18" t="s">
        <v>87</v>
      </c>
      <c r="BK893" s="122">
        <f>ROUND(I893*H893,2)</f>
        <v>0</v>
      </c>
      <c r="BL893" s="18" t="s">
        <v>289</v>
      </c>
      <c r="BM893" s="227" t="s">
        <v>3167</v>
      </c>
    </row>
    <row r="894" spans="1:65" s="16" customFormat="1" ht="33.75">
      <c r="B894" s="262"/>
      <c r="C894" s="263"/>
      <c r="D894" s="230" t="s">
        <v>210</v>
      </c>
      <c r="E894" s="264" t="s">
        <v>1</v>
      </c>
      <c r="F894" s="265" t="s">
        <v>3168</v>
      </c>
      <c r="G894" s="263"/>
      <c r="H894" s="264" t="s">
        <v>1</v>
      </c>
      <c r="I894" s="266"/>
      <c r="J894" s="263"/>
      <c r="K894" s="263"/>
      <c r="L894" s="267"/>
      <c r="M894" s="268"/>
      <c r="N894" s="269"/>
      <c r="O894" s="269"/>
      <c r="P894" s="269"/>
      <c r="Q894" s="269"/>
      <c r="R894" s="269"/>
      <c r="S894" s="269"/>
      <c r="T894" s="270"/>
      <c r="AT894" s="271" t="s">
        <v>210</v>
      </c>
      <c r="AU894" s="271" t="s">
        <v>87</v>
      </c>
      <c r="AV894" s="16" t="s">
        <v>81</v>
      </c>
      <c r="AW894" s="16" t="s">
        <v>33</v>
      </c>
      <c r="AX894" s="16" t="s">
        <v>77</v>
      </c>
      <c r="AY894" s="271" t="s">
        <v>202</v>
      </c>
    </row>
    <row r="895" spans="1:65" s="13" customFormat="1" ht="11.25">
      <c r="B895" s="228"/>
      <c r="C895" s="229"/>
      <c r="D895" s="230" t="s">
        <v>210</v>
      </c>
      <c r="E895" s="231" t="s">
        <v>1</v>
      </c>
      <c r="F895" s="232" t="s">
        <v>3169</v>
      </c>
      <c r="G895" s="229"/>
      <c r="H895" s="233">
        <v>158.35739999999998</v>
      </c>
      <c r="I895" s="234"/>
      <c r="J895" s="229"/>
      <c r="K895" s="229"/>
      <c r="L895" s="235"/>
      <c r="M895" s="236"/>
      <c r="N895" s="237"/>
      <c r="O895" s="237"/>
      <c r="P895" s="237"/>
      <c r="Q895" s="237"/>
      <c r="R895" s="237"/>
      <c r="S895" s="237"/>
      <c r="T895" s="238"/>
      <c r="AT895" s="239" t="s">
        <v>210</v>
      </c>
      <c r="AU895" s="239" t="s">
        <v>87</v>
      </c>
      <c r="AV895" s="13" t="s">
        <v>87</v>
      </c>
      <c r="AW895" s="13" t="s">
        <v>33</v>
      </c>
      <c r="AX895" s="13" t="s">
        <v>77</v>
      </c>
      <c r="AY895" s="239" t="s">
        <v>202</v>
      </c>
    </row>
    <row r="896" spans="1:65" s="16" customFormat="1" ht="22.5">
      <c r="B896" s="262"/>
      <c r="C896" s="263"/>
      <c r="D896" s="230" t="s">
        <v>210</v>
      </c>
      <c r="E896" s="264" t="s">
        <v>1</v>
      </c>
      <c r="F896" s="265" t="s">
        <v>3170</v>
      </c>
      <c r="G896" s="263"/>
      <c r="H896" s="264" t="s">
        <v>1</v>
      </c>
      <c r="I896" s="266"/>
      <c r="J896" s="263"/>
      <c r="K896" s="263"/>
      <c r="L896" s="267"/>
      <c r="M896" s="268"/>
      <c r="N896" s="269"/>
      <c r="O896" s="269"/>
      <c r="P896" s="269"/>
      <c r="Q896" s="269"/>
      <c r="R896" s="269"/>
      <c r="S896" s="269"/>
      <c r="T896" s="270"/>
      <c r="AT896" s="271" t="s">
        <v>210</v>
      </c>
      <c r="AU896" s="271" t="s">
        <v>87</v>
      </c>
      <c r="AV896" s="16" t="s">
        <v>81</v>
      </c>
      <c r="AW896" s="16" t="s">
        <v>33</v>
      </c>
      <c r="AX896" s="16" t="s">
        <v>77</v>
      </c>
      <c r="AY896" s="271" t="s">
        <v>202</v>
      </c>
    </row>
    <row r="897" spans="2:51" s="13" customFormat="1" ht="11.25">
      <c r="B897" s="228"/>
      <c r="C897" s="229"/>
      <c r="D897" s="230" t="s">
        <v>210</v>
      </c>
      <c r="E897" s="231" t="s">
        <v>1</v>
      </c>
      <c r="F897" s="232" t="s">
        <v>3171</v>
      </c>
      <c r="G897" s="229"/>
      <c r="H897" s="233">
        <v>248.85630000000003</v>
      </c>
      <c r="I897" s="234"/>
      <c r="J897" s="229"/>
      <c r="K897" s="229"/>
      <c r="L897" s="235"/>
      <c r="M897" s="236"/>
      <c r="N897" s="237"/>
      <c r="O897" s="237"/>
      <c r="P897" s="237"/>
      <c r="Q897" s="237"/>
      <c r="R897" s="237"/>
      <c r="S897" s="237"/>
      <c r="T897" s="238"/>
      <c r="AT897" s="239" t="s">
        <v>210</v>
      </c>
      <c r="AU897" s="239" t="s">
        <v>87</v>
      </c>
      <c r="AV897" s="13" t="s">
        <v>87</v>
      </c>
      <c r="AW897" s="13" t="s">
        <v>33</v>
      </c>
      <c r="AX897" s="13" t="s">
        <v>77</v>
      </c>
      <c r="AY897" s="239" t="s">
        <v>202</v>
      </c>
    </row>
    <row r="898" spans="2:51" s="16" customFormat="1" ht="22.5">
      <c r="B898" s="262"/>
      <c r="C898" s="263"/>
      <c r="D898" s="230" t="s">
        <v>210</v>
      </c>
      <c r="E898" s="264" t="s">
        <v>1</v>
      </c>
      <c r="F898" s="265" t="s">
        <v>3172</v>
      </c>
      <c r="G898" s="263"/>
      <c r="H898" s="264" t="s">
        <v>1</v>
      </c>
      <c r="I898" s="266"/>
      <c r="J898" s="263"/>
      <c r="K898" s="263"/>
      <c r="L898" s="267"/>
      <c r="M898" s="268"/>
      <c r="N898" s="269"/>
      <c r="O898" s="269"/>
      <c r="P898" s="269"/>
      <c r="Q898" s="269"/>
      <c r="R898" s="269"/>
      <c r="S898" s="269"/>
      <c r="T898" s="270"/>
      <c r="AT898" s="271" t="s">
        <v>210</v>
      </c>
      <c r="AU898" s="271" t="s">
        <v>87</v>
      </c>
      <c r="AV898" s="16" t="s">
        <v>81</v>
      </c>
      <c r="AW898" s="16" t="s">
        <v>33</v>
      </c>
      <c r="AX898" s="16" t="s">
        <v>77</v>
      </c>
      <c r="AY898" s="271" t="s">
        <v>202</v>
      </c>
    </row>
    <row r="899" spans="2:51" s="13" customFormat="1" ht="11.25">
      <c r="B899" s="228"/>
      <c r="C899" s="229"/>
      <c r="D899" s="230" t="s">
        <v>210</v>
      </c>
      <c r="E899" s="231" t="s">
        <v>1</v>
      </c>
      <c r="F899" s="232" t="s">
        <v>3173</v>
      </c>
      <c r="G899" s="229"/>
      <c r="H899" s="233">
        <v>17.772599999999997</v>
      </c>
      <c r="I899" s="234"/>
      <c r="J899" s="229"/>
      <c r="K899" s="229"/>
      <c r="L899" s="235"/>
      <c r="M899" s="236"/>
      <c r="N899" s="237"/>
      <c r="O899" s="237"/>
      <c r="P899" s="237"/>
      <c r="Q899" s="237"/>
      <c r="R899" s="237"/>
      <c r="S899" s="237"/>
      <c r="T899" s="238"/>
      <c r="AT899" s="239" t="s">
        <v>210</v>
      </c>
      <c r="AU899" s="239" t="s">
        <v>87</v>
      </c>
      <c r="AV899" s="13" t="s">
        <v>87</v>
      </c>
      <c r="AW899" s="13" t="s">
        <v>33</v>
      </c>
      <c r="AX899" s="13" t="s">
        <v>77</v>
      </c>
      <c r="AY899" s="239" t="s">
        <v>202</v>
      </c>
    </row>
    <row r="900" spans="2:51" s="16" customFormat="1" ht="11.25">
      <c r="B900" s="262"/>
      <c r="C900" s="263"/>
      <c r="D900" s="230" t="s">
        <v>210</v>
      </c>
      <c r="E900" s="264" t="s">
        <v>1</v>
      </c>
      <c r="F900" s="265" t="s">
        <v>3174</v>
      </c>
      <c r="G900" s="263"/>
      <c r="H900" s="264" t="s">
        <v>1</v>
      </c>
      <c r="I900" s="266"/>
      <c r="J900" s="263"/>
      <c r="K900" s="263"/>
      <c r="L900" s="267"/>
      <c r="M900" s="268"/>
      <c r="N900" s="269"/>
      <c r="O900" s="269"/>
      <c r="P900" s="269"/>
      <c r="Q900" s="269"/>
      <c r="R900" s="269"/>
      <c r="S900" s="269"/>
      <c r="T900" s="270"/>
      <c r="AT900" s="271" t="s">
        <v>210</v>
      </c>
      <c r="AU900" s="271" t="s">
        <v>87</v>
      </c>
      <c r="AV900" s="16" t="s">
        <v>81</v>
      </c>
      <c r="AW900" s="16" t="s">
        <v>33</v>
      </c>
      <c r="AX900" s="16" t="s">
        <v>77</v>
      </c>
      <c r="AY900" s="271" t="s">
        <v>202</v>
      </c>
    </row>
    <row r="901" spans="2:51" s="13" customFormat="1" ht="11.25">
      <c r="B901" s="228"/>
      <c r="C901" s="229"/>
      <c r="D901" s="230" t="s">
        <v>210</v>
      </c>
      <c r="E901" s="231" t="s">
        <v>1</v>
      </c>
      <c r="F901" s="232" t="s">
        <v>3175</v>
      </c>
      <c r="G901" s="229"/>
      <c r="H901" s="233">
        <v>23.6892</v>
      </c>
      <c r="I901" s="234"/>
      <c r="J901" s="229"/>
      <c r="K901" s="229"/>
      <c r="L901" s="235"/>
      <c r="M901" s="236"/>
      <c r="N901" s="237"/>
      <c r="O901" s="237"/>
      <c r="P901" s="237"/>
      <c r="Q901" s="237"/>
      <c r="R901" s="237"/>
      <c r="S901" s="237"/>
      <c r="T901" s="238"/>
      <c r="AT901" s="239" t="s">
        <v>210</v>
      </c>
      <c r="AU901" s="239" t="s">
        <v>87</v>
      </c>
      <c r="AV901" s="13" t="s">
        <v>87</v>
      </c>
      <c r="AW901" s="13" t="s">
        <v>33</v>
      </c>
      <c r="AX901" s="13" t="s">
        <v>77</v>
      </c>
      <c r="AY901" s="239" t="s">
        <v>202</v>
      </c>
    </row>
    <row r="902" spans="2:51" s="16" customFormat="1" ht="22.5">
      <c r="B902" s="262"/>
      <c r="C902" s="263"/>
      <c r="D902" s="230" t="s">
        <v>210</v>
      </c>
      <c r="E902" s="264" t="s">
        <v>1</v>
      </c>
      <c r="F902" s="265" t="s">
        <v>3176</v>
      </c>
      <c r="G902" s="263"/>
      <c r="H902" s="264" t="s">
        <v>1</v>
      </c>
      <c r="I902" s="266"/>
      <c r="J902" s="263"/>
      <c r="K902" s="263"/>
      <c r="L902" s="267"/>
      <c r="M902" s="268"/>
      <c r="N902" s="269"/>
      <c r="O902" s="269"/>
      <c r="P902" s="269"/>
      <c r="Q902" s="269"/>
      <c r="R902" s="269"/>
      <c r="S902" s="269"/>
      <c r="T902" s="270"/>
      <c r="AT902" s="271" t="s">
        <v>210</v>
      </c>
      <c r="AU902" s="271" t="s">
        <v>87</v>
      </c>
      <c r="AV902" s="16" t="s">
        <v>81</v>
      </c>
      <c r="AW902" s="16" t="s">
        <v>33</v>
      </c>
      <c r="AX902" s="16" t="s">
        <v>77</v>
      </c>
      <c r="AY902" s="271" t="s">
        <v>202</v>
      </c>
    </row>
    <row r="903" spans="2:51" s="13" customFormat="1" ht="11.25">
      <c r="B903" s="228"/>
      <c r="C903" s="229"/>
      <c r="D903" s="230" t="s">
        <v>210</v>
      </c>
      <c r="E903" s="231" t="s">
        <v>1</v>
      </c>
      <c r="F903" s="232" t="s">
        <v>3177</v>
      </c>
      <c r="G903" s="229"/>
      <c r="H903" s="233">
        <v>663.6167999999999</v>
      </c>
      <c r="I903" s="234"/>
      <c r="J903" s="229"/>
      <c r="K903" s="229"/>
      <c r="L903" s="235"/>
      <c r="M903" s="236"/>
      <c r="N903" s="237"/>
      <c r="O903" s="237"/>
      <c r="P903" s="237"/>
      <c r="Q903" s="237"/>
      <c r="R903" s="237"/>
      <c r="S903" s="237"/>
      <c r="T903" s="238"/>
      <c r="AT903" s="239" t="s">
        <v>210</v>
      </c>
      <c r="AU903" s="239" t="s">
        <v>87</v>
      </c>
      <c r="AV903" s="13" t="s">
        <v>87</v>
      </c>
      <c r="AW903" s="13" t="s">
        <v>33</v>
      </c>
      <c r="AX903" s="13" t="s">
        <v>77</v>
      </c>
      <c r="AY903" s="239" t="s">
        <v>202</v>
      </c>
    </row>
    <row r="904" spans="2:51" s="16" customFormat="1" ht="11.25">
      <c r="B904" s="262"/>
      <c r="C904" s="263"/>
      <c r="D904" s="230" t="s">
        <v>210</v>
      </c>
      <c r="E904" s="264" t="s">
        <v>1</v>
      </c>
      <c r="F904" s="265" t="s">
        <v>3178</v>
      </c>
      <c r="G904" s="263"/>
      <c r="H904" s="264" t="s">
        <v>1</v>
      </c>
      <c r="I904" s="266"/>
      <c r="J904" s="263"/>
      <c r="K904" s="263"/>
      <c r="L904" s="267"/>
      <c r="M904" s="268"/>
      <c r="N904" s="269"/>
      <c r="O904" s="269"/>
      <c r="P904" s="269"/>
      <c r="Q904" s="269"/>
      <c r="R904" s="269"/>
      <c r="S904" s="269"/>
      <c r="T904" s="270"/>
      <c r="AT904" s="271" t="s">
        <v>210</v>
      </c>
      <c r="AU904" s="271" t="s">
        <v>87</v>
      </c>
      <c r="AV904" s="16" t="s">
        <v>81</v>
      </c>
      <c r="AW904" s="16" t="s">
        <v>33</v>
      </c>
      <c r="AX904" s="16" t="s">
        <v>77</v>
      </c>
      <c r="AY904" s="271" t="s">
        <v>202</v>
      </c>
    </row>
    <row r="905" spans="2:51" s="13" customFormat="1" ht="11.25">
      <c r="B905" s="228"/>
      <c r="C905" s="229"/>
      <c r="D905" s="230" t="s">
        <v>210</v>
      </c>
      <c r="E905" s="231" t="s">
        <v>1</v>
      </c>
      <c r="F905" s="232" t="s">
        <v>3179</v>
      </c>
      <c r="G905" s="229"/>
      <c r="H905" s="233">
        <v>1106.028</v>
      </c>
      <c r="I905" s="234"/>
      <c r="J905" s="229"/>
      <c r="K905" s="229"/>
      <c r="L905" s="235"/>
      <c r="M905" s="236"/>
      <c r="N905" s="237"/>
      <c r="O905" s="237"/>
      <c r="P905" s="237"/>
      <c r="Q905" s="237"/>
      <c r="R905" s="237"/>
      <c r="S905" s="237"/>
      <c r="T905" s="238"/>
      <c r="AT905" s="239" t="s">
        <v>210</v>
      </c>
      <c r="AU905" s="239" t="s">
        <v>87</v>
      </c>
      <c r="AV905" s="13" t="s">
        <v>87</v>
      </c>
      <c r="AW905" s="13" t="s">
        <v>33</v>
      </c>
      <c r="AX905" s="13" t="s">
        <v>77</v>
      </c>
      <c r="AY905" s="239" t="s">
        <v>202</v>
      </c>
    </row>
    <row r="906" spans="2:51" s="16" customFormat="1" ht="22.5">
      <c r="B906" s="262"/>
      <c r="C906" s="263"/>
      <c r="D906" s="230" t="s">
        <v>210</v>
      </c>
      <c r="E906" s="264" t="s">
        <v>1</v>
      </c>
      <c r="F906" s="265" t="s">
        <v>3180</v>
      </c>
      <c r="G906" s="263"/>
      <c r="H906" s="264" t="s">
        <v>1</v>
      </c>
      <c r="I906" s="266"/>
      <c r="J906" s="263"/>
      <c r="K906" s="263"/>
      <c r="L906" s="267"/>
      <c r="M906" s="268"/>
      <c r="N906" s="269"/>
      <c r="O906" s="269"/>
      <c r="P906" s="269"/>
      <c r="Q906" s="269"/>
      <c r="R906" s="269"/>
      <c r="S906" s="269"/>
      <c r="T906" s="270"/>
      <c r="AT906" s="271" t="s">
        <v>210</v>
      </c>
      <c r="AU906" s="271" t="s">
        <v>87</v>
      </c>
      <c r="AV906" s="16" t="s">
        <v>81</v>
      </c>
      <c r="AW906" s="16" t="s">
        <v>33</v>
      </c>
      <c r="AX906" s="16" t="s">
        <v>77</v>
      </c>
      <c r="AY906" s="271" t="s">
        <v>202</v>
      </c>
    </row>
    <row r="907" spans="2:51" s="13" customFormat="1" ht="11.25">
      <c r="B907" s="228"/>
      <c r="C907" s="229"/>
      <c r="D907" s="230" t="s">
        <v>210</v>
      </c>
      <c r="E907" s="231" t="s">
        <v>1</v>
      </c>
      <c r="F907" s="232" t="s">
        <v>3181</v>
      </c>
      <c r="G907" s="229"/>
      <c r="H907" s="233">
        <v>21.124199999999998</v>
      </c>
      <c r="I907" s="234"/>
      <c r="J907" s="229"/>
      <c r="K907" s="229"/>
      <c r="L907" s="235"/>
      <c r="M907" s="236"/>
      <c r="N907" s="237"/>
      <c r="O907" s="237"/>
      <c r="P907" s="237"/>
      <c r="Q907" s="237"/>
      <c r="R907" s="237"/>
      <c r="S907" s="237"/>
      <c r="T907" s="238"/>
      <c r="AT907" s="239" t="s">
        <v>210</v>
      </c>
      <c r="AU907" s="239" t="s">
        <v>87</v>
      </c>
      <c r="AV907" s="13" t="s">
        <v>87</v>
      </c>
      <c r="AW907" s="13" t="s">
        <v>33</v>
      </c>
      <c r="AX907" s="13" t="s">
        <v>77</v>
      </c>
      <c r="AY907" s="239" t="s">
        <v>202</v>
      </c>
    </row>
    <row r="908" spans="2:51" s="16" customFormat="1" ht="22.5">
      <c r="B908" s="262"/>
      <c r="C908" s="263"/>
      <c r="D908" s="230" t="s">
        <v>210</v>
      </c>
      <c r="E908" s="264" t="s">
        <v>1</v>
      </c>
      <c r="F908" s="265" t="s">
        <v>3182</v>
      </c>
      <c r="G908" s="263"/>
      <c r="H908" s="264" t="s">
        <v>1</v>
      </c>
      <c r="I908" s="266"/>
      <c r="J908" s="263"/>
      <c r="K908" s="263"/>
      <c r="L908" s="267"/>
      <c r="M908" s="268"/>
      <c r="N908" s="269"/>
      <c r="O908" s="269"/>
      <c r="P908" s="269"/>
      <c r="Q908" s="269"/>
      <c r="R908" s="269"/>
      <c r="S908" s="269"/>
      <c r="T908" s="270"/>
      <c r="AT908" s="271" t="s">
        <v>210</v>
      </c>
      <c r="AU908" s="271" t="s">
        <v>87</v>
      </c>
      <c r="AV908" s="16" t="s">
        <v>81</v>
      </c>
      <c r="AW908" s="16" t="s">
        <v>33</v>
      </c>
      <c r="AX908" s="16" t="s">
        <v>77</v>
      </c>
      <c r="AY908" s="271" t="s">
        <v>202</v>
      </c>
    </row>
    <row r="909" spans="2:51" s="13" customFormat="1" ht="11.25">
      <c r="B909" s="228"/>
      <c r="C909" s="229"/>
      <c r="D909" s="230" t="s">
        <v>210</v>
      </c>
      <c r="E909" s="231" t="s">
        <v>1</v>
      </c>
      <c r="F909" s="232" t="s">
        <v>3183</v>
      </c>
      <c r="G909" s="229"/>
      <c r="H909" s="233">
        <v>38.018999999999998</v>
      </c>
      <c r="I909" s="234"/>
      <c r="J909" s="229"/>
      <c r="K909" s="229"/>
      <c r="L909" s="235"/>
      <c r="M909" s="236"/>
      <c r="N909" s="237"/>
      <c r="O909" s="237"/>
      <c r="P909" s="237"/>
      <c r="Q909" s="237"/>
      <c r="R909" s="237"/>
      <c r="S909" s="237"/>
      <c r="T909" s="238"/>
      <c r="AT909" s="239" t="s">
        <v>210</v>
      </c>
      <c r="AU909" s="239" t="s">
        <v>87</v>
      </c>
      <c r="AV909" s="13" t="s">
        <v>87</v>
      </c>
      <c r="AW909" s="13" t="s">
        <v>33</v>
      </c>
      <c r="AX909" s="13" t="s">
        <v>77</v>
      </c>
      <c r="AY909" s="239" t="s">
        <v>202</v>
      </c>
    </row>
    <row r="910" spans="2:51" s="16" customFormat="1" ht="33.75">
      <c r="B910" s="262"/>
      <c r="C910" s="263"/>
      <c r="D910" s="230" t="s">
        <v>210</v>
      </c>
      <c r="E910" s="264" t="s">
        <v>1</v>
      </c>
      <c r="F910" s="265" t="s">
        <v>3184</v>
      </c>
      <c r="G910" s="263"/>
      <c r="H910" s="264" t="s">
        <v>1</v>
      </c>
      <c r="I910" s="266"/>
      <c r="J910" s="263"/>
      <c r="K910" s="263"/>
      <c r="L910" s="267"/>
      <c r="M910" s="268"/>
      <c r="N910" s="269"/>
      <c r="O910" s="269"/>
      <c r="P910" s="269"/>
      <c r="Q910" s="269"/>
      <c r="R910" s="269"/>
      <c r="S910" s="269"/>
      <c r="T910" s="270"/>
      <c r="AT910" s="271" t="s">
        <v>210</v>
      </c>
      <c r="AU910" s="271" t="s">
        <v>87</v>
      </c>
      <c r="AV910" s="16" t="s">
        <v>81</v>
      </c>
      <c r="AW910" s="16" t="s">
        <v>33</v>
      </c>
      <c r="AX910" s="16" t="s">
        <v>77</v>
      </c>
      <c r="AY910" s="271" t="s">
        <v>202</v>
      </c>
    </row>
    <row r="911" spans="2:51" s="13" customFormat="1" ht="11.25">
      <c r="B911" s="228"/>
      <c r="C911" s="229"/>
      <c r="D911" s="230" t="s">
        <v>210</v>
      </c>
      <c r="E911" s="231" t="s">
        <v>1</v>
      </c>
      <c r="F911" s="232" t="s">
        <v>3185</v>
      </c>
      <c r="G911" s="229"/>
      <c r="H911" s="233">
        <v>95.14439999999999</v>
      </c>
      <c r="I911" s="234"/>
      <c r="J911" s="229"/>
      <c r="K911" s="229"/>
      <c r="L911" s="235"/>
      <c r="M911" s="236"/>
      <c r="N911" s="237"/>
      <c r="O911" s="237"/>
      <c r="P911" s="237"/>
      <c r="Q911" s="237"/>
      <c r="R911" s="237"/>
      <c r="S911" s="237"/>
      <c r="T911" s="238"/>
      <c r="AT911" s="239" t="s">
        <v>210</v>
      </c>
      <c r="AU911" s="239" t="s">
        <v>87</v>
      </c>
      <c r="AV911" s="13" t="s">
        <v>87</v>
      </c>
      <c r="AW911" s="13" t="s">
        <v>33</v>
      </c>
      <c r="AX911" s="13" t="s">
        <v>77</v>
      </c>
      <c r="AY911" s="239" t="s">
        <v>202</v>
      </c>
    </row>
    <row r="912" spans="2:51" s="16" customFormat="1" ht="22.5">
      <c r="B912" s="262"/>
      <c r="C912" s="263"/>
      <c r="D912" s="230" t="s">
        <v>210</v>
      </c>
      <c r="E912" s="264" t="s">
        <v>1</v>
      </c>
      <c r="F912" s="265" t="s">
        <v>3186</v>
      </c>
      <c r="G912" s="263"/>
      <c r="H912" s="264" t="s">
        <v>1</v>
      </c>
      <c r="I912" s="266"/>
      <c r="J912" s="263"/>
      <c r="K912" s="263"/>
      <c r="L912" s="267"/>
      <c r="M912" s="268"/>
      <c r="N912" s="269"/>
      <c r="O912" s="269"/>
      <c r="P912" s="269"/>
      <c r="Q912" s="269"/>
      <c r="R912" s="269"/>
      <c r="S912" s="269"/>
      <c r="T912" s="270"/>
      <c r="AT912" s="271" t="s">
        <v>210</v>
      </c>
      <c r="AU912" s="271" t="s">
        <v>87</v>
      </c>
      <c r="AV912" s="16" t="s">
        <v>81</v>
      </c>
      <c r="AW912" s="16" t="s">
        <v>33</v>
      </c>
      <c r="AX912" s="16" t="s">
        <v>77</v>
      </c>
      <c r="AY912" s="271" t="s">
        <v>202</v>
      </c>
    </row>
    <row r="913" spans="2:51" s="13" customFormat="1" ht="11.25">
      <c r="B913" s="228"/>
      <c r="C913" s="229"/>
      <c r="D913" s="230" t="s">
        <v>210</v>
      </c>
      <c r="E913" s="231" t="s">
        <v>1</v>
      </c>
      <c r="F913" s="232" t="s">
        <v>3187</v>
      </c>
      <c r="G913" s="229"/>
      <c r="H913" s="233">
        <v>117.97905599999999</v>
      </c>
      <c r="I913" s="234"/>
      <c r="J913" s="229"/>
      <c r="K913" s="229"/>
      <c r="L913" s="235"/>
      <c r="M913" s="236"/>
      <c r="N913" s="237"/>
      <c r="O913" s="237"/>
      <c r="P913" s="237"/>
      <c r="Q913" s="237"/>
      <c r="R913" s="237"/>
      <c r="S913" s="237"/>
      <c r="T913" s="238"/>
      <c r="AT913" s="239" t="s">
        <v>210</v>
      </c>
      <c r="AU913" s="239" t="s">
        <v>87</v>
      </c>
      <c r="AV913" s="13" t="s">
        <v>87</v>
      </c>
      <c r="AW913" s="13" t="s">
        <v>33</v>
      </c>
      <c r="AX913" s="13" t="s">
        <v>77</v>
      </c>
      <c r="AY913" s="239" t="s">
        <v>202</v>
      </c>
    </row>
    <row r="914" spans="2:51" s="16" customFormat="1" ht="22.5">
      <c r="B914" s="262"/>
      <c r="C914" s="263"/>
      <c r="D914" s="230" t="s">
        <v>210</v>
      </c>
      <c r="E914" s="264" t="s">
        <v>1</v>
      </c>
      <c r="F914" s="265" t="s">
        <v>3188</v>
      </c>
      <c r="G914" s="263"/>
      <c r="H914" s="264" t="s">
        <v>1</v>
      </c>
      <c r="I914" s="266"/>
      <c r="J914" s="263"/>
      <c r="K914" s="263"/>
      <c r="L914" s="267"/>
      <c r="M914" s="268"/>
      <c r="N914" s="269"/>
      <c r="O914" s="269"/>
      <c r="P914" s="269"/>
      <c r="Q914" s="269"/>
      <c r="R914" s="269"/>
      <c r="S914" s="269"/>
      <c r="T914" s="270"/>
      <c r="AT914" s="271" t="s">
        <v>210</v>
      </c>
      <c r="AU914" s="271" t="s">
        <v>87</v>
      </c>
      <c r="AV914" s="16" t="s">
        <v>81</v>
      </c>
      <c r="AW914" s="16" t="s">
        <v>33</v>
      </c>
      <c r="AX914" s="16" t="s">
        <v>77</v>
      </c>
      <c r="AY914" s="271" t="s">
        <v>202</v>
      </c>
    </row>
    <row r="915" spans="2:51" s="13" customFormat="1" ht="11.25">
      <c r="B915" s="228"/>
      <c r="C915" s="229"/>
      <c r="D915" s="230" t="s">
        <v>210</v>
      </c>
      <c r="E915" s="231" t="s">
        <v>1</v>
      </c>
      <c r="F915" s="232" t="s">
        <v>3189</v>
      </c>
      <c r="G915" s="229"/>
      <c r="H915" s="233">
        <v>61.605599999999995</v>
      </c>
      <c r="I915" s="234"/>
      <c r="J915" s="229"/>
      <c r="K915" s="229"/>
      <c r="L915" s="235"/>
      <c r="M915" s="236"/>
      <c r="N915" s="237"/>
      <c r="O915" s="237"/>
      <c r="P915" s="237"/>
      <c r="Q915" s="237"/>
      <c r="R915" s="237"/>
      <c r="S915" s="237"/>
      <c r="T915" s="238"/>
      <c r="AT915" s="239" t="s">
        <v>210</v>
      </c>
      <c r="AU915" s="239" t="s">
        <v>87</v>
      </c>
      <c r="AV915" s="13" t="s">
        <v>87</v>
      </c>
      <c r="AW915" s="13" t="s">
        <v>33</v>
      </c>
      <c r="AX915" s="13" t="s">
        <v>77</v>
      </c>
      <c r="AY915" s="239" t="s">
        <v>202</v>
      </c>
    </row>
    <row r="916" spans="2:51" s="16" customFormat="1" ht="11.25">
      <c r="B916" s="262"/>
      <c r="C916" s="263"/>
      <c r="D916" s="230" t="s">
        <v>210</v>
      </c>
      <c r="E916" s="264" t="s">
        <v>1</v>
      </c>
      <c r="F916" s="265" t="s">
        <v>3190</v>
      </c>
      <c r="G916" s="263"/>
      <c r="H916" s="264" t="s">
        <v>1</v>
      </c>
      <c r="I916" s="266"/>
      <c r="J916" s="263"/>
      <c r="K916" s="263"/>
      <c r="L916" s="267"/>
      <c r="M916" s="268"/>
      <c r="N916" s="269"/>
      <c r="O916" s="269"/>
      <c r="P916" s="269"/>
      <c r="Q916" s="269"/>
      <c r="R916" s="269"/>
      <c r="S916" s="269"/>
      <c r="T916" s="270"/>
      <c r="AT916" s="271" t="s">
        <v>210</v>
      </c>
      <c r="AU916" s="271" t="s">
        <v>87</v>
      </c>
      <c r="AV916" s="16" t="s">
        <v>81</v>
      </c>
      <c r="AW916" s="16" t="s">
        <v>33</v>
      </c>
      <c r="AX916" s="16" t="s">
        <v>77</v>
      </c>
      <c r="AY916" s="271" t="s">
        <v>202</v>
      </c>
    </row>
    <row r="917" spans="2:51" s="13" customFormat="1" ht="11.25">
      <c r="B917" s="228"/>
      <c r="C917" s="229"/>
      <c r="D917" s="230" t="s">
        <v>210</v>
      </c>
      <c r="E917" s="231" t="s">
        <v>1</v>
      </c>
      <c r="F917" s="232" t="s">
        <v>3191</v>
      </c>
      <c r="G917" s="229"/>
      <c r="H917" s="233">
        <v>61.605599999999995</v>
      </c>
      <c r="I917" s="234"/>
      <c r="J917" s="229"/>
      <c r="K917" s="229"/>
      <c r="L917" s="235"/>
      <c r="M917" s="236"/>
      <c r="N917" s="237"/>
      <c r="O917" s="237"/>
      <c r="P917" s="237"/>
      <c r="Q917" s="237"/>
      <c r="R917" s="237"/>
      <c r="S917" s="237"/>
      <c r="T917" s="238"/>
      <c r="AT917" s="239" t="s">
        <v>210</v>
      </c>
      <c r="AU917" s="239" t="s">
        <v>87</v>
      </c>
      <c r="AV917" s="13" t="s">
        <v>87</v>
      </c>
      <c r="AW917" s="13" t="s">
        <v>33</v>
      </c>
      <c r="AX917" s="13" t="s">
        <v>77</v>
      </c>
      <c r="AY917" s="239" t="s">
        <v>202</v>
      </c>
    </row>
    <row r="918" spans="2:51" s="16" customFormat="1" ht="22.5">
      <c r="B918" s="262"/>
      <c r="C918" s="263"/>
      <c r="D918" s="230" t="s">
        <v>210</v>
      </c>
      <c r="E918" s="264" t="s">
        <v>1</v>
      </c>
      <c r="F918" s="265" t="s">
        <v>3192</v>
      </c>
      <c r="G918" s="263"/>
      <c r="H918" s="264" t="s">
        <v>1</v>
      </c>
      <c r="I918" s="266"/>
      <c r="J918" s="263"/>
      <c r="K918" s="263"/>
      <c r="L918" s="267"/>
      <c r="M918" s="268"/>
      <c r="N918" s="269"/>
      <c r="O918" s="269"/>
      <c r="P918" s="269"/>
      <c r="Q918" s="269"/>
      <c r="R918" s="269"/>
      <c r="S918" s="269"/>
      <c r="T918" s="270"/>
      <c r="AT918" s="271" t="s">
        <v>210</v>
      </c>
      <c r="AU918" s="271" t="s">
        <v>87</v>
      </c>
      <c r="AV918" s="16" t="s">
        <v>81</v>
      </c>
      <c r="AW918" s="16" t="s">
        <v>33</v>
      </c>
      <c r="AX918" s="16" t="s">
        <v>77</v>
      </c>
      <c r="AY918" s="271" t="s">
        <v>202</v>
      </c>
    </row>
    <row r="919" spans="2:51" s="13" customFormat="1" ht="11.25">
      <c r="B919" s="228"/>
      <c r="C919" s="229"/>
      <c r="D919" s="230" t="s">
        <v>210</v>
      </c>
      <c r="E919" s="231" t="s">
        <v>1</v>
      </c>
      <c r="F919" s="232" t="s">
        <v>3193</v>
      </c>
      <c r="G919" s="229"/>
      <c r="H919" s="233">
        <v>9.0287999999999986</v>
      </c>
      <c r="I919" s="234"/>
      <c r="J919" s="229"/>
      <c r="K919" s="229"/>
      <c r="L919" s="235"/>
      <c r="M919" s="236"/>
      <c r="N919" s="237"/>
      <c r="O919" s="237"/>
      <c r="P919" s="237"/>
      <c r="Q919" s="237"/>
      <c r="R919" s="237"/>
      <c r="S919" s="237"/>
      <c r="T919" s="238"/>
      <c r="AT919" s="239" t="s">
        <v>210</v>
      </c>
      <c r="AU919" s="239" t="s">
        <v>87</v>
      </c>
      <c r="AV919" s="13" t="s">
        <v>87</v>
      </c>
      <c r="AW919" s="13" t="s">
        <v>33</v>
      </c>
      <c r="AX919" s="13" t="s">
        <v>77</v>
      </c>
      <c r="AY919" s="239" t="s">
        <v>202</v>
      </c>
    </row>
    <row r="920" spans="2:51" s="16" customFormat="1" ht="22.5">
      <c r="B920" s="262"/>
      <c r="C920" s="263"/>
      <c r="D920" s="230" t="s">
        <v>210</v>
      </c>
      <c r="E920" s="264" t="s">
        <v>1</v>
      </c>
      <c r="F920" s="265" t="s">
        <v>3194</v>
      </c>
      <c r="G920" s="263"/>
      <c r="H920" s="264" t="s">
        <v>1</v>
      </c>
      <c r="I920" s="266"/>
      <c r="J920" s="263"/>
      <c r="K920" s="263"/>
      <c r="L920" s="267"/>
      <c r="M920" s="268"/>
      <c r="N920" s="269"/>
      <c r="O920" s="269"/>
      <c r="P920" s="269"/>
      <c r="Q920" s="269"/>
      <c r="R920" s="269"/>
      <c r="S920" s="269"/>
      <c r="T920" s="270"/>
      <c r="AT920" s="271" t="s">
        <v>210</v>
      </c>
      <c r="AU920" s="271" t="s">
        <v>87</v>
      </c>
      <c r="AV920" s="16" t="s">
        <v>81</v>
      </c>
      <c r="AW920" s="16" t="s">
        <v>33</v>
      </c>
      <c r="AX920" s="16" t="s">
        <v>77</v>
      </c>
      <c r="AY920" s="271" t="s">
        <v>202</v>
      </c>
    </row>
    <row r="921" spans="2:51" s="13" customFormat="1" ht="11.25">
      <c r="B921" s="228"/>
      <c r="C921" s="229"/>
      <c r="D921" s="230" t="s">
        <v>210</v>
      </c>
      <c r="E921" s="231" t="s">
        <v>1</v>
      </c>
      <c r="F921" s="232" t="s">
        <v>3195</v>
      </c>
      <c r="G921" s="229"/>
      <c r="H921" s="233">
        <v>13.543200000000001</v>
      </c>
      <c r="I921" s="234"/>
      <c r="J921" s="229"/>
      <c r="K921" s="229"/>
      <c r="L921" s="235"/>
      <c r="M921" s="236"/>
      <c r="N921" s="237"/>
      <c r="O921" s="237"/>
      <c r="P921" s="237"/>
      <c r="Q921" s="237"/>
      <c r="R921" s="237"/>
      <c r="S921" s="237"/>
      <c r="T921" s="238"/>
      <c r="AT921" s="239" t="s">
        <v>210</v>
      </c>
      <c r="AU921" s="239" t="s">
        <v>87</v>
      </c>
      <c r="AV921" s="13" t="s">
        <v>87</v>
      </c>
      <c r="AW921" s="13" t="s">
        <v>33</v>
      </c>
      <c r="AX921" s="13" t="s">
        <v>77</v>
      </c>
      <c r="AY921" s="239" t="s">
        <v>202</v>
      </c>
    </row>
    <row r="922" spans="2:51" s="16" customFormat="1" ht="33.75">
      <c r="B922" s="262"/>
      <c r="C922" s="263"/>
      <c r="D922" s="230" t="s">
        <v>210</v>
      </c>
      <c r="E922" s="264" t="s">
        <v>1</v>
      </c>
      <c r="F922" s="265" t="s">
        <v>3196</v>
      </c>
      <c r="G922" s="263"/>
      <c r="H922" s="264" t="s">
        <v>1</v>
      </c>
      <c r="I922" s="266"/>
      <c r="J922" s="263"/>
      <c r="K922" s="263"/>
      <c r="L922" s="267"/>
      <c r="M922" s="268"/>
      <c r="N922" s="269"/>
      <c r="O922" s="269"/>
      <c r="P922" s="269"/>
      <c r="Q922" s="269"/>
      <c r="R922" s="269"/>
      <c r="S922" s="269"/>
      <c r="T922" s="270"/>
      <c r="AT922" s="271" t="s">
        <v>210</v>
      </c>
      <c r="AU922" s="271" t="s">
        <v>87</v>
      </c>
      <c r="AV922" s="16" t="s">
        <v>81</v>
      </c>
      <c r="AW922" s="16" t="s">
        <v>33</v>
      </c>
      <c r="AX922" s="16" t="s">
        <v>77</v>
      </c>
      <c r="AY922" s="271" t="s">
        <v>202</v>
      </c>
    </row>
    <row r="923" spans="2:51" s="13" customFormat="1" ht="11.25">
      <c r="B923" s="228"/>
      <c r="C923" s="229"/>
      <c r="D923" s="230" t="s">
        <v>210</v>
      </c>
      <c r="E923" s="231" t="s">
        <v>1</v>
      </c>
      <c r="F923" s="232" t="s">
        <v>3197</v>
      </c>
      <c r="G923" s="229"/>
      <c r="H923" s="233">
        <v>22.7088</v>
      </c>
      <c r="I923" s="234"/>
      <c r="J923" s="229"/>
      <c r="K923" s="229"/>
      <c r="L923" s="235"/>
      <c r="M923" s="236"/>
      <c r="N923" s="237"/>
      <c r="O923" s="237"/>
      <c r="P923" s="237"/>
      <c r="Q923" s="237"/>
      <c r="R923" s="237"/>
      <c r="S923" s="237"/>
      <c r="T923" s="238"/>
      <c r="AT923" s="239" t="s">
        <v>210</v>
      </c>
      <c r="AU923" s="239" t="s">
        <v>87</v>
      </c>
      <c r="AV923" s="13" t="s">
        <v>87</v>
      </c>
      <c r="AW923" s="13" t="s">
        <v>33</v>
      </c>
      <c r="AX923" s="13" t="s">
        <v>77</v>
      </c>
      <c r="AY923" s="239" t="s">
        <v>202</v>
      </c>
    </row>
    <row r="924" spans="2:51" s="16" customFormat="1" ht="22.5">
      <c r="B924" s="262"/>
      <c r="C924" s="263"/>
      <c r="D924" s="230" t="s">
        <v>210</v>
      </c>
      <c r="E924" s="264" t="s">
        <v>1</v>
      </c>
      <c r="F924" s="265" t="s">
        <v>3198</v>
      </c>
      <c r="G924" s="263"/>
      <c r="H924" s="264" t="s">
        <v>1</v>
      </c>
      <c r="I924" s="266"/>
      <c r="J924" s="263"/>
      <c r="K924" s="263"/>
      <c r="L924" s="267"/>
      <c r="M924" s="268"/>
      <c r="N924" s="269"/>
      <c r="O924" s="269"/>
      <c r="P924" s="269"/>
      <c r="Q924" s="269"/>
      <c r="R924" s="269"/>
      <c r="S924" s="269"/>
      <c r="T924" s="270"/>
      <c r="AT924" s="271" t="s">
        <v>210</v>
      </c>
      <c r="AU924" s="271" t="s">
        <v>87</v>
      </c>
      <c r="AV924" s="16" t="s">
        <v>81</v>
      </c>
      <c r="AW924" s="16" t="s">
        <v>33</v>
      </c>
      <c r="AX924" s="16" t="s">
        <v>77</v>
      </c>
      <c r="AY924" s="271" t="s">
        <v>202</v>
      </c>
    </row>
    <row r="925" spans="2:51" s="13" customFormat="1" ht="11.25">
      <c r="B925" s="228"/>
      <c r="C925" s="229"/>
      <c r="D925" s="230" t="s">
        <v>210</v>
      </c>
      <c r="E925" s="231" t="s">
        <v>1</v>
      </c>
      <c r="F925" s="232" t="s">
        <v>3199</v>
      </c>
      <c r="G925" s="229"/>
      <c r="H925" s="233">
        <v>29.503199999999996</v>
      </c>
      <c r="I925" s="234"/>
      <c r="J925" s="229"/>
      <c r="K925" s="229"/>
      <c r="L925" s="235"/>
      <c r="M925" s="236"/>
      <c r="N925" s="237"/>
      <c r="O925" s="237"/>
      <c r="P925" s="237"/>
      <c r="Q925" s="237"/>
      <c r="R925" s="237"/>
      <c r="S925" s="237"/>
      <c r="T925" s="238"/>
      <c r="AT925" s="239" t="s">
        <v>210</v>
      </c>
      <c r="AU925" s="239" t="s">
        <v>87</v>
      </c>
      <c r="AV925" s="13" t="s">
        <v>87</v>
      </c>
      <c r="AW925" s="13" t="s">
        <v>33</v>
      </c>
      <c r="AX925" s="13" t="s">
        <v>77</v>
      </c>
      <c r="AY925" s="239" t="s">
        <v>202</v>
      </c>
    </row>
    <row r="926" spans="2:51" s="16" customFormat="1" ht="33.75">
      <c r="B926" s="262"/>
      <c r="C926" s="263"/>
      <c r="D926" s="230" t="s">
        <v>210</v>
      </c>
      <c r="E926" s="264" t="s">
        <v>1</v>
      </c>
      <c r="F926" s="265" t="s">
        <v>3200</v>
      </c>
      <c r="G926" s="263"/>
      <c r="H926" s="264" t="s">
        <v>1</v>
      </c>
      <c r="I926" s="266"/>
      <c r="J926" s="263"/>
      <c r="K926" s="263"/>
      <c r="L926" s="267"/>
      <c r="M926" s="268"/>
      <c r="N926" s="269"/>
      <c r="O926" s="269"/>
      <c r="P926" s="269"/>
      <c r="Q926" s="269"/>
      <c r="R926" s="269"/>
      <c r="S926" s="269"/>
      <c r="T926" s="270"/>
      <c r="AT926" s="271" t="s">
        <v>210</v>
      </c>
      <c r="AU926" s="271" t="s">
        <v>87</v>
      </c>
      <c r="AV926" s="16" t="s">
        <v>81</v>
      </c>
      <c r="AW926" s="16" t="s">
        <v>33</v>
      </c>
      <c r="AX926" s="16" t="s">
        <v>77</v>
      </c>
      <c r="AY926" s="271" t="s">
        <v>202</v>
      </c>
    </row>
    <row r="927" spans="2:51" s="13" customFormat="1" ht="11.25">
      <c r="B927" s="228"/>
      <c r="C927" s="229"/>
      <c r="D927" s="230" t="s">
        <v>210</v>
      </c>
      <c r="E927" s="231" t="s">
        <v>1</v>
      </c>
      <c r="F927" s="232" t="s">
        <v>3201</v>
      </c>
      <c r="G927" s="229"/>
      <c r="H927" s="233">
        <v>19.414200000000001</v>
      </c>
      <c r="I927" s="234"/>
      <c r="J927" s="229"/>
      <c r="K927" s="229"/>
      <c r="L927" s="235"/>
      <c r="M927" s="236"/>
      <c r="N927" s="237"/>
      <c r="O927" s="237"/>
      <c r="P927" s="237"/>
      <c r="Q927" s="237"/>
      <c r="R927" s="237"/>
      <c r="S927" s="237"/>
      <c r="T927" s="238"/>
      <c r="AT927" s="239" t="s">
        <v>210</v>
      </c>
      <c r="AU927" s="239" t="s">
        <v>87</v>
      </c>
      <c r="AV927" s="13" t="s">
        <v>87</v>
      </c>
      <c r="AW927" s="13" t="s">
        <v>33</v>
      </c>
      <c r="AX927" s="13" t="s">
        <v>77</v>
      </c>
      <c r="AY927" s="239" t="s">
        <v>202</v>
      </c>
    </row>
    <row r="928" spans="2:51" s="16" customFormat="1" ht="22.5">
      <c r="B928" s="262"/>
      <c r="C928" s="263"/>
      <c r="D928" s="230" t="s">
        <v>210</v>
      </c>
      <c r="E928" s="264" t="s">
        <v>1</v>
      </c>
      <c r="F928" s="265" t="s">
        <v>3202</v>
      </c>
      <c r="G928" s="263"/>
      <c r="H928" s="264" t="s">
        <v>1</v>
      </c>
      <c r="I928" s="266"/>
      <c r="J928" s="263"/>
      <c r="K928" s="263"/>
      <c r="L928" s="267"/>
      <c r="M928" s="268"/>
      <c r="N928" s="269"/>
      <c r="O928" s="269"/>
      <c r="P928" s="269"/>
      <c r="Q928" s="269"/>
      <c r="R928" s="269"/>
      <c r="S928" s="269"/>
      <c r="T928" s="270"/>
      <c r="AT928" s="271" t="s">
        <v>210</v>
      </c>
      <c r="AU928" s="271" t="s">
        <v>87</v>
      </c>
      <c r="AV928" s="16" t="s">
        <v>81</v>
      </c>
      <c r="AW928" s="16" t="s">
        <v>33</v>
      </c>
      <c r="AX928" s="16" t="s">
        <v>77</v>
      </c>
      <c r="AY928" s="271" t="s">
        <v>202</v>
      </c>
    </row>
    <row r="929" spans="1:65" s="13" customFormat="1" ht="11.25">
      <c r="B929" s="228"/>
      <c r="C929" s="229"/>
      <c r="D929" s="230" t="s">
        <v>210</v>
      </c>
      <c r="E929" s="231" t="s">
        <v>1</v>
      </c>
      <c r="F929" s="232" t="s">
        <v>3203</v>
      </c>
      <c r="G929" s="229"/>
      <c r="H929" s="233">
        <v>22.982399999999998</v>
      </c>
      <c r="I929" s="234"/>
      <c r="J929" s="229"/>
      <c r="K929" s="229"/>
      <c r="L929" s="235"/>
      <c r="M929" s="236"/>
      <c r="N929" s="237"/>
      <c r="O929" s="237"/>
      <c r="P929" s="237"/>
      <c r="Q929" s="237"/>
      <c r="R929" s="237"/>
      <c r="S929" s="237"/>
      <c r="T929" s="238"/>
      <c r="AT929" s="239" t="s">
        <v>210</v>
      </c>
      <c r="AU929" s="239" t="s">
        <v>87</v>
      </c>
      <c r="AV929" s="13" t="s">
        <v>87</v>
      </c>
      <c r="AW929" s="13" t="s">
        <v>33</v>
      </c>
      <c r="AX929" s="13" t="s">
        <v>77</v>
      </c>
      <c r="AY929" s="239" t="s">
        <v>202</v>
      </c>
    </row>
    <row r="930" spans="1:65" s="13" customFormat="1" ht="22.5">
      <c r="B930" s="228"/>
      <c r="C930" s="229"/>
      <c r="D930" s="230" t="s">
        <v>210</v>
      </c>
      <c r="E930" s="231" t="s">
        <v>1</v>
      </c>
      <c r="F930" s="232" t="s">
        <v>3204</v>
      </c>
      <c r="G930" s="229"/>
      <c r="H930" s="233">
        <v>72.925799999999995</v>
      </c>
      <c r="I930" s="234"/>
      <c r="J930" s="229"/>
      <c r="K930" s="229"/>
      <c r="L930" s="235"/>
      <c r="M930" s="236"/>
      <c r="N930" s="237"/>
      <c r="O930" s="237"/>
      <c r="P930" s="237"/>
      <c r="Q930" s="237"/>
      <c r="R930" s="237"/>
      <c r="S930" s="237"/>
      <c r="T930" s="238"/>
      <c r="AT930" s="239" t="s">
        <v>210</v>
      </c>
      <c r="AU930" s="239" t="s">
        <v>87</v>
      </c>
      <c r="AV930" s="13" t="s">
        <v>87</v>
      </c>
      <c r="AW930" s="13" t="s">
        <v>33</v>
      </c>
      <c r="AX930" s="13" t="s">
        <v>77</v>
      </c>
      <c r="AY930" s="239" t="s">
        <v>202</v>
      </c>
    </row>
    <row r="931" spans="1:65" s="13" customFormat="1" ht="22.5">
      <c r="B931" s="228"/>
      <c r="C931" s="229"/>
      <c r="D931" s="230" t="s">
        <v>210</v>
      </c>
      <c r="E931" s="231" t="s">
        <v>1</v>
      </c>
      <c r="F931" s="232" t="s">
        <v>3205</v>
      </c>
      <c r="G931" s="229"/>
      <c r="H931" s="233">
        <v>20.212199999999999</v>
      </c>
      <c r="I931" s="234"/>
      <c r="J931" s="229"/>
      <c r="K931" s="229"/>
      <c r="L931" s="235"/>
      <c r="M931" s="236"/>
      <c r="N931" s="237"/>
      <c r="O931" s="237"/>
      <c r="P931" s="237"/>
      <c r="Q931" s="237"/>
      <c r="R931" s="237"/>
      <c r="S931" s="237"/>
      <c r="T931" s="238"/>
      <c r="AT931" s="239" t="s">
        <v>210</v>
      </c>
      <c r="AU931" s="239" t="s">
        <v>87</v>
      </c>
      <c r="AV931" s="13" t="s">
        <v>87</v>
      </c>
      <c r="AW931" s="13" t="s">
        <v>33</v>
      </c>
      <c r="AX931" s="13" t="s">
        <v>77</v>
      </c>
      <c r="AY931" s="239" t="s">
        <v>202</v>
      </c>
    </row>
    <row r="932" spans="1:65" s="13" customFormat="1" ht="11.25">
      <c r="B932" s="228"/>
      <c r="C932" s="229"/>
      <c r="D932" s="230" t="s">
        <v>210</v>
      </c>
      <c r="E932" s="231" t="s">
        <v>1</v>
      </c>
      <c r="F932" s="232" t="s">
        <v>3206</v>
      </c>
      <c r="G932" s="229"/>
      <c r="H932" s="233">
        <v>0.27800000000000002</v>
      </c>
      <c r="I932" s="234"/>
      <c r="J932" s="229"/>
      <c r="K932" s="229"/>
      <c r="L932" s="235"/>
      <c r="M932" s="236"/>
      <c r="N932" s="237"/>
      <c r="O932" s="237"/>
      <c r="P932" s="237"/>
      <c r="Q932" s="237"/>
      <c r="R932" s="237"/>
      <c r="S932" s="237"/>
      <c r="T932" s="238"/>
      <c r="AT932" s="239" t="s">
        <v>210</v>
      </c>
      <c r="AU932" s="239" t="s">
        <v>87</v>
      </c>
      <c r="AV932" s="13" t="s">
        <v>87</v>
      </c>
      <c r="AW932" s="13" t="s">
        <v>33</v>
      </c>
      <c r="AX932" s="13" t="s">
        <v>77</v>
      </c>
      <c r="AY932" s="239" t="s">
        <v>202</v>
      </c>
    </row>
    <row r="933" spans="1:65" s="14" customFormat="1" ht="11.25">
      <c r="B933" s="240"/>
      <c r="C933" s="241"/>
      <c r="D933" s="230" t="s">
        <v>210</v>
      </c>
      <c r="E933" s="242" t="s">
        <v>1</v>
      </c>
      <c r="F933" s="243" t="s">
        <v>227</v>
      </c>
      <c r="G933" s="241"/>
      <c r="H933" s="244">
        <v>2824.3947560000001</v>
      </c>
      <c r="I933" s="245"/>
      <c r="J933" s="241"/>
      <c r="K933" s="241"/>
      <c r="L933" s="246"/>
      <c r="M933" s="247"/>
      <c r="N933" s="248"/>
      <c r="O933" s="248"/>
      <c r="P933" s="248"/>
      <c r="Q933" s="248"/>
      <c r="R933" s="248"/>
      <c r="S933" s="248"/>
      <c r="T933" s="249"/>
      <c r="AT933" s="250" t="s">
        <v>210</v>
      </c>
      <c r="AU933" s="250" t="s">
        <v>87</v>
      </c>
      <c r="AV933" s="14" t="s">
        <v>215</v>
      </c>
      <c r="AW933" s="14" t="s">
        <v>33</v>
      </c>
      <c r="AX933" s="14" t="s">
        <v>81</v>
      </c>
      <c r="AY933" s="250" t="s">
        <v>202</v>
      </c>
    </row>
    <row r="934" spans="1:65" s="16" customFormat="1" ht="11.25">
      <c r="B934" s="262"/>
      <c r="C934" s="263"/>
      <c r="D934" s="230" t="s">
        <v>210</v>
      </c>
      <c r="E934" s="264" t="s">
        <v>1</v>
      </c>
      <c r="F934" s="265" t="s">
        <v>3207</v>
      </c>
      <c r="G934" s="263"/>
      <c r="H934" s="264" t="s">
        <v>1</v>
      </c>
      <c r="I934" s="266"/>
      <c r="J934" s="263"/>
      <c r="K934" s="263"/>
      <c r="L934" s="267"/>
      <c r="M934" s="268"/>
      <c r="N934" s="269"/>
      <c r="O934" s="269"/>
      <c r="P934" s="269"/>
      <c r="Q934" s="269"/>
      <c r="R934" s="269"/>
      <c r="S934" s="269"/>
      <c r="T934" s="270"/>
      <c r="AT934" s="271" t="s">
        <v>210</v>
      </c>
      <c r="AU934" s="271" t="s">
        <v>87</v>
      </c>
      <c r="AV934" s="16" t="s">
        <v>81</v>
      </c>
      <c r="AW934" s="16" t="s">
        <v>33</v>
      </c>
      <c r="AX934" s="16" t="s">
        <v>77</v>
      </c>
      <c r="AY934" s="271" t="s">
        <v>202</v>
      </c>
    </row>
    <row r="935" spans="1:65" s="2" customFormat="1" ht="24.2" customHeight="1">
      <c r="A935" s="36"/>
      <c r="B935" s="37"/>
      <c r="C935" s="272" t="s">
        <v>1227</v>
      </c>
      <c r="D935" s="272" t="s">
        <v>489</v>
      </c>
      <c r="E935" s="273" t="s">
        <v>3208</v>
      </c>
      <c r="F935" s="274" t="s">
        <v>3209</v>
      </c>
      <c r="G935" s="275" t="s">
        <v>981</v>
      </c>
      <c r="H935" s="276">
        <v>3738.5839999999998</v>
      </c>
      <c r="I935" s="277"/>
      <c r="J935" s="278">
        <f>ROUND(I935*H935,2)</f>
        <v>0</v>
      </c>
      <c r="K935" s="279"/>
      <c r="L935" s="280"/>
      <c r="M935" s="281" t="s">
        <v>1</v>
      </c>
      <c r="N935" s="282" t="s">
        <v>43</v>
      </c>
      <c r="O935" s="73"/>
      <c r="P935" s="225">
        <f>O935*H935</f>
        <v>0</v>
      </c>
      <c r="Q935" s="225">
        <v>1E-3</v>
      </c>
      <c r="R935" s="225">
        <f>Q935*H935</f>
        <v>3.7385839999999999</v>
      </c>
      <c r="S935" s="225">
        <v>0</v>
      </c>
      <c r="T935" s="226">
        <f>S935*H935</f>
        <v>0</v>
      </c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R935" s="227" t="s">
        <v>390</v>
      </c>
      <c r="AT935" s="227" t="s">
        <v>489</v>
      </c>
      <c r="AU935" s="227" t="s">
        <v>87</v>
      </c>
      <c r="AY935" s="18" t="s">
        <v>202</v>
      </c>
      <c r="BE935" s="122">
        <f>IF(N935="základná",J935,0)</f>
        <v>0</v>
      </c>
      <c r="BF935" s="122">
        <f>IF(N935="znížená",J935,0)</f>
        <v>0</v>
      </c>
      <c r="BG935" s="122">
        <f>IF(N935="zákl. prenesená",J935,0)</f>
        <v>0</v>
      </c>
      <c r="BH935" s="122">
        <f>IF(N935="zníž. prenesená",J935,0)</f>
        <v>0</v>
      </c>
      <c r="BI935" s="122">
        <f>IF(N935="nulová",J935,0)</f>
        <v>0</v>
      </c>
      <c r="BJ935" s="18" t="s">
        <v>87</v>
      </c>
      <c r="BK935" s="122">
        <f>ROUND(I935*H935,2)</f>
        <v>0</v>
      </c>
      <c r="BL935" s="18" t="s">
        <v>289</v>
      </c>
      <c r="BM935" s="227" t="s">
        <v>3210</v>
      </c>
    </row>
    <row r="936" spans="1:65" s="2" customFormat="1" ht="24.2" customHeight="1">
      <c r="A936" s="36"/>
      <c r="B936" s="37"/>
      <c r="C936" s="215" t="s">
        <v>1234</v>
      </c>
      <c r="D936" s="215" t="s">
        <v>204</v>
      </c>
      <c r="E936" s="216" t="s">
        <v>1331</v>
      </c>
      <c r="F936" s="217" t="s">
        <v>3211</v>
      </c>
      <c r="G936" s="218" t="s">
        <v>981</v>
      </c>
      <c r="H936" s="219">
        <v>1375.35</v>
      </c>
      <c r="I936" s="220"/>
      <c r="J936" s="221">
        <f>ROUND(I936*H936,2)</f>
        <v>0</v>
      </c>
      <c r="K936" s="222"/>
      <c r="L936" s="39"/>
      <c r="M936" s="223" t="s">
        <v>1</v>
      </c>
      <c r="N936" s="224" t="s">
        <v>43</v>
      </c>
      <c r="O936" s="73"/>
      <c r="P936" s="225">
        <f>O936*H936</f>
        <v>0</v>
      </c>
      <c r="Q936" s="225">
        <v>6.0000000000000002E-5</v>
      </c>
      <c r="R936" s="225">
        <f>Q936*H936</f>
        <v>8.2520999999999997E-2</v>
      </c>
      <c r="S936" s="225">
        <v>0</v>
      </c>
      <c r="T936" s="226">
        <f>S936*H936</f>
        <v>0</v>
      </c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R936" s="227" t="s">
        <v>289</v>
      </c>
      <c r="AT936" s="227" t="s">
        <v>204</v>
      </c>
      <c r="AU936" s="227" t="s">
        <v>87</v>
      </c>
      <c r="AY936" s="18" t="s">
        <v>202</v>
      </c>
      <c r="BE936" s="122">
        <f>IF(N936="základná",J936,0)</f>
        <v>0</v>
      </c>
      <c r="BF936" s="122">
        <f>IF(N936="znížená",J936,0)</f>
        <v>0</v>
      </c>
      <c r="BG936" s="122">
        <f>IF(N936="zákl. prenesená",J936,0)</f>
        <v>0</v>
      </c>
      <c r="BH936" s="122">
        <f>IF(N936="zníž. prenesená",J936,0)</f>
        <v>0</v>
      </c>
      <c r="BI936" s="122">
        <f>IF(N936="nulová",J936,0)</f>
        <v>0</v>
      </c>
      <c r="BJ936" s="18" t="s">
        <v>87</v>
      </c>
      <c r="BK936" s="122">
        <f>ROUND(I936*H936,2)</f>
        <v>0</v>
      </c>
      <c r="BL936" s="18" t="s">
        <v>289</v>
      </c>
      <c r="BM936" s="227" t="s">
        <v>3212</v>
      </c>
    </row>
    <row r="937" spans="1:65" s="13" customFormat="1" ht="11.25">
      <c r="B937" s="228"/>
      <c r="C937" s="229"/>
      <c r="D937" s="230" t="s">
        <v>210</v>
      </c>
      <c r="E937" s="231" t="s">
        <v>1</v>
      </c>
      <c r="F937" s="232" t="s">
        <v>3213</v>
      </c>
      <c r="G937" s="229"/>
      <c r="H937" s="233">
        <v>364.13</v>
      </c>
      <c r="I937" s="234"/>
      <c r="J937" s="229"/>
      <c r="K937" s="229"/>
      <c r="L937" s="235"/>
      <c r="M937" s="236"/>
      <c r="N937" s="237"/>
      <c r="O937" s="237"/>
      <c r="P937" s="237"/>
      <c r="Q937" s="237"/>
      <c r="R937" s="237"/>
      <c r="S937" s="237"/>
      <c r="T937" s="238"/>
      <c r="AT937" s="239" t="s">
        <v>210</v>
      </c>
      <c r="AU937" s="239" t="s">
        <v>87</v>
      </c>
      <c r="AV937" s="13" t="s">
        <v>87</v>
      </c>
      <c r="AW937" s="13" t="s">
        <v>33</v>
      </c>
      <c r="AX937" s="13" t="s">
        <v>77</v>
      </c>
      <c r="AY937" s="239" t="s">
        <v>202</v>
      </c>
    </row>
    <row r="938" spans="1:65" s="13" customFormat="1" ht="22.5">
      <c r="B938" s="228"/>
      <c r="C938" s="229"/>
      <c r="D938" s="230" t="s">
        <v>210</v>
      </c>
      <c r="E938" s="231" t="s">
        <v>1</v>
      </c>
      <c r="F938" s="232" t="s">
        <v>3214</v>
      </c>
      <c r="G938" s="229"/>
      <c r="H938" s="233">
        <v>53.64</v>
      </c>
      <c r="I938" s="234"/>
      <c r="J938" s="229"/>
      <c r="K938" s="229"/>
      <c r="L938" s="235"/>
      <c r="M938" s="236"/>
      <c r="N938" s="237"/>
      <c r="O938" s="237"/>
      <c r="P938" s="237"/>
      <c r="Q938" s="237"/>
      <c r="R938" s="237"/>
      <c r="S938" s="237"/>
      <c r="T938" s="238"/>
      <c r="AT938" s="239" t="s">
        <v>210</v>
      </c>
      <c r="AU938" s="239" t="s">
        <v>87</v>
      </c>
      <c r="AV938" s="13" t="s">
        <v>87</v>
      </c>
      <c r="AW938" s="13" t="s">
        <v>33</v>
      </c>
      <c r="AX938" s="13" t="s">
        <v>77</v>
      </c>
      <c r="AY938" s="239" t="s">
        <v>202</v>
      </c>
    </row>
    <row r="939" spans="1:65" s="13" customFormat="1" ht="22.5">
      <c r="B939" s="228"/>
      <c r="C939" s="229"/>
      <c r="D939" s="230" t="s">
        <v>210</v>
      </c>
      <c r="E939" s="231" t="s">
        <v>1</v>
      </c>
      <c r="F939" s="232" t="s">
        <v>3215</v>
      </c>
      <c r="G939" s="229"/>
      <c r="H939" s="233">
        <v>445.41</v>
      </c>
      <c r="I939" s="234"/>
      <c r="J939" s="229"/>
      <c r="K939" s="229"/>
      <c r="L939" s="235"/>
      <c r="M939" s="236"/>
      <c r="N939" s="237"/>
      <c r="O939" s="237"/>
      <c r="P939" s="237"/>
      <c r="Q939" s="237"/>
      <c r="R939" s="237"/>
      <c r="S939" s="237"/>
      <c r="T939" s="238"/>
      <c r="AT939" s="239" t="s">
        <v>210</v>
      </c>
      <c r="AU939" s="239" t="s">
        <v>87</v>
      </c>
      <c r="AV939" s="13" t="s">
        <v>87</v>
      </c>
      <c r="AW939" s="13" t="s">
        <v>33</v>
      </c>
      <c r="AX939" s="13" t="s">
        <v>77</v>
      </c>
      <c r="AY939" s="239" t="s">
        <v>202</v>
      </c>
    </row>
    <row r="940" spans="1:65" s="13" customFormat="1" ht="11.25">
      <c r="B940" s="228"/>
      <c r="C940" s="229"/>
      <c r="D940" s="230" t="s">
        <v>210</v>
      </c>
      <c r="E940" s="231" t="s">
        <v>1</v>
      </c>
      <c r="F940" s="232" t="s">
        <v>3216</v>
      </c>
      <c r="G940" s="229"/>
      <c r="H940" s="233">
        <v>512.16999999999996</v>
      </c>
      <c r="I940" s="234"/>
      <c r="J940" s="229"/>
      <c r="K940" s="229"/>
      <c r="L940" s="235"/>
      <c r="M940" s="236"/>
      <c r="N940" s="237"/>
      <c r="O940" s="237"/>
      <c r="P940" s="237"/>
      <c r="Q940" s="237"/>
      <c r="R940" s="237"/>
      <c r="S940" s="237"/>
      <c r="T940" s="238"/>
      <c r="AT940" s="239" t="s">
        <v>210</v>
      </c>
      <c r="AU940" s="239" t="s">
        <v>87</v>
      </c>
      <c r="AV940" s="13" t="s">
        <v>87</v>
      </c>
      <c r="AW940" s="13" t="s">
        <v>33</v>
      </c>
      <c r="AX940" s="13" t="s">
        <v>77</v>
      </c>
      <c r="AY940" s="239" t="s">
        <v>202</v>
      </c>
    </row>
    <row r="941" spans="1:65" s="14" customFormat="1" ht="11.25">
      <c r="B941" s="240"/>
      <c r="C941" s="241"/>
      <c r="D941" s="230" t="s">
        <v>210</v>
      </c>
      <c r="E941" s="242" t="s">
        <v>1</v>
      </c>
      <c r="F941" s="243" t="s">
        <v>227</v>
      </c>
      <c r="G941" s="241"/>
      <c r="H941" s="244">
        <v>1375.35</v>
      </c>
      <c r="I941" s="245"/>
      <c r="J941" s="241"/>
      <c r="K941" s="241"/>
      <c r="L941" s="246"/>
      <c r="M941" s="247"/>
      <c r="N941" s="248"/>
      <c r="O941" s="248"/>
      <c r="P941" s="248"/>
      <c r="Q941" s="248"/>
      <c r="R941" s="248"/>
      <c r="S941" s="248"/>
      <c r="T941" s="249"/>
      <c r="AT941" s="250" t="s">
        <v>210</v>
      </c>
      <c r="AU941" s="250" t="s">
        <v>87</v>
      </c>
      <c r="AV941" s="14" t="s">
        <v>215</v>
      </c>
      <c r="AW941" s="14" t="s">
        <v>33</v>
      </c>
      <c r="AX941" s="14" t="s">
        <v>81</v>
      </c>
      <c r="AY941" s="250" t="s">
        <v>202</v>
      </c>
    </row>
    <row r="942" spans="1:65" s="2" customFormat="1" ht="37.9" customHeight="1">
      <c r="A942" s="36"/>
      <c r="B942" s="37"/>
      <c r="C942" s="272" t="s">
        <v>1239</v>
      </c>
      <c r="D942" s="272" t="s">
        <v>489</v>
      </c>
      <c r="E942" s="273" t="s">
        <v>3217</v>
      </c>
      <c r="F942" s="274" t="s">
        <v>3218</v>
      </c>
      <c r="G942" s="275" t="s">
        <v>981</v>
      </c>
      <c r="H942" s="276">
        <v>1375.35</v>
      </c>
      <c r="I942" s="277"/>
      <c r="J942" s="278">
        <f>ROUND(I942*H942,2)</f>
        <v>0</v>
      </c>
      <c r="K942" s="279"/>
      <c r="L942" s="280"/>
      <c r="M942" s="281" t="s">
        <v>1</v>
      </c>
      <c r="N942" s="282" t="s">
        <v>43</v>
      </c>
      <c r="O942" s="73"/>
      <c r="P942" s="225">
        <f>O942*H942</f>
        <v>0</v>
      </c>
      <c r="Q942" s="225">
        <v>1E-3</v>
      </c>
      <c r="R942" s="225">
        <f>Q942*H942</f>
        <v>1.3753499999999999</v>
      </c>
      <c r="S942" s="225">
        <v>0</v>
      </c>
      <c r="T942" s="226">
        <f>S942*H942</f>
        <v>0</v>
      </c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R942" s="227" t="s">
        <v>390</v>
      </c>
      <c r="AT942" s="227" t="s">
        <v>489</v>
      </c>
      <c r="AU942" s="227" t="s">
        <v>87</v>
      </c>
      <c r="AY942" s="18" t="s">
        <v>202</v>
      </c>
      <c r="BE942" s="122">
        <f>IF(N942="základná",J942,0)</f>
        <v>0</v>
      </c>
      <c r="BF942" s="122">
        <f>IF(N942="znížená",J942,0)</f>
        <v>0</v>
      </c>
      <c r="BG942" s="122">
        <f>IF(N942="zákl. prenesená",J942,0)</f>
        <v>0</v>
      </c>
      <c r="BH942" s="122">
        <f>IF(N942="zníž. prenesená",J942,0)</f>
        <v>0</v>
      </c>
      <c r="BI942" s="122">
        <f>IF(N942="nulová",J942,0)</f>
        <v>0</v>
      </c>
      <c r="BJ942" s="18" t="s">
        <v>87</v>
      </c>
      <c r="BK942" s="122">
        <f>ROUND(I942*H942,2)</f>
        <v>0</v>
      </c>
      <c r="BL942" s="18" t="s">
        <v>289</v>
      </c>
      <c r="BM942" s="227" t="s">
        <v>3219</v>
      </c>
    </row>
    <row r="943" spans="1:65" s="13" customFormat="1" ht="11.25">
      <c r="B943" s="228"/>
      <c r="C943" s="229"/>
      <c r="D943" s="230" t="s">
        <v>210</v>
      </c>
      <c r="E943" s="231" t="s">
        <v>1</v>
      </c>
      <c r="F943" s="232" t="s">
        <v>3220</v>
      </c>
      <c r="G943" s="229"/>
      <c r="H943" s="233">
        <v>957.58</v>
      </c>
      <c r="I943" s="234"/>
      <c r="J943" s="229"/>
      <c r="K943" s="229"/>
      <c r="L943" s="235"/>
      <c r="M943" s="236"/>
      <c r="N943" s="237"/>
      <c r="O943" s="237"/>
      <c r="P943" s="237"/>
      <c r="Q943" s="237"/>
      <c r="R943" s="237"/>
      <c r="S943" s="237"/>
      <c r="T943" s="238"/>
      <c r="AT943" s="239" t="s">
        <v>210</v>
      </c>
      <c r="AU943" s="239" t="s">
        <v>87</v>
      </c>
      <c r="AV943" s="13" t="s">
        <v>87</v>
      </c>
      <c r="AW943" s="13" t="s">
        <v>33</v>
      </c>
      <c r="AX943" s="13" t="s">
        <v>77</v>
      </c>
      <c r="AY943" s="239" t="s">
        <v>202</v>
      </c>
    </row>
    <row r="944" spans="1:65" s="13" customFormat="1" ht="11.25">
      <c r="B944" s="228"/>
      <c r="C944" s="229"/>
      <c r="D944" s="230" t="s">
        <v>210</v>
      </c>
      <c r="E944" s="231" t="s">
        <v>1</v>
      </c>
      <c r="F944" s="232" t="s">
        <v>3213</v>
      </c>
      <c r="G944" s="229"/>
      <c r="H944" s="233">
        <v>364.13</v>
      </c>
      <c r="I944" s="234"/>
      <c r="J944" s="229"/>
      <c r="K944" s="229"/>
      <c r="L944" s="235"/>
      <c r="M944" s="236"/>
      <c r="N944" s="237"/>
      <c r="O944" s="237"/>
      <c r="P944" s="237"/>
      <c r="Q944" s="237"/>
      <c r="R944" s="237"/>
      <c r="S944" s="237"/>
      <c r="T944" s="238"/>
      <c r="AT944" s="239" t="s">
        <v>210</v>
      </c>
      <c r="AU944" s="239" t="s">
        <v>87</v>
      </c>
      <c r="AV944" s="13" t="s">
        <v>87</v>
      </c>
      <c r="AW944" s="13" t="s">
        <v>33</v>
      </c>
      <c r="AX944" s="13" t="s">
        <v>77</v>
      </c>
      <c r="AY944" s="239" t="s">
        <v>202</v>
      </c>
    </row>
    <row r="945" spans="1:65" s="13" customFormat="1" ht="22.5">
      <c r="B945" s="228"/>
      <c r="C945" s="229"/>
      <c r="D945" s="230" t="s">
        <v>210</v>
      </c>
      <c r="E945" s="231" t="s">
        <v>1</v>
      </c>
      <c r="F945" s="232" t="s">
        <v>3214</v>
      </c>
      <c r="G945" s="229"/>
      <c r="H945" s="233">
        <v>53.64</v>
      </c>
      <c r="I945" s="234"/>
      <c r="J945" s="229"/>
      <c r="K945" s="229"/>
      <c r="L945" s="235"/>
      <c r="M945" s="236"/>
      <c r="N945" s="237"/>
      <c r="O945" s="237"/>
      <c r="P945" s="237"/>
      <c r="Q945" s="237"/>
      <c r="R945" s="237"/>
      <c r="S945" s="237"/>
      <c r="T945" s="238"/>
      <c r="AT945" s="239" t="s">
        <v>210</v>
      </c>
      <c r="AU945" s="239" t="s">
        <v>87</v>
      </c>
      <c r="AV945" s="13" t="s">
        <v>87</v>
      </c>
      <c r="AW945" s="13" t="s">
        <v>33</v>
      </c>
      <c r="AX945" s="13" t="s">
        <v>77</v>
      </c>
      <c r="AY945" s="239" t="s">
        <v>202</v>
      </c>
    </row>
    <row r="946" spans="1:65" s="14" customFormat="1" ht="11.25">
      <c r="B946" s="240"/>
      <c r="C946" s="241"/>
      <c r="D946" s="230" t="s">
        <v>210</v>
      </c>
      <c r="E946" s="242" t="s">
        <v>1</v>
      </c>
      <c r="F946" s="243" t="s">
        <v>227</v>
      </c>
      <c r="G946" s="241"/>
      <c r="H946" s="244">
        <v>1375.35</v>
      </c>
      <c r="I946" s="245"/>
      <c r="J946" s="241"/>
      <c r="K946" s="241"/>
      <c r="L946" s="246"/>
      <c r="M946" s="247"/>
      <c r="N946" s="248"/>
      <c r="O946" s="248"/>
      <c r="P946" s="248"/>
      <c r="Q946" s="248"/>
      <c r="R946" s="248"/>
      <c r="S946" s="248"/>
      <c r="T946" s="249"/>
      <c r="AT946" s="250" t="s">
        <v>210</v>
      </c>
      <c r="AU946" s="250" t="s">
        <v>87</v>
      </c>
      <c r="AV946" s="14" t="s">
        <v>215</v>
      </c>
      <c r="AW946" s="14" t="s">
        <v>33</v>
      </c>
      <c r="AX946" s="14" t="s">
        <v>81</v>
      </c>
      <c r="AY946" s="250" t="s">
        <v>202</v>
      </c>
    </row>
    <row r="947" spans="1:65" s="2" customFormat="1" ht="24.2" customHeight="1">
      <c r="A947" s="36"/>
      <c r="B947" s="37"/>
      <c r="C947" s="215" t="s">
        <v>1244</v>
      </c>
      <c r="D947" s="215" t="s">
        <v>204</v>
      </c>
      <c r="E947" s="216" t="s">
        <v>3221</v>
      </c>
      <c r="F947" s="217" t="s">
        <v>3222</v>
      </c>
      <c r="G947" s="218" t="s">
        <v>981</v>
      </c>
      <c r="H947" s="219">
        <v>8574</v>
      </c>
      <c r="I947" s="220"/>
      <c r="J947" s="221">
        <f>ROUND(I947*H947,2)</f>
        <v>0</v>
      </c>
      <c r="K947" s="222"/>
      <c r="L947" s="39"/>
      <c r="M947" s="223" t="s">
        <v>1</v>
      </c>
      <c r="N947" s="224" t="s">
        <v>43</v>
      </c>
      <c r="O947" s="73"/>
      <c r="P947" s="225">
        <f>O947*H947</f>
        <v>0</v>
      </c>
      <c r="Q947" s="225">
        <v>6.0000000000000002E-5</v>
      </c>
      <c r="R947" s="225">
        <f>Q947*H947</f>
        <v>0.51444000000000001</v>
      </c>
      <c r="S947" s="225">
        <v>0</v>
      </c>
      <c r="T947" s="226">
        <f>S947*H947</f>
        <v>0</v>
      </c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R947" s="227" t="s">
        <v>289</v>
      </c>
      <c r="AT947" s="227" t="s">
        <v>204</v>
      </c>
      <c r="AU947" s="227" t="s">
        <v>87</v>
      </c>
      <c r="AY947" s="18" t="s">
        <v>202</v>
      </c>
      <c r="BE947" s="122">
        <f>IF(N947="základná",J947,0)</f>
        <v>0</v>
      </c>
      <c r="BF947" s="122">
        <f>IF(N947="znížená",J947,0)</f>
        <v>0</v>
      </c>
      <c r="BG947" s="122">
        <f>IF(N947="zákl. prenesená",J947,0)</f>
        <v>0</v>
      </c>
      <c r="BH947" s="122">
        <f>IF(N947="zníž. prenesená",J947,0)</f>
        <v>0</v>
      </c>
      <c r="BI947" s="122">
        <f>IF(N947="nulová",J947,0)</f>
        <v>0</v>
      </c>
      <c r="BJ947" s="18" t="s">
        <v>87</v>
      </c>
      <c r="BK947" s="122">
        <f>ROUND(I947*H947,2)</f>
        <v>0</v>
      </c>
      <c r="BL947" s="18" t="s">
        <v>289</v>
      </c>
      <c r="BM947" s="227" t="s">
        <v>3223</v>
      </c>
    </row>
    <row r="948" spans="1:65" s="13" customFormat="1" ht="11.25">
      <c r="B948" s="228"/>
      <c r="C948" s="229"/>
      <c r="D948" s="230" t="s">
        <v>210</v>
      </c>
      <c r="E948" s="231" t="s">
        <v>1</v>
      </c>
      <c r="F948" s="232" t="s">
        <v>3224</v>
      </c>
      <c r="G948" s="229"/>
      <c r="H948" s="233">
        <v>2585</v>
      </c>
      <c r="I948" s="234"/>
      <c r="J948" s="229"/>
      <c r="K948" s="229"/>
      <c r="L948" s="235"/>
      <c r="M948" s="236"/>
      <c r="N948" s="237"/>
      <c r="O948" s="237"/>
      <c r="P948" s="237"/>
      <c r="Q948" s="237"/>
      <c r="R948" s="237"/>
      <c r="S948" s="237"/>
      <c r="T948" s="238"/>
      <c r="AT948" s="239" t="s">
        <v>210</v>
      </c>
      <c r="AU948" s="239" t="s">
        <v>87</v>
      </c>
      <c r="AV948" s="13" t="s">
        <v>87</v>
      </c>
      <c r="AW948" s="13" t="s">
        <v>33</v>
      </c>
      <c r="AX948" s="13" t="s">
        <v>77</v>
      </c>
      <c r="AY948" s="239" t="s">
        <v>202</v>
      </c>
    </row>
    <row r="949" spans="1:65" s="13" customFormat="1" ht="22.5">
      <c r="B949" s="228"/>
      <c r="C949" s="229"/>
      <c r="D949" s="230" t="s">
        <v>210</v>
      </c>
      <c r="E949" s="231" t="s">
        <v>1</v>
      </c>
      <c r="F949" s="232" t="s">
        <v>3225</v>
      </c>
      <c r="G949" s="229"/>
      <c r="H949" s="233">
        <v>1673</v>
      </c>
      <c r="I949" s="234"/>
      <c r="J949" s="229"/>
      <c r="K949" s="229"/>
      <c r="L949" s="235"/>
      <c r="M949" s="236"/>
      <c r="N949" s="237"/>
      <c r="O949" s="237"/>
      <c r="P949" s="237"/>
      <c r="Q949" s="237"/>
      <c r="R949" s="237"/>
      <c r="S949" s="237"/>
      <c r="T949" s="238"/>
      <c r="AT949" s="239" t="s">
        <v>210</v>
      </c>
      <c r="AU949" s="239" t="s">
        <v>87</v>
      </c>
      <c r="AV949" s="13" t="s">
        <v>87</v>
      </c>
      <c r="AW949" s="13" t="s">
        <v>33</v>
      </c>
      <c r="AX949" s="13" t="s">
        <v>77</v>
      </c>
      <c r="AY949" s="239" t="s">
        <v>202</v>
      </c>
    </row>
    <row r="950" spans="1:65" s="13" customFormat="1" ht="11.25">
      <c r="B950" s="228"/>
      <c r="C950" s="229"/>
      <c r="D950" s="230" t="s">
        <v>210</v>
      </c>
      <c r="E950" s="231" t="s">
        <v>1</v>
      </c>
      <c r="F950" s="232" t="s">
        <v>3226</v>
      </c>
      <c r="G950" s="229"/>
      <c r="H950" s="233">
        <v>4316</v>
      </c>
      <c r="I950" s="234"/>
      <c r="J950" s="229"/>
      <c r="K950" s="229"/>
      <c r="L950" s="235"/>
      <c r="M950" s="236"/>
      <c r="N950" s="237"/>
      <c r="O950" s="237"/>
      <c r="P950" s="237"/>
      <c r="Q950" s="237"/>
      <c r="R950" s="237"/>
      <c r="S950" s="237"/>
      <c r="T950" s="238"/>
      <c r="AT950" s="239" t="s">
        <v>210</v>
      </c>
      <c r="AU950" s="239" t="s">
        <v>87</v>
      </c>
      <c r="AV950" s="13" t="s">
        <v>87</v>
      </c>
      <c r="AW950" s="13" t="s">
        <v>33</v>
      </c>
      <c r="AX950" s="13" t="s">
        <v>77</v>
      </c>
      <c r="AY950" s="239" t="s">
        <v>202</v>
      </c>
    </row>
    <row r="951" spans="1:65" s="14" customFormat="1" ht="11.25">
      <c r="B951" s="240"/>
      <c r="C951" s="241"/>
      <c r="D951" s="230" t="s">
        <v>210</v>
      </c>
      <c r="E951" s="242" t="s">
        <v>1</v>
      </c>
      <c r="F951" s="243" t="s">
        <v>227</v>
      </c>
      <c r="G951" s="241"/>
      <c r="H951" s="244">
        <v>8574</v>
      </c>
      <c r="I951" s="245"/>
      <c r="J951" s="241"/>
      <c r="K951" s="241"/>
      <c r="L951" s="246"/>
      <c r="M951" s="247"/>
      <c r="N951" s="248"/>
      <c r="O951" s="248"/>
      <c r="P951" s="248"/>
      <c r="Q951" s="248"/>
      <c r="R951" s="248"/>
      <c r="S951" s="248"/>
      <c r="T951" s="249"/>
      <c r="AT951" s="250" t="s">
        <v>210</v>
      </c>
      <c r="AU951" s="250" t="s">
        <v>87</v>
      </c>
      <c r="AV951" s="14" t="s">
        <v>215</v>
      </c>
      <c r="AW951" s="14" t="s">
        <v>33</v>
      </c>
      <c r="AX951" s="14" t="s">
        <v>81</v>
      </c>
      <c r="AY951" s="250" t="s">
        <v>202</v>
      </c>
    </row>
    <row r="952" spans="1:65" s="2" customFormat="1" ht="37.9" customHeight="1">
      <c r="A952" s="36"/>
      <c r="B952" s="37"/>
      <c r="C952" s="272" t="s">
        <v>1249</v>
      </c>
      <c r="D952" s="272" t="s">
        <v>489</v>
      </c>
      <c r="E952" s="273" t="s">
        <v>3217</v>
      </c>
      <c r="F952" s="274" t="s">
        <v>3218</v>
      </c>
      <c r="G952" s="275" t="s">
        <v>981</v>
      </c>
      <c r="H952" s="276">
        <v>8574</v>
      </c>
      <c r="I952" s="277"/>
      <c r="J952" s="278">
        <f>ROUND(I952*H952,2)</f>
        <v>0</v>
      </c>
      <c r="K952" s="279"/>
      <c r="L952" s="280"/>
      <c r="M952" s="281" t="s">
        <v>1</v>
      </c>
      <c r="N952" s="282" t="s">
        <v>43</v>
      </c>
      <c r="O952" s="73"/>
      <c r="P952" s="225">
        <f>O952*H952</f>
        <v>0</v>
      </c>
      <c r="Q952" s="225">
        <v>1E-3</v>
      </c>
      <c r="R952" s="225">
        <f>Q952*H952</f>
        <v>8.5739999999999998</v>
      </c>
      <c r="S952" s="225">
        <v>0</v>
      </c>
      <c r="T952" s="226">
        <f>S952*H952</f>
        <v>0</v>
      </c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R952" s="227" t="s">
        <v>390</v>
      </c>
      <c r="AT952" s="227" t="s">
        <v>489</v>
      </c>
      <c r="AU952" s="227" t="s">
        <v>87</v>
      </c>
      <c r="AY952" s="18" t="s">
        <v>202</v>
      </c>
      <c r="BE952" s="122">
        <f>IF(N952="základná",J952,0)</f>
        <v>0</v>
      </c>
      <c r="BF952" s="122">
        <f>IF(N952="znížená",J952,0)</f>
        <v>0</v>
      </c>
      <c r="BG952" s="122">
        <f>IF(N952="zákl. prenesená",J952,0)</f>
        <v>0</v>
      </c>
      <c r="BH952" s="122">
        <f>IF(N952="zníž. prenesená",J952,0)</f>
        <v>0</v>
      </c>
      <c r="BI952" s="122">
        <f>IF(N952="nulová",J952,0)</f>
        <v>0</v>
      </c>
      <c r="BJ952" s="18" t="s">
        <v>87</v>
      </c>
      <c r="BK952" s="122">
        <f>ROUND(I952*H952,2)</f>
        <v>0</v>
      </c>
      <c r="BL952" s="18" t="s">
        <v>289</v>
      </c>
      <c r="BM952" s="227" t="s">
        <v>3227</v>
      </c>
    </row>
    <row r="953" spans="1:65" s="2" customFormat="1" ht="24.2" customHeight="1">
      <c r="A953" s="36"/>
      <c r="B953" s="37"/>
      <c r="C953" s="215" t="s">
        <v>1254</v>
      </c>
      <c r="D953" s="215" t="s">
        <v>204</v>
      </c>
      <c r="E953" s="216" t="s">
        <v>1022</v>
      </c>
      <c r="F953" s="217" t="s">
        <v>1023</v>
      </c>
      <c r="G953" s="218" t="s">
        <v>683</v>
      </c>
      <c r="H953" s="283"/>
      <c r="I953" s="220"/>
      <c r="J953" s="221">
        <f>ROUND(I953*H953,2)</f>
        <v>0</v>
      </c>
      <c r="K953" s="222"/>
      <c r="L953" s="39"/>
      <c r="M953" s="223" t="s">
        <v>1</v>
      </c>
      <c r="N953" s="224" t="s">
        <v>43</v>
      </c>
      <c r="O953" s="73"/>
      <c r="P953" s="225">
        <f>O953*H953</f>
        <v>0</v>
      </c>
      <c r="Q953" s="225">
        <v>0</v>
      </c>
      <c r="R953" s="225">
        <f>Q953*H953</f>
        <v>0</v>
      </c>
      <c r="S953" s="225">
        <v>0</v>
      </c>
      <c r="T953" s="226">
        <f>S953*H953</f>
        <v>0</v>
      </c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R953" s="227" t="s">
        <v>289</v>
      </c>
      <c r="AT953" s="227" t="s">
        <v>204</v>
      </c>
      <c r="AU953" s="227" t="s">
        <v>87</v>
      </c>
      <c r="AY953" s="18" t="s">
        <v>202</v>
      </c>
      <c r="BE953" s="122">
        <f>IF(N953="základná",J953,0)</f>
        <v>0</v>
      </c>
      <c r="BF953" s="122">
        <f>IF(N953="znížená",J953,0)</f>
        <v>0</v>
      </c>
      <c r="BG953" s="122">
        <f>IF(N953="zákl. prenesená",J953,0)</f>
        <v>0</v>
      </c>
      <c r="BH953" s="122">
        <f>IF(N953="zníž. prenesená",J953,0)</f>
        <v>0</v>
      </c>
      <c r="BI953" s="122">
        <f>IF(N953="nulová",J953,0)</f>
        <v>0</v>
      </c>
      <c r="BJ953" s="18" t="s">
        <v>87</v>
      </c>
      <c r="BK953" s="122">
        <f>ROUND(I953*H953,2)</f>
        <v>0</v>
      </c>
      <c r="BL953" s="18" t="s">
        <v>289</v>
      </c>
      <c r="BM953" s="227" t="s">
        <v>3228</v>
      </c>
    </row>
    <row r="954" spans="1:65" s="12" customFormat="1" ht="22.9" customHeight="1">
      <c r="B954" s="199"/>
      <c r="C954" s="200"/>
      <c r="D954" s="201" t="s">
        <v>76</v>
      </c>
      <c r="E954" s="213" t="s">
        <v>3229</v>
      </c>
      <c r="F954" s="213" t="s">
        <v>3230</v>
      </c>
      <c r="G954" s="200"/>
      <c r="H954" s="200"/>
      <c r="I954" s="203"/>
      <c r="J954" s="214">
        <f>BK954</f>
        <v>0</v>
      </c>
      <c r="K954" s="200"/>
      <c r="L954" s="205"/>
      <c r="M954" s="206"/>
      <c r="N954" s="207"/>
      <c r="O954" s="207"/>
      <c r="P954" s="208">
        <f>SUM(P955:P976)</f>
        <v>0</v>
      </c>
      <c r="Q954" s="207"/>
      <c r="R954" s="208">
        <f>SUM(R955:R976)</f>
        <v>102.76087080000001</v>
      </c>
      <c r="S954" s="207"/>
      <c r="T954" s="209">
        <f>SUM(T955:T976)</f>
        <v>0</v>
      </c>
      <c r="AR954" s="210" t="s">
        <v>87</v>
      </c>
      <c r="AT954" s="211" t="s">
        <v>76</v>
      </c>
      <c r="AU954" s="211" t="s">
        <v>81</v>
      </c>
      <c r="AY954" s="210" t="s">
        <v>202</v>
      </c>
      <c r="BK954" s="212">
        <f>SUM(BK955:BK976)</f>
        <v>0</v>
      </c>
    </row>
    <row r="955" spans="1:65" s="2" customFormat="1" ht="37.9" customHeight="1">
      <c r="A955" s="36"/>
      <c r="B955" s="37"/>
      <c r="C955" s="215" t="s">
        <v>1256</v>
      </c>
      <c r="D955" s="215" t="s">
        <v>204</v>
      </c>
      <c r="E955" s="216" t="s">
        <v>3231</v>
      </c>
      <c r="F955" s="217" t="s">
        <v>3232</v>
      </c>
      <c r="G955" s="218" t="s">
        <v>223</v>
      </c>
      <c r="H955" s="219">
        <v>674.14</v>
      </c>
      <c r="I955" s="220"/>
      <c r="J955" s="221">
        <f>ROUND(I955*H955,2)</f>
        <v>0</v>
      </c>
      <c r="K955" s="222"/>
      <c r="L955" s="39"/>
      <c r="M955" s="223" t="s">
        <v>1</v>
      </c>
      <c r="N955" s="224" t="s">
        <v>43</v>
      </c>
      <c r="O955" s="73"/>
      <c r="P955" s="225">
        <f>O955*H955</f>
        <v>0</v>
      </c>
      <c r="Q955" s="225">
        <v>0.11192000000000001</v>
      </c>
      <c r="R955" s="225">
        <f>Q955*H955</f>
        <v>75.449748800000009</v>
      </c>
      <c r="S955" s="225">
        <v>0</v>
      </c>
      <c r="T955" s="226">
        <f>S955*H955</f>
        <v>0</v>
      </c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R955" s="227" t="s">
        <v>289</v>
      </c>
      <c r="AT955" s="227" t="s">
        <v>204</v>
      </c>
      <c r="AU955" s="227" t="s">
        <v>87</v>
      </c>
      <c r="AY955" s="18" t="s">
        <v>202</v>
      </c>
      <c r="BE955" s="122">
        <f>IF(N955="základná",J955,0)</f>
        <v>0</v>
      </c>
      <c r="BF955" s="122">
        <f>IF(N955="znížená",J955,0)</f>
        <v>0</v>
      </c>
      <c r="BG955" s="122">
        <f>IF(N955="zákl. prenesená",J955,0)</f>
        <v>0</v>
      </c>
      <c r="BH955" s="122">
        <f>IF(N955="zníž. prenesená",J955,0)</f>
        <v>0</v>
      </c>
      <c r="BI955" s="122">
        <f>IF(N955="nulová",J955,0)</f>
        <v>0</v>
      </c>
      <c r="BJ955" s="18" t="s">
        <v>87</v>
      </c>
      <c r="BK955" s="122">
        <f>ROUND(I955*H955,2)</f>
        <v>0</v>
      </c>
      <c r="BL955" s="18" t="s">
        <v>289</v>
      </c>
      <c r="BM955" s="227" t="s">
        <v>3233</v>
      </c>
    </row>
    <row r="956" spans="1:65" s="13" customFormat="1" ht="11.25">
      <c r="B956" s="228"/>
      <c r="C956" s="229"/>
      <c r="D956" s="230" t="s">
        <v>210</v>
      </c>
      <c r="E956" s="231" t="s">
        <v>1</v>
      </c>
      <c r="F956" s="232" t="s">
        <v>3234</v>
      </c>
      <c r="G956" s="229"/>
      <c r="H956" s="233">
        <v>459.8</v>
      </c>
      <c r="I956" s="234"/>
      <c r="J956" s="229"/>
      <c r="K956" s="229"/>
      <c r="L956" s="235"/>
      <c r="M956" s="236"/>
      <c r="N956" s="237"/>
      <c r="O956" s="237"/>
      <c r="P956" s="237"/>
      <c r="Q956" s="237"/>
      <c r="R956" s="237"/>
      <c r="S956" s="237"/>
      <c r="T956" s="238"/>
      <c r="AT956" s="239" t="s">
        <v>210</v>
      </c>
      <c r="AU956" s="239" t="s">
        <v>87</v>
      </c>
      <c r="AV956" s="13" t="s">
        <v>87</v>
      </c>
      <c r="AW956" s="13" t="s">
        <v>33</v>
      </c>
      <c r="AX956" s="13" t="s">
        <v>77</v>
      </c>
      <c r="AY956" s="239" t="s">
        <v>202</v>
      </c>
    </row>
    <row r="957" spans="1:65" s="13" customFormat="1" ht="11.25">
      <c r="B957" s="228"/>
      <c r="C957" s="229"/>
      <c r="D957" s="230" t="s">
        <v>210</v>
      </c>
      <c r="E957" s="231" t="s">
        <v>1</v>
      </c>
      <c r="F957" s="232" t="s">
        <v>2519</v>
      </c>
      <c r="G957" s="229"/>
      <c r="H957" s="233">
        <v>30.95</v>
      </c>
      <c r="I957" s="234"/>
      <c r="J957" s="229"/>
      <c r="K957" s="229"/>
      <c r="L957" s="235"/>
      <c r="M957" s="236"/>
      <c r="N957" s="237"/>
      <c r="O957" s="237"/>
      <c r="P957" s="237"/>
      <c r="Q957" s="237"/>
      <c r="R957" s="237"/>
      <c r="S957" s="237"/>
      <c r="T957" s="238"/>
      <c r="AT957" s="239" t="s">
        <v>210</v>
      </c>
      <c r="AU957" s="239" t="s">
        <v>87</v>
      </c>
      <c r="AV957" s="13" t="s">
        <v>87</v>
      </c>
      <c r="AW957" s="13" t="s">
        <v>33</v>
      </c>
      <c r="AX957" s="13" t="s">
        <v>77</v>
      </c>
      <c r="AY957" s="239" t="s">
        <v>202</v>
      </c>
    </row>
    <row r="958" spans="1:65" s="13" customFormat="1" ht="11.25">
      <c r="B958" s="228"/>
      <c r="C958" s="229"/>
      <c r="D958" s="230" t="s">
        <v>210</v>
      </c>
      <c r="E958" s="231" t="s">
        <v>1</v>
      </c>
      <c r="F958" s="232" t="s">
        <v>3235</v>
      </c>
      <c r="G958" s="229"/>
      <c r="H958" s="233">
        <v>26.64</v>
      </c>
      <c r="I958" s="234"/>
      <c r="J958" s="229"/>
      <c r="K958" s="229"/>
      <c r="L958" s="235"/>
      <c r="M958" s="236"/>
      <c r="N958" s="237"/>
      <c r="O958" s="237"/>
      <c r="P958" s="237"/>
      <c r="Q958" s="237"/>
      <c r="R958" s="237"/>
      <c r="S958" s="237"/>
      <c r="T958" s="238"/>
      <c r="AT958" s="239" t="s">
        <v>210</v>
      </c>
      <c r="AU958" s="239" t="s">
        <v>87</v>
      </c>
      <c r="AV958" s="13" t="s">
        <v>87</v>
      </c>
      <c r="AW958" s="13" t="s">
        <v>33</v>
      </c>
      <c r="AX958" s="13" t="s">
        <v>77</v>
      </c>
      <c r="AY958" s="239" t="s">
        <v>202</v>
      </c>
    </row>
    <row r="959" spans="1:65" s="13" customFormat="1" ht="11.25">
      <c r="B959" s="228"/>
      <c r="C959" s="229"/>
      <c r="D959" s="230" t="s">
        <v>210</v>
      </c>
      <c r="E959" s="231" t="s">
        <v>1</v>
      </c>
      <c r="F959" s="232" t="s">
        <v>3236</v>
      </c>
      <c r="G959" s="229"/>
      <c r="H959" s="233">
        <v>146.08000000000001</v>
      </c>
      <c r="I959" s="234"/>
      <c r="J959" s="229"/>
      <c r="K959" s="229"/>
      <c r="L959" s="235"/>
      <c r="M959" s="236"/>
      <c r="N959" s="237"/>
      <c r="O959" s="237"/>
      <c r="P959" s="237"/>
      <c r="Q959" s="237"/>
      <c r="R959" s="237"/>
      <c r="S959" s="237"/>
      <c r="T959" s="238"/>
      <c r="AT959" s="239" t="s">
        <v>210</v>
      </c>
      <c r="AU959" s="239" t="s">
        <v>87</v>
      </c>
      <c r="AV959" s="13" t="s">
        <v>87</v>
      </c>
      <c r="AW959" s="13" t="s">
        <v>33</v>
      </c>
      <c r="AX959" s="13" t="s">
        <v>77</v>
      </c>
      <c r="AY959" s="239" t="s">
        <v>202</v>
      </c>
    </row>
    <row r="960" spans="1:65" s="13" customFormat="1" ht="11.25">
      <c r="B960" s="228"/>
      <c r="C960" s="229"/>
      <c r="D960" s="230" t="s">
        <v>210</v>
      </c>
      <c r="E960" s="231" t="s">
        <v>1</v>
      </c>
      <c r="F960" s="232" t="s">
        <v>3237</v>
      </c>
      <c r="G960" s="229"/>
      <c r="H960" s="233">
        <v>10.67</v>
      </c>
      <c r="I960" s="234"/>
      <c r="J960" s="229"/>
      <c r="K960" s="229"/>
      <c r="L960" s="235"/>
      <c r="M960" s="236"/>
      <c r="N960" s="237"/>
      <c r="O960" s="237"/>
      <c r="P960" s="237"/>
      <c r="Q960" s="237"/>
      <c r="R960" s="237"/>
      <c r="S960" s="237"/>
      <c r="T960" s="238"/>
      <c r="AT960" s="239" t="s">
        <v>210</v>
      </c>
      <c r="AU960" s="239" t="s">
        <v>87</v>
      </c>
      <c r="AV960" s="13" t="s">
        <v>87</v>
      </c>
      <c r="AW960" s="13" t="s">
        <v>33</v>
      </c>
      <c r="AX960" s="13" t="s">
        <v>77</v>
      </c>
      <c r="AY960" s="239" t="s">
        <v>202</v>
      </c>
    </row>
    <row r="961" spans="1:65" s="14" customFormat="1" ht="11.25">
      <c r="B961" s="240"/>
      <c r="C961" s="241"/>
      <c r="D961" s="230" t="s">
        <v>210</v>
      </c>
      <c r="E961" s="242" t="s">
        <v>1</v>
      </c>
      <c r="F961" s="243" t="s">
        <v>227</v>
      </c>
      <c r="G961" s="241"/>
      <c r="H961" s="244">
        <v>674.14</v>
      </c>
      <c r="I961" s="245"/>
      <c r="J961" s="241"/>
      <c r="K961" s="241"/>
      <c r="L961" s="246"/>
      <c r="M961" s="247"/>
      <c r="N961" s="248"/>
      <c r="O961" s="248"/>
      <c r="P961" s="248"/>
      <c r="Q961" s="248"/>
      <c r="R961" s="248"/>
      <c r="S961" s="248"/>
      <c r="T961" s="249"/>
      <c r="AT961" s="250" t="s">
        <v>210</v>
      </c>
      <c r="AU961" s="250" t="s">
        <v>87</v>
      </c>
      <c r="AV961" s="14" t="s">
        <v>215</v>
      </c>
      <c r="AW961" s="14" t="s">
        <v>33</v>
      </c>
      <c r="AX961" s="14" t="s">
        <v>81</v>
      </c>
      <c r="AY961" s="250" t="s">
        <v>202</v>
      </c>
    </row>
    <row r="962" spans="1:65" s="2" customFormat="1" ht="24.2" customHeight="1">
      <c r="A962" s="36"/>
      <c r="B962" s="37"/>
      <c r="C962" s="272" t="s">
        <v>3238</v>
      </c>
      <c r="D962" s="272" t="s">
        <v>489</v>
      </c>
      <c r="E962" s="273" t="s">
        <v>3239</v>
      </c>
      <c r="F962" s="274" t="s">
        <v>3240</v>
      </c>
      <c r="G962" s="275" t="s">
        <v>223</v>
      </c>
      <c r="H962" s="276">
        <v>228.35900000000001</v>
      </c>
      <c r="I962" s="277"/>
      <c r="J962" s="278">
        <f>ROUND(I962*H962,2)</f>
        <v>0</v>
      </c>
      <c r="K962" s="279"/>
      <c r="L962" s="280"/>
      <c r="M962" s="281" t="s">
        <v>1</v>
      </c>
      <c r="N962" s="282" t="s">
        <v>43</v>
      </c>
      <c r="O962" s="73"/>
      <c r="P962" s="225">
        <f>O962*H962</f>
        <v>0</v>
      </c>
      <c r="Q962" s="225">
        <v>0.11799999999999999</v>
      </c>
      <c r="R962" s="225">
        <f>Q962*H962</f>
        <v>26.946362000000001</v>
      </c>
      <c r="S962" s="225">
        <v>0</v>
      </c>
      <c r="T962" s="226">
        <f>S962*H962</f>
        <v>0</v>
      </c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R962" s="227" t="s">
        <v>390</v>
      </c>
      <c r="AT962" s="227" t="s">
        <v>489</v>
      </c>
      <c r="AU962" s="227" t="s">
        <v>87</v>
      </c>
      <c r="AY962" s="18" t="s">
        <v>202</v>
      </c>
      <c r="BE962" s="122">
        <f>IF(N962="základná",J962,0)</f>
        <v>0</v>
      </c>
      <c r="BF962" s="122">
        <f>IF(N962="znížená",J962,0)</f>
        <v>0</v>
      </c>
      <c r="BG962" s="122">
        <f>IF(N962="zákl. prenesená",J962,0)</f>
        <v>0</v>
      </c>
      <c r="BH962" s="122">
        <f>IF(N962="zníž. prenesená",J962,0)</f>
        <v>0</v>
      </c>
      <c r="BI962" s="122">
        <f>IF(N962="nulová",J962,0)</f>
        <v>0</v>
      </c>
      <c r="BJ962" s="18" t="s">
        <v>87</v>
      </c>
      <c r="BK962" s="122">
        <f>ROUND(I962*H962,2)</f>
        <v>0</v>
      </c>
      <c r="BL962" s="18" t="s">
        <v>289</v>
      </c>
      <c r="BM962" s="227" t="s">
        <v>3241</v>
      </c>
    </row>
    <row r="963" spans="1:65" s="16" customFormat="1" ht="11.25">
      <c r="B963" s="262"/>
      <c r="C963" s="263"/>
      <c r="D963" s="230" t="s">
        <v>210</v>
      </c>
      <c r="E963" s="264" t="s">
        <v>1</v>
      </c>
      <c r="F963" s="265" t="s">
        <v>3242</v>
      </c>
      <c r="G963" s="263"/>
      <c r="H963" s="264" t="s">
        <v>1</v>
      </c>
      <c r="I963" s="266"/>
      <c r="J963" s="263"/>
      <c r="K963" s="263"/>
      <c r="L963" s="267"/>
      <c r="M963" s="268"/>
      <c r="N963" s="269"/>
      <c r="O963" s="269"/>
      <c r="P963" s="269"/>
      <c r="Q963" s="269"/>
      <c r="R963" s="269"/>
      <c r="S963" s="269"/>
      <c r="T963" s="270"/>
      <c r="AT963" s="271" t="s">
        <v>210</v>
      </c>
      <c r="AU963" s="271" t="s">
        <v>87</v>
      </c>
      <c r="AV963" s="16" t="s">
        <v>81</v>
      </c>
      <c r="AW963" s="16" t="s">
        <v>33</v>
      </c>
      <c r="AX963" s="16" t="s">
        <v>77</v>
      </c>
      <c r="AY963" s="271" t="s">
        <v>202</v>
      </c>
    </row>
    <row r="964" spans="1:65" s="13" customFormat="1" ht="11.25">
      <c r="B964" s="228"/>
      <c r="C964" s="229"/>
      <c r="D964" s="230" t="s">
        <v>210</v>
      </c>
      <c r="E964" s="231" t="s">
        <v>1</v>
      </c>
      <c r="F964" s="232" t="s">
        <v>3243</v>
      </c>
      <c r="G964" s="229"/>
      <c r="H964" s="233">
        <v>137.94</v>
      </c>
      <c r="I964" s="234"/>
      <c r="J964" s="229"/>
      <c r="K964" s="229"/>
      <c r="L964" s="235"/>
      <c r="M964" s="236"/>
      <c r="N964" s="237"/>
      <c r="O964" s="237"/>
      <c r="P964" s="237"/>
      <c r="Q964" s="237"/>
      <c r="R964" s="237"/>
      <c r="S964" s="237"/>
      <c r="T964" s="238"/>
      <c r="AT964" s="239" t="s">
        <v>210</v>
      </c>
      <c r="AU964" s="239" t="s">
        <v>87</v>
      </c>
      <c r="AV964" s="13" t="s">
        <v>87</v>
      </c>
      <c r="AW964" s="13" t="s">
        <v>33</v>
      </c>
      <c r="AX964" s="13" t="s">
        <v>77</v>
      </c>
      <c r="AY964" s="239" t="s">
        <v>202</v>
      </c>
    </row>
    <row r="965" spans="1:65" s="13" customFormat="1" ht="11.25">
      <c r="B965" s="228"/>
      <c r="C965" s="229"/>
      <c r="D965" s="230" t="s">
        <v>210</v>
      </c>
      <c r="E965" s="231" t="s">
        <v>1</v>
      </c>
      <c r="F965" s="232" t="s">
        <v>3244</v>
      </c>
      <c r="G965" s="229"/>
      <c r="H965" s="233">
        <v>9.2850000000000001</v>
      </c>
      <c r="I965" s="234"/>
      <c r="J965" s="229"/>
      <c r="K965" s="229"/>
      <c r="L965" s="235"/>
      <c r="M965" s="236"/>
      <c r="N965" s="237"/>
      <c r="O965" s="237"/>
      <c r="P965" s="237"/>
      <c r="Q965" s="237"/>
      <c r="R965" s="237"/>
      <c r="S965" s="237"/>
      <c r="T965" s="238"/>
      <c r="AT965" s="239" t="s">
        <v>210</v>
      </c>
      <c r="AU965" s="239" t="s">
        <v>87</v>
      </c>
      <c r="AV965" s="13" t="s">
        <v>87</v>
      </c>
      <c r="AW965" s="13" t="s">
        <v>33</v>
      </c>
      <c r="AX965" s="13" t="s">
        <v>77</v>
      </c>
      <c r="AY965" s="239" t="s">
        <v>202</v>
      </c>
    </row>
    <row r="966" spans="1:65" s="13" customFormat="1" ht="11.25">
      <c r="B966" s="228"/>
      <c r="C966" s="229"/>
      <c r="D966" s="230" t="s">
        <v>210</v>
      </c>
      <c r="E966" s="231" t="s">
        <v>1</v>
      </c>
      <c r="F966" s="232" t="s">
        <v>3245</v>
      </c>
      <c r="G966" s="229"/>
      <c r="H966" s="233">
        <v>43.823999999999998</v>
      </c>
      <c r="I966" s="234"/>
      <c r="J966" s="229"/>
      <c r="K966" s="229"/>
      <c r="L966" s="235"/>
      <c r="M966" s="236"/>
      <c r="N966" s="237"/>
      <c r="O966" s="237"/>
      <c r="P966" s="237"/>
      <c r="Q966" s="237"/>
      <c r="R966" s="237"/>
      <c r="S966" s="237"/>
      <c r="T966" s="238"/>
      <c r="AT966" s="239" t="s">
        <v>210</v>
      </c>
      <c r="AU966" s="239" t="s">
        <v>87</v>
      </c>
      <c r="AV966" s="13" t="s">
        <v>87</v>
      </c>
      <c r="AW966" s="13" t="s">
        <v>33</v>
      </c>
      <c r="AX966" s="13" t="s">
        <v>77</v>
      </c>
      <c r="AY966" s="239" t="s">
        <v>202</v>
      </c>
    </row>
    <row r="967" spans="1:65" s="14" customFormat="1" ht="11.25">
      <c r="B967" s="240"/>
      <c r="C967" s="241"/>
      <c r="D967" s="230" t="s">
        <v>210</v>
      </c>
      <c r="E967" s="242" t="s">
        <v>1</v>
      </c>
      <c r="F967" s="243" t="s">
        <v>227</v>
      </c>
      <c r="G967" s="241"/>
      <c r="H967" s="244">
        <v>191.04900000000001</v>
      </c>
      <c r="I967" s="245"/>
      <c r="J967" s="241"/>
      <c r="K967" s="241"/>
      <c r="L967" s="246"/>
      <c r="M967" s="247"/>
      <c r="N967" s="248"/>
      <c r="O967" s="248"/>
      <c r="P967" s="248"/>
      <c r="Q967" s="248"/>
      <c r="R967" s="248"/>
      <c r="S967" s="248"/>
      <c r="T967" s="249"/>
      <c r="AT967" s="250" t="s">
        <v>210</v>
      </c>
      <c r="AU967" s="250" t="s">
        <v>87</v>
      </c>
      <c r="AV967" s="14" t="s">
        <v>215</v>
      </c>
      <c r="AW967" s="14" t="s">
        <v>33</v>
      </c>
      <c r="AX967" s="14" t="s">
        <v>77</v>
      </c>
      <c r="AY967" s="250" t="s">
        <v>202</v>
      </c>
    </row>
    <row r="968" spans="1:65" s="13" customFormat="1" ht="11.25">
      <c r="B968" s="228"/>
      <c r="C968" s="229"/>
      <c r="D968" s="230" t="s">
        <v>210</v>
      </c>
      <c r="E968" s="231" t="s">
        <v>1</v>
      </c>
      <c r="F968" s="232" t="s">
        <v>3235</v>
      </c>
      <c r="G968" s="229"/>
      <c r="H968" s="233">
        <v>26.64</v>
      </c>
      <c r="I968" s="234"/>
      <c r="J968" s="229"/>
      <c r="K968" s="229"/>
      <c r="L968" s="235"/>
      <c r="M968" s="236"/>
      <c r="N968" s="237"/>
      <c r="O968" s="237"/>
      <c r="P968" s="237"/>
      <c r="Q968" s="237"/>
      <c r="R968" s="237"/>
      <c r="S968" s="237"/>
      <c r="T968" s="238"/>
      <c r="AT968" s="239" t="s">
        <v>210</v>
      </c>
      <c r="AU968" s="239" t="s">
        <v>87</v>
      </c>
      <c r="AV968" s="13" t="s">
        <v>87</v>
      </c>
      <c r="AW968" s="13" t="s">
        <v>33</v>
      </c>
      <c r="AX968" s="13" t="s">
        <v>77</v>
      </c>
      <c r="AY968" s="239" t="s">
        <v>202</v>
      </c>
    </row>
    <row r="969" spans="1:65" s="13" customFormat="1" ht="11.25">
      <c r="B969" s="228"/>
      <c r="C969" s="229"/>
      <c r="D969" s="230" t="s">
        <v>210</v>
      </c>
      <c r="E969" s="231" t="s">
        <v>1</v>
      </c>
      <c r="F969" s="232" t="s">
        <v>3237</v>
      </c>
      <c r="G969" s="229"/>
      <c r="H969" s="233">
        <v>10.67</v>
      </c>
      <c r="I969" s="234"/>
      <c r="J969" s="229"/>
      <c r="K969" s="229"/>
      <c r="L969" s="235"/>
      <c r="M969" s="236"/>
      <c r="N969" s="237"/>
      <c r="O969" s="237"/>
      <c r="P969" s="237"/>
      <c r="Q969" s="237"/>
      <c r="R969" s="237"/>
      <c r="S969" s="237"/>
      <c r="T969" s="238"/>
      <c r="AT969" s="239" t="s">
        <v>210</v>
      </c>
      <c r="AU969" s="239" t="s">
        <v>87</v>
      </c>
      <c r="AV969" s="13" t="s">
        <v>87</v>
      </c>
      <c r="AW969" s="13" t="s">
        <v>33</v>
      </c>
      <c r="AX969" s="13" t="s">
        <v>77</v>
      </c>
      <c r="AY969" s="239" t="s">
        <v>202</v>
      </c>
    </row>
    <row r="970" spans="1:65" s="14" customFormat="1" ht="11.25">
      <c r="B970" s="240"/>
      <c r="C970" s="241"/>
      <c r="D970" s="230" t="s">
        <v>210</v>
      </c>
      <c r="E970" s="242" t="s">
        <v>1</v>
      </c>
      <c r="F970" s="243" t="s">
        <v>227</v>
      </c>
      <c r="G970" s="241"/>
      <c r="H970" s="244">
        <v>37.31</v>
      </c>
      <c r="I970" s="245"/>
      <c r="J970" s="241"/>
      <c r="K970" s="241"/>
      <c r="L970" s="246"/>
      <c r="M970" s="247"/>
      <c r="N970" s="248"/>
      <c r="O970" s="248"/>
      <c r="P970" s="248"/>
      <c r="Q970" s="248"/>
      <c r="R970" s="248"/>
      <c r="S970" s="248"/>
      <c r="T970" s="249"/>
      <c r="AT970" s="250" t="s">
        <v>210</v>
      </c>
      <c r="AU970" s="250" t="s">
        <v>87</v>
      </c>
      <c r="AV970" s="14" t="s">
        <v>215</v>
      </c>
      <c r="AW970" s="14" t="s">
        <v>33</v>
      </c>
      <c r="AX970" s="14" t="s">
        <v>77</v>
      </c>
      <c r="AY970" s="250" t="s">
        <v>202</v>
      </c>
    </row>
    <row r="971" spans="1:65" s="15" customFormat="1" ht="11.25">
      <c r="B971" s="251"/>
      <c r="C971" s="252"/>
      <c r="D971" s="230" t="s">
        <v>210</v>
      </c>
      <c r="E971" s="253" t="s">
        <v>1</v>
      </c>
      <c r="F971" s="254" t="s">
        <v>260</v>
      </c>
      <c r="G971" s="252"/>
      <c r="H971" s="255">
        <v>228.35900000000001</v>
      </c>
      <c r="I971" s="256"/>
      <c r="J971" s="252"/>
      <c r="K971" s="252"/>
      <c r="L971" s="257"/>
      <c r="M971" s="258"/>
      <c r="N971" s="259"/>
      <c r="O971" s="259"/>
      <c r="P971" s="259"/>
      <c r="Q971" s="259"/>
      <c r="R971" s="259"/>
      <c r="S971" s="259"/>
      <c r="T971" s="260"/>
      <c r="AT971" s="261" t="s">
        <v>210</v>
      </c>
      <c r="AU971" s="261" t="s">
        <v>87</v>
      </c>
      <c r="AV971" s="15" t="s">
        <v>208</v>
      </c>
      <c r="AW971" s="15" t="s">
        <v>33</v>
      </c>
      <c r="AX971" s="15" t="s">
        <v>81</v>
      </c>
      <c r="AY971" s="261" t="s">
        <v>202</v>
      </c>
    </row>
    <row r="972" spans="1:65" s="2" customFormat="1" ht="24.2" customHeight="1">
      <c r="A972" s="36"/>
      <c r="B972" s="37"/>
      <c r="C972" s="215" t="s">
        <v>1708</v>
      </c>
      <c r="D972" s="215" t="s">
        <v>204</v>
      </c>
      <c r="E972" s="216" t="s">
        <v>3246</v>
      </c>
      <c r="F972" s="217" t="s">
        <v>3247</v>
      </c>
      <c r="G972" s="218" t="s">
        <v>223</v>
      </c>
      <c r="H972" s="219">
        <v>91.19</v>
      </c>
      <c r="I972" s="220"/>
      <c r="J972" s="221">
        <f>ROUND(I972*H972,2)</f>
        <v>0</v>
      </c>
      <c r="K972" s="222"/>
      <c r="L972" s="39"/>
      <c r="M972" s="223" t="s">
        <v>1</v>
      </c>
      <c r="N972" s="224" t="s">
        <v>43</v>
      </c>
      <c r="O972" s="73"/>
      <c r="P972" s="225">
        <f>O972*H972</f>
        <v>0</v>
      </c>
      <c r="Q972" s="225">
        <v>4.0000000000000001E-3</v>
      </c>
      <c r="R972" s="225">
        <f>Q972*H972</f>
        <v>0.36475999999999997</v>
      </c>
      <c r="S972" s="225">
        <v>0</v>
      </c>
      <c r="T972" s="226">
        <f>S972*H972</f>
        <v>0</v>
      </c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R972" s="227" t="s">
        <v>289</v>
      </c>
      <c r="AT972" s="227" t="s">
        <v>204</v>
      </c>
      <c r="AU972" s="227" t="s">
        <v>87</v>
      </c>
      <c r="AY972" s="18" t="s">
        <v>202</v>
      </c>
      <c r="BE972" s="122">
        <f>IF(N972="základná",J972,0)</f>
        <v>0</v>
      </c>
      <c r="BF972" s="122">
        <f>IF(N972="znížená",J972,0)</f>
        <v>0</v>
      </c>
      <c r="BG972" s="122">
        <f>IF(N972="zákl. prenesená",J972,0)</f>
        <v>0</v>
      </c>
      <c r="BH972" s="122">
        <f>IF(N972="zníž. prenesená",J972,0)</f>
        <v>0</v>
      </c>
      <c r="BI972" s="122">
        <f>IF(N972="nulová",J972,0)</f>
        <v>0</v>
      </c>
      <c r="BJ972" s="18" t="s">
        <v>87</v>
      </c>
      <c r="BK972" s="122">
        <f>ROUND(I972*H972,2)</f>
        <v>0</v>
      </c>
      <c r="BL972" s="18" t="s">
        <v>289</v>
      </c>
      <c r="BM972" s="227" t="s">
        <v>3248</v>
      </c>
    </row>
    <row r="973" spans="1:65" s="13" customFormat="1" ht="11.25">
      <c r="B973" s="228"/>
      <c r="C973" s="229"/>
      <c r="D973" s="230" t="s">
        <v>210</v>
      </c>
      <c r="E973" s="231" t="s">
        <v>1</v>
      </c>
      <c r="F973" s="232" t="s">
        <v>3249</v>
      </c>
      <c r="G973" s="229"/>
      <c r="H973" s="233">
        <v>47.47</v>
      </c>
      <c r="I973" s="234"/>
      <c r="J973" s="229"/>
      <c r="K973" s="229"/>
      <c r="L973" s="235"/>
      <c r="M973" s="236"/>
      <c r="N973" s="237"/>
      <c r="O973" s="237"/>
      <c r="P973" s="237"/>
      <c r="Q973" s="237"/>
      <c r="R973" s="237"/>
      <c r="S973" s="237"/>
      <c r="T973" s="238"/>
      <c r="AT973" s="239" t="s">
        <v>210</v>
      </c>
      <c r="AU973" s="239" t="s">
        <v>87</v>
      </c>
      <c r="AV973" s="13" t="s">
        <v>87</v>
      </c>
      <c r="AW973" s="13" t="s">
        <v>33</v>
      </c>
      <c r="AX973" s="13" t="s">
        <v>77</v>
      </c>
      <c r="AY973" s="239" t="s">
        <v>202</v>
      </c>
    </row>
    <row r="974" spans="1:65" s="13" customFormat="1" ht="11.25">
      <c r="B974" s="228"/>
      <c r="C974" s="229"/>
      <c r="D974" s="230" t="s">
        <v>210</v>
      </c>
      <c r="E974" s="231" t="s">
        <v>1</v>
      </c>
      <c r="F974" s="232" t="s">
        <v>3250</v>
      </c>
      <c r="G974" s="229"/>
      <c r="H974" s="233">
        <v>43.72</v>
      </c>
      <c r="I974" s="234"/>
      <c r="J974" s="229"/>
      <c r="K974" s="229"/>
      <c r="L974" s="235"/>
      <c r="M974" s="236"/>
      <c r="N974" s="237"/>
      <c r="O974" s="237"/>
      <c r="P974" s="237"/>
      <c r="Q974" s="237"/>
      <c r="R974" s="237"/>
      <c r="S974" s="237"/>
      <c r="T974" s="238"/>
      <c r="AT974" s="239" t="s">
        <v>210</v>
      </c>
      <c r="AU974" s="239" t="s">
        <v>87</v>
      </c>
      <c r="AV974" s="13" t="s">
        <v>87</v>
      </c>
      <c r="AW974" s="13" t="s">
        <v>33</v>
      </c>
      <c r="AX974" s="13" t="s">
        <v>77</v>
      </c>
      <c r="AY974" s="239" t="s">
        <v>202</v>
      </c>
    </row>
    <row r="975" spans="1:65" s="14" customFormat="1" ht="11.25">
      <c r="B975" s="240"/>
      <c r="C975" s="241"/>
      <c r="D975" s="230" t="s">
        <v>210</v>
      </c>
      <c r="E975" s="242" t="s">
        <v>1</v>
      </c>
      <c r="F975" s="243" t="s">
        <v>227</v>
      </c>
      <c r="G975" s="241"/>
      <c r="H975" s="244">
        <v>91.19</v>
      </c>
      <c r="I975" s="245"/>
      <c r="J975" s="241"/>
      <c r="K975" s="241"/>
      <c r="L975" s="246"/>
      <c r="M975" s="247"/>
      <c r="N975" s="248"/>
      <c r="O975" s="248"/>
      <c r="P975" s="248"/>
      <c r="Q975" s="248"/>
      <c r="R975" s="248"/>
      <c r="S975" s="248"/>
      <c r="T975" s="249"/>
      <c r="AT975" s="250" t="s">
        <v>210</v>
      </c>
      <c r="AU975" s="250" t="s">
        <v>87</v>
      </c>
      <c r="AV975" s="14" t="s">
        <v>215</v>
      </c>
      <c r="AW975" s="14" t="s">
        <v>33</v>
      </c>
      <c r="AX975" s="14" t="s">
        <v>81</v>
      </c>
      <c r="AY975" s="250" t="s">
        <v>202</v>
      </c>
    </row>
    <row r="976" spans="1:65" s="2" customFormat="1" ht="24.2" customHeight="1">
      <c r="A976" s="36"/>
      <c r="B976" s="37"/>
      <c r="C976" s="215" t="s">
        <v>3251</v>
      </c>
      <c r="D976" s="215" t="s">
        <v>204</v>
      </c>
      <c r="E976" s="216" t="s">
        <v>3252</v>
      </c>
      <c r="F976" s="217" t="s">
        <v>3253</v>
      </c>
      <c r="G976" s="218" t="s">
        <v>683</v>
      </c>
      <c r="H976" s="283"/>
      <c r="I976" s="220"/>
      <c r="J976" s="221">
        <f>ROUND(I976*H976,2)</f>
        <v>0</v>
      </c>
      <c r="K976" s="222"/>
      <c r="L976" s="39"/>
      <c r="M976" s="223" t="s">
        <v>1</v>
      </c>
      <c r="N976" s="224" t="s">
        <v>43</v>
      </c>
      <c r="O976" s="73"/>
      <c r="P976" s="225">
        <f>O976*H976</f>
        <v>0</v>
      </c>
      <c r="Q976" s="225">
        <v>0</v>
      </c>
      <c r="R976" s="225">
        <f>Q976*H976</f>
        <v>0</v>
      </c>
      <c r="S976" s="225">
        <v>0</v>
      </c>
      <c r="T976" s="226">
        <f>S976*H976</f>
        <v>0</v>
      </c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R976" s="227" t="s">
        <v>289</v>
      </c>
      <c r="AT976" s="227" t="s">
        <v>204</v>
      </c>
      <c r="AU976" s="227" t="s">
        <v>87</v>
      </c>
      <c r="AY976" s="18" t="s">
        <v>202</v>
      </c>
      <c r="BE976" s="122">
        <f>IF(N976="základná",J976,0)</f>
        <v>0</v>
      </c>
      <c r="BF976" s="122">
        <f>IF(N976="znížená",J976,0)</f>
        <v>0</v>
      </c>
      <c r="BG976" s="122">
        <f>IF(N976="zákl. prenesená",J976,0)</f>
        <v>0</v>
      </c>
      <c r="BH976" s="122">
        <f>IF(N976="zníž. prenesená",J976,0)</f>
        <v>0</v>
      </c>
      <c r="BI976" s="122">
        <f>IF(N976="nulová",J976,0)</f>
        <v>0</v>
      </c>
      <c r="BJ976" s="18" t="s">
        <v>87</v>
      </c>
      <c r="BK976" s="122">
        <f>ROUND(I976*H976,2)</f>
        <v>0</v>
      </c>
      <c r="BL976" s="18" t="s">
        <v>289</v>
      </c>
      <c r="BM976" s="227" t="s">
        <v>3254</v>
      </c>
    </row>
    <row r="977" spans="1:65" s="12" customFormat="1" ht="22.9" customHeight="1">
      <c r="B977" s="199"/>
      <c r="C977" s="200"/>
      <c r="D977" s="201" t="s">
        <v>76</v>
      </c>
      <c r="E977" s="213" t="s">
        <v>3255</v>
      </c>
      <c r="F977" s="213" t="s">
        <v>3256</v>
      </c>
      <c r="G977" s="200"/>
      <c r="H977" s="200"/>
      <c r="I977" s="203"/>
      <c r="J977" s="214">
        <f>BK977</f>
        <v>0</v>
      </c>
      <c r="K977" s="200"/>
      <c r="L977" s="205"/>
      <c r="M977" s="206"/>
      <c r="N977" s="207"/>
      <c r="O977" s="207"/>
      <c r="P977" s="208">
        <f>SUM(P978:P982)</f>
        <v>0</v>
      </c>
      <c r="Q977" s="207"/>
      <c r="R977" s="208">
        <f>SUM(R978:R982)</f>
        <v>2.3298807812</v>
      </c>
      <c r="S977" s="207"/>
      <c r="T977" s="209">
        <f>SUM(T978:T982)</f>
        <v>0</v>
      </c>
      <c r="AR977" s="210" t="s">
        <v>87</v>
      </c>
      <c r="AT977" s="211" t="s">
        <v>76</v>
      </c>
      <c r="AU977" s="211" t="s">
        <v>81</v>
      </c>
      <c r="AY977" s="210" t="s">
        <v>202</v>
      </c>
      <c r="BK977" s="212">
        <f>SUM(BK978:BK982)</f>
        <v>0</v>
      </c>
    </row>
    <row r="978" spans="1:65" s="2" customFormat="1" ht="24.2" customHeight="1">
      <c r="A978" s="36"/>
      <c r="B978" s="37"/>
      <c r="C978" s="215" t="s">
        <v>1711</v>
      </c>
      <c r="D978" s="215" t="s">
        <v>204</v>
      </c>
      <c r="E978" s="216" t="s">
        <v>3257</v>
      </c>
      <c r="F978" s="217" t="s">
        <v>3258</v>
      </c>
      <c r="G978" s="218" t="s">
        <v>223</v>
      </c>
      <c r="H978" s="219">
        <v>10.96</v>
      </c>
      <c r="I978" s="220"/>
      <c r="J978" s="221">
        <f>ROUND(I978*H978,2)</f>
        <v>0</v>
      </c>
      <c r="K978" s="222"/>
      <c r="L978" s="39"/>
      <c r="M978" s="223" t="s">
        <v>1</v>
      </c>
      <c r="N978" s="224" t="s">
        <v>43</v>
      </c>
      <c r="O978" s="73"/>
      <c r="P978" s="225">
        <f>O978*H978</f>
        <v>0</v>
      </c>
      <c r="Q978" s="225">
        <v>7.0437844999999999E-2</v>
      </c>
      <c r="R978" s="225">
        <f>Q978*H978</f>
        <v>0.77199878120000009</v>
      </c>
      <c r="S978" s="225">
        <v>0</v>
      </c>
      <c r="T978" s="226">
        <f>S978*H978</f>
        <v>0</v>
      </c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R978" s="227" t="s">
        <v>289</v>
      </c>
      <c r="AT978" s="227" t="s">
        <v>204</v>
      </c>
      <c r="AU978" s="227" t="s">
        <v>87</v>
      </c>
      <c r="AY978" s="18" t="s">
        <v>202</v>
      </c>
      <c r="BE978" s="122">
        <f>IF(N978="základná",J978,0)</f>
        <v>0</v>
      </c>
      <c r="BF978" s="122">
        <f>IF(N978="znížená",J978,0)</f>
        <v>0</v>
      </c>
      <c r="BG978" s="122">
        <f>IF(N978="zákl. prenesená",J978,0)</f>
        <v>0</v>
      </c>
      <c r="BH978" s="122">
        <f>IF(N978="zníž. prenesená",J978,0)</f>
        <v>0</v>
      </c>
      <c r="BI978" s="122">
        <f>IF(N978="nulová",J978,0)</f>
        <v>0</v>
      </c>
      <c r="BJ978" s="18" t="s">
        <v>87</v>
      </c>
      <c r="BK978" s="122">
        <f>ROUND(I978*H978,2)</f>
        <v>0</v>
      </c>
      <c r="BL978" s="18" t="s">
        <v>289</v>
      </c>
      <c r="BM978" s="227" t="s">
        <v>3259</v>
      </c>
    </row>
    <row r="979" spans="1:65" s="13" customFormat="1" ht="11.25">
      <c r="B979" s="228"/>
      <c r="C979" s="229"/>
      <c r="D979" s="230" t="s">
        <v>210</v>
      </c>
      <c r="E979" s="231" t="s">
        <v>1</v>
      </c>
      <c r="F979" s="232" t="s">
        <v>3260</v>
      </c>
      <c r="G979" s="229"/>
      <c r="H979" s="233">
        <v>10.96</v>
      </c>
      <c r="I979" s="234"/>
      <c r="J979" s="229"/>
      <c r="K979" s="229"/>
      <c r="L979" s="235"/>
      <c r="M979" s="236"/>
      <c r="N979" s="237"/>
      <c r="O979" s="237"/>
      <c r="P979" s="237"/>
      <c r="Q979" s="237"/>
      <c r="R979" s="237"/>
      <c r="S979" s="237"/>
      <c r="T979" s="238"/>
      <c r="AT979" s="239" t="s">
        <v>210</v>
      </c>
      <c r="AU979" s="239" t="s">
        <v>87</v>
      </c>
      <c r="AV979" s="13" t="s">
        <v>87</v>
      </c>
      <c r="AW979" s="13" t="s">
        <v>33</v>
      </c>
      <c r="AX979" s="13" t="s">
        <v>81</v>
      </c>
      <c r="AY979" s="239" t="s">
        <v>202</v>
      </c>
    </row>
    <row r="980" spans="1:65" s="2" customFormat="1" ht="24.2" customHeight="1">
      <c r="A980" s="36"/>
      <c r="B980" s="37"/>
      <c r="C980" s="272" t="s">
        <v>3261</v>
      </c>
      <c r="D980" s="272" t="s">
        <v>489</v>
      </c>
      <c r="E980" s="273" t="s">
        <v>3262</v>
      </c>
      <c r="F980" s="274" t="s">
        <v>3263</v>
      </c>
      <c r="G980" s="275" t="s">
        <v>223</v>
      </c>
      <c r="H980" s="276">
        <v>11.289</v>
      </c>
      <c r="I980" s="277"/>
      <c r="J980" s="278">
        <f>ROUND(I980*H980,2)</f>
        <v>0</v>
      </c>
      <c r="K980" s="279"/>
      <c r="L980" s="280"/>
      <c r="M980" s="281" t="s">
        <v>1</v>
      </c>
      <c r="N980" s="282" t="s">
        <v>43</v>
      </c>
      <c r="O980" s="73"/>
      <c r="P980" s="225">
        <f>O980*H980</f>
        <v>0</v>
      </c>
      <c r="Q980" s="225">
        <v>0.13800000000000001</v>
      </c>
      <c r="R980" s="225">
        <f>Q980*H980</f>
        <v>1.557882</v>
      </c>
      <c r="S980" s="225">
        <v>0</v>
      </c>
      <c r="T980" s="226">
        <f>S980*H980</f>
        <v>0</v>
      </c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R980" s="227" t="s">
        <v>390</v>
      </c>
      <c r="AT980" s="227" t="s">
        <v>489</v>
      </c>
      <c r="AU980" s="227" t="s">
        <v>87</v>
      </c>
      <c r="AY980" s="18" t="s">
        <v>202</v>
      </c>
      <c r="BE980" s="122">
        <f>IF(N980="základná",J980,0)</f>
        <v>0</v>
      </c>
      <c r="BF980" s="122">
        <f>IF(N980="znížená",J980,0)</f>
        <v>0</v>
      </c>
      <c r="BG980" s="122">
        <f>IF(N980="zákl. prenesená",J980,0)</f>
        <v>0</v>
      </c>
      <c r="BH980" s="122">
        <f>IF(N980="zníž. prenesená",J980,0)</f>
        <v>0</v>
      </c>
      <c r="BI980" s="122">
        <f>IF(N980="nulová",J980,0)</f>
        <v>0</v>
      </c>
      <c r="BJ980" s="18" t="s">
        <v>87</v>
      </c>
      <c r="BK980" s="122">
        <f>ROUND(I980*H980,2)</f>
        <v>0</v>
      </c>
      <c r="BL980" s="18" t="s">
        <v>289</v>
      </c>
      <c r="BM980" s="227" t="s">
        <v>3264</v>
      </c>
    </row>
    <row r="981" spans="1:65" s="13" customFormat="1" ht="11.25">
      <c r="B981" s="228"/>
      <c r="C981" s="229"/>
      <c r="D981" s="230" t="s">
        <v>210</v>
      </c>
      <c r="E981" s="229"/>
      <c r="F981" s="232" t="s">
        <v>3265</v>
      </c>
      <c r="G981" s="229"/>
      <c r="H981" s="233">
        <v>11.289</v>
      </c>
      <c r="I981" s="234"/>
      <c r="J981" s="229"/>
      <c r="K981" s="229"/>
      <c r="L981" s="235"/>
      <c r="M981" s="236"/>
      <c r="N981" s="237"/>
      <c r="O981" s="237"/>
      <c r="P981" s="237"/>
      <c r="Q981" s="237"/>
      <c r="R981" s="237"/>
      <c r="S981" s="237"/>
      <c r="T981" s="238"/>
      <c r="AT981" s="239" t="s">
        <v>210</v>
      </c>
      <c r="AU981" s="239" t="s">
        <v>87</v>
      </c>
      <c r="AV981" s="13" t="s">
        <v>87</v>
      </c>
      <c r="AW981" s="13" t="s">
        <v>4</v>
      </c>
      <c r="AX981" s="13" t="s">
        <v>81</v>
      </c>
      <c r="AY981" s="239" t="s">
        <v>202</v>
      </c>
    </row>
    <row r="982" spans="1:65" s="2" customFormat="1" ht="24.2" customHeight="1">
      <c r="A982" s="36"/>
      <c r="B982" s="37"/>
      <c r="C982" s="215" t="s">
        <v>1714</v>
      </c>
      <c r="D982" s="215" t="s">
        <v>204</v>
      </c>
      <c r="E982" s="216" t="s">
        <v>3266</v>
      </c>
      <c r="F982" s="217" t="s">
        <v>3267</v>
      </c>
      <c r="G982" s="218" t="s">
        <v>683</v>
      </c>
      <c r="H982" s="283"/>
      <c r="I982" s="220"/>
      <c r="J982" s="221">
        <f>ROUND(I982*H982,2)</f>
        <v>0</v>
      </c>
      <c r="K982" s="222"/>
      <c r="L982" s="39"/>
      <c r="M982" s="223" t="s">
        <v>1</v>
      </c>
      <c r="N982" s="224" t="s">
        <v>43</v>
      </c>
      <c r="O982" s="73"/>
      <c r="P982" s="225">
        <f>O982*H982</f>
        <v>0</v>
      </c>
      <c r="Q982" s="225">
        <v>0</v>
      </c>
      <c r="R982" s="225">
        <f>Q982*H982</f>
        <v>0</v>
      </c>
      <c r="S982" s="225">
        <v>0</v>
      </c>
      <c r="T982" s="226">
        <f>S982*H982</f>
        <v>0</v>
      </c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R982" s="227" t="s">
        <v>289</v>
      </c>
      <c r="AT982" s="227" t="s">
        <v>204</v>
      </c>
      <c r="AU982" s="227" t="s">
        <v>87</v>
      </c>
      <c r="AY982" s="18" t="s">
        <v>202</v>
      </c>
      <c r="BE982" s="122">
        <f>IF(N982="základná",J982,0)</f>
        <v>0</v>
      </c>
      <c r="BF982" s="122">
        <f>IF(N982="znížená",J982,0)</f>
        <v>0</v>
      </c>
      <c r="BG982" s="122">
        <f>IF(N982="zákl. prenesená",J982,0)</f>
        <v>0</v>
      </c>
      <c r="BH982" s="122">
        <f>IF(N982="zníž. prenesená",J982,0)</f>
        <v>0</v>
      </c>
      <c r="BI982" s="122">
        <f>IF(N982="nulová",J982,0)</f>
        <v>0</v>
      </c>
      <c r="BJ982" s="18" t="s">
        <v>87</v>
      </c>
      <c r="BK982" s="122">
        <f>ROUND(I982*H982,2)</f>
        <v>0</v>
      </c>
      <c r="BL982" s="18" t="s">
        <v>289</v>
      </c>
      <c r="BM982" s="227" t="s">
        <v>3268</v>
      </c>
    </row>
    <row r="983" spans="1:65" s="12" customFormat="1" ht="22.9" customHeight="1">
      <c r="B983" s="199"/>
      <c r="C983" s="200"/>
      <c r="D983" s="201" t="s">
        <v>76</v>
      </c>
      <c r="E983" s="213" t="s">
        <v>1025</v>
      </c>
      <c r="F983" s="213" t="s">
        <v>1026</v>
      </c>
      <c r="G983" s="200"/>
      <c r="H983" s="200"/>
      <c r="I983" s="203"/>
      <c r="J983" s="214">
        <f>BK983</f>
        <v>0</v>
      </c>
      <c r="K983" s="200"/>
      <c r="L983" s="205"/>
      <c r="M983" s="206"/>
      <c r="N983" s="207"/>
      <c r="O983" s="207"/>
      <c r="P983" s="208">
        <f>SUM(P984:P987)</f>
        <v>0</v>
      </c>
      <c r="Q983" s="207"/>
      <c r="R983" s="208">
        <f>SUM(R984:R987)</f>
        <v>6.2992727999999998E-2</v>
      </c>
      <c r="S983" s="207"/>
      <c r="T983" s="209">
        <f>SUM(T984:T987)</f>
        <v>0</v>
      </c>
      <c r="AR983" s="210" t="s">
        <v>87</v>
      </c>
      <c r="AT983" s="211" t="s">
        <v>76</v>
      </c>
      <c r="AU983" s="211" t="s">
        <v>81</v>
      </c>
      <c r="AY983" s="210" t="s">
        <v>202</v>
      </c>
      <c r="BK983" s="212">
        <f>SUM(BK984:BK987)</f>
        <v>0</v>
      </c>
    </row>
    <row r="984" spans="1:65" s="2" customFormat="1" ht="24.2" customHeight="1">
      <c r="A984" s="36"/>
      <c r="B984" s="37"/>
      <c r="C984" s="215" t="s">
        <v>3269</v>
      </c>
      <c r="D984" s="215" t="s">
        <v>204</v>
      </c>
      <c r="E984" s="216" t="s">
        <v>3270</v>
      </c>
      <c r="F984" s="217" t="s">
        <v>3271</v>
      </c>
      <c r="G984" s="218" t="s">
        <v>223</v>
      </c>
      <c r="H984" s="219">
        <v>73.98</v>
      </c>
      <c r="I984" s="220"/>
      <c r="J984" s="221">
        <f>ROUND(I984*H984,2)</f>
        <v>0</v>
      </c>
      <c r="K984" s="222"/>
      <c r="L984" s="39"/>
      <c r="M984" s="223" t="s">
        <v>1</v>
      </c>
      <c r="N984" s="224" t="s">
        <v>43</v>
      </c>
      <c r="O984" s="73"/>
      <c r="P984" s="225">
        <f>O984*H984</f>
        <v>0</v>
      </c>
      <c r="Q984" s="225">
        <v>3.5999999999999998E-6</v>
      </c>
      <c r="R984" s="225">
        <f>Q984*H984</f>
        <v>2.6632800000000003E-4</v>
      </c>
      <c r="S984" s="225">
        <v>0</v>
      </c>
      <c r="T984" s="226">
        <f>S984*H984</f>
        <v>0</v>
      </c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R984" s="227" t="s">
        <v>289</v>
      </c>
      <c r="AT984" s="227" t="s">
        <v>204</v>
      </c>
      <c r="AU984" s="227" t="s">
        <v>87</v>
      </c>
      <c r="AY984" s="18" t="s">
        <v>202</v>
      </c>
      <c r="BE984" s="122">
        <f>IF(N984="základná",J984,0)</f>
        <v>0</v>
      </c>
      <c r="BF984" s="122">
        <f>IF(N984="znížená",J984,0)</f>
        <v>0</v>
      </c>
      <c r="BG984" s="122">
        <f>IF(N984="zákl. prenesená",J984,0)</f>
        <v>0</v>
      </c>
      <c r="BH984" s="122">
        <f>IF(N984="zníž. prenesená",J984,0)</f>
        <v>0</v>
      </c>
      <c r="BI984" s="122">
        <f>IF(N984="nulová",J984,0)</f>
        <v>0</v>
      </c>
      <c r="BJ984" s="18" t="s">
        <v>87</v>
      </c>
      <c r="BK984" s="122">
        <f>ROUND(I984*H984,2)</f>
        <v>0</v>
      </c>
      <c r="BL984" s="18" t="s">
        <v>289</v>
      </c>
      <c r="BM984" s="227" t="s">
        <v>3272</v>
      </c>
    </row>
    <row r="985" spans="1:65" s="13" customFormat="1" ht="11.25">
      <c r="B985" s="228"/>
      <c r="C985" s="229"/>
      <c r="D985" s="230" t="s">
        <v>210</v>
      </c>
      <c r="E985" s="231" t="s">
        <v>1</v>
      </c>
      <c r="F985" s="232" t="s">
        <v>3273</v>
      </c>
      <c r="G985" s="229"/>
      <c r="H985" s="233">
        <v>73.98</v>
      </c>
      <c r="I985" s="234"/>
      <c r="J985" s="229"/>
      <c r="K985" s="229"/>
      <c r="L985" s="235"/>
      <c r="M985" s="236"/>
      <c r="N985" s="237"/>
      <c r="O985" s="237"/>
      <c r="P985" s="237"/>
      <c r="Q985" s="237"/>
      <c r="R985" s="237"/>
      <c r="S985" s="237"/>
      <c r="T985" s="238"/>
      <c r="AT985" s="239" t="s">
        <v>210</v>
      </c>
      <c r="AU985" s="239" t="s">
        <v>87</v>
      </c>
      <c r="AV985" s="13" t="s">
        <v>87</v>
      </c>
      <c r="AW985" s="13" t="s">
        <v>33</v>
      </c>
      <c r="AX985" s="13" t="s">
        <v>81</v>
      </c>
      <c r="AY985" s="239" t="s">
        <v>202</v>
      </c>
    </row>
    <row r="986" spans="1:65" s="2" customFormat="1" ht="24.2" customHeight="1">
      <c r="A986" s="36"/>
      <c r="B986" s="37"/>
      <c r="C986" s="215" t="s">
        <v>1717</v>
      </c>
      <c r="D986" s="215" t="s">
        <v>204</v>
      </c>
      <c r="E986" s="216" t="s">
        <v>3274</v>
      </c>
      <c r="F986" s="217" t="s">
        <v>3275</v>
      </c>
      <c r="G986" s="218" t="s">
        <v>223</v>
      </c>
      <c r="H986" s="219">
        <v>73.98</v>
      </c>
      <c r="I986" s="220"/>
      <c r="J986" s="221">
        <f>ROUND(I986*H986,2)</f>
        <v>0</v>
      </c>
      <c r="K986" s="222"/>
      <c r="L986" s="39"/>
      <c r="M986" s="223" t="s">
        <v>1</v>
      </c>
      <c r="N986" s="224" t="s">
        <v>43</v>
      </c>
      <c r="O986" s="73"/>
      <c r="P986" s="225">
        <f>O986*H986</f>
        <v>0</v>
      </c>
      <c r="Q986" s="225">
        <v>1.8000000000000001E-4</v>
      </c>
      <c r="R986" s="225">
        <f>Q986*H986</f>
        <v>1.3316400000000001E-2</v>
      </c>
      <c r="S986" s="225">
        <v>0</v>
      </c>
      <c r="T986" s="226">
        <f>S986*H986</f>
        <v>0</v>
      </c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R986" s="227" t="s">
        <v>289</v>
      </c>
      <c r="AT986" s="227" t="s">
        <v>204</v>
      </c>
      <c r="AU986" s="227" t="s">
        <v>87</v>
      </c>
      <c r="AY986" s="18" t="s">
        <v>202</v>
      </c>
      <c r="BE986" s="122">
        <f>IF(N986="základná",J986,0)</f>
        <v>0</v>
      </c>
      <c r="BF986" s="122">
        <f>IF(N986="znížená",J986,0)</f>
        <v>0</v>
      </c>
      <c r="BG986" s="122">
        <f>IF(N986="zákl. prenesená",J986,0)</f>
        <v>0</v>
      </c>
      <c r="BH986" s="122">
        <f>IF(N986="zníž. prenesená",J986,0)</f>
        <v>0</v>
      </c>
      <c r="BI986" s="122">
        <f>IF(N986="nulová",J986,0)</f>
        <v>0</v>
      </c>
      <c r="BJ986" s="18" t="s">
        <v>87</v>
      </c>
      <c r="BK986" s="122">
        <f>ROUND(I986*H986,2)</f>
        <v>0</v>
      </c>
      <c r="BL986" s="18" t="s">
        <v>289</v>
      </c>
      <c r="BM986" s="227" t="s">
        <v>3276</v>
      </c>
    </row>
    <row r="987" spans="1:65" s="2" customFormat="1" ht="49.15" customHeight="1">
      <c r="A987" s="36"/>
      <c r="B987" s="37"/>
      <c r="C987" s="215" t="s">
        <v>3277</v>
      </c>
      <c r="D987" s="215" t="s">
        <v>204</v>
      </c>
      <c r="E987" s="216" t="s">
        <v>3278</v>
      </c>
      <c r="F987" s="217" t="s">
        <v>3279</v>
      </c>
      <c r="G987" s="218" t="s">
        <v>223</v>
      </c>
      <c r="H987" s="219">
        <v>81</v>
      </c>
      <c r="I987" s="220"/>
      <c r="J987" s="221">
        <f>ROUND(I987*H987,2)</f>
        <v>0</v>
      </c>
      <c r="K987" s="222"/>
      <c r="L987" s="39"/>
      <c r="M987" s="223" t="s">
        <v>1</v>
      </c>
      <c r="N987" s="224" t="s">
        <v>43</v>
      </c>
      <c r="O987" s="73"/>
      <c r="P987" s="225">
        <f>O987*H987</f>
        <v>0</v>
      </c>
      <c r="Q987" s="225">
        <v>6.0999999999999997E-4</v>
      </c>
      <c r="R987" s="225">
        <f>Q987*H987</f>
        <v>4.9409999999999996E-2</v>
      </c>
      <c r="S987" s="225">
        <v>0</v>
      </c>
      <c r="T987" s="226">
        <f>S987*H987</f>
        <v>0</v>
      </c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R987" s="227" t="s">
        <v>289</v>
      </c>
      <c r="AT987" s="227" t="s">
        <v>204</v>
      </c>
      <c r="AU987" s="227" t="s">
        <v>87</v>
      </c>
      <c r="AY987" s="18" t="s">
        <v>202</v>
      </c>
      <c r="BE987" s="122">
        <f>IF(N987="základná",J987,0)</f>
        <v>0</v>
      </c>
      <c r="BF987" s="122">
        <f>IF(N987="znížená",J987,0)</f>
        <v>0</v>
      </c>
      <c r="BG987" s="122">
        <f>IF(N987="zákl. prenesená",J987,0)</f>
        <v>0</v>
      </c>
      <c r="BH987" s="122">
        <f>IF(N987="zníž. prenesená",J987,0)</f>
        <v>0</v>
      </c>
      <c r="BI987" s="122">
        <f>IF(N987="nulová",J987,0)</f>
        <v>0</v>
      </c>
      <c r="BJ987" s="18" t="s">
        <v>87</v>
      </c>
      <c r="BK987" s="122">
        <f>ROUND(I987*H987,2)</f>
        <v>0</v>
      </c>
      <c r="BL987" s="18" t="s">
        <v>289</v>
      </c>
      <c r="BM987" s="227" t="s">
        <v>3280</v>
      </c>
    </row>
    <row r="988" spans="1:65" s="12" customFormat="1" ht="22.9" customHeight="1">
      <c r="B988" s="199"/>
      <c r="C988" s="200"/>
      <c r="D988" s="201" t="s">
        <v>76</v>
      </c>
      <c r="E988" s="213" t="s">
        <v>3281</v>
      </c>
      <c r="F988" s="213" t="s">
        <v>3282</v>
      </c>
      <c r="G988" s="200"/>
      <c r="H988" s="200"/>
      <c r="I988" s="203"/>
      <c r="J988" s="214">
        <f>BK988</f>
        <v>0</v>
      </c>
      <c r="K988" s="200"/>
      <c r="L988" s="205"/>
      <c r="M988" s="206"/>
      <c r="N988" s="207"/>
      <c r="O988" s="207"/>
      <c r="P988" s="208">
        <f>SUM(P989:P990)</f>
        <v>0</v>
      </c>
      <c r="Q988" s="207"/>
      <c r="R988" s="208">
        <f>SUM(R989:R990)</f>
        <v>0.33573364</v>
      </c>
      <c r="S988" s="207"/>
      <c r="T988" s="209">
        <f>SUM(T989:T990)</f>
        <v>0</v>
      </c>
      <c r="AR988" s="210" t="s">
        <v>87</v>
      </c>
      <c r="AT988" s="211" t="s">
        <v>76</v>
      </c>
      <c r="AU988" s="211" t="s">
        <v>81</v>
      </c>
      <c r="AY988" s="210" t="s">
        <v>202</v>
      </c>
      <c r="BK988" s="212">
        <f>SUM(BK989:BK990)</f>
        <v>0</v>
      </c>
    </row>
    <row r="989" spans="1:65" s="2" customFormat="1" ht="24.2" customHeight="1">
      <c r="A989" s="36"/>
      <c r="B989" s="37"/>
      <c r="C989" s="215" t="s">
        <v>1720</v>
      </c>
      <c r="D989" s="215" t="s">
        <v>204</v>
      </c>
      <c r="E989" s="216" t="s">
        <v>3283</v>
      </c>
      <c r="F989" s="217" t="s">
        <v>3284</v>
      </c>
      <c r="G989" s="218" t="s">
        <v>223</v>
      </c>
      <c r="H989" s="219">
        <v>763.03099999999995</v>
      </c>
      <c r="I989" s="220"/>
      <c r="J989" s="221">
        <f>ROUND(I989*H989,2)</f>
        <v>0</v>
      </c>
      <c r="K989" s="222"/>
      <c r="L989" s="39"/>
      <c r="M989" s="223" t="s">
        <v>1</v>
      </c>
      <c r="N989" s="224" t="s">
        <v>43</v>
      </c>
      <c r="O989" s="73"/>
      <c r="P989" s="225">
        <f>O989*H989</f>
        <v>0</v>
      </c>
      <c r="Q989" s="225">
        <v>4.4000000000000002E-4</v>
      </c>
      <c r="R989" s="225">
        <f>Q989*H989</f>
        <v>0.33573364</v>
      </c>
      <c r="S989" s="225">
        <v>0</v>
      </c>
      <c r="T989" s="226">
        <f>S989*H989</f>
        <v>0</v>
      </c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R989" s="227" t="s">
        <v>289</v>
      </c>
      <c r="AT989" s="227" t="s">
        <v>204</v>
      </c>
      <c r="AU989" s="227" t="s">
        <v>87</v>
      </c>
      <c r="AY989" s="18" t="s">
        <v>202</v>
      </c>
      <c r="BE989" s="122">
        <f>IF(N989="základná",J989,0)</f>
        <v>0</v>
      </c>
      <c r="BF989" s="122">
        <f>IF(N989="znížená",J989,0)</f>
        <v>0</v>
      </c>
      <c r="BG989" s="122">
        <f>IF(N989="zákl. prenesená",J989,0)</f>
        <v>0</v>
      </c>
      <c r="BH989" s="122">
        <f>IF(N989="zníž. prenesená",J989,0)</f>
        <v>0</v>
      </c>
      <c r="BI989" s="122">
        <f>IF(N989="nulová",J989,0)</f>
        <v>0</v>
      </c>
      <c r="BJ989" s="18" t="s">
        <v>87</v>
      </c>
      <c r="BK989" s="122">
        <f>ROUND(I989*H989,2)</f>
        <v>0</v>
      </c>
      <c r="BL989" s="18" t="s">
        <v>289</v>
      </c>
      <c r="BM989" s="227" t="s">
        <v>3285</v>
      </c>
    </row>
    <row r="990" spans="1:65" s="13" customFormat="1" ht="11.25">
      <c r="B990" s="228"/>
      <c r="C990" s="229"/>
      <c r="D990" s="230" t="s">
        <v>210</v>
      </c>
      <c r="E990" s="231" t="s">
        <v>1</v>
      </c>
      <c r="F990" s="232" t="s">
        <v>3286</v>
      </c>
      <c r="G990" s="229"/>
      <c r="H990" s="233">
        <v>763.03099999999995</v>
      </c>
      <c r="I990" s="234"/>
      <c r="J990" s="229"/>
      <c r="K990" s="229"/>
      <c r="L990" s="235"/>
      <c r="M990" s="236"/>
      <c r="N990" s="237"/>
      <c r="O990" s="237"/>
      <c r="P990" s="237"/>
      <c r="Q990" s="237"/>
      <c r="R990" s="237"/>
      <c r="S990" s="237"/>
      <c r="T990" s="238"/>
      <c r="AT990" s="239" t="s">
        <v>210</v>
      </c>
      <c r="AU990" s="239" t="s">
        <v>87</v>
      </c>
      <c r="AV990" s="13" t="s">
        <v>87</v>
      </c>
      <c r="AW990" s="13" t="s">
        <v>33</v>
      </c>
      <c r="AX990" s="13" t="s">
        <v>81</v>
      </c>
      <c r="AY990" s="239" t="s">
        <v>202</v>
      </c>
    </row>
    <row r="991" spans="1:65" s="12" customFormat="1" ht="22.9" customHeight="1">
      <c r="B991" s="199"/>
      <c r="C991" s="200"/>
      <c r="D991" s="201" t="s">
        <v>76</v>
      </c>
      <c r="E991" s="213" t="s">
        <v>3287</v>
      </c>
      <c r="F991" s="213" t="s">
        <v>3288</v>
      </c>
      <c r="G991" s="200"/>
      <c r="H991" s="200"/>
      <c r="I991" s="203"/>
      <c r="J991" s="214">
        <f>BK991</f>
        <v>0</v>
      </c>
      <c r="K991" s="200"/>
      <c r="L991" s="205"/>
      <c r="M991" s="206"/>
      <c r="N991" s="207"/>
      <c r="O991" s="207"/>
      <c r="P991" s="208">
        <f>SUM(P992:P997)</f>
        <v>0</v>
      </c>
      <c r="Q991" s="207"/>
      <c r="R991" s="208">
        <f>SUM(R992:R997)</f>
        <v>1.0003499999999999E-2</v>
      </c>
      <c r="S991" s="207"/>
      <c r="T991" s="209">
        <f>SUM(T992:T997)</f>
        <v>0</v>
      </c>
      <c r="AR991" s="210" t="s">
        <v>87</v>
      </c>
      <c r="AT991" s="211" t="s">
        <v>76</v>
      </c>
      <c r="AU991" s="211" t="s">
        <v>81</v>
      </c>
      <c r="AY991" s="210" t="s">
        <v>202</v>
      </c>
      <c r="BK991" s="212">
        <f>SUM(BK992:BK997)</f>
        <v>0</v>
      </c>
    </row>
    <row r="992" spans="1:65" s="2" customFormat="1" ht="24.2" customHeight="1">
      <c r="A992" s="36"/>
      <c r="B992" s="37"/>
      <c r="C992" s="215" t="s">
        <v>3289</v>
      </c>
      <c r="D992" s="215" t="s">
        <v>204</v>
      </c>
      <c r="E992" s="216" t="s">
        <v>3290</v>
      </c>
      <c r="F992" s="217" t="s">
        <v>3291</v>
      </c>
      <c r="G992" s="218" t="s">
        <v>223</v>
      </c>
      <c r="H992" s="219">
        <v>81</v>
      </c>
      <c r="I992" s="220"/>
      <c r="J992" s="221">
        <f>ROUND(I992*H992,2)</f>
        <v>0</v>
      </c>
      <c r="K992" s="222"/>
      <c r="L992" s="39"/>
      <c r="M992" s="223" t="s">
        <v>1</v>
      </c>
      <c r="N992" s="224" t="s">
        <v>43</v>
      </c>
      <c r="O992" s="73"/>
      <c r="P992" s="225">
        <f>O992*H992</f>
        <v>0</v>
      </c>
      <c r="Q992" s="225">
        <v>5.0000000000000002E-5</v>
      </c>
      <c r="R992" s="225">
        <f>Q992*H992</f>
        <v>4.0499999999999998E-3</v>
      </c>
      <c r="S992" s="225">
        <v>0</v>
      </c>
      <c r="T992" s="226">
        <f>S992*H992</f>
        <v>0</v>
      </c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R992" s="227" t="s">
        <v>289</v>
      </c>
      <c r="AT992" s="227" t="s">
        <v>204</v>
      </c>
      <c r="AU992" s="227" t="s">
        <v>87</v>
      </c>
      <c r="AY992" s="18" t="s">
        <v>202</v>
      </c>
      <c r="BE992" s="122">
        <f>IF(N992="základná",J992,0)</f>
        <v>0</v>
      </c>
      <c r="BF992" s="122">
        <f>IF(N992="znížená",J992,0)</f>
        <v>0</v>
      </c>
      <c r="BG992" s="122">
        <f>IF(N992="zákl. prenesená",J992,0)</f>
        <v>0</v>
      </c>
      <c r="BH992" s="122">
        <f>IF(N992="zníž. prenesená",J992,0)</f>
        <v>0</v>
      </c>
      <c r="BI992" s="122">
        <f>IF(N992="nulová",J992,0)</f>
        <v>0</v>
      </c>
      <c r="BJ992" s="18" t="s">
        <v>87</v>
      </c>
      <c r="BK992" s="122">
        <f>ROUND(I992*H992,2)</f>
        <v>0</v>
      </c>
      <c r="BL992" s="18" t="s">
        <v>289</v>
      </c>
      <c r="BM992" s="227" t="s">
        <v>3292</v>
      </c>
    </row>
    <row r="993" spans="1:65" s="13" customFormat="1" ht="11.25">
      <c r="B993" s="228"/>
      <c r="C993" s="229"/>
      <c r="D993" s="230" t="s">
        <v>210</v>
      </c>
      <c r="E993" s="231" t="s">
        <v>1</v>
      </c>
      <c r="F993" s="232" t="s">
        <v>2820</v>
      </c>
      <c r="G993" s="229"/>
      <c r="H993" s="233">
        <v>12</v>
      </c>
      <c r="I993" s="234"/>
      <c r="J993" s="229"/>
      <c r="K993" s="229"/>
      <c r="L993" s="235"/>
      <c r="M993" s="236"/>
      <c r="N993" s="237"/>
      <c r="O993" s="237"/>
      <c r="P993" s="237"/>
      <c r="Q993" s="237"/>
      <c r="R993" s="237"/>
      <c r="S993" s="237"/>
      <c r="T993" s="238"/>
      <c r="AT993" s="239" t="s">
        <v>210</v>
      </c>
      <c r="AU993" s="239" t="s">
        <v>87</v>
      </c>
      <c r="AV993" s="13" t="s">
        <v>87</v>
      </c>
      <c r="AW993" s="13" t="s">
        <v>33</v>
      </c>
      <c r="AX993" s="13" t="s">
        <v>77</v>
      </c>
      <c r="AY993" s="239" t="s">
        <v>202</v>
      </c>
    </row>
    <row r="994" spans="1:65" s="13" customFormat="1" ht="11.25">
      <c r="B994" s="228"/>
      <c r="C994" s="229"/>
      <c r="D994" s="230" t="s">
        <v>210</v>
      </c>
      <c r="E994" s="231" t="s">
        <v>1</v>
      </c>
      <c r="F994" s="232" t="s">
        <v>2816</v>
      </c>
      <c r="G994" s="229"/>
      <c r="H994" s="233">
        <v>69</v>
      </c>
      <c r="I994" s="234"/>
      <c r="J994" s="229"/>
      <c r="K994" s="229"/>
      <c r="L994" s="235"/>
      <c r="M994" s="236"/>
      <c r="N994" s="237"/>
      <c r="O994" s="237"/>
      <c r="P994" s="237"/>
      <c r="Q994" s="237"/>
      <c r="R994" s="237"/>
      <c r="S994" s="237"/>
      <c r="T994" s="238"/>
      <c r="AT994" s="239" t="s">
        <v>210</v>
      </c>
      <c r="AU994" s="239" t="s">
        <v>87</v>
      </c>
      <c r="AV994" s="13" t="s">
        <v>87</v>
      </c>
      <c r="AW994" s="13" t="s">
        <v>33</v>
      </c>
      <c r="AX994" s="13" t="s">
        <v>77</v>
      </c>
      <c r="AY994" s="239" t="s">
        <v>202</v>
      </c>
    </row>
    <row r="995" spans="1:65" s="14" customFormat="1" ht="11.25">
      <c r="B995" s="240"/>
      <c r="C995" s="241"/>
      <c r="D995" s="230" t="s">
        <v>210</v>
      </c>
      <c r="E995" s="242" t="s">
        <v>1</v>
      </c>
      <c r="F995" s="243" t="s">
        <v>227</v>
      </c>
      <c r="G995" s="241"/>
      <c r="H995" s="244">
        <v>81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9"/>
      <c r="AT995" s="250" t="s">
        <v>210</v>
      </c>
      <c r="AU995" s="250" t="s">
        <v>87</v>
      </c>
      <c r="AV995" s="14" t="s">
        <v>215</v>
      </c>
      <c r="AW995" s="14" t="s">
        <v>33</v>
      </c>
      <c r="AX995" s="14" t="s">
        <v>81</v>
      </c>
      <c r="AY995" s="250" t="s">
        <v>202</v>
      </c>
    </row>
    <row r="996" spans="1:65" s="2" customFormat="1" ht="24.2" customHeight="1">
      <c r="A996" s="36"/>
      <c r="B996" s="37"/>
      <c r="C996" s="272" t="s">
        <v>1723</v>
      </c>
      <c r="D996" s="272" t="s">
        <v>489</v>
      </c>
      <c r="E996" s="273" t="s">
        <v>3293</v>
      </c>
      <c r="F996" s="274" t="s">
        <v>3294</v>
      </c>
      <c r="G996" s="275" t="s">
        <v>223</v>
      </c>
      <c r="H996" s="276">
        <v>85.05</v>
      </c>
      <c r="I996" s="277"/>
      <c r="J996" s="278">
        <f>ROUND(I996*H996,2)</f>
        <v>0</v>
      </c>
      <c r="K996" s="279"/>
      <c r="L996" s="280"/>
      <c r="M996" s="281" t="s">
        <v>1</v>
      </c>
      <c r="N996" s="282" t="s">
        <v>43</v>
      </c>
      <c r="O996" s="73"/>
      <c r="P996" s="225">
        <f>O996*H996</f>
        <v>0</v>
      </c>
      <c r="Q996" s="225">
        <v>6.9999999999999994E-5</v>
      </c>
      <c r="R996" s="225">
        <f>Q996*H996</f>
        <v>5.9534999999999996E-3</v>
      </c>
      <c r="S996" s="225">
        <v>0</v>
      </c>
      <c r="T996" s="226">
        <f>S996*H996</f>
        <v>0</v>
      </c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R996" s="227" t="s">
        <v>390</v>
      </c>
      <c r="AT996" s="227" t="s">
        <v>489</v>
      </c>
      <c r="AU996" s="227" t="s">
        <v>87</v>
      </c>
      <c r="AY996" s="18" t="s">
        <v>202</v>
      </c>
      <c r="BE996" s="122">
        <f>IF(N996="základná",J996,0)</f>
        <v>0</v>
      </c>
      <c r="BF996" s="122">
        <f>IF(N996="znížená",J996,0)</f>
        <v>0</v>
      </c>
      <c r="BG996" s="122">
        <f>IF(N996="zákl. prenesená",J996,0)</f>
        <v>0</v>
      </c>
      <c r="BH996" s="122">
        <f>IF(N996="zníž. prenesená",J996,0)</f>
        <v>0</v>
      </c>
      <c r="BI996" s="122">
        <f>IF(N996="nulová",J996,0)</f>
        <v>0</v>
      </c>
      <c r="BJ996" s="18" t="s">
        <v>87</v>
      </c>
      <c r="BK996" s="122">
        <f>ROUND(I996*H996,2)</f>
        <v>0</v>
      </c>
      <c r="BL996" s="18" t="s">
        <v>289</v>
      </c>
      <c r="BM996" s="227" t="s">
        <v>3295</v>
      </c>
    </row>
    <row r="997" spans="1:65" s="13" customFormat="1" ht="11.25">
      <c r="B997" s="228"/>
      <c r="C997" s="229"/>
      <c r="D997" s="230" t="s">
        <v>210</v>
      </c>
      <c r="E997" s="229"/>
      <c r="F997" s="232" t="s">
        <v>3296</v>
      </c>
      <c r="G997" s="229"/>
      <c r="H997" s="233">
        <v>85.05</v>
      </c>
      <c r="I997" s="234"/>
      <c r="J997" s="229"/>
      <c r="K997" s="229"/>
      <c r="L997" s="235"/>
      <c r="M997" s="236"/>
      <c r="N997" s="237"/>
      <c r="O997" s="237"/>
      <c r="P997" s="237"/>
      <c r="Q997" s="237"/>
      <c r="R997" s="237"/>
      <c r="S997" s="237"/>
      <c r="T997" s="238"/>
      <c r="AT997" s="239" t="s">
        <v>210</v>
      </c>
      <c r="AU997" s="239" t="s">
        <v>87</v>
      </c>
      <c r="AV997" s="13" t="s">
        <v>87</v>
      </c>
      <c r="AW997" s="13" t="s">
        <v>4</v>
      </c>
      <c r="AX997" s="13" t="s">
        <v>81</v>
      </c>
      <c r="AY997" s="239" t="s">
        <v>202</v>
      </c>
    </row>
    <row r="998" spans="1:65" s="12" customFormat="1" ht="22.9" customHeight="1">
      <c r="B998" s="199"/>
      <c r="C998" s="200"/>
      <c r="D998" s="201" t="s">
        <v>76</v>
      </c>
      <c r="E998" s="213" t="s">
        <v>1039</v>
      </c>
      <c r="F998" s="213" t="s">
        <v>3297</v>
      </c>
      <c r="G998" s="200"/>
      <c r="H998" s="200"/>
      <c r="I998" s="203"/>
      <c r="J998" s="214">
        <f>BK998</f>
        <v>0</v>
      </c>
      <c r="K998" s="200"/>
      <c r="L998" s="205"/>
      <c r="M998" s="206"/>
      <c r="N998" s="207"/>
      <c r="O998" s="207"/>
      <c r="P998" s="208">
        <f>SUM(P999:P1115)</f>
        <v>0</v>
      </c>
      <c r="Q998" s="207"/>
      <c r="R998" s="208">
        <f>SUM(R999:R1115)</f>
        <v>0</v>
      </c>
      <c r="S998" s="207"/>
      <c r="T998" s="209">
        <f>SUM(T999:T1115)</f>
        <v>0</v>
      </c>
      <c r="AR998" s="210" t="s">
        <v>208</v>
      </c>
      <c r="AT998" s="211" t="s">
        <v>76</v>
      </c>
      <c r="AU998" s="211" t="s">
        <v>81</v>
      </c>
      <c r="AY998" s="210" t="s">
        <v>202</v>
      </c>
      <c r="BK998" s="212">
        <f>SUM(BK999:BK1115)</f>
        <v>0</v>
      </c>
    </row>
    <row r="999" spans="1:65" s="2" customFormat="1" ht="62.65" customHeight="1">
      <c r="A999" s="36"/>
      <c r="B999" s="37"/>
      <c r="C999" s="215" t="s">
        <v>3298</v>
      </c>
      <c r="D999" s="215" t="s">
        <v>204</v>
      </c>
      <c r="E999" s="216" t="s">
        <v>3299</v>
      </c>
      <c r="F999" s="217" t="s">
        <v>3300</v>
      </c>
      <c r="G999" s="218" t="s">
        <v>287</v>
      </c>
      <c r="H999" s="219">
        <v>1</v>
      </c>
      <c r="I999" s="220"/>
      <c r="J999" s="221">
        <f>ROUND(I999*H999,2)</f>
        <v>0</v>
      </c>
      <c r="K999" s="222"/>
      <c r="L999" s="39"/>
      <c r="M999" s="223" t="s">
        <v>1</v>
      </c>
      <c r="N999" s="224" t="s">
        <v>43</v>
      </c>
      <c r="O999" s="73"/>
      <c r="P999" s="225">
        <f>O999*H999</f>
        <v>0</v>
      </c>
      <c r="Q999" s="225">
        <v>0</v>
      </c>
      <c r="R999" s="225">
        <f>Q999*H999</f>
        <v>0</v>
      </c>
      <c r="S999" s="225">
        <v>0</v>
      </c>
      <c r="T999" s="226">
        <f>S999*H999</f>
        <v>0</v>
      </c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R999" s="227" t="s">
        <v>289</v>
      </c>
      <c r="AT999" s="227" t="s">
        <v>204</v>
      </c>
      <c r="AU999" s="227" t="s">
        <v>87</v>
      </c>
      <c r="AY999" s="18" t="s">
        <v>202</v>
      </c>
      <c r="BE999" s="122">
        <f>IF(N999="základná",J999,0)</f>
        <v>0</v>
      </c>
      <c r="BF999" s="122">
        <f>IF(N999="znížená",J999,0)</f>
        <v>0</v>
      </c>
      <c r="BG999" s="122">
        <f>IF(N999="zákl. prenesená",J999,0)</f>
        <v>0</v>
      </c>
      <c r="BH999" s="122">
        <f>IF(N999="zníž. prenesená",J999,0)</f>
        <v>0</v>
      </c>
      <c r="BI999" s="122">
        <f>IF(N999="nulová",J999,0)</f>
        <v>0</v>
      </c>
      <c r="BJ999" s="18" t="s">
        <v>87</v>
      </c>
      <c r="BK999" s="122">
        <f>ROUND(I999*H999,2)</f>
        <v>0</v>
      </c>
      <c r="BL999" s="18" t="s">
        <v>289</v>
      </c>
      <c r="BM999" s="227" t="s">
        <v>3301</v>
      </c>
    </row>
    <row r="1000" spans="1:65" s="13" customFormat="1" ht="11.25">
      <c r="B1000" s="228"/>
      <c r="C1000" s="229"/>
      <c r="D1000" s="230" t="s">
        <v>210</v>
      </c>
      <c r="E1000" s="231" t="s">
        <v>1</v>
      </c>
      <c r="F1000" s="232" t="s">
        <v>3302</v>
      </c>
      <c r="G1000" s="229"/>
      <c r="H1000" s="233">
        <v>1</v>
      </c>
      <c r="I1000" s="234"/>
      <c r="J1000" s="229"/>
      <c r="K1000" s="229"/>
      <c r="L1000" s="235"/>
      <c r="M1000" s="236"/>
      <c r="N1000" s="237"/>
      <c r="O1000" s="237"/>
      <c r="P1000" s="237"/>
      <c r="Q1000" s="237"/>
      <c r="R1000" s="237"/>
      <c r="S1000" s="237"/>
      <c r="T1000" s="238"/>
      <c r="AT1000" s="239" t="s">
        <v>210</v>
      </c>
      <c r="AU1000" s="239" t="s">
        <v>87</v>
      </c>
      <c r="AV1000" s="13" t="s">
        <v>87</v>
      </c>
      <c r="AW1000" s="13" t="s">
        <v>33</v>
      </c>
      <c r="AX1000" s="13" t="s">
        <v>81</v>
      </c>
      <c r="AY1000" s="239" t="s">
        <v>202</v>
      </c>
    </row>
    <row r="1001" spans="1:65" s="16" customFormat="1" ht="11.25">
      <c r="B1001" s="262"/>
      <c r="C1001" s="263"/>
      <c r="D1001" s="230" t="s">
        <v>210</v>
      </c>
      <c r="E1001" s="264" t="s">
        <v>1</v>
      </c>
      <c r="F1001" s="265" t="s">
        <v>3303</v>
      </c>
      <c r="G1001" s="263"/>
      <c r="H1001" s="264" t="s">
        <v>1</v>
      </c>
      <c r="I1001" s="266"/>
      <c r="J1001" s="263"/>
      <c r="K1001" s="263"/>
      <c r="L1001" s="267"/>
      <c r="M1001" s="268"/>
      <c r="N1001" s="269"/>
      <c r="O1001" s="269"/>
      <c r="P1001" s="269"/>
      <c r="Q1001" s="269"/>
      <c r="R1001" s="269"/>
      <c r="S1001" s="269"/>
      <c r="T1001" s="270"/>
      <c r="AT1001" s="271" t="s">
        <v>210</v>
      </c>
      <c r="AU1001" s="271" t="s">
        <v>87</v>
      </c>
      <c r="AV1001" s="16" t="s">
        <v>81</v>
      </c>
      <c r="AW1001" s="16" t="s">
        <v>33</v>
      </c>
      <c r="AX1001" s="16" t="s">
        <v>77</v>
      </c>
      <c r="AY1001" s="271" t="s">
        <v>202</v>
      </c>
    </row>
    <row r="1002" spans="1:65" s="16" customFormat="1" ht="11.25">
      <c r="B1002" s="262"/>
      <c r="C1002" s="263"/>
      <c r="D1002" s="230" t="s">
        <v>210</v>
      </c>
      <c r="E1002" s="264" t="s">
        <v>1</v>
      </c>
      <c r="F1002" s="265" t="s">
        <v>3304</v>
      </c>
      <c r="G1002" s="263"/>
      <c r="H1002" s="264" t="s">
        <v>1</v>
      </c>
      <c r="I1002" s="266"/>
      <c r="J1002" s="263"/>
      <c r="K1002" s="263"/>
      <c r="L1002" s="267"/>
      <c r="M1002" s="268"/>
      <c r="N1002" s="269"/>
      <c r="O1002" s="269"/>
      <c r="P1002" s="269"/>
      <c r="Q1002" s="269"/>
      <c r="R1002" s="269"/>
      <c r="S1002" s="269"/>
      <c r="T1002" s="270"/>
      <c r="AT1002" s="271" t="s">
        <v>210</v>
      </c>
      <c r="AU1002" s="271" t="s">
        <v>87</v>
      </c>
      <c r="AV1002" s="16" t="s">
        <v>81</v>
      </c>
      <c r="AW1002" s="16" t="s">
        <v>33</v>
      </c>
      <c r="AX1002" s="16" t="s">
        <v>77</v>
      </c>
      <c r="AY1002" s="271" t="s">
        <v>202</v>
      </c>
    </row>
    <row r="1003" spans="1:65" s="2" customFormat="1" ht="49.15" customHeight="1">
      <c r="A1003" s="36"/>
      <c r="B1003" s="37"/>
      <c r="C1003" s="215" t="s">
        <v>1726</v>
      </c>
      <c r="D1003" s="215" t="s">
        <v>204</v>
      </c>
      <c r="E1003" s="216" t="s">
        <v>3305</v>
      </c>
      <c r="F1003" s="217" t="s">
        <v>3306</v>
      </c>
      <c r="G1003" s="218" t="s">
        <v>287</v>
      </c>
      <c r="H1003" s="219">
        <v>1</v>
      </c>
      <c r="I1003" s="220"/>
      <c r="J1003" s="221">
        <f>ROUND(I1003*H1003,2)</f>
        <v>0</v>
      </c>
      <c r="K1003" s="222"/>
      <c r="L1003" s="39"/>
      <c r="M1003" s="223" t="s">
        <v>1</v>
      </c>
      <c r="N1003" s="224" t="s">
        <v>43</v>
      </c>
      <c r="O1003" s="73"/>
      <c r="P1003" s="225">
        <f>O1003*H1003</f>
        <v>0</v>
      </c>
      <c r="Q1003" s="225">
        <v>0</v>
      </c>
      <c r="R1003" s="225">
        <f>Q1003*H1003</f>
        <v>0</v>
      </c>
      <c r="S1003" s="225">
        <v>0</v>
      </c>
      <c r="T1003" s="226">
        <f>S1003*H1003</f>
        <v>0</v>
      </c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R1003" s="227" t="s">
        <v>289</v>
      </c>
      <c r="AT1003" s="227" t="s">
        <v>204</v>
      </c>
      <c r="AU1003" s="227" t="s">
        <v>87</v>
      </c>
      <c r="AY1003" s="18" t="s">
        <v>202</v>
      </c>
      <c r="BE1003" s="122">
        <f>IF(N1003="základná",J1003,0)</f>
        <v>0</v>
      </c>
      <c r="BF1003" s="122">
        <f>IF(N1003="znížená",J1003,0)</f>
        <v>0</v>
      </c>
      <c r="BG1003" s="122">
        <f>IF(N1003="zákl. prenesená",J1003,0)</f>
        <v>0</v>
      </c>
      <c r="BH1003" s="122">
        <f>IF(N1003="zníž. prenesená",J1003,0)</f>
        <v>0</v>
      </c>
      <c r="BI1003" s="122">
        <f>IF(N1003="nulová",J1003,0)</f>
        <v>0</v>
      </c>
      <c r="BJ1003" s="18" t="s">
        <v>87</v>
      </c>
      <c r="BK1003" s="122">
        <f>ROUND(I1003*H1003,2)</f>
        <v>0</v>
      </c>
      <c r="BL1003" s="18" t="s">
        <v>289</v>
      </c>
      <c r="BM1003" s="227" t="s">
        <v>3307</v>
      </c>
    </row>
    <row r="1004" spans="1:65" s="13" customFormat="1" ht="11.25">
      <c r="B1004" s="228"/>
      <c r="C1004" s="229"/>
      <c r="D1004" s="230" t="s">
        <v>210</v>
      </c>
      <c r="E1004" s="231" t="s">
        <v>1</v>
      </c>
      <c r="F1004" s="232" t="s">
        <v>3308</v>
      </c>
      <c r="G1004" s="229"/>
      <c r="H1004" s="233">
        <v>1</v>
      </c>
      <c r="I1004" s="234"/>
      <c r="J1004" s="229"/>
      <c r="K1004" s="229"/>
      <c r="L1004" s="235"/>
      <c r="M1004" s="236"/>
      <c r="N1004" s="237"/>
      <c r="O1004" s="237"/>
      <c r="P1004" s="237"/>
      <c r="Q1004" s="237"/>
      <c r="R1004" s="237"/>
      <c r="S1004" s="237"/>
      <c r="T1004" s="238"/>
      <c r="AT1004" s="239" t="s">
        <v>210</v>
      </c>
      <c r="AU1004" s="239" t="s">
        <v>87</v>
      </c>
      <c r="AV1004" s="13" t="s">
        <v>87</v>
      </c>
      <c r="AW1004" s="13" t="s">
        <v>33</v>
      </c>
      <c r="AX1004" s="13" t="s">
        <v>81</v>
      </c>
      <c r="AY1004" s="239" t="s">
        <v>202</v>
      </c>
    </row>
    <row r="1005" spans="1:65" s="16" customFormat="1" ht="11.25">
      <c r="B1005" s="262"/>
      <c r="C1005" s="263"/>
      <c r="D1005" s="230" t="s">
        <v>210</v>
      </c>
      <c r="E1005" s="264" t="s">
        <v>1</v>
      </c>
      <c r="F1005" s="265" t="s">
        <v>3309</v>
      </c>
      <c r="G1005" s="263"/>
      <c r="H1005" s="264" t="s">
        <v>1</v>
      </c>
      <c r="I1005" s="266"/>
      <c r="J1005" s="263"/>
      <c r="K1005" s="263"/>
      <c r="L1005" s="267"/>
      <c r="M1005" s="268"/>
      <c r="N1005" s="269"/>
      <c r="O1005" s="269"/>
      <c r="P1005" s="269"/>
      <c r="Q1005" s="269"/>
      <c r="R1005" s="269"/>
      <c r="S1005" s="269"/>
      <c r="T1005" s="270"/>
      <c r="AT1005" s="271" t="s">
        <v>210</v>
      </c>
      <c r="AU1005" s="271" t="s">
        <v>87</v>
      </c>
      <c r="AV1005" s="16" t="s">
        <v>81</v>
      </c>
      <c r="AW1005" s="16" t="s">
        <v>33</v>
      </c>
      <c r="AX1005" s="16" t="s">
        <v>77</v>
      </c>
      <c r="AY1005" s="271" t="s">
        <v>202</v>
      </c>
    </row>
    <row r="1006" spans="1:65" s="2" customFormat="1" ht="49.15" customHeight="1">
      <c r="A1006" s="36"/>
      <c r="B1006" s="37"/>
      <c r="C1006" s="215" t="s">
        <v>3310</v>
      </c>
      <c r="D1006" s="215" t="s">
        <v>204</v>
      </c>
      <c r="E1006" s="216" t="s">
        <v>3311</v>
      </c>
      <c r="F1006" s="217" t="s">
        <v>3312</v>
      </c>
      <c r="G1006" s="218" t="s">
        <v>287</v>
      </c>
      <c r="H1006" s="219">
        <v>1</v>
      </c>
      <c r="I1006" s="220"/>
      <c r="J1006" s="221">
        <f>ROUND(I1006*H1006,2)</f>
        <v>0</v>
      </c>
      <c r="K1006" s="222"/>
      <c r="L1006" s="39"/>
      <c r="M1006" s="223" t="s">
        <v>1</v>
      </c>
      <c r="N1006" s="224" t="s">
        <v>43</v>
      </c>
      <c r="O1006" s="73"/>
      <c r="P1006" s="225">
        <f>O1006*H1006</f>
        <v>0</v>
      </c>
      <c r="Q1006" s="225">
        <v>0</v>
      </c>
      <c r="R1006" s="225">
        <f>Q1006*H1006</f>
        <v>0</v>
      </c>
      <c r="S1006" s="225">
        <v>0</v>
      </c>
      <c r="T1006" s="226">
        <f>S1006*H1006</f>
        <v>0</v>
      </c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R1006" s="227" t="s">
        <v>289</v>
      </c>
      <c r="AT1006" s="227" t="s">
        <v>204</v>
      </c>
      <c r="AU1006" s="227" t="s">
        <v>87</v>
      </c>
      <c r="AY1006" s="18" t="s">
        <v>202</v>
      </c>
      <c r="BE1006" s="122">
        <f>IF(N1006="základná",J1006,0)</f>
        <v>0</v>
      </c>
      <c r="BF1006" s="122">
        <f>IF(N1006="znížená",J1006,0)</f>
        <v>0</v>
      </c>
      <c r="BG1006" s="122">
        <f>IF(N1006="zákl. prenesená",J1006,0)</f>
        <v>0</v>
      </c>
      <c r="BH1006" s="122">
        <f>IF(N1006="zníž. prenesená",J1006,0)</f>
        <v>0</v>
      </c>
      <c r="BI1006" s="122">
        <f>IF(N1006="nulová",J1006,0)</f>
        <v>0</v>
      </c>
      <c r="BJ1006" s="18" t="s">
        <v>87</v>
      </c>
      <c r="BK1006" s="122">
        <f>ROUND(I1006*H1006,2)</f>
        <v>0</v>
      </c>
      <c r="BL1006" s="18" t="s">
        <v>289</v>
      </c>
      <c r="BM1006" s="227" t="s">
        <v>3313</v>
      </c>
    </row>
    <row r="1007" spans="1:65" s="13" customFormat="1" ht="11.25">
      <c r="B1007" s="228"/>
      <c r="C1007" s="229"/>
      <c r="D1007" s="230" t="s">
        <v>210</v>
      </c>
      <c r="E1007" s="231" t="s">
        <v>1</v>
      </c>
      <c r="F1007" s="232" t="s">
        <v>3314</v>
      </c>
      <c r="G1007" s="229"/>
      <c r="H1007" s="233">
        <v>1</v>
      </c>
      <c r="I1007" s="234"/>
      <c r="J1007" s="229"/>
      <c r="K1007" s="229"/>
      <c r="L1007" s="235"/>
      <c r="M1007" s="236"/>
      <c r="N1007" s="237"/>
      <c r="O1007" s="237"/>
      <c r="P1007" s="237"/>
      <c r="Q1007" s="237"/>
      <c r="R1007" s="237"/>
      <c r="S1007" s="237"/>
      <c r="T1007" s="238"/>
      <c r="AT1007" s="239" t="s">
        <v>210</v>
      </c>
      <c r="AU1007" s="239" t="s">
        <v>87</v>
      </c>
      <c r="AV1007" s="13" t="s">
        <v>87</v>
      </c>
      <c r="AW1007" s="13" t="s">
        <v>33</v>
      </c>
      <c r="AX1007" s="13" t="s">
        <v>81</v>
      </c>
      <c r="AY1007" s="239" t="s">
        <v>202</v>
      </c>
    </row>
    <row r="1008" spans="1:65" s="16" customFormat="1" ht="11.25">
      <c r="B1008" s="262"/>
      <c r="C1008" s="263"/>
      <c r="D1008" s="230" t="s">
        <v>210</v>
      </c>
      <c r="E1008" s="264" t="s">
        <v>1</v>
      </c>
      <c r="F1008" s="265" t="s">
        <v>3315</v>
      </c>
      <c r="G1008" s="263"/>
      <c r="H1008" s="264" t="s">
        <v>1</v>
      </c>
      <c r="I1008" s="266"/>
      <c r="J1008" s="263"/>
      <c r="K1008" s="263"/>
      <c r="L1008" s="267"/>
      <c r="M1008" s="268"/>
      <c r="N1008" s="269"/>
      <c r="O1008" s="269"/>
      <c r="P1008" s="269"/>
      <c r="Q1008" s="269"/>
      <c r="R1008" s="269"/>
      <c r="S1008" s="269"/>
      <c r="T1008" s="270"/>
      <c r="AT1008" s="271" t="s">
        <v>210</v>
      </c>
      <c r="AU1008" s="271" t="s">
        <v>87</v>
      </c>
      <c r="AV1008" s="16" t="s">
        <v>81</v>
      </c>
      <c r="AW1008" s="16" t="s">
        <v>33</v>
      </c>
      <c r="AX1008" s="16" t="s">
        <v>77</v>
      </c>
      <c r="AY1008" s="271" t="s">
        <v>202</v>
      </c>
    </row>
    <row r="1009" spans="1:65" s="2" customFormat="1" ht="49.15" customHeight="1">
      <c r="A1009" s="36"/>
      <c r="B1009" s="37"/>
      <c r="C1009" s="215" t="s">
        <v>1729</v>
      </c>
      <c r="D1009" s="215" t="s">
        <v>204</v>
      </c>
      <c r="E1009" s="216" t="s">
        <v>3316</v>
      </c>
      <c r="F1009" s="217" t="s">
        <v>3312</v>
      </c>
      <c r="G1009" s="218" t="s">
        <v>287</v>
      </c>
      <c r="H1009" s="219">
        <v>1</v>
      </c>
      <c r="I1009" s="220"/>
      <c r="J1009" s="221">
        <f>ROUND(I1009*H1009,2)</f>
        <v>0</v>
      </c>
      <c r="K1009" s="222"/>
      <c r="L1009" s="39"/>
      <c r="M1009" s="223" t="s">
        <v>1</v>
      </c>
      <c r="N1009" s="224" t="s">
        <v>43</v>
      </c>
      <c r="O1009" s="73"/>
      <c r="P1009" s="225">
        <f>O1009*H1009</f>
        <v>0</v>
      </c>
      <c r="Q1009" s="225">
        <v>0</v>
      </c>
      <c r="R1009" s="225">
        <f>Q1009*H1009</f>
        <v>0</v>
      </c>
      <c r="S1009" s="225">
        <v>0</v>
      </c>
      <c r="T1009" s="226">
        <f>S1009*H1009</f>
        <v>0</v>
      </c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R1009" s="227" t="s">
        <v>289</v>
      </c>
      <c r="AT1009" s="227" t="s">
        <v>204</v>
      </c>
      <c r="AU1009" s="227" t="s">
        <v>87</v>
      </c>
      <c r="AY1009" s="18" t="s">
        <v>202</v>
      </c>
      <c r="BE1009" s="122">
        <f>IF(N1009="základná",J1009,0)</f>
        <v>0</v>
      </c>
      <c r="BF1009" s="122">
        <f>IF(N1009="znížená",J1009,0)</f>
        <v>0</v>
      </c>
      <c r="BG1009" s="122">
        <f>IF(N1009="zákl. prenesená",J1009,0)</f>
        <v>0</v>
      </c>
      <c r="BH1009" s="122">
        <f>IF(N1009="zníž. prenesená",J1009,0)</f>
        <v>0</v>
      </c>
      <c r="BI1009" s="122">
        <f>IF(N1009="nulová",J1009,0)</f>
        <v>0</v>
      </c>
      <c r="BJ1009" s="18" t="s">
        <v>87</v>
      </c>
      <c r="BK1009" s="122">
        <f>ROUND(I1009*H1009,2)</f>
        <v>0</v>
      </c>
      <c r="BL1009" s="18" t="s">
        <v>289</v>
      </c>
      <c r="BM1009" s="227" t="s">
        <v>3317</v>
      </c>
    </row>
    <row r="1010" spans="1:65" s="13" customFormat="1" ht="11.25">
      <c r="B1010" s="228"/>
      <c r="C1010" s="229"/>
      <c r="D1010" s="230" t="s">
        <v>210</v>
      </c>
      <c r="E1010" s="231" t="s">
        <v>1</v>
      </c>
      <c r="F1010" s="232" t="s">
        <v>3318</v>
      </c>
      <c r="G1010" s="229"/>
      <c r="H1010" s="233">
        <v>1</v>
      </c>
      <c r="I1010" s="234"/>
      <c r="J1010" s="229"/>
      <c r="K1010" s="229"/>
      <c r="L1010" s="235"/>
      <c r="M1010" s="236"/>
      <c r="N1010" s="237"/>
      <c r="O1010" s="237"/>
      <c r="P1010" s="237"/>
      <c r="Q1010" s="237"/>
      <c r="R1010" s="237"/>
      <c r="S1010" s="237"/>
      <c r="T1010" s="238"/>
      <c r="AT1010" s="239" t="s">
        <v>210</v>
      </c>
      <c r="AU1010" s="239" t="s">
        <v>87</v>
      </c>
      <c r="AV1010" s="13" t="s">
        <v>87</v>
      </c>
      <c r="AW1010" s="13" t="s">
        <v>33</v>
      </c>
      <c r="AX1010" s="13" t="s">
        <v>81</v>
      </c>
      <c r="AY1010" s="239" t="s">
        <v>202</v>
      </c>
    </row>
    <row r="1011" spans="1:65" s="16" customFormat="1" ht="11.25">
      <c r="B1011" s="262"/>
      <c r="C1011" s="263"/>
      <c r="D1011" s="230" t="s">
        <v>210</v>
      </c>
      <c r="E1011" s="264" t="s">
        <v>1</v>
      </c>
      <c r="F1011" s="265" t="s">
        <v>3319</v>
      </c>
      <c r="G1011" s="263"/>
      <c r="H1011" s="264" t="s">
        <v>1</v>
      </c>
      <c r="I1011" s="266"/>
      <c r="J1011" s="263"/>
      <c r="K1011" s="263"/>
      <c r="L1011" s="267"/>
      <c r="M1011" s="268"/>
      <c r="N1011" s="269"/>
      <c r="O1011" s="269"/>
      <c r="P1011" s="269"/>
      <c r="Q1011" s="269"/>
      <c r="R1011" s="269"/>
      <c r="S1011" s="269"/>
      <c r="T1011" s="270"/>
      <c r="AT1011" s="271" t="s">
        <v>210</v>
      </c>
      <c r="AU1011" s="271" t="s">
        <v>87</v>
      </c>
      <c r="AV1011" s="16" t="s">
        <v>81</v>
      </c>
      <c r="AW1011" s="16" t="s">
        <v>33</v>
      </c>
      <c r="AX1011" s="16" t="s">
        <v>77</v>
      </c>
      <c r="AY1011" s="271" t="s">
        <v>202</v>
      </c>
    </row>
    <row r="1012" spans="1:65" s="2" customFormat="1" ht="49.15" customHeight="1">
      <c r="A1012" s="36"/>
      <c r="B1012" s="37"/>
      <c r="C1012" s="215" t="s">
        <v>3320</v>
      </c>
      <c r="D1012" s="215" t="s">
        <v>204</v>
      </c>
      <c r="E1012" s="216" t="s">
        <v>3321</v>
      </c>
      <c r="F1012" s="217" t="s">
        <v>3312</v>
      </c>
      <c r="G1012" s="218" t="s">
        <v>287</v>
      </c>
      <c r="H1012" s="219">
        <v>1</v>
      </c>
      <c r="I1012" s="220"/>
      <c r="J1012" s="221">
        <f>ROUND(I1012*H1012,2)</f>
        <v>0</v>
      </c>
      <c r="K1012" s="222"/>
      <c r="L1012" s="39"/>
      <c r="M1012" s="223" t="s">
        <v>1</v>
      </c>
      <c r="N1012" s="224" t="s">
        <v>43</v>
      </c>
      <c r="O1012" s="73"/>
      <c r="P1012" s="225">
        <f>O1012*H1012</f>
        <v>0</v>
      </c>
      <c r="Q1012" s="225">
        <v>0</v>
      </c>
      <c r="R1012" s="225">
        <f>Q1012*H1012</f>
        <v>0</v>
      </c>
      <c r="S1012" s="225">
        <v>0</v>
      </c>
      <c r="T1012" s="226">
        <f>S1012*H1012</f>
        <v>0</v>
      </c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R1012" s="227" t="s">
        <v>289</v>
      </c>
      <c r="AT1012" s="227" t="s">
        <v>204</v>
      </c>
      <c r="AU1012" s="227" t="s">
        <v>87</v>
      </c>
      <c r="AY1012" s="18" t="s">
        <v>202</v>
      </c>
      <c r="BE1012" s="122">
        <f>IF(N1012="základná",J1012,0)</f>
        <v>0</v>
      </c>
      <c r="BF1012" s="122">
        <f>IF(N1012="znížená",J1012,0)</f>
        <v>0</v>
      </c>
      <c r="BG1012" s="122">
        <f>IF(N1012="zákl. prenesená",J1012,0)</f>
        <v>0</v>
      </c>
      <c r="BH1012" s="122">
        <f>IF(N1012="zníž. prenesená",J1012,0)</f>
        <v>0</v>
      </c>
      <c r="BI1012" s="122">
        <f>IF(N1012="nulová",J1012,0)</f>
        <v>0</v>
      </c>
      <c r="BJ1012" s="18" t="s">
        <v>87</v>
      </c>
      <c r="BK1012" s="122">
        <f>ROUND(I1012*H1012,2)</f>
        <v>0</v>
      </c>
      <c r="BL1012" s="18" t="s">
        <v>289</v>
      </c>
      <c r="BM1012" s="227" t="s">
        <v>3322</v>
      </c>
    </row>
    <row r="1013" spans="1:65" s="13" customFormat="1" ht="11.25">
      <c r="B1013" s="228"/>
      <c r="C1013" s="229"/>
      <c r="D1013" s="230" t="s">
        <v>210</v>
      </c>
      <c r="E1013" s="231" t="s">
        <v>1</v>
      </c>
      <c r="F1013" s="232" t="s">
        <v>3323</v>
      </c>
      <c r="G1013" s="229"/>
      <c r="H1013" s="233">
        <v>1</v>
      </c>
      <c r="I1013" s="234"/>
      <c r="J1013" s="229"/>
      <c r="K1013" s="229"/>
      <c r="L1013" s="235"/>
      <c r="M1013" s="236"/>
      <c r="N1013" s="237"/>
      <c r="O1013" s="237"/>
      <c r="P1013" s="237"/>
      <c r="Q1013" s="237"/>
      <c r="R1013" s="237"/>
      <c r="S1013" s="237"/>
      <c r="T1013" s="238"/>
      <c r="AT1013" s="239" t="s">
        <v>210</v>
      </c>
      <c r="AU1013" s="239" t="s">
        <v>87</v>
      </c>
      <c r="AV1013" s="13" t="s">
        <v>87</v>
      </c>
      <c r="AW1013" s="13" t="s">
        <v>33</v>
      </c>
      <c r="AX1013" s="13" t="s">
        <v>81</v>
      </c>
      <c r="AY1013" s="239" t="s">
        <v>202</v>
      </c>
    </row>
    <row r="1014" spans="1:65" s="16" customFormat="1" ht="11.25">
      <c r="B1014" s="262"/>
      <c r="C1014" s="263"/>
      <c r="D1014" s="230" t="s">
        <v>210</v>
      </c>
      <c r="E1014" s="264" t="s">
        <v>1</v>
      </c>
      <c r="F1014" s="265" t="s">
        <v>3319</v>
      </c>
      <c r="G1014" s="263"/>
      <c r="H1014" s="264" t="s">
        <v>1</v>
      </c>
      <c r="I1014" s="266"/>
      <c r="J1014" s="263"/>
      <c r="K1014" s="263"/>
      <c r="L1014" s="267"/>
      <c r="M1014" s="268"/>
      <c r="N1014" s="269"/>
      <c r="O1014" s="269"/>
      <c r="P1014" s="269"/>
      <c r="Q1014" s="269"/>
      <c r="R1014" s="269"/>
      <c r="S1014" s="269"/>
      <c r="T1014" s="270"/>
      <c r="AT1014" s="271" t="s">
        <v>210</v>
      </c>
      <c r="AU1014" s="271" t="s">
        <v>87</v>
      </c>
      <c r="AV1014" s="16" t="s">
        <v>81</v>
      </c>
      <c r="AW1014" s="16" t="s">
        <v>33</v>
      </c>
      <c r="AX1014" s="16" t="s">
        <v>77</v>
      </c>
      <c r="AY1014" s="271" t="s">
        <v>202</v>
      </c>
    </row>
    <row r="1015" spans="1:65" s="2" customFormat="1" ht="49.15" customHeight="1">
      <c r="A1015" s="36"/>
      <c r="B1015" s="37"/>
      <c r="C1015" s="215" t="s">
        <v>3324</v>
      </c>
      <c r="D1015" s="215" t="s">
        <v>204</v>
      </c>
      <c r="E1015" s="216" t="s">
        <v>3325</v>
      </c>
      <c r="F1015" s="217" t="s">
        <v>3312</v>
      </c>
      <c r="G1015" s="218" t="s">
        <v>287</v>
      </c>
      <c r="H1015" s="219">
        <v>1</v>
      </c>
      <c r="I1015" s="220"/>
      <c r="J1015" s="221">
        <f>ROUND(I1015*H1015,2)</f>
        <v>0</v>
      </c>
      <c r="K1015" s="222"/>
      <c r="L1015" s="39"/>
      <c r="M1015" s="223" t="s">
        <v>1</v>
      </c>
      <c r="N1015" s="224" t="s">
        <v>43</v>
      </c>
      <c r="O1015" s="73"/>
      <c r="P1015" s="225">
        <f>O1015*H1015</f>
        <v>0</v>
      </c>
      <c r="Q1015" s="225">
        <v>0</v>
      </c>
      <c r="R1015" s="225">
        <f>Q1015*H1015</f>
        <v>0</v>
      </c>
      <c r="S1015" s="225">
        <v>0</v>
      </c>
      <c r="T1015" s="226">
        <f>S1015*H1015</f>
        <v>0</v>
      </c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R1015" s="227" t="s">
        <v>289</v>
      </c>
      <c r="AT1015" s="227" t="s">
        <v>204</v>
      </c>
      <c r="AU1015" s="227" t="s">
        <v>87</v>
      </c>
      <c r="AY1015" s="18" t="s">
        <v>202</v>
      </c>
      <c r="BE1015" s="122">
        <f>IF(N1015="základná",J1015,0)</f>
        <v>0</v>
      </c>
      <c r="BF1015" s="122">
        <f>IF(N1015="znížená",J1015,0)</f>
        <v>0</v>
      </c>
      <c r="BG1015" s="122">
        <f>IF(N1015="zákl. prenesená",J1015,0)</f>
        <v>0</v>
      </c>
      <c r="BH1015" s="122">
        <f>IF(N1015="zníž. prenesená",J1015,0)</f>
        <v>0</v>
      </c>
      <c r="BI1015" s="122">
        <f>IF(N1015="nulová",J1015,0)</f>
        <v>0</v>
      </c>
      <c r="BJ1015" s="18" t="s">
        <v>87</v>
      </c>
      <c r="BK1015" s="122">
        <f>ROUND(I1015*H1015,2)</f>
        <v>0</v>
      </c>
      <c r="BL1015" s="18" t="s">
        <v>289</v>
      </c>
      <c r="BM1015" s="227" t="s">
        <v>3326</v>
      </c>
    </row>
    <row r="1016" spans="1:65" s="13" customFormat="1" ht="11.25">
      <c r="B1016" s="228"/>
      <c r="C1016" s="229"/>
      <c r="D1016" s="230" t="s">
        <v>210</v>
      </c>
      <c r="E1016" s="231" t="s">
        <v>1</v>
      </c>
      <c r="F1016" s="232" t="s">
        <v>3327</v>
      </c>
      <c r="G1016" s="229"/>
      <c r="H1016" s="233">
        <v>1</v>
      </c>
      <c r="I1016" s="234"/>
      <c r="J1016" s="229"/>
      <c r="K1016" s="229"/>
      <c r="L1016" s="235"/>
      <c r="M1016" s="236"/>
      <c r="N1016" s="237"/>
      <c r="O1016" s="237"/>
      <c r="P1016" s="237"/>
      <c r="Q1016" s="237"/>
      <c r="R1016" s="237"/>
      <c r="S1016" s="237"/>
      <c r="T1016" s="238"/>
      <c r="AT1016" s="239" t="s">
        <v>210</v>
      </c>
      <c r="AU1016" s="239" t="s">
        <v>87</v>
      </c>
      <c r="AV1016" s="13" t="s">
        <v>87</v>
      </c>
      <c r="AW1016" s="13" t="s">
        <v>33</v>
      </c>
      <c r="AX1016" s="13" t="s">
        <v>81</v>
      </c>
      <c r="AY1016" s="239" t="s">
        <v>202</v>
      </c>
    </row>
    <row r="1017" spans="1:65" s="16" customFormat="1" ht="11.25">
      <c r="B1017" s="262"/>
      <c r="C1017" s="263"/>
      <c r="D1017" s="230" t="s">
        <v>210</v>
      </c>
      <c r="E1017" s="264" t="s">
        <v>1</v>
      </c>
      <c r="F1017" s="265" t="s">
        <v>3328</v>
      </c>
      <c r="G1017" s="263"/>
      <c r="H1017" s="264" t="s">
        <v>1</v>
      </c>
      <c r="I1017" s="266"/>
      <c r="J1017" s="263"/>
      <c r="K1017" s="263"/>
      <c r="L1017" s="267"/>
      <c r="M1017" s="268"/>
      <c r="N1017" s="269"/>
      <c r="O1017" s="269"/>
      <c r="P1017" s="269"/>
      <c r="Q1017" s="269"/>
      <c r="R1017" s="269"/>
      <c r="S1017" s="269"/>
      <c r="T1017" s="270"/>
      <c r="AT1017" s="271" t="s">
        <v>210</v>
      </c>
      <c r="AU1017" s="271" t="s">
        <v>87</v>
      </c>
      <c r="AV1017" s="16" t="s">
        <v>81</v>
      </c>
      <c r="AW1017" s="16" t="s">
        <v>33</v>
      </c>
      <c r="AX1017" s="16" t="s">
        <v>77</v>
      </c>
      <c r="AY1017" s="271" t="s">
        <v>202</v>
      </c>
    </row>
    <row r="1018" spans="1:65" s="2" customFormat="1" ht="49.15" customHeight="1">
      <c r="A1018" s="36"/>
      <c r="B1018" s="37"/>
      <c r="C1018" s="215" t="s">
        <v>3329</v>
      </c>
      <c r="D1018" s="215" t="s">
        <v>204</v>
      </c>
      <c r="E1018" s="216" t="s">
        <v>3330</v>
      </c>
      <c r="F1018" s="217" t="s">
        <v>3312</v>
      </c>
      <c r="G1018" s="218" t="s">
        <v>287</v>
      </c>
      <c r="H1018" s="219">
        <v>1</v>
      </c>
      <c r="I1018" s="220"/>
      <c r="J1018" s="221">
        <f>ROUND(I1018*H1018,2)</f>
        <v>0</v>
      </c>
      <c r="K1018" s="222"/>
      <c r="L1018" s="39"/>
      <c r="M1018" s="223" t="s">
        <v>1</v>
      </c>
      <c r="N1018" s="224" t="s">
        <v>43</v>
      </c>
      <c r="O1018" s="73"/>
      <c r="P1018" s="225">
        <f>O1018*H1018</f>
        <v>0</v>
      </c>
      <c r="Q1018" s="225">
        <v>0</v>
      </c>
      <c r="R1018" s="225">
        <f>Q1018*H1018</f>
        <v>0</v>
      </c>
      <c r="S1018" s="225">
        <v>0</v>
      </c>
      <c r="T1018" s="226">
        <f>S1018*H1018</f>
        <v>0</v>
      </c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R1018" s="227" t="s">
        <v>289</v>
      </c>
      <c r="AT1018" s="227" t="s">
        <v>204</v>
      </c>
      <c r="AU1018" s="227" t="s">
        <v>87</v>
      </c>
      <c r="AY1018" s="18" t="s">
        <v>202</v>
      </c>
      <c r="BE1018" s="122">
        <f>IF(N1018="základná",J1018,0)</f>
        <v>0</v>
      </c>
      <c r="BF1018" s="122">
        <f>IF(N1018="znížená",J1018,0)</f>
        <v>0</v>
      </c>
      <c r="BG1018" s="122">
        <f>IF(N1018="zákl. prenesená",J1018,0)</f>
        <v>0</v>
      </c>
      <c r="BH1018" s="122">
        <f>IF(N1018="zníž. prenesená",J1018,0)</f>
        <v>0</v>
      </c>
      <c r="BI1018" s="122">
        <f>IF(N1018="nulová",J1018,0)</f>
        <v>0</v>
      </c>
      <c r="BJ1018" s="18" t="s">
        <v>87</v>
      </c>
      <c r="BK1018" s="122">
        <f>ROUND(I1018*H1018,2)</f>
        <v>0</v>
      </c>
      <c r="BL1018" s="18" t="s">
        <v>289</v>
      </c>
      <c r="BM1018" s="227" t="s">
        <v>3331</v>
      </c>
    </row>
    <row r="1019" spans="1:65" s="13" customFormat="1" ht="11.25">
      <c r="B1019" s="228"/>
      <c r="C1019" s="229"/>
      <c r="D1019" s="230" t="s">
        <v>210</v>
      </c>
      <c r="E1019" s="231" t="s">
        <v>1</v>
      </c>
      <c r="F1019" s="232" t="s">
        <v>3332</v>
      </c>
      <c r="G1019" s="229"/>
      <c r="H1019" s="233">
        <v>1</v>
      </c>
      <c r="I1019" s="234"/>
      <c r="J1019" s="229"/>
      <c r="K1019" s="229"/>
      <c r="L1019" s="235"/>
      <c r="M1019" s="236"/>
      <c r="N1019" s="237"/>
      <c r="O1019" s="237"/>
      <c r="P1019" s="237"/>
      <c r="Q1019" s="237"/>
      <c r="R1019" s="237"/>
      <c r="S1019" s="237"/>
      <c r="T1019" s="238"/>
      <c r="AT1019" s="239" t="s">
        <v>210</v>
      </c>
      <c r="AU1019" s="239" t="s">
        <v>87</v>
      </c>
      <c r="AV1019" s="13" t="s">
        <v>87</v>
      </c>
      <c r="AW1019" s="13" t="s">
        <v>33</v>
      </c>
      <c r="AX1019" s="13" t="s">
        <v>81</v>
      </c>
      <c r="AY1019" s="239" t="s">
        <v>202</v>
      </c>
    </row>
    <row r="1020" spans="1:65" s="16" customFormat="1" ht="11.25">
      <c r="B1020" s="262"/>
      <c r="C1020" s="263"/>
      <c r="D1020" s="230" t="s">
        <v>210</v>
      </c>
      <c r="E1020" s="264" t="s">
        <v>1</v>
      </c>
      <c r="F1020" s="265" t="s">
        <v>3328</v>
      </c>
      <c r="G1020" s="263"/>
      <c r="H1020" s="264" t="s">
        <v>1</v>
      </c>
      <c r="I1020" s="266"/>
      <c r="J1020" s="263"/>
      <c r="K1020" s="263"/>
      <c r="L1020" s="267"/>
      <c r="M1020" s="268"/>
      <c r="N1020" s="269"/>
      <c r="O1020" s="269"/>
      <c r="P1020" s="269"/>
      <c r="Q1020" s="269"/>
      <c r="R1020" s="269"/>
      <c r="S1020" s="269"/>
      <c r="T1020" s="270"/>
      <c r="AT1020" s="271" t="s">
        <v>210</v>
      </c>
      <c r="AU1020" s="271" t="s">
        <v>87</v>
      </c>
      <c r="AV1020" s="16" t="s">
        <v>81</v>
      </c>
      <c r="AW1020" s="16" t="s">
        <v>33</v>
      </c>
      <c r="AX1020" s="16" t="s">
        <v>77</v>
      </c>
      <c r="AY1020" s="271" t="s">
        <v>202</v>
      </c>
    </row>
    <row r="1021" spans="1:65" s="2" customFormat="1" ht="62.65" customHeight="1">
      <c r="A1021" s="36"/>
      <c r="B1021" s="37"/>
      <c r="C1021" s="215" t="s">
        <v>3333</v>
      </c>
      <c r="D1021" s="215" t="s">
        <v>204</v>
      </c>
      <c r="E1021" s="216" t="s">
        <v>3334</v>
      </c>
      <c r="F1021" s="217" t="s">
        <v>3335</v>
      </c>
      <c r="G1021" s="218" t="s">
        <v>287</v>
      </c>
      <c r="H1021" s="219">
        <v>1</v>
      </c>
      <c r="I1021" s="220"/>
      <c r="J1021" s="221">
        <f>ROUND(I1021*H1021,2)</f>
        <v>0</v>
      </c>
      <c r="K1021" s="222"/>
      <c r="L1021" s="39"/>
      <c r="M1021" s="223" t="s">
        <v>1</v>
      </c>
      <c r="N1021" s="224" t="s">
        <v>43</v>
      </c>
      <c r="O1021" s="73"/>
      <c r="P1021" s="225">
        <f>O1021*H1021</f>
        <v>0</v>
      </c>
      <c r="Q1021" s="225">
        <v>0</v>
      </c>
      <c r="R1021" s="225">
        <f>Q1021*H1021</f>
        <v>0</v>
      </c>
      <c r="S1021" s="225">
        <v>0</v>
      </c>
      <c r="T1021" s="226">
        <f>S1021*H1021</f>
        <v>0</v>
      </c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R1021" s="227" t="s">
        <v>289</v>
      </c>
      <c r="AT1021" s="227" t="s">
        <v>204</v>
      </c>
      <c r="AU1021" s="227" t="s">
        <v>87</v>
      </c>
      <c r="AY1021" s="18" t="s">
        <v>202</v>
      </c>
      <c r="BE1021" s="122">
        <f>IF(N1021="základná",J1021,0)</f>
        <v>0</v>
      </c>
      <c r="BF1021" s="122">
        <f>IF(N1021="znížená",J1021,0)</f>
        <v>0</v>
      </c>
      <c r="BG1021" s="122">
        <f>IF(N1021="zákl. prenesená",J1021,0)</f>
        <v>0</v>
      </c>
      <c r="BH1021" s="122">
        <f>IF(N1021="zníž. prenesená",J1021,0)</f>
        <v>0</v>
      </c>
      <c r="BI1021" s="122">
        <f>IF(N1021="nulová",J1021,0)</f>
        <v>0</v>
      </c>
      <c r="BJ1021" s="18" t="s">
        <v>87</v>
      </c>
      <c r="BK1021" s="122">
        <f>ROUND(I1021*H1021,2)</f>
        <v>0</v>
      </c>
      <c r="BL1021" s="18" t="s">
        <v>289</v>
      </c>
      <c r="BM1021" s="227" t="s">
        <v>3336</v>
      </c>
    </row>
    <row r="1022" spans="1:65" s="13" customFormat="1" ht="11.25">
      <c r="B1022" s="228"/>
      <c r="C1022" s="229"/>
      <c r="D1022" s="230" t="s">
        <v>210</v>
      </c>
      <c r="E1022" s="231" t="s">
        <v>1</v>
      </c>
      <c r="F1022" s="232" t="s">
        <v>3337</v>
      </c>
      <c r="G1022" s="229"/>
      <c r="H1022" s="233">
        <v>1</v>
      </c>
      <c r="I1022" s="234"/>
      <c r="J1022" s="229"/>
      <c r="K1022" s="229"/>
      <c r="L1022" s="235"/>
      <c r="M1022" s="236"/>
      <c r="N1022" s="237"/>
      <c r="O1022" s="237"/>
      <c r="P1022" s="237"/>
      <c r="Q1022" s="237"/>
      <c r="R1022" s="237"/>
      <c r="S1022" s="237"/>
      <c r="T1022" s="238"/>
      <c r="AT1022" s="239" t="s">
        <v>210</v>
      </c>
      <c r="AU1022" s="239" t="s">
        <v>87</v>
      </c>
      <c r="AV1022" s="13" t="s">
        <v>87</v>
      </c>
      <c r="AW1022" s="13" t="s">
        <v>33</v>
      </c>
      <c r="AX1022" s="13" t="s">
        <v>81</v>
      </c>
      <c r="AY1022" s="239" t="s">
        <v>202</v>
      </c>
    </row>
    <row r="1023" spans="1:65" s="16" customFormat="1" ht="11.25">
      <c r="B1023" s="262"/>
      <c r="C1023" s="263"/>
      <c r="D1023" s="230" t="s">
        <v>210</v>
      </c>
      <c r="E1023" s="264" t="s">
        <v>1</v>
      </c>
      <c r="F1023" s="265" t="s">
        <v>3338</v>
      </c>
      <c r="G1023" s="263"/>
      <c r="H1023" s="264" t="s">
        <v>1</v>
      </c>
      <c r="I1023" s="266"/>
      <c r="J1023" s="263"/>
      <c r="K1023" s="263"/>
      <c r="L1023" s="267"/>
      <c r="M1023" s="268"/>
      <c r="N1023" s="269"/>
      <c r="O1023" s="269"/>
      <c r="P1023" s="269"/>
      <c r="Q1023" s="269"/>
      <c r="R1023" s="269"/>
      <c r="S1023" s="269"/>
      <c r="T1023" s="270"/>
      <c r="AT1023" s="271" t="s">
        <v>210</v>
      </c>
      <c r="AU1023" s="271" t="s">
        <v>87</v>
      </c>
      <c r="AV1023" s="16" t="s">
        <v>81</v>
      </c>
      <c r="AW1023" s="16" t="s">
        <v>33</v>
      </c>
      <c r="AX1023" s="16" t="s">
        <v>77</v>
      </c>
      <c r="AY1023" s="271" t="s">
        <v>202</v>
      </c>
    </row>
    <row r="1024" spans="1:65" s="16" customFormat="1" ht="11.25">
      <c r="B1024" s="262"/>
      <c r="C1024" s="263"/>
      <c r="D1024" s="230" t="s">
        <v>210</v>
      </c>
      <c r="E1024" s="264" t="s">
        <v>1</v>
      </c>
      <c r="F1024" s="265" t="s">
        <v>3339</v>
      </c>
      <c r="G1024" s="263"/>
      <c r="H1024" s="264" t="s">
        <v>1</v>
      </c>
      <c r="I1024" s="266"/>
      <c r="J1024" s="263"/>
      <c r="K1024" s="263"/>
      <c r="L1024" s="267"/>
      <c r="M1024" s="268"/>
      <c r="N1024" s="269"/>
      <c r="O1024" s="269"/>
      <c r="P1024" s="269"/>
      <c r="Q1024" s="269"/>
      <c r="R1024" s="269"/>
      <c r="S1024" s="269"/>
      <c r="T1024" s="270"/>
      <c r="AT1024" s="271" t="s">
        <v>210</v>
      </c>
      <c r="AU1024" s="271" t="s">
        <v>87</v>
      </c>
      <c r="AV1024" s="16" t="s">
        <v>81</v>
      </c>
      <c r="AW1024" s="16" t="s">
        <v>33</v>
      </c>
      <c r="AX1024" s="16" t="s">
        <v>77</v>
      </c>
      <c r="AY1024" s="271" t="s">
        <v>202</v>
      </c>
    </row>
    <row r="1025" spans="1:65" s="2" customFormat="1" ht="49.15" customHeight="1">
      <c r="A1025" s="36"/>
      <c r="B1025" s="37"/>
      <c r="C1025" s="215" t="s">
        <v>3340</v>
      </c>
      <c r="D1025" s="215" t="s">
        <v>204</v>
      </c>
      <c r="E1025" s="216" t="s">
        <v>3341</v>
      </c>
      <c r="F1025" s="217" t="s">
        <v>3342</v>
      </c>
      <c r="G1025" s="218" t="s">
        <v>287</v>
      </c>
      <c r="H1025" s="219">
        <v>3</v>
      </c>
      <c r="I1025" s="220"/>
      <c r="J1025" s="221">
        <f>ROUND(I1025*H1025,2)</f>
        <v>0</v>
      </c>
      <c r="K1025" s="222"/>
      <c r="L1025" s="39"/>
      <c r="M1025" s="223" t="s">
        <v>1</v>
      </c>
      <c r="N1025" s="224" t="s">
        <v>43</v>
      </c>
      <c r="O1025" s="73"/>
      <c r="P1025" s="225">
        <f>O1025*H1025</f>
        <v>0</v>
      </c>
      <c r="Q1025" s="225">
        <v>0</v>
      </c>
      <c r="R1025" s="225">
        <f>Q1025*H1025</f>
        <v>0</v>
      </c>
      <c r="S1025" s="225">
        <v>0</v>
      </c>
      <c r="T1025" s="226">
        <f>S1025*H1025</f>
        <v>0</v>
      </c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R1025" s="227" t="s">
        <v>289</v>
      </c>
      <c r="AT1025" s="227" t="s">
        <v>204</v>
      </c>
      <c r="AU1025" s="227" t="s">
        <v>87</v>
      </c>
      <c r="AY1025" s="18" t="s">
        <v>202</v>
      </c>
      <c r="BE1025" s="122">
        <f>IF(N1025="základná",J1025,0)</f>
        <v>0</v>
      </c>
      <c r="BF1025" s="122">
        <f>IF(N1025="znížená",J1025,0)</f>
        <v>0</v>
      </c>
      <c r="BG1025" s="122">
        <f>IF(N1025="zákl. prenesená",J1025,0)</f>
        <v>0</v>
      </c>
      <c r="BH1025" s="122">
        <f>IF(N1025="zníž. prenesená",J1025,0)</f>
        <v>0</v>
      </c>
      <c r="BI1025" s="122">
        <f>IF(N1025="nulová",J1025,0)</f>
        <v>0</v>
      </c>
      <c r="BJ1025" s="18" t="s">
        <v>87</v>
      </c>
      <c r="BK1025" s="122">
        <f>ROUND(I1025*H1025,2)</f>
        <v>0</v>
      </c>
      <c r="BL1025" s="18" t="s">
        <v>289</v>
      </c>
      <c r="BM1025" s="227" t="s">
        <v>3343</v>
      </c>
    </row>
    <row r="1026" spans="1:65" s="13" customFormat="1" ht="11.25">
      <c r="B1026" s="228"/>
      <c r="C1026" s="229"/>
      <c r="D1026" s="230" t="s">
        <v>210</v>
      </c>
      <c r="E1026" s="231" t="s">
        <v>1</v>
      </c>
      <c r="F1026" s="232" t="s">
        <v>3344</v>
      </c>
      <c r="G1026" s="229"/>
      <c r="H1026" s="233">
        <v>3</v>
      </c>
      <c r="I1026" s="234"/>
      <c r="J1026" s="229"/>
      <c r="K1026" s="229"/>
      <c r="L1026" s="235"/>
      <c r="M1026" s="236"/>
      <c r="N1026" s="237"/>
      <c r="O1026" s="237"/>
      <c r="P1026" s="237"/>
      <c r="Q1026" s="237"/>
      <c r="R1026" s="237"/>
      <c r="S1026" s="237"/>
      <c r="T1026" s="238"/>
      <c r="AT1026" s="239" t="s">
        <v>210</v>
      </c>
      <c r="AU1026" s="239" t="s">
        <v>87</v>
      </c>
      <c r="AV1026" s="13" t="s">
        <v>87</v>
      </c>
      <c r="AW1026" s="13" t="s">
        <v>33</v>
      </c>
      <c r="AX1026" s="13" t="s">
        <v>81</v>
      </c>
      <c r="AY1026" s="239" t="s">
        <v>202</v>
      </c>
    </row>
    <row r="1027" spans="1:65" s="2" customFormat="1" ht="49.15" customHeight="1">
      <c r="A1027" s="36"/>
      <c r="B1027" s="37"/>
      <c r="C1027" s="215" t="s">
        <v>3345</v>
      </c>
      <c r="D1027" s="215" t="s">
        <v>204</v>
      </c>
      <c r="E1027" s="216" t="s">
        <v>3346</v>
      </c>
      <c r="F1027" s="217" t="s">
        <v>3347</v>
      </c>
      <c r="G1027" s="218" t="s">
        <v>287</v>
      </c>
      <c r="H1027" s="219">
        <v>1</v>
      </c>
      <c r="I1027" s="220"/>
      <c r="J1027" s="221">
        <f>ROUND(I1027*H1027,2)</f>
        <v>0</v>
      </c>
      <c r="K1027" s="222"/>
      <c r="L1027" s="39"/>
      <c r="M1027" s="223" t="s">
        <v>1</v>
      </c>
      <c r="N1027" s="224" t="s">
        <v>43</v>
      </c>
      <c r="O1027" s="73"/>
      <c r="P1027" s="225">
        <f>O1027*H1027</f>
        <v>0</v>
      </c>
      <c r="Q1027" s="225">
        <v>0</v>
      </c>
      <c r="R1027" s="225">
        <f>Q1027*H1027</f>
        <v>0</v>
      </c>
      <c r="S1027" s="225">
        <v>0</v>
      </c>
      <c r="T1027" s="226">
        <f>S1027*H1027</f>
        <v>0</v>
      </c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R1027" s="227" t="s">
        <v>289</v>
      </c>
      <c r="AT1027" s="227" t="s">
        <v>204</v>
      </c>
      <c r="AU1027" s="227" t="s">
        <v>87</v>
      </c>
      <c r="AY1027" s="18" t="s">
        <v>202</v>
      </c>
      <c r="BE1027" s="122">
        <f>IF(N1027="základná",J1027,0)</f>
        <v>0</v>
      </c>
      <c r="BF1027" s="122">
        <f>IF(N1027="znížená",J1027,0)</f>
        <v>0</v>
      </c>
      <c r="BG1027" s="122">
        <f>IF(N1027="zákl. prenesená",J1027,0)</f>
        <v>0</v>
      </c>
      <c r="BH1027" s="122">
        <f>IF(N1027="zníž. prenesená",J1027,0)</f>
        <v>0</v>
      </c>
      <c r="BI1027" s="122">
        <f>IF(N1027="nulová",J1027,0)</f>
        <v>0</v>
      </c>
      <c r="BJ1027" s="18" t="s">
        <v>87</v>
      </c>
      <c r="BK1027" s="122">
        <f>ROUND(I1027*H1027,2)</f>
        <v>0</v>
      </c>
      <c r="BL1027" s="18" t="s">
        <v>289</v>
      </c>
      <c r="BM1027" s="227" t="s">
        <v>3348</v>
      </c>
    </row>
    <row r="1028" spans="1:65" s="13" customFormat="1" ht="11.25">
      <c r="B1028" s="228"/>
      <c r="C1028" s="229"/>
      <c r="D1028" s="230" t="s">
        <v>210</v>
      </c>
      <c r="E1028" s="231" t="s">
        <v>1</v>
      </c>
      <c r="F1028" s="232" t="s">
        <v>3349</v>
      </c>
      <c r="G1028" s="229"/>
      <c r="H1028" s="233">
        <v>1</v>
      </c>
      <c r="I1028" s="234"/>
      <c r="J1028" s="229"/>
      <c r="K1028" s="229"/>
      <c r="L1028" s="235"/>
      <c r="M1028" s="236"/>
      <c r="N1028" s="237"/>
      <c r="O1028" s="237"/>
      <c r="P1028" s="237"/>
      <c r="Q1028" s="237"/>
      <c r="R1028" s="237"/>
      <c r="S1028" s="237"/>
      <c r="T1028" s="238"/>
      <c r="AT1028" s="239" t="s">
        <v>210</v>
      </c>
      <c r="AU1028" s="239" t="s">
        <v>87</v>
      </c>
      <c r="AV1028" s="13" t="s">
        <v>87</v>
      </c>
      <c r="AW1028" s="13" t="s">
        <v>33</v>
      </c>
      <c r="AX1028" s="13" t="s">
        <v>81</v>
      </c>
      <c r="AY1028" s="239" t="s">
        <v>202</v>
      </c>
    </row>
    <row r="1029" spans="1:65" s="2" customFormat="1" ht="62.65" customHeight="1">
      <c r="A1029" s="36"/>
      <c r="B1029" s="37"/>
      <c r="C1029" s="215" t="s">
        <v>3350</v>
      </c>
      <c r="D1029" s="215" t="s">
        <v>204</v>
      </c>
      <c r="E1029" s="216" t="s">
        <v>3351</v>
      </c>
      <c r="F1029" s="217" t="s">
        <v>3352</v>
      </c>
      <c r="G1029" s="218" t="s">
        <v>287</v>
      </c>
      <c r="H1029" s="219">
        <v>1</v>
      </c>
      <c r="I1029" s="220"/>
      <c r="J1029" s="221">
        <f>ROUND(I1029*H1029,2)</f>
        <v>0</v>
      </c>
      <c r="K1029" s="222"/>
      <c r="L1029" s="39"/>
      <c r="M1029" s="223" t="s">
        <v>1</v>
      </c>
      <c r="N1029" s="224" t="s">
        <v>43</v>
      </c>
      <c r="O1029" s="73"/>
      <c r="P1029" s="225">
        <f>O1029*H1029</f>
        <v>0</v>
      </c>
      <c r="Q1029" s="225">
        <v>0</v>
      </c>
      <c r="R1029" s="225">
        <f>Q1029*H1029</f>
        <v>0</v>
      </c>
      <c r="S1029" s="225">
        <v>0</v>
      </c>
      <c r="T1029" s="226">
        <f>S1029*H1029</f>
        <v>0</v>
      </c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R1029" s="227" t="s">
        <v>289</v>
      </c>
      <c r="AT1029" s="227" t="s">
        <v>204</v>
      </c>
      <c r="AU1029" s="227" t="s">
        <v>87</v>
      </c>
      <c r="AY1029" s="18" t="s">
        <v>202</v>
      </c>
      <c r="BE1029" s="122">
        <f>IF(N1029="základná",J1029,0)</f>
        <v>0</v>
      </c>
      <c r="BF1029" s="122">
        <f>IF(N1029="znížená",J1029,0)</f>
        <v>0</v>
      </c>
      <c r="BG1029" s="122">
        <f>IF(N1029="zákl. prenesená",J1029,0)</f>
        <v>0</v>
      </c>
      <c r="BH1029" s="122">
        <f>IF(N1029="zníž. prenesená",J1029,0)</f>
        <v>0</v>
      </c>
      <c r="BI1029" s="122">
        <f>IF(N1029="nulová",J1029,0)</f>
        <v>0</v>
      </c>
      <c r="BJ1029" s="18" t="s">
        <v>87</v>
      </c>
      <c r="BK1029" s="122">
        <f>ROUND(I1029*H1029,2)</f>
        <v>0</v>
      </c>
      <c r="BL1029" s="18" t="s">
        <v>289</v>
      </c>
      <c r="BM1029" s="227" t="s">
        <v>3353</v>
      </c>
    </row>
    <row r="1030" spans="1:65" s="13" customFormat="1" ht="11.25">
      <c r="B1030" s="228"/>
      <c r="C1030" s="229"/>
      <c r="D1030" s="230" t="s">
        <v>210</v>
      </c>
      <c r="E1030" s="231" t="s">
        <v>1</v>
      </c>
      <c r="F1030" s="232" t="s">
        <v>3354</v>
      </c>
      <c r="G1030" s="229"/>
      <c r="H1030" s="233">
        <v>1</v>
      </c>
      <c r="I1030" s="234"/>
      <c r="J1030" s="229"/>
      <c r="K1030" s="229"/>
      <c r="L1030" s="235"/>
      <c r="M1030" s="236"/>
      <c r="N1030" s="237"/>
      <c r="O1030" s="237"/>
      <c r="P1030" s="237"/>
      <c r="Q1030" s="237"/>
      <c r="R1030" s="237"/>
      <c r="S1030" s="237"/>
      <c r="T1030" s="238"/>
      <c r="AT1030" s="239" t="s">
        <v>210</v>
      </c>
      <c r="AU1030" s="239" t="s">
        <v>87</v>
      </c>
      <c r="AV1030" s="13" t="s">
        <v>87</v>
      </c>
      <c r="AW1030" s="13" t="s">
        <v>33</v>
      </c>
      <c r="AX1030" s="13" t="s">
        <v>81</v>
      </c>
      <c r="AY1030" s="239" t="s">
        <v>202</v>
      </c>
    </row>
    <row r="1031" spans="1:65" s="2" customFormat="1" ht="49.15" customHeight="1">
      <c r="A1031" s="36"/>
      <c r="B1031" s="37"/>
      <c r="C1031" s="215" t="s">
        <v>1737</v>
      </c>
      <c r="D1031" s="215" t="s">
        <v>204</v>
      </c>
      <c r="E1031" s="216" t="s">
        <v>3355</v>
      </c>
      <c r="F1031" s="217" t="s">
        <v>3356</v>
      </c>
      <c r="G1031" s="218" t="s">
        <v>287</v>
      </c>
      <c r="H1031" s="219">
        <v>1</v>
      </c>
      <c r="I1031" s="220"/>
      <c r="J1031" s="221">
        <f>ROUND(I1031*H1031,2)</f>
        <v>0</v>
      </c>
      <c r="K1031" s="222"/>
      <c r="L1031" s="39"/>
      <c r="M1031" s="223" t="s">
        <v>1</v>
      </c>
      <c r="N1031" s="224" t="s">
        <v>43</v>
      </c>
      <c r="O1031" s="73"/>
      <c r="P1031" s="225">
        <f>O1031*H1031</f>
        <v>0</v>
      </c>
      <c r="Q1031" s="225">
        <v>0</v>
      </c>
      <c r="R1031" s="225">
        <f>Q1031*H1031</f>
        <v>0</v>
      </c>
      <c r="S1031" s="225">
        <v>0</v>
      </c>
      <c r="T1031" s="226">
        <f>S1031*H1031</f>
        <v>0</v>
      </c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R1031" s="227" t="s">
        <v>289</v>
      </c>
      <c r="AT1031" s="227" t="s">
        <v>204</v>
      </c>
      <c r="AU1031" s="227" t="s">
        <v>87</v>
      </c>
      <c r="AY1031" s="18" t="s">
        <v>202</v>
      </c>
      <c r="BE1031" s="122">
        <f>IF(N1031="základná",J1031,0)</f>
        <v>0</v>
      </c>
      <c r="BF1031" s="122">
        <f>IF(N1031="znížená",J1031,0)</f>
        <v>0</v>
      </c>
      <c r="BG1031" s="122">
        <f>IF(N1031="zákl. prenesená",J1031,0)</f>
        <v>0</v>
      </c>
      <c r="BH1031" s="122">
        <f>IF(N1031="zníž. prenesená",J1031,0)</f>
        <v>0</v>
      </c>
      <c r="BI1031" s="122">
        <f>IF(N1031="nulová",J1031,0)</f>
        <v>0</v>
      </c>
      <c r="BJ1031" s="18" t="s">
        <v>87</v>
      </c>
      <c r="BK1031" s="122">
        <f>ROUND(I1031*H1031,2)</f>
        <v>0</v>
      </c>
      <c r="BL1031" s="18" t="s">
        <v>289</v>
      </c>
      <c r="BM1031" s="227" t="s">
        <v>3357</v>
      </c>
    </row>
    <row r="1032" spans="1:65" s="13" customFormat="1" ht="11.25">
      <c r="B1032" s="228"/>
      <c r="C1032" s="229"/>
      <c r="D1032" s="230" t="s">
        <v>210</v>
      </c>
      <c r="E1032" s="231" t="s">
        <v>1</v>
      </c>
      <c r="F1032" s="232" t="s">
        <v>3358</v>
      </c>
      <c r="G1032" s="229"/>
      <c r="H1032" s="233">
        <v>1</v>
      </c>
      <c r="I1032" s="234"/>
      <c r="J1032" s="229"/>
      <c r="K1032" s="229"/>
      <c r="L1032" s="235"/>
      <c r="M1032" s="236"/>
      <c r="N1032" s="237"/>
      <c r="O1032" s="237"/>
      <c r="P1032" s="237"/>
      <c r="Q1032" s="237"/>
      <c r="R1032" s="237"/>
      <c r="S1032" s="237"/>
      <c r="T1032" s="238"/>
      <c r="AT1032" s="239" t="s">
        <v>210</v>
      </c>
      <c r="AU1032" s="239" t="s">
        <v>87</v>
      </c>
      <c r="AV1032" s="13" t="s">
        <v>87</v>
      </c>
      <c r="AW1032" s="13" t="s">
        <v>33</v>
      </c>
      <c r="AX1032" s="13" t="s">
        <v>81</v>
      </c>
      <c r="AY1032" s="239" t="s">
        <v>202</v>
      </c>
    </row>
    <row r="1033" spans="1:65" s="16" customFormat="1" ht="33.75">
      <c r="B1033" s="262"/>
      <c r="C1033" s="263"/>
      <c r="D1033" s="230" t="s">
        <v>210</v>
      </c>
      <c r="E1033" s="264" t="s">
        <v>1</v>
      </c>
      <c r="F1033" s="265" t="s">
        <v>3359</v>
      </c>
      <c r="G1033" s="263"/>
      <c r="H1033" s="264" t="s">
        <v>1</v>
      </c>
      <c r="I1033" s="266"/>
      <c r="J1033" s="263"/>
      <c r="K1033" s="263"/>
      <c r="L1033" s="267"/>
      <c r="M1033" s="268"/>
      <c r="N1033" s="269"/>
      <c r="O1033" s="269"/>
      <c r="P1033" s="269"/>
      <c r="Q1033" s="269"/>
      <c r="R1033" s="269"/>
      <c r="S1033" s="269"/>
      <c r="T1033" s="270"/>
      <c r="AT1033" s="271" t="s">
        <v>210</v>
      </c>
      <c r="AU1033" s="271" t="s">
        <v>87</v>
      </c>
      <c r="AV1033" s="16" t="s">
        <v>81</v>
      </c>
      <c r="AW1033" s="16" t="s">
        <v>33</v>
      </c>
      <c r="AX1033" s="16" t="s">
        <v>77</v>
      </c>
      <c r="AY1033" s="271" t="s">
        <v>202</v>
      </c>
    </row>
    <row r="1034" spans="1:65" s="2" customFormat="1" ht="49.15" customHeight="1">
      <c r="A1034" s="36"/>
      <c r="B1034" s="37"/>
      <c r="C1034" s="215" t="s">
        <v>3360</v>
      </c>
      <c r="D1034" s="215" t="s">
        <v>204</v>
      </c>
      <c r="E1034" s="216" t="s">
        <v>3361</v>
      </c>
      <c r="F1034" s="217" t="s">
        <v>3362</v>
      </c>
      <c r="G1034" s="218" t="s">
        <v>287</v>
      </c>
      <c r="H1034" s="219">
        <v>1</v>
      </c>
      <c r="I1034" s="220"/>
      <c r="J1034" s="221">
        <f>ROUND(I1034*H1034,2)</f>
        <v>0</v>
      </c>
      <c r="K1034" s="222"/>
      <c r="L1034" s="39"/>
      <c r="M1034" s="223" t="s">
        <v>1</v>
      </c>
      <c r="N1034" s="224" t="s">
        <v>43</v>
      </c>
      <c r="O1034" s="73"/>
      <c r="P1034" s="225">
        <f>O1034*H1034</f>
        <v>0</v>
      </c>
      <c r="Q1034" s="225">
        <v>0</v>
      </c>
      <c r="R1034" s="225">
        <f>Q1034*H1034</f>
        <v>0</v>
      </c>
      <c r="S1034" s="225">
        <v>0</v>
      </c>
      <c r="T1034" s="226">
        <f>S1034*H1034</f>
        <v>0</v>
      </c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R1034" s="227" t="s">
        <v>289</v>
      </c>
      <c r="AT1034" s="227" t="s">
        <v>204</v>
      </c>
      <c r="AU1034" s="227" t="s">
        <v>87</v>
      </c>
      <c r="AY1034" s="18" t="s">
        <v>202</v>
      </c>
      <c r="BE1034" s="122">
        <f>IF(N1034="základná",J1034,0)</f>
        <v>0</v>
      </c>
      <c r="BF1034" s="122">
        <f>IF(N1034="znížená",J1034,0)</f>
        <v>0</v>
      </c>
      <c r="BG1034" s="122">
        <f>IF(N1034="zákl. prenesená",J1034,0)</f>
        <v>0</v>
      </c>
      <c r="BH1034" s="122">
        <f>IF(N1034="zníž. prenesená",J1034,0)</f>
        <v>0</v>
      </c>
      <c r="BI1034" s="122">
        <f>IF(N1034="nulová",J1034,0)</f>
        <v>0</v>
      </c>
      <c r="BJ1034" s="18" t="s">
        <v>87</v>
      </c>
      <c r="BK1034" s="122">
        <f>ROUND(I1034*H1034,2)</f>
        <v>0</v>
      </c>
      <c r="BL1034" s="18" t="s">
        <v>289</v>
      </c>
      <c r="BM1034" s="227" t="s">
        <v>3363</v>
      </c>
    </row>
    <row r="1035" spans="1:65" s="13" customFormat="1" ht="11.25">
      <c r="B1035" s="228"/>
      <c r="C1035" s="229"/>
      <c r="D1035" s="230" t="s">
        <v>210</v>
      </c>
      <c r="E1035" s="231" t="s">
        <v>1</v>
      </c>
      <c r="F1035" s="232" t="s">
        <v>3364</v>
      </c>
      <c r="G1035" s="229"/>
      <c r="H1035" s="233">
        <v>1</v>
      </c>
      <c r="I1035" s="234"/>
      <c r="J1035" s="229"/>
      <c r="K1035" s="229"/>
      <c r="L1035" s="235"/>
      <c r="M1035" s="236"/>
      <c r="N1035" s="237"/>
      <c r="O1035" s="237"/>
      <c r="P1035" s="237"/>
      <c r="Q1035" s="237"/>
      <c r="R1035" s="237"/>
      <c r="S1035" s="237"/>
      <c r="T1035" s="238"/>
      <c r="AT1035" s="239" t="s">
        <v>210</v>
      </c>
      <c r="AU1035" s="239" t="s">
        <v>87</v>
      </c>
      <c r="AV1035" s="13" t="s">
        <v>87</v>
      </c>
      <c r="AW1035" s="13" t="s">
        <v>33</v>
      </c>
      <c r="AX1035" s="13" t="s">
        <v>81</v>
      </c>
      <c r="AY1035" s="239" t="s">
        <v>202</v>
      </c>
    </row>
    <row r="1036" spans="1:65" s="16" customFormat="1" ht="33.75">
      <c r="B1036" s="262"/>
      <c r="C1036" s="263"/>
      <c r="D1036" s="230" t="s">
        <v>210</v>
      </c>
      <c r="E1036" s="264" t="s">
        <v>1</v>
      </c>
      <c r="F1036" s="265" t="s">
        <v>3359</v>
      </c>
      <c r="G1036" s="263"/>
      <c r="H1036" s="264" t="s">
        <v>1</v>
      </c>
      <c r="I1036" s="266"/>
      <c r="J1036" s="263"/>
      <c r="K1036" s="263"/>
      <c r="L1036" s="267"/>
      <c r="M1036" s="268"/>
      <c r="N1036" s="269"/>
      <c r="O1036" s="269"/>
      <c r="P1036" s="269"/>
      <c r="Q1036" s="269"/>
      <c r="R1036" s="269"/>
      <c r="S1036" s="269"/>
      <c r="T1036" s="270"/>
      <c r="AT1036" s="271" t="s">
        <v>210</v>
      </c>
      <c r="AU1036" s="271" t="s">
        <v>87</v>
      </c>
      <c r="AV1036" s="16" t="s">
        <v>81</v>
      </c>
      <c r="AW1036" s="16" t="s">
        <v>33</v>
      </c>
      <c r="AX1036" s="16" t="s">
        <v>77</v>
      </c>
      <c r="AY1036" s="271" t="s">
        <v>202</v>
      </c>
    </row>
    <row r="1037" spans="1:65" s="2" customFormat="1" ht="49.15" customHeight="1">
      <c r="A1037" s="36"/>
      <c r="B1037" s="37"/>
      <c r="C1037" s="215" t="s">
        <v>1738</v>
      </c>
      <c r="D1037" s="215" t="s">
        <v>204</v>
      </c>
      <c r="E1037" s="216" t="s">
        <v>3365</v>
      </c>
      <c r="F1037" s="217" t="s">
        <v>3362</v>
      </c>
      <c r="G1037" s="218" t="s">
        <v>287</v>
      </c>
      <c r="H1037" s="219">
        <v>1</v>
      </c>
      <c r="I1037" s="220"/>
      <c r="J1037" s="221">
        <f>ROUND(I1037*H1037,2)</f>
        <v>0</v>
      </c>
      <c r="K1037" s="222"/>
      <c r="L1037" s="39"/>
      <c r="M1037" s="223" t="s">
        <v>1</v>
      </c>
      <c r="N1037" s="224" t="s">
        <v>43</v>
      </c>
      <c r="O1037" s="73"/>
      <c r="P1037" s="225">
        <f>O1037*H1037</f>
        <v>0</v>
      </c>
      <c r="Q1037" s="225">
        <v>0</v>
      </c>
      <c r="R1037" s="225">
        <f>Q1037*H1037</f>
        <v>0</v>
      </c>
      <c r="S1037" s="225">
        <v>0</v>
      </c>
      <c r="T1037" s="226">
        <f>S1037*H1037</f>
        <v>0</v>
      </c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R1037" s="227" t="s">
        <v>289</v>
      </c>
      <c r="AT1037" s="227" t="s">
        <v>204</v>
      </c>
      <c r="AU1037" s="227" t="s">
        <v>87</v>
      </c>
      <c r="AY1037" s="18" t="s">
        <v>202</v>
      </c>
      <c r="BE1037" s="122">
        <f>IF(N1037="základná",J1037,0)</f>
        <v>0</v>
      </c>
      <c r="BF1037" s="122">
        <f>IF(N1037="znížená",J1037,0)</f>
        <v>0</v>
      </c>
      <c r="BG1037" s="122">
        <f>IF(N1037="zákl. prenesená",J1037,0)</f>
        <v>0</v>
      </c>
      <c r="BH1037" s="122">
        <f>IF(N1037="zníž. prenesená",J1037,0)</f>
        <v>0</v>
      </c>
      <c r="BI1037" s="122">
        <f>IF(N1037="nulová",J1037,0)</f>
        <v>0</v>
      </c>
      <c r="BJ1037" s="18" t="s">
        <v>87</v>
      </c>
      <c r="BK1037" s="122">
        <f>ROUND(I1037*H1037,2)</f>
        <v>0</v>
      </c>
      <c r="BL1037" s="18" t="s">
        <v>289</v>
      </c>
      <c r="BM1037" s="227" t="s">
        <v>3366</v>
      </c>
    </row>
    <row r="1038" spans="1:65" s="13" customFormat="1" ht="11.25">
      <c r="B1038" s="228"/>
      <c r="C1038" s="229"/>
      <c r="D1038" s="230" t="s">
        <v>210</v>
      </c>
      <c r="E1038" s="231" t="s">
        <v>1</v>
      </c>
      <c r="F1038" s="232" t="s">
        <v>3367</v>
      </c>
      <c r="G1038" s="229"/>
      <c r="H1038" s="233">
        <v>1</v>
      </c>
      <c r="I1038" s="234"/>
      <c r="J1038" s="229"/>
      <c r="K1038" s="229"/>
      <c r="L1038" s="235"/>
      <c r="M1038" s="236"/>
      <c r="N1038" s="237"/>
      <c r="O1038" s="237"/>
      <c r="P1038" s="237"/>
      <c r="Q1038" s="237"/>
      <c r="R1038" s="237"/>
      <c r="S1038" s="237"/>
      <c r="T1038" s="238"/>
      <c r="AT1038" s="239" t="s">
        <v>210</v>
      </c>
      <c r="AU1038" s="239" t="s">
        <v>87</v>
      </c>
      <c r="AV1038" s="13" t="s">
        <v>87</v>
      </c>
      <c r="AW1038" s="13" t="s">
        <v>33</v>
      </c>
      <c r="AX1038" s="13" t="s">
        <v>81</v>
      </c>
      <c r="AY1038" s="239" t="s">
        <v>202</v>
      </c>
    </row>
    <row r="1039" spans="1:65" s="16" customFormat="1" ht="33.75">
      <c r="B1039" s="262"/>
      <c r="C1039" s="263"/>
      <c r="D1039" s="230" t="s">
        <v>210</v>
      </c>
      <c r="E1039" s="264" t="s">
        <v>1</v>
      </c>
      <c r="F1039" s="265" t="s">
        <v>3359</v>
      </c>
      <c r="G1039" s="263"/>
      <c r="H1039" s="264" t="s">
        <v>1</v>
      </c>
      <c r="I1039" s="266"/>
      <c r="J1039" s="263"/>
      <c r="K1039" s="263"/>
      <c r="L1039" s="267"/>
      <c r="M1039" s="268"/>
      <c r="N1039" s="269"/>
      <c r="O1039" s="269"/>
      <c r="P1039" s="269"/>
      <c r="Q1039" s="269"/>
      <c r="R1039" s="269"/>
      <c r="S1039" s="269"/>
      <c r="T1039" s="270"/>
      <c r="AT1039" s="271" t="s">
        <v>210</v>
      </c>
      <c r="AU1039" s="271" t="s">
        <v>87</v>
      </c>
      <c r="AV1039" s="16" t="s">
        <v>81</v>
      </c>
      <c r="AW1039" s="16" t="s">
        <v>33</v>
      </c>
      <c r="AX1039" s="16" t="s">
        <v>77</v>
      </c>
      <c r="AY1039" s="271" t="s">
        <v>202</v>
      </c>
    </row>
    <row r="1040" spans="1:65" s="2" customFormat="1" ht="49.15" customHeight="1">
      <c r="A1040" s="36"/>
      <c r="B1040" s="37"/>
      <c r="C1040" s="215" t="s">
        <v>3368</v>
      </c>
      <c r="D1040" s="215" t="s">
        <v>204</v>
      </c>
      <c r="E1040" s="216" t="s">
        <v>3369</v>
      </c>
      <c r="F1040" s="217" t="s">
        <v>3312</v>
      </c>
      <c r="G1040" s="218" t="s">
        <v>287</v>
      </c>
      <c r="H1040" s="219">
        <v>1</v>
      </c>
      <c r="I1040" s="220"/>
      <c r="J1040" s="221">
        <f>ROUND(I1040*H1040,2)</f>
        <v>0</v>
      </c>
      <c r="K1040" s="222"/>
      <c r="L1040" s="39"/>
      <c r="M1040" s="223" t="s">
        <v>1</v>
      </c>
      <c r="N1040" s="224" t="s">
        <v>43</v>
      </c>
      <c r="O1040" s="73"/>
      <c r="P1040" s="225">
        <f>O1040*H1040</f>
        <v>0</v>
      </c>
      <c r="Q1040" s="225">
        <v>0</v>
      </c>
      <c r="R1040" s="225">
        <f>Q1040*H1040</f>
        <v>0</v>
      </c>
      <c r="S1040" s="225">
        <v>0</v>
      </c>
      <c r="T1040" s="226">
        <f>S1040*H1040</f>
        <v>0</v>
      </c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R1040" s="227" t="s">
        <v>289</v>
      </c>
      <c r="AT1040" s="227" t="s">
        <v>204</v>
      </c>
      <c r="AU1040" s="227" t="s">
        <v>87</v>
      </c>
      <c r="AY1040" s="18" t="s">
        <v>202</v>
      </c>
      <c r="BE1040" s="122">
        <f>IF(N1040="základná",J1040,0)</f>
        <v>0</v>
      </c>
      <c r="BF1040" s="122">
        <f>IF(N1040="znížená",J1040,0)</f>
        <v>0</v>
      </c>
      <c r="BG1040" s="122">
        <f>IF(N1040="zákl. prenesená",J1040,0)</f>
        <v>0</v>
      </c>
      <c r="BH1040" s="122">
        <f>IF(N1040="zníž. prenesená",J1040,0)</f>
        <v>0</v>
      </c>
      <c r="BI1040" s="122">
        <f>IF(N1040="nulová",J1040,0)</f>
        <v>0</v>
      </c>
      <c r="BJ1040" s="18" t="s">
        <v>87</v>
      </c>
      <c r="BK1040" s="122">
        <f>ROUND(I1040*H1040,2)</f>
        <v>0</v>
      </c>
      <c r="BL1040" s="18" t="s">
        <v>289</v>
      </c>
      <c r="BM1040" s="227" t="s">
        <v>3370</v>
      </c>
    </row>
    <row r="1041" spans="1:65" s="13" customFormat="1" ht="11.25">
      <c r="B1041" s="228"/>
      <c r="C1041" s="229"/>
      <c r="D1041" s="230" t="s">
        <v>210</v>
      </c>
      <c r="E1041" s="231" t="s">
        <v>1</v>
      </c>
      <c r="F1041" s="232" t="s">
        <v>3371</v>
      </c>
      <c r="G1041" s="229"/>
      <c r="H1041" s="233">
        <v>1</v>
      </c>
      <c r="I1041" s="234"/>
      <c r="J1041" s="229"/>
      <c r="K1041" s="229"/>
      <c r="L1041" s="235"/>
      <c r="M1041" s="236"/>
      <c r="N1041" s="237"/>
      <c r="O1041" s="237"/>
      <c r="P1041" s="237"/>
      <c r="Q1041" s="237"/>
      <c r="R1041" s="237"/>
      <c r="S1041" s="237"/>
      <c r="T1041" s="238"/>
      <c r="AT1041" s="239" t="s">
        <v>210</v>
      </c>
      <c r="AU1041" s="239" t="s">
        <v>87</v>
      </c>
      <c r="AV1041" s="13" t="s">
        <v>87</v>
      </c>
      <c r="AW1041" s="13" t="s">
        <v>33</v>
      </c>
      <c r="AX1041" s="13" t="s">
        <v>81</v>
      </c>
      <c r="AY1041" s="239" t="s">
        <v>202</v>
      </c>
    </row>
    <row r="1042" spans="1:65" s="16" customFormat="1" ht="11.25">
      <c r="B1042" s="262"/>
      <c r="C1042" s="263"/>
      <c r="D1042" s="230" t="s">
        <v>210</v>
      </c>
      <c r="E1042" s="264" t="s">
        <v>1</v>
      </c>
      <c r="F1042" s="265" t="s">
        <v>3372</v>
      </c>
      <c r="G1042" s="263"/>
      <c r="H1042" s="264" t="s">
        <v>1</v>
      </c>
      <c r="I1042" s="266"/>
      <c r="J1042" s="263"/>
      <c r="K1042" s="263"/>
      <c r="L1042" s="267"/>
      <c r="M1042" s="268"/>
      <c r="N1042" s="269"/>
      <c r="O1042" s="269"/>
      <c r="P1042" s="269"/>
      <c r="Q1042" s="269"/>
      <c r="R1042" s="269"/>
      <c r="S1042" s="269"/>
      <c r="T1042" s="270"/>
      <c r="AT1042" s="271" t="s">
        <v>210</v>
      </c>
      <c r="AU1042" s="271" t="s">
        <v>87</v>
      </c>
      <c r="AV1042" s="16" t="s">
        <v>81</v>
      </c>
      <c r="AW1042" s="16" t="s">
        <v>33</v>
      </c>
      <c r="AX1042" s="16" t="s">
        <v>77</v>
      </c>
      <c r="AY1042" s="271" t="s">
        <v>202</v>
      </c>
    </row>
    <row r="1043" spans="1:65" s="2" customFormat="1" ht="49.15" customHeight="1">
      <c r="A1043" s="36"/>
      <c r="B1043" s="37"/>
      <c r="C1043" s="215" t="s">
        <v>3373</v>
      </c>
      <c r="D1043" s="215" t="s">
        <v>204</v>
      </c>
      <c r="E1043" s="216" t="s">
        <v>3374</v>
      </c>
      <c r="F1043" s="217" t="s">
        <v>3312</v>
      </c>
      <c r="G1043" s="218" t="s">
        <v>287</v>
      </c>
      <c r="H1043" s="219">
        <v>1</v>
      </c>
      <c r="I1043" s="220"/>
      <c r="J1043" s="221">
        <f>ROUND(I1043*H1043,2)</f>
        <v>0</v>
      </c>
      <c r="K1043" s="222"/>
      <c r="L1043" s="39"/>
      <c r="M1043" s="223" t="s">
        <v>1</v>
      </c>
      <c r="N1043" s="224" t="s">
        <v>43</v>
      </c>
      <c r="O1043" s="73"/>
      <c r="P1043" s="225">
        <f>O1043*H1043</f>
        <v>0</v>
      </c>
      <c r="Q1043" s="225">
        <v>0</v>
      </c>
      <c r="R1043" s="225">
        <f>Q1043*H1043</f>
        <v>0</v>
      </c>
      <c r="S1043" s="225">
        <v>0</v>
      </c>
      <c r="T1043" s="226">
        <f>S1043*H1043</f>
        <v>0</v>
      </c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R1043" s="227" t="s">
        <v>289</v>
      </c>
      <c r="AT1043" s="227" t="s">
        <v>204</v>
      </c>
      <c r="AU1043" s="227" t="s">
        <v>87</v>
      </c>
      <c r="AY1043" s="18" t="s">
        <v>202</v>
      </c>
      <c r="BE1043" s="122">
        <f>IF(N1043="základná",J1043,0)</f>
        <v>0</v>
      </c>
      <c r="BF1043" s="122">
        <f>IF(N1043="znížená",J1043,0)</f>
        <v>0</v>
      </c>
      <c r="BG1043" s="122">
        <f>IF(N1043="zákl. prenesená",J1043,0)</f>
        <v>0</v>
      </c>
      <c r="BH1043" s="122">
        <f>IF(N1043="zníž. prenesená",J1043,0)</f>
        <v>0</v>
      </c>
      <c r="BI1043" s="122">
        <f>IF(N1043="nulová",J1043,0)</f>
        <v>0</v>
      </c>
      <c r="BJ1043" s="18" t="s">
        <v>87</v>
      </c>
      <c r="BK1043" s="122">
        <f>ROUND(I1043*H1043,2)</f>
        <v>0</v>
      </c>
      <c r="BL1043" s="18" t="s">
        <v>289</v>
      </c>
      <c r="BM1043" s="227" t="s">
        <v>3375</v>
      </c>
    </row>
    <row r="1044" spans="1:65" s="13" customFormat="1" ht="11.25">
      <c r="B1044" s="228"/>
      <c r="C1044" s="229"/>
      <c r="D1044" s="230" t="s">
        <v>210</v>
      </c>
      <c r="E1044" s="231" t="s">
        <v>1</v>
      </c>
      <c r="F1044" s="232" t="s">
        <v>3376</v>
      </c>
      <c r="G1044" s="229"/>
      <c r="H1044" s="233">
        <v>1</v>
      </c>
      <c r="I1044" s="234"/>
      <c r="J1044" s="229"/>
      <c r="K1044" s="229"/>
      <c r="L1044" s="235"/>
      <c r="M1044" s="236"/>
      <c r="N1044" s="237"/>
      <c r="O1044" s="237"/>
      <c r="P1044" s="237"/>
      <c r="Q1044" s="237"/>
      <c r="R1044" s="237"/>
      <c r="S1044" s="237"/>
      <c r="T1044" s="238"/>
      <c r="AT1044" s="239" t="s">
        <v>210</v>
      </c>
      <c r="AU1044" s="239" t="s">
        <v>87</v>
      </c>
      <c r="AV1044" s="13" t="s">
        <v>87</v>
      </c>
      <c r="AW1044" s="13" t="s">
        <v>33</v>
      </c>
      <c r="AX1044" s="13" t="s">
        <v>81</v>
      </c>
      <c r="AY1044" s="239" t="s">
        <v>202</v>
      </c>
    </row>
    <row r="1045" spans="1:65" s="16" customFormat="1" ht="11.25">
      <c r="B1045" s="262"/>
      <c r="C1045" s="263"/>
      <c r="D1045" s="230" t="s">
        <v>210</v>
      </c>
      <c r="E1045" s="264" t="s">
        <v>1</v>
      </c>
      <c r="F1045" s="265" t="s">
        <v>3377</v>
      </c>
      <c r="G1045" s="263"/>
      <c r="H1045" s="264" t="s">
        <v>1</v>
      </c>
      <c r="I1045" s="266"/>
      <c r="J1045" s="263"/>
      <c r="K1045" s="263"/>
      <c r="L1045" s="267"/>
      <c r="M1045" s="268"/>
      <c r="N1045" s="269"/>
      <c r="O1045" s="269"/>
      <c r="P1045" s="269"/>
      <c r="Q1045" s="269"/>
      <c r="R1045" s="269"/>
      <c r="S1045" s="269"/>
      <c r="T1045" s="270"/>
      <c r="AT1045" s="271" t="s">
        <v>210</v>
      </c>
      <c r="AU1045" s="271" t="s">
        <v>87</v>
      </c>
      <c r="AV1045" s="16" t="s">
        <v>81</v>
      </c>
      <c r="AW1045" s="16" t="s">
        <v>33</v>
      </c>
      <c r="AX1045" s="16" t="s">
        <v>77</v>
      </c>
      <c r="AY1045" s="271" t="s">
        <v>202</v>
      </c>
    </row>
    <row r="1046" spans="1:65" s="2" customFormat="1" ht="49.15" customHeight="1">
      <c r="A1046" s="36"/>
      <c r="B1046" s="37"/>
      <c r="C1046" s="215" t="s">
        <v>3378</v>
      </c>
      <c r="D1046" s="215" t="s">
        <v>204</v>
      </c>
      <c r="E1046" s="216" t="s">
        <v>3379</v>
      </c>
      <c r="F1046" s="217" t="s">
        <v>3362</v>
      </c>
      <c r="G1046" s="218" t="s">
        <v>287</v>
      </c>
      <c r="H1046" s="219">
        <v>1</v>
      </c>
      <c r="I1046" s="220"/>
      <c r="J1046" s="221">
        <f>ROUND(I1046*H1046,2)</f>
        <v>0</v>
      </c>
      <c r="K1046" s="222"/>
      <c r="L1046" s="39"/>
      <c r="M1046" s="223" t="s">
        <v>1</v>
      </c>
      <c r="N1046" s="224" t="s">
        <v>43</v>
      </c>
      <c r="O1046" s="73"/>
      <c r="P1046" s="225">
        <f>O1046*H1046</f>
        <v>0</v>
      </c>
      <c r="Q1046" s="225">
        <v>0</v>
      </c>
      <c r="R1046" s="225">
        <f>Q1046*H1046</f>
        <v>0</v>
      </c>
      <c r="S1046" s="225">
        <v>0</v>
      </c>
      <c r="T1046" s="226">
        <f>S1046*H1046</f>
        <v>0</v>
      </c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R1046" s="227" t="s">
        <v>289</v>
      </c>
      <c r="AT1046" s="227" t="s">
        <v>204</v>
      </c>
      <c r="AU1046" s="227" t="s">
        <v>87</v>
      </c>
      <c r="AY1046" s="18" t="s">
        <v>202</v>
      </c>
      <c r="BE1046" s="122">
        <f>IF(N1046="základná",J1046,0)</f>
        <v>0</v>
      </c>
      <c r="BF1046" s="122">
        <f>IF(N1046="znížená",J1046,0)</f>
        <v>0</v>
      </c>
      <c r="BG1046" s="122">
        <f>IF(N1046="zákl. prenesená",J1046,0)</f>
        <v>0</v>
      </c>
      <c r="BH1046" s="122">
        <f>IF(N1046="zníž. prenesená",J1046,0)</f>
        <v>0</v>
      </c>
      <c r="BI1046" s="122">
        <f>IF(N1046="nulová",J1046,0)</f>
        <v>0</v>
      </c>
      <c r="BJ1046" s="18" t="s">
        <v>87</v>
      </c>
      <c r="BK1046" s="122">
        <f>ROUND(I1046*H1046,2)</f>
        <v>0</v>
      </c>
      <c r="BL1046" s="18" t="s">
        <v>289</v>
      </c>
      <c r="BM1046" s="227" t="s">
        <v>3380</v>
      </c>
    </row>
    <row r="1047" spans="1:65" s="13" customFormat="1" ht="11.25">
      <c r="B1047" s="228"/>
      <c r="C1047" s="229"/>
      <c r="D1047" s="230" t="s">
        <v>210</v>
      </c>
      <c r="E1047" s="231" t="s">
        <v>1</v>
      </c>
      <c r="F1047" s="232" t="s">
        <v>3381</v>
      </c>
      <c r="G1047" s="229"/>
      <c r="H1047" s="233">
        <v>1</v>
      </c>
      <c r="I1047" s="234"/>
      <c r="J1047" s="229"/>
      <c r="K1047" s="229"/>
      <c r="L1047" s="235"/>
      <c r="M1047" s="236"/>
      <c r="N1047" s="237"/>
      <c r="O1047" s="237"/>
      <c r="P1047" s="237"/>
      <c r="Q1047" s="237"/>
      <c r="R1047" s="237"/>
      <c r="S1047" s="237"/>
      <c r="T1047" s="238"/>
      <c r="AT1047" s="239" t="s">
        <v>210</v>
      </c>
      <c r="AU1047" s="239" t="s">
        <v>87</v>
      </c>
      <c r="AV1047" s="13" t="s">
        <v>87</v>
      </c>
      <c r="AW1047" s="13" t="s">
        <v>33</v>
      </c>
      <c r="AX1047" s="13" t="s">
        <v>81</v>
      </c>
      <c r="AY1047" s="239" t="s">
        <v>202</v>
      </c>
    </row>
    <row r="1048" spans="1:65" s="16" customFormat="1" ht="33.75">
      <c r="B1048" s="262"/>
      <c r="C1048" s="263"/>
      <c r="D1048" s="230" t="s">
        <v>210</v>
      </c>
      <c r="E1048" s="264" t="s">
        <v>1</v>
      </c>
      <c r="F1048" s="265" t="s">
        <v>3359</v>
      </c>
      <c r="G1048" s="263"/>
      <c r="H1048" s="264" t="s">
        <v>1</v>
      </c>
      <c r="I1048" s="266"/>
      <c r="J1048" s="263"/>
      <c r="K1048" s="263"/>
      <c r="L1048" s="267"/>
      <c r="M1048" s="268"/>
      <c r="N1048" s="269"/>
      <c r="O1048" s="269"/>
      <c r="P1048" s="269"/>
      <c r="Q1048" s="269"/>
      <c r="R1048" s="269"/>
      <c r="S1048" s="269"/>
      <c r="T1048" s="270"/>
      <c r="AT1048" s="271" t="s">
        <v>210</v>
      </c>
      <c r="AU1048" s="271" t="s">
        <v>87</v>
      </c>
      <c r="AV1048" s="16" t="s">
        <v>81</v>
      </c>
      <c r="AW1048" s="16" t="s">
        <v>33</v>
      </c>
      <c r="AX1048" s="16" t="s">
        <v>77</v>
      </c>
      <c r="AY1048" s="271" t="s">
        <v>202</v>
      </c>
    </row>
    <row r="1049" spans="1:65" s="2" customFormat="1" ht="49.15" customHeight="1">
      <c r="A1049" s="36"/>
      <c r="B1049" s="37"/>
      <c r="C1049" s="215" t="s">
        <v>3382</v>
      </c>
      <c r="D1049" s="215" t="s">
        <v>204</v>
      </c>
      <c r="E1049" s="216" t="s">
        <v>3383</v>
      </c>
      <c r="F1049" s="217" t="s">
        <v>3384</v>
      </c>
      <c r="G1049" s="218" t="s">
        <v>287</v>
      </c>
      <c r="H1049" s="219">
        <v>1</v>
      </c>
      <c r="I1049" s="220"/>
      <c r="J1049" s="221">
        <f>ROUND(I1049*H1049,2)</f>
        <v>0</v>
      </c>
      <c r="K1049" s="222"/>
      <c r="L1049" s="39"/>
      <c r="M1049" s="223" t="s">
        <v>1</v>
      </c>
      <c r="N1049" s="224" t="s">
        <v>43</v>
      </c>
      <c r="O1049" s="73"/>
      <c r="P1049" s="225">
        <f>O1049*H1049</f>
        <v>0</v>
      </c>
      <c r="Q1049" s="225">
        <v>0</v>
      </c>
      <c r="R1049" s="225">
        <f>Q1049*H1049</f>
        <v>0</v>
      </c>
      <c r="S1049" s="225">
        <v>0</v>
      </c>
      <c r="T1049" s="226">
        <f>S1049*H1049</f>
        <v>0</v>
      </c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R1049" s="227" t="s">
        <v>289</v>
      </c>
      <c r="AT1049" s="227" t="s">
        <v>204</v>
      </c>
      <c r="AU1049" s="227" t="s">
        <v>87</v>
      </c>
      <c r="AY1049" s="18" t="s">
        <v>202</v>
      </c>
      <c r="BE1049" s="122">
        <f>IF(N1049="základná",J1049,0)</f>
        <v>0</v>
      </c>
      <c r="BF1049" s="122">
        <f>IF(N1049="znížená",J1049,0)</f>
        <v>0</v>
      </c>
      <c r="BG1049" s="122">
        <f>IF(N1049="zákl. prenesená",J1049,0)</f>
        <v>0</v>
      </c>
      <c r="BH1049" s="122">
        <f>IF(N1049="zníž. prenesená",J1049,0)</f>
        <v>0</v>
      </c>
      <c r="BI1049" s="122">
        <f>IF(N1049="nulová",J1049,0)</f>
        <v>0</v>
      </c>
      <c r="BJ1049" s="18" t="s">
        <v>87</v>
      </c>
      <c r="BK1049" s="122">
        <f>ROUND(I1049*H1049,2)</f>
        <v>0</v>
      </c>
      <c r="BL1049" s="18" t="s">
        <v>289</v>
      </c>
      <c r="BM1049" s="227" t="s">
        <v>3385</v>
      </c>
    </row>
    <row r="1050" spans="1:65" s="13" customFormat="1" ht="11.25">
      <c r="B1050" s="228"/>
      <c r="C1050" s="229"/>
      <c r="D1050" s="230" t="s">
        <v>210</v>
      </c>
      <c r="E1050" s="231" t="s">
        <v>1</v>
      </c>
      <c r="F1050" s="232" t="s">
        <v>3386</v>
      </c>
      <c r="G1050" s="229"/>
      <c r="H1050" s="233">
        <v>1</v>
      </c>
      <c r="I1050" s="234"/>
      <c r="J1050" s="229"/>
      <c r="K1050" s="229"/>
      <c r="L1050" s="235"/>
      <c r="M1050" s="236"/>
      <c r="N1050" s="237"/>
      <c r="O1050" s="237"/>
      <c r="P1050" s="237"/>
      <c r="Q1050" s="237"/>
      <c r="R1050" s="237"/>
      <c r="S1050" s="237"/>
      <c r="T1050" s="238"/>
      <c r="AT1050" s="239" t="s">
        <v>210</v>
      </c>
      <c r="AU1050" s="239" t="s">
        <v>87</v>
      </c>
      <c r="AV1050" s="13" t="s">
        <v>87</v>
      </c>
      <c r="AW1050" s="13" t="s">
        <v>33</v>
      </c>
      <c r="AX1050" s="13" t="s">
        <v>81</v>
      </c>
      <c r="AY1050" s="239" t="s">
        <v>202</v>
      </c>
    </row>
    <row r="1051" spans="1:65" s="16" customFormat="1" ht="11.25">
      <c r="B1051" s="262"/>
      <c r="C1051" s="263"/>
      <c r="D1051" s="230" t="s">
        <v>210</v>
      </c>
      <c r="E1051" s="264" t="s">
        <v>1</v>
      </c>
      <c r="F1051" s="265" t="s">
        <v>3387</v>
      </c>
      <c r="G1051" s="263"/>
      <c r="H1051" s="264" t="s">
        <v>1</v>
      </c>
      <c r="I1051" s="266"/>
      <c r="J1051" s="263"/>
      <c r="K1051" s="263"/>
      <c r="L1051" s="267"/>
      <c r="M1051" s="268"/>
      <c r="N1051" s="269"/>
      <c r="O1051" s="269"/>
      <c r="P1051" s="269"/>
      <c r="Q1051" s="269"/>
      <c r="R1051" s="269"/>
      <c r="S1051" s="269"/>
      <c r="T1051" s="270"/>
      <c r="AT1051" s="271" t="s">
        <v>210</v>
      </c>
      <c r="AU1051" s="271" t="s">
        <v>87</v>
      </c>
      <c r="AV1051" s="16" t="s">
        <v>81</v>
      </c>
      <c r="AW1051" s="16" t="s">
        <v>33</v>
      </c>
      <c r="AX1051" s="16" t="s">
        <v>77</v>
      </c>
      <c r="AY1051" s="271" t="s">
        <v>202</v>
      </c>
    </row>
    <row r="1052" spans="1:65" s="2" customFormat="1" ht="49.15" customHeight="1">
      <c r="A1052" s="36"/>
      <c r="B1052" s="37"/>
      <c r="C1052" s="215" t="s">
        <v>3388</v>
      </c>
      <c r="D1052" s="215" t="s">
        <v>204</v>
      </c>
      <c r="E1052" s="216" t="s">
        <v>3389</v>
      </c>
      <c r="F1052" s="217" t="s">
        <v>3390</v>
      </c>
      <c r="G1052" s="218" t="s">
        <v>287</v>
      </c>
      <c r="H1052" s="219">
        <v>2</v>
      </c>
      <c r="I1052" s="220"/>
      <c r="J1052" s="221">
        <f>ROUND(I1052*H1052,2)</f>
        <v>0</v>
      </c>
      <c r="K1052" s="222"/>
      <c r="L1052" s="39"/>
      <c r="M1052" s="223" t="s">
        <v>1</v>
      </c>
      <c r="N1052" s="224" t="s">
        <v>43</v>
      </c>
      <c r="O1052" s="73"/>
      <c r="P1052" s="225">
        <f>O1052*H1052</f>
        <v>0</v>
      </c>
      <c r="Q1052" s="225">
        <v>0</v>
      </c>
      <c r="R1052" s="225">
        <f>Q1052*H1052</f>
        <v>0</v>
      </c>
      <c r="S1052" s="225">
        <v>0</v>
      </c>
      <c r="T1052" s="226">
        <f>S1052*H1052</f>
        <v>0</v>
      </c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R1052" s="227" t="s">
        <v>289</v>
      </c>
      <c r="AT1052" s="227" t="s">
        <v>204</v>
      </c>
      <c r="AU1052" s="227" t="s">
        <v>87</v>
      </c>
      <c r="AY1052" s="18" t="s">
        <v>202</v>
      </c>
      <c r="BE1052" s="122">
        <f>IF(N1052="základná",J1052,0)</f>
        <v>0</v>
      </c>
      <c r="BF1052" s="122">
        <f>IF(N1052="znížená",J1052,0)</f>
        <v>0</v>
      </c>
      <c r="BG1052" s="122">
        <f>IF(N1052="zákl. prenesená",J1052,0)</f>
        <v>0</v>
      </c>
      <c r="BH1052" s="122">
        <f>IF(N1052="zníž. prenesená",J1052,0)</f>
        <v>0</v>
      </c>
      <c r="BI1052" s="122">
        <f>IF(N1052="nulová",J1052,0)</f>
        <v>0</v>
      </c>
      <c r="BJ1052" s="18" t="s">
        <v>87</v>
      </c>
      <c r="BK1052" s="122">
        <f>ROUND(I1052*H1052,2)</f>
        <v>0</v>
      </c>
      <c r="BL1052" s="18" t="s">
        <v>289</v>
      </c>
      <c r="BM1052" s="227" t="s">
        <v>3391</v>
      </c>
    </row>
    <row r="1053" spans="1:65" s="13" customFormat="1" ht="11.25">
      <c r="B1053" s="228"/>
      <c r="C1053" s="229"/>
      <c r="D1053" s="230" t="s">
        <v>210</v>
      </c>
      <c r="E1053" s="231" t="s">
        <v>1</v>
      </c>
      <c r="F1053" s="232" t="s">
        <v>3392</v>
      </c>
      <c r="G1053" s="229"/>
      <c r="H1053" s="233">
        <v>2</v>
      </c>
      <c r="I1053" s="234"/>
      <c r="J1053" s="229"/>
      <c r="K1053" s="229"/>
      <c r="L1053" s="235"/>
      <c r="M1053" s="236"/>
      <c r="N1053" s="237"/>
      <c r="O1053" s="237"/>
      <c r="P1053" s="237"/>
      <c r="Q1053" s="237"/>
      <c r="R1053" s="237"/>
      <c r="S1053" s="237"/>
      <c r="T1053" s="238"/>
      <c r="AT1053" s="239" t="s">
        <v>210</v>
      </c>
      <c r="AU1053" s="239" t="s">
        <v>87</v>
      </c>
      <c r="AV1053" s="13" t="s">
        <v>87</v>
      </c>
      <c r="AW1053" s="13" t="s">
        <v>33</v>
      </c>
      <c r="AX1053" s="13" t="s">
        <v>81</v>
      </c>
      <c r="AY1053" s="239" t="s">
        <v>202</v>
      </c>
    </row>
    <row r="1054" spans="1:65" s="2" customFormat="1" ht="49.15" customHeight="1">
      <c r="A1054" s="36"/>
      <c r="B1054" s="37"/>
      <c r="C1054" s="215" t="s">
        <v>3393</v>
      </c>
      <c r="D1054" s="215" t="s">
        <v>204</v>
      </c>
      <c r="E1054" s="216" t="s">
        <v>3394</v>
      </c>
      <c r="F1054" s="217" t="s">
        <v>3395</v>
      </c>
      <c r="G1054" s="218" t="s">
        <v>287</v>
      </c>
      <c r="H1054" s="219">
        <v>1</v>
      </c>
      <c r="I1054" s="220"/>
      <c r="J1054" s="221">
        <f>ROUND(I1054*H1054,2)</f>
        <v>0</v>
      </c>
      <c r="K1054" s="222"/>
      <c r="L1054" s="39"/>
      <c r="M1054" s="223" t="s">
        <v>1</v>
      </c>
      <c r="N1054" s="224" t="s">
        <v>43</v>
      </c>
      <c r="O1054" s="73"/>
      <c r="P1054" s="225">
        <f>O1054*H1054</f>
        <v>0</v>
      </c>
      <c r="Q1054" s="225">
        <v>0</v>
      </c>
      <c r="R1054" s="225">
        <f>Q1054*H1054</f>
        <v>0</v>
      </c>
      <c r="S1054" s="225">
        <v>0</v>
      </c>
      <c r="T1054" s="226">
        <f>S1054*H1054</f>
        <v>0</v>
      </c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R1054" s="227" t="s">
        <v>289</v>
      </c>
      <c r="AT1054" s="227" t="s">
        <v>204</v>
      </c>
      <c r="AU1054" s="227" t="s">
        <v>87</v>
      </c>
      <c r="AY1054" s="18" t="s">
        <v>202</v>
      </c>
      <c r="BE1054" s="122">
        <f>IF(N1054="základná",J1054,0)</f>
        <v>0</v>
      </c>
      <c r="BF1054" s="122">
        <f>IF(N1054="znížená",J1054,0)</f>
        <v>0</v>
      </c>
      <c r="BG1054" s="122">
        <f>IF(N1054="zákl. prenesená",J1054,0)</f>
        <v>0</v>
      </c>
      <c r="BH1054" s="122">
        <f>IF(N1054="zníž. prenesená",J1054,0)</f>
        <v>0</v>
      </c>
      <c r="BI1054" s="122">
        <f>IF(N1054="nulová",J1054,0)</f>
        <v>0</v>
      </c>
      <c r="BJ1054" s="18" t="s">
        <v>87</v>
      </c>
      <c r="BK1054" s="122">
        <f>ROUND(I1054*H1054,2)</f>
        <v>0</v>
      </c>
      <c r="BL1054" s="18" t="s">
        <v>289</v>
      </c>
      <c r="BM1054" s="227" t="s">
        <v>3396</v>
      </c>
    </row>
    <row r="1055" spans="1:65" s="13" customFormat="1" ht="11.25">
      <c r="B1055" s="228"/>
      <c r="C1055" s="229"/>
      <c r="D1055" s="230" t="s">
        <v>210</v>
      </c>
      <c r="E1055" s="231" t="s">
        <v>1</v>
      </c>
      <c r="F1055" s="232" t="s">
        <v>3397</v>
      </c>
      <c r="G1055" s="229"/>
      <c r="H1055" s="233">
        <v>1</v>
      </c>
      <c r="I1055" s="234"/>
      <c r="J1055" s="229"/>
      <c r="K1055" s="229"/>
      <c r="L1055" s="235"/>
      <c r="M1055" s="236"/>
      <c r="N1055" s="237"/>
      <c r="O1055" s="237"/>
      <c r="P1055" s="237"/>
      <c r="Q1055" s="237"/>
      <c r="R1055" s="237"/>
      <c r="S1055" s="237"/>
      <c r="T1055" s="238"/>
      <c r="AT1055" s="239" t="s">
        <v>210</v>
      </c>
      <c r="AU1055" s="239" t="s">
        <v>87</v>
      </c>
      <c r="AV1055" s="13" t="s">
        <v>87</v>
      </c>
      <c r="AW1055" s="13" t="s">
        <v>33</v>
      </c>
      <c r="AX1055" s="13" t="s">
        <v>81</v>
      </c>
      <c r="AY1055" s="239" t="s">
        <v>202</v>
      </c>
    </row>
    <row r="1056" spans="1:65" s="2" customFormat="1" ht="49.15" customHeight="1">
      <c r="A1056" s="36"/>
      <c r="B1056" s="37"/>
      <c r="C1056" s="215" t="s">
        <v>3398</v>
      </c>
      <c r="D1056" s="215" t="s">
        <v>204</v>
      </c>
      <c r="E1056" s="216" t="s">
        <v>3399</v>
      </c>
      <c r="F1056" s="217" t="s">
        <v>3400</v>
      </c>
      <c r="G1056" s="218" t="s">
        <v>287</v>
      </c>
      <c r="H1056" s="219">
        <v>1</v>
      </c>
      <c r="I1056" s="220"/>
      <c r="J1056" s="221">
        <f>ROUND(I1056*H1056,2)</f>
        <v>0</v>
      </c>
      <c r="K1056" s="222"/>
      <c r="L1056" s="39"/>
      <c r="M1056" s="223" t="s">
        <v>1</v>
      </c>
      <c r="N1056" s="224" t="s">
        <v>43</v>
      </c>
      <c r="O1056" s="73"/>
      <c r="P1056" s="225">
        <f>O1056*H1056</f>
        <v>0</v>
      </c>
      <c r="Q1056" s="225">
        <v>0</v>
      </c>
      <c r="R1056" s="225">
        <f>Q1056*H1056</f>
        <v>0</v>
      </c>
      <c r="S1056" s="225">
        <v>0</v>
      </c>
      <c r="T1056" s="226">
        <f>S1056*H1056</f>
        <v>0</v>
      </c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R1056" s="227" t="s">
        <v>289</v>
      </c>
      <c r="AT1056" s="227" t="s">
        <v>204</v>
      </c>
      <c r="AU1056" s="227" t="s">
        <v>87</v>
      </c>
      <c r="AY1056" s="18" t="s">
        <v>202</v>
      </c>
      <c r="BE1056" s="122">
        <f>IF(N1056="základná",J1056,0)</f>
        <v>0</v>
      </c>
      <c r="BF1056" s="122">
        <f>IF(N1056="znížená",J1056,0)</f>
        <v>0</v>
      </c>
      <c r="BG1056" s="122">
        <f>IF(N1056="zákl. prenesená",J1056,0)</f>
        <v>0</v>
      </c>
      <c r="BH1056" s="122">
        <f>IF(N1056="zníž. prenesená",J1056,0)</f>
        <v>0</v>
      </c>
      <c r="BI1056" s="122">
        <f>IF(N1056="nulová",J1056,0)</f>
        <v>0</v>
      </c>
      <c r="BJ1056" s="18" t="s">
        <v>87</v>
      </c>
      <c r="BK1056" s="122">
        <f>ROUND(I1056*H1056,2)</f>
        <v>0</v>
      </c>
      <c r="BL1056" s="18" t="s">
        <v>289</v>
      </c>
      <c r="BM1056" s="227" t="s">
        <v>3401</v>
      </c>
    </row>
    <row r="1057" spans="1:65" s="13" customFormat="1" ht="11.25">
      <c r="B1057" s="228"/>
      <c r="C1057" s="229"/>
      <c r="D1057" s="230" t="s">
        <v>210</v>
      </c>
      <c r="E1057" s="231" t="s">
        <v>1</v>
      </c>
      <c r="F1057" s="232" t="s">
        <v>3402</v>
      </c>
      <c r="G1057" s="229"/>
      <c r="H1057" s="233">
        <v>1</v>
      </c>
      <c r="I1057" s="234"/>
      <c r="J1057" s="229"/>
      <c r="K1057" s="229"/>
      <c r="L1057" s="235"/>
      <c r="M1057" s="236"/>
      <c r="N1057" s="237"/>
      <c r="O1057" s="237"/>
      <c r="P1057" s="237"/>
      <c r="Q1057" s="237"/>
      <c r="R1057" s="237"/>
      <c r="S1057" s="237"/>
      <c r="T1057" s="238"/>
      <c r="AT1057" s="239" t="s">
        <v>210</v>
      </c>
      <c r="AU1057" s="239" t="s">
        <v>87</v>
      </c>
      <c r="AV1057" s="13" t="s">
        <v>87</v>
      </c>
      <c r="AW1057" s="13" t="s">
        <v>33</v>
      </c>
      <c r="AX1057" s="13" t="s">
        <v>81</v>
      </c>
      <c r="AY1057" s="239" t="s">
        <v>202</v>
      </c>
    </row>
    <row r="1058" spans="1:65" s="2" customFormat="1" ht="49.15" customHeight="1">
      <c r="A1058" s="36"/>
      <c r="B1058" s="37"/>
      <c r="C1058" s="215" t="s">
        <v>3403</v>
      </c>
      <c r="D1058" s="215" t="s">
        <v>204</v>
      </c>
      <c r="E1058" s="216" t="s">
        <v>3404</v>
      </c>
      <c r="F1058" s="217" t="s">
        <v>3390</v>
      </c>
      <c r="G1058" s="218" t="s">
        <v>287</v>
      </c>
      <c r="H1058" s="219">
        <v>2</v>
      </c>
      <c r="I1058" s="220"/>
      <c r="J1058" s="221">
        <f>ROUND(I1058*H1058,2)</f>
        <v>0</v>
      </c>
      <c r="K1058" s="222"/>
      <c r="L1058" s="39"/>
      <c r="M1058" s="223" t="s">
        <v>1</v>
      </c>
      <c r="N1058" s="224" t="s">
        <v>43</v>
      </c>
      <c r="O1058" s="73"/>
      <c r="P1058" s="225">
        <f>O1058*H1058</f>
        <v>0</v>
      </c>
      <c r="Q1058" s="225">
        <v>0</v>
      </c>
      <c r="R1058" s="225">
        <f>Q1058*H1058</f>
        <v>0</v>
      </c>
      <c r="S1058" s="225">
        <v>0</v>
      </c>
      <c r="T1058" s="226">
        <f>S1058*H1058</f>
        <v>0</v>
      </c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R1058" s="227" t="s">
        <v>289</v>
      </c>
      <c r="AT1058" s="227" t="s">
        <v>204</v>
      </c>
      <c r="AU1058" s="227" t="s">
        <v>87</v>
      </c>
      <c r="AY1058" s="18" t="s">
        <v>202</v>
      </c>
      <c r="BE1058" s="122">
        <f>IF(N1058="základná",J1058,0)</f>
        <v>0</v>
      </c>
      <c r="BF1058" s="122">
        <f>IF(N1058="znížená",J1058,0)</f>
        <v>0</v>
      </c>
      <c r="BG1058" s="122">
        <f>IF(N1058="zákl. prenesená",J1058,0)</f>
        <v>0</v>
      </c>
      <c r="BH1058" s="122">
        <f>IF(N1058="zníž. prenesená",J1058,0)</f>
        <v>0</v>
      </c>
      <c r="BI1058" s="122">
        <f>IF(N1058="nulová",J1058,0)</f>
        <v>0</v>
      </c>
      <c r="BJ1058" s="18" t="s">
        <v>87</v>
      </c>
      <c r="BK1058" s="122">
        <f>ROUND(I1058*H1058,2)</f>
        <v>0</v>
      </c>
      <c r="BL1058" s="18" t="s">
        <v>289</v>
      </c>
      <c r="BM1058" s="227" t="s">
        <v>3405</v>
      </c>
    </row>
    <row r="1059" spans="1:65" s="13" customFormat="1" ht="11.25">
      <c r="B1059" s="228"/>
      <c r="C1059" s="229"/>
      <c r="D1059" s="230" t="s">
        <v>210</v>
      </c>
      <c r="E1059" s="231" t="s">
        <v>1</v>
      </c>
      <c r="F1059" s="232" t="s">
        <v>3406</v>
      </c>
      <c r="G1059" s="229"/>
      <c r="H1059" s="233">
        <v>2</v>
      </c>
      <c r="I1059" s="234"/>
      <c r="J1059" s="229"/>
      <c r="K1059" s="229"/>
      <c r="L1059" s="235"/>
      <c r="M1059" s="236"/>
      <c r="N1059" s="237"/>
      <c r="O1059" s="237"/>
      <c r="P1059" s="237"/>
      <c r="Q1059" s="237"/>
      <c r="R1059" s="237"/>
      <c r="S1059" s="237"/>
      <c r="T1059" s="238"/>
      <c r="AT1059" s="239" t="s">
        <v>210</v>
      </c>
      <c r="AU1059" s="239" t="s">
        <v>87</v>
      </c>
      <c r="AV1059" s="13" t="s">
        <v>87</v>
      </c>
      <c r="AW1059" s="13" t="s">
        <v>33</v>
      </c>
      <c r="AX1059" s="13" t="s">
        <v>81</v>
      </c>
      <c r="AY1059" s="239" t="s">
        <v>202</v>
      </c>
    </row>
    <row r="1060" spans="1:65" s="2" customFormat="1" ht="62.65" customHeight="1">
      <c r="A1060" s="36"/>
      <c r="B1060" s="37"/>
      <c r="C1060" s="215" t="s">
        <v>3407</v>
      </c>
      <c r="D1060" s="215" t="s">
        <v>204</v>
      </c>
      <c r="E1060" s="216" t="s">
        <v>3408</v>
      </c>
      <c r="F1060" s="217" t="s">
        <v>3409</v>
      </c>
      <c r="G1060" s="218" t="s">
        <v>287</v>
      </c>
      <c r="H1060" s="219">
        <v>1</v>
      </c>
      <c r="I1060" s="220"/>
      <c r="J1060" s="221">
        <f>ROUND(I1060*H1060,2)</f>
        <v>0</v>
      </c>
      <c r="K1060" s="222"/>
      <c r="L1060" s="39"/>
      <c r="M1060" s="223" t="s">
        <v>1</v>
      </c>
      <c r="N1060" s="224" t="s">
        <v>43</v>
      </c>
      <c r="O1060" s="73"/>
      <c r="P1060" s="225">
        <f>O1060*H1060</f>
        <v>0</v>
      </c>
      <c r="Q1060" s="225">
        <v>0</v>
      </c>
      <c r="R1060" s="225">
        <f>Q1060*H1060</f>
        <v>0</v>
      </c>
      <c r="S1060" s="225">
        <v>0</v>
      </c>
      <c r="T1060" s="226">
        <f>S1060*H1060</f>
        <v>0</v>
      </c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R1060" s="227" t="s">
        <v>289</v>
      </c>
      <c r="AT1060" s="227" t="s">
        <v>204</v>
      </c>
      <c r="AU1060" s="227" t="s">
        <v>87</v>
      </c>
      <c r="AY1060" s="18" t="s">
        <v>202</v>
      </c>
      <c r="BE1060" s="122">
        <f>IF(N1060="základná",J1060,0)</f>
        <v>0</v>
      </c>
      <c r="BF1060" s="122">
        <f>IF(N1060="znížená",J1060,0)</f>
        <v>0</v>
      </c>
      <c r="BG1060" s="122">
        <f>IF(N1060="zákl. prenesená",J1060,0)</f>
        <v>0</v>
      </c>
      <c r="BH1060" s="122">
        <f>IF(N1060="zníž. prenesená",J1060,0)</f>
        <v>0</v>
      </c>
      <c r="BI1060" s="122">
        <f>IF(N1060="nulová",J1060,0)</f>
        <v>0</v>
      </c>
      <c r="BJ1060" s="18" t="s">
        <v>87</v>
      </c>
      <c r="BK1060" s="122">
        <f>ROUND(I1060*H1060,2)</f>
        <v>0</v>
      </c>
      <c r="BL1060" s="18" t="s">
        <v>289</v>
      </c>
      <c r="BM1060" s="227" t="s">
        <v>3410</v>
      </c>
    </row>
    <row r="1061" spans="1:65" s="13" customFormat="1" ht="11.25">
      <c r="B1061" s="228"/>
      <c r="C1061" s="229"/>
      <c r="D1061" s="230" t="s">
        <v>210</v>
      </c>
      <c r="E1061" s="231" t="s">
        <v>1</v>
      </c>
      <c r="F1061" s="232" t="s">
        <v>3411</v>
      </c>
      <c r="G1061" s="229"/>
      <c r="H1061" s="233">
        <v>1</v>
      </c>
      <c r="I1061" s="234"/>
      <c r="J1061" s="229"/>
      <c r="K1061" s="229"/>
      <c r="L1061" s="235"/>
      <c r="M1061" s="236"/>
      <c r="N1061" s="237"/>
      <c r="O1061" s="237"/>
      <c r="P1061" s="237"/>
      <c r="Q1061" s="237"/>
      <c r="R1061" s="237"/>
      <c r="S1061" s="237"/>
      <c r="T1061" s="238"/>
      <c r="AT1061" s="239" t="s">
        <v>210</v>
      </c>
      <c r="AU1061" s="239" t="s">
        <v>87</v>
      </c>
      <c r="AV1061" s="13" t="s">
        <v>87</v>
      </c>
      <c r="AW1061" s="13" t="s">
        <v>33</v>
      </c>
      <c r="AX1061" s="13" t="s">
        <v>81</v>
      </c>
      <c r="AY1061" s="239" t="s">
        <v>202</v>
      </c>
    </row>
    <row r="1062" spans="1:65" s="2" customFormat="1" ht="49.15" customHeight="1">
      <c r="A1062" s="36"/>
      <c r="B1062" s="37"/>
      <c r="C1062" s="215" t="s">
        <v>3412</v>
      </c>
      <c r="D1062" s="215" t="s">
        <v>204</v>
      </c>
      <c r="E1062" s="216" t="s">
        <v>3413</v>
      </c>
      <c r="F1062" s="217" t="s">
        <v>3362</v>
      </c>
      <c r="G1062" s="218" t="s">
        <v>287</v>
      </c>
      <c r="H1062" s="219">
        <v>1</v>
      </c>
      <c r="I1062" s="220"/>
      <c r="J1062" s="221">
        <f>ROUND(I1062*H1062,2)</f>
        <v>0</v>
      </c>
      <c r="K1062" s="222"/>
      <c r="L1062" s="39"/>
      <c r="M1062" s="223" t="s">
        <v>1</v>
      </c>
      <c r="N1062" s="224" t="s">
        <v>43</v>
      </c>
      <c r="O1062" s="73"/>
      <c r="P1062" s="225">
        <f>O1062*H1062</f>
        <v>0</v>
      </c>
      <c r="Q1062" s="225">
        <v>0</v>
      </c>
      <c r="R1062" s="225">
        <f>Q1062*H1062</f>
        <v>0</v>
      </c>
      <c r="S1062" s="225">
        <v>0</v>
      </c>
      <c r="T1062" s="226">
        <f>S1062*H1062</f>
        <v>0</v>
      </c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R1062" s="227" t="s">
        <v>289</v>
      </c>
      <c r="AT1062" s="227" t="s">
        <v>204</v>
      </c>
      <c r="AU1062" s="227" t="s">
        <v>87</v>
      </c>
      <c r="AY1062" s="18" t="s">
        <v>202</v>
      </c>
      <c r="BE1062" s="122">
        <f>IF(N1062="základná",J1062,0)</f>
        <v>0</v>
      </c>
      <c r="BF1062" s="122">
        <f>IF(N1062="znížená",J1062,0)</f>
        <v>0</v>
      </c>
      <c r="BG1062" s="122">
        <f>IF(N1062="zákl. prenesená",J1062,0)</f>
        <v>0</v>
      </c>
      <c r="BH1062" s="122">
        <f>IF(N1062="zníž. prenesená",J1062,0)</f>
        <v>0</v>
      </c>
      <c r="BI1062" s="122">
        <f>IF(N1062="nulová",J1062,0)</f>
        <v>0</v>
      </c>
      <c r="BJ1062" s="18" t="s">
        <v>87</v>
      </c>
      <c r="BK1062" s="122">
        <f>ROUND(I1062*H1062,2)</f>
        <v>0</v>
      </c>
      <c r="BL1062" s="18" t="s">
        <v>289</v>
      </c>
      <c r="BM1062" s="227" t="s">
        <v>3414</v>
      </c>
    </row>
    <row r="1063" spans="1:65" s="13" customFormat="1" ht="11.25">
      <c r="B1063" s="228"/>
      <c r="C1063" s="229"/>
      <c r="D1063" s="230" t="s">
        <v>210</v>
      </c>
      <c r="E1063" s="231" t="s">
        <v>1</v>
      </c>
      <c r="F1063" s="232" t="s">
        <v>3415</v>
      </c>
      <c r="G1063" s="229"/>
      <c r="H1063" s="233">
        <v>1</v>
      </c>
      <c r="I1063" s="234"/>
      <c r="J1063" s="229"/>
      <c r="K1063" s="229"/>
      <c r="L1063" s="235"/>
      <c r="M1063" s="236"/>
      <c r="N1063" s="237"/>
      <c r="O1063" s="237"/>
      <c r="P1063" s="237"/>
      <c r="Q1063" s="237"/>
      <c r="R1063" s="237"/>
      <c r="S1063" s="237"/>
      <c r="T1063" s="238"/>
      <c r="AT1063" s="239" t="s">
        <v>210</v>
      </c>
      <c r="AU1063" s="239" t="s">
        <v>87</v>
      </c>
      <c r="AV1063" s="13" t="s">
        <v>87</v>
      </c>
      <c r="AW1063" s="13" t="s">
        <v>33</v>
      </c>
      <c r="AX1063" s="13" t="s">
        <v>81</v>
      </c>
      <c r="AY1063" s="239" t="s">
        <v>202</v>
      </c>
    </row>
    <row r="1064" spans="1:65" s="16" customFormat="1" ht="33.75">
      <c r="B1064" s="262"/>
      <c r="C1064" s="263"/>
      <c r="D1064" s="230" t="s">
        <v>210</v>
      </c>
      <c r="E1064" s="264" t="s">
        <v>1</v>
      </c>
      <c r="F1064" s="265" t="s">
        <v>3359</v>
      </c>
      <c r="G1064" s="263"/>
      <c r="H1064" s="264" t="s">
        <v>1</v>
      </c>
      <c r="I1064" s="266"/>
      <c r="J1064" s="263"/>
      <c r="K1064" s="263"/>
      <c r="L1064" s="267"/>
      <c r="M1064" s="268"/>
      <c r="N1064" s="269"/>
      <c r="O1064" s="269"/>
      <c r="P1064" s="269"/>
      <c r="Q1064" s="269"/>
      <c r="R1064" s="269"/>
      <c r="S1064" s="269"/>
      <c r="T1064" s="270"/>
      <c r="AT1064" s="271" t="s">
        <v>210</v>
      </c>
      <c r="AU1064" s="271" t="s">
        <v>87</v>
      </c>
      <c r="AV1064" s="16" t="s">
        <v>81</v>
      </c>
      <c r="AW1064" s="16" t="s">
        <v>33</v>
      </c>
      <c r="AX1064" s="16" t="s">
        <v>77</v>
      </c>
      <c r="AY1064" s="271" t="s">
        <v>202</v>
      </c>
    </row>
    <row r="1065" spans="1:65" s="2" customFormat="1" ht="49.15" customHeight="1">
      <c r="A1065" s="36"/>
      <c r="B1065" s="37"/>
      <c r="C1065" s="215" t="s">
        <v>3416</v>
      </c>
      <c r="D1065" s="215" t="s">
        <v>204</v>
      </c>
      <c r="E1065" s="216" t="s">
        <v>3417</v>
      </c>
      <c r="F1065" s="217" t="s">
        <v>3362</v>
      </c>
      <c r="G1065" s="218" t="s">
        <v>287</v>
      </c>
      <c r="H1065" s="219">
        <v>1</v>
      </c>
      <c r="I1065" s="220"/>
      <c r="J1065" s="221">
        <f>ROUND(I1065*H1065,2)</f>
        <v>0</v>
      </c>
      <c r="K1065" s="222"/>
      <c r="L1065" s="39"/>
      <c r="M1065" s="223" t="s">
        <v>1</v>
      </c>
      <c r="N1065" s="224" t="s">
        <v>43</v>
      </c>
      <c r="O1065" s="73"/>
      <c r="P1065" s="225">
        <f>O1065*H1065</f>
        <v>0</v>
      </c>
      <c r="Q1065" s="225">
        <v>0</v>
      </c>
      <c r="R1065" s="225">
        <f>Q1065*H1065</f>
        <v>0</v>
      </c>
      <c r="S1065" s="225">
        <v>0</v>
      </c>
      <c r="T1065" s="226">
        <f>S1065*H1065</f>
        <v>0</v>
      </c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R1065" s="227" t="s">
        <v>289</v>
      </c>
      <c r="AT1065" s="227" t="s">
        <v>204</v>
      </c>
      <c r="AU1065" s="227" t="s">
        <v>87</v>
      </c>
      <c r="AY1065" s="18" t="s">
        <v>202</v>
      </c>
      <c r="BE1065" s="122">
        <f>IF(N1065="základná",J1065,0)</f>
        <v>0</v>
      </c>
      <c r="BF1065" s="122">
        <f>IF(N1065="znížená",J1065,0)</f>
        <v>0</v>
      </c>
      <c r="BG1065" s="122">
        <f>IF(N1065="zákl. prenesená",J1065,0)</f>
        <v>0</v>
      </c>
      <c r="BH1065" s="122">
        <f>IF(N1065="zníž. prenesená",J1065,0)</f>
        <v>0</v>
      </c>
      <c r="BI1065" s="122">
        <f>IF(N1065="nulová",J1065,0)</f>
        <v>0</v>
      </c>
      <c r="BJ1065" s="18" t="s">
        <v>87</v>
      </c>
      <c r="BK1065" s="122">
        <f>ROUND(I1065*H1065,2)</f>
        <v>0</v>
      </c>
      <c r="BL1065" s="18" t="s">
        <v>289</v>
      </c>
      <c r="BM1065" s="227" t="s">
        <v>3418</v>
      </c>
    </row>
    <row r="1066" spans="1:65" s="13" customFormat="1" ht="11.25">
      <c r="B1066" s="228"/>
      <c r="C1066" s="229"/>
      <c r="D1066" s="230" t="s">
        <v>210</v>
      </c>
      <c r="E1066" s="231" t="s">
        <v>1</v>
      </c>
      <c r="F1066" s="232" t="s">
        <v>3419</v>
      </c>
      <c r="G1066" s="229"/>
      <c r="H1066" s="233">
        <v>1</v>
      </c>
      <c r="I1066" s="234"/>
      <c r="J1066" s="229"/>
      <c r="K1066" s="229"/>
      <c r="L1066" s="235"/>
      <c r="M1066" s="236"/>
      <c r="N1066" s="237"/>
      <c r="O1066" s="237"/>
      <c r="P1066" s="237"/>
      <c r="Q1066" s="237"/>
      <c r="R1066" s="237"/>
      <c r="S1066" s="237"/>
      <c r="T1066" s="238"/>
      <c r="AT1066" s="239" t="s">
        <v>210</v>
      </c>
      <c r="AU1066" s="239" t="s">
        <v>87</v>
      </c>
      <c r="AV1066" s="13" t="s">
        <v>87</v>
      </c>
      <c r="AW1066" s="13" t="s">
        <v>33</v>
      </c>
      <c r="AX1066" s="13" t="s">
        <v>81</v>
      </c>
      <c r="AY1066" s="239" t="s">
        <v>202</v>
      </c>
    </row>
    <row r="1067" spans="1:65" s="16" customFormat="1" ht="33.75">
      <c r="B1067" s="262"/>
      <c r="C1067" s="263"/>
      <c r="D1067" s="230" t="s">
        <v>210</v>
      </c>
      <c r="E1067" s="264" t="s">
        <v>1</v>
      </c>
      <c r="F1067" s="265" t="s">
        <v>3359</v>
      </c>
      <c r="G1067" s="263"/>
      <c r="H1067" s="264" t="s">
        <v>1</v>
      </c>
      <c r="I1067" s="266"/>
      <c r="J1067" s="263"/>
      <c r="K1067" s="263"/>
      <c r="L1067" s="267"/>
      <c r="M1067" s="268"/>
      <c r="N1067" s="269"/>
      <c r="O1067" s="269"/>
      <c r="P1067" s="269"/>
      <c r="Q1067" s="269"/>
      <c r="R1067" s="269"/>
      <c r="S1067" s="269"/>
      <c r="T1067" s="270"/>
      <c r="AT1067" s="271" t="s">
        <v>210</v>
      </c>
      <c r="AU1067" s="271" t="s">
        <v>87</v>
      </c>
      <c r="AV1067" s="16" t="s">
        <v>81</v>
      </c>
      <c r="AW1067" s="16" t="s">
        <v>33</v>
      </c>
      <c r="AX1067" s="16" t="s">
        <v>77</v>
      </c>
      <c r="AY1067" s="271" t="s">
        <v>202</v>
      </c>
    </row>
    <row r="1068" spans="1:65" s="2" customFormat="1" ht="62.65" customHeight="1">
      <c r="A1068" s="36"/>
      <c r="B1068" s="37"/>
      <c r="C1068" s="215" t="s">
        <v>3420</v>
      </c>
      <c r="D1068" s="215" t="s">
        <v>204</v>
      </c>
      <c r="E1068" s="216" t="s">
        <v>3421</v>
      </c>
      <c r="F1068" s="217" t="s">
        <v>3422</v>
      </c>
      <c r="G1068" s="218" t="s">
        <v>287</v>
      </c>
      <c r="H1068" s="219">
        <v>1</v>
      </c>
      <c r="I1068" s="220"/>
      <c r="J1068" s="221">
        <f>ROUND(I1068*H1068,2)</f>
        <v>0</v>
      </c>
      <c r="K1068" s="222"/>
      <c r="L1068" s="39"/>
      <c r="M1068" s="223" t="s">
        <v>1</v>
      </c>
      <c r="N1068" s="224" t="s">
        <v>43</v>
      </c>
      <c r="O1068" s="73"/>
      <c r="P1068" s="225">
        <f>O1068*H1068</f>
        <v>0</v>
      </c>
      <c r="Q1068" s="225">
        <v>0</v>
      </c>
      <c r="R1068" s="225">
        <f>Q1068*H1068</f>
        <v>0</v>
      </c>
      <c r="S1068" s="225">
        <v>0</v>
      </c>
      <c r="T1068" s="226">
        <f>S1068*H1068</f>
        <v>0</v>
      </c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R1068" s="227" t="s">
        <v>289</v>
      </c>
      <c r="AT1068" s="227" t="s">
        <v>204</v>
      </c>
      <c r="AU1068" s="227" t="s">
        <v>87</v>
      </c>
      <c r="AY1068" s="18" t="s">
        <v>202</v>
      </c>
      <c r="BE1068" s="122">
        <f>IF(N1068="základná",J1068,0)</f>
        <v>0</v>
      </c>
      <c r="BF1068" s="122">
        <f>IF(N1068="znížená",J1068,0)</f>
        <v>0</v>
      </c>
      <c r="BG1068" s="122">
        <f>IF(N1068="zákl. prenesená",J1068,0)</f>
        <v>0</v>
      </c>
      <c r="BH1068" s="122">
        <f>IF(N1068="zníž. prenesená",J1068,0)</f>
        <v>0</v>
      </c>
      <c r="BI1068" s="122">
        <f>IF(N1068="nulová",J1068,0)</f>
        <v>0</v>
      </c>
      <c r="BJ1068" s="18" t="s">
        <v>87</v>
      </c>
      <c r="BK1068" s="122">
        <f>ROUND(I1068*H1068,2)</f>
        <v>0</v>
      </c>
      <c r="BL1068" s="18" t="s">
        <v>289</v>
      </c>
      <c r="BM1068" s="227" t="s">
        <v>3423</v>
      </c>
    </row>
    <row r="1069" spans="1:65" s="13" customFormat="1" ht="11.25">
      <c r="B1069" s="228"/>
      <c r="C1069" s="229"/>
      <c r="D1069" s="230" t="s">
        <v>210</v>
      </c>
      <c r="E1069" s="231" t="s">
        <v>1</v>
      </c>
      <c r="F1069" s="232" t="s">
        <v>3424</v>
      </c>
      <c r="G1069" s="229"/>
      <c r="H1069" s="233">
        <v>1</v>
      </c>
      <c r="I1069" s="234"/>
      <c r="J1069" s="229"/>
      <c r="K1069" s="229"/>
      <c r="L1069" s="235"/>
      <c r="M1069" s="236"/>
      <c r="N1069" s="237"/>
      <c r="O1069" s="237"/>
      <c r="P1069" s="237"/>
      <c r="Q1069" s="237"/>
      <c r="R1069" s="237"/>
      <c r="S1069" s="237"/>
      <c r="T1069" s="238"/>
      <c r="AT1069" s="239" t="s">
        <v>210</v>
      </c>
      <c r="AU1069" s="239" t="s">
        <v>87</v>
      </c>
      <c r="AV1069" s="13" t="s">
        <v>87</v>
      </c>
      <c r="AW1069" s="13" t="s">
        <v>33</v>
      </c>
      <c r="AX1069" s="13" t="s">
        <v>81</v>
      </c>
      <c r="AY1069" s="239" t="s">
        <v>202</v>
      </c>
    </row>
    <row r="1070" spans="1:65" s="2" customFormat="1" ht="49.15" customHeight="1">
      <c r="A1070" s="36"/>
      <c r="B1070" s="37"/>
      <c r="C1070" s="215" t="s">
        <v>3425</v>
      </c>
      <c r="D1070" s="215" t="s">
        <v>204</v>
      </c>
      <c r="E1070" s="216" t="s">
        <v>3426</v>
      </c>
      <c r="F1070" s="217" t="s">
        <v>3427</v>
      </c>
      <c r="G1070" s="218" t="s">
        <v>287</v>
      </c>
      <c r="H1070" s="219">
        <v>1</v>
      </c>
      <c r="I1070" s="220"/>
      <c r="J1070" s="221">
        <f>ROUND(I1070*H1070,2)</f>
        <v>0</v>
      </c>
      <c r="K1070" s="222"/>
      <c r="L1070" s="39"/>
      <c r="M1070" s="223" t="s">
        <v>1</v>
      </c>
      <c r="N1070" s="224" t="s">
        <v>43</v>
      </c>
      <c r="O1070" s="73"/>
      <c r="P1070" s="225">
        <f>O1070*H1070</f>
        <v>0</v>
      </c>
      <c r="Q1070" s="225">
        <v>0</v>
      </c>
      <c r="R1070" s="225">
        <f>Q1070*H1070</f>
        <v>0</v>
      </c>
      <c r="S1070" s="225">
        <v>0</v>
      </c>
      <c r="T1070" s="226">
        <f>S1070*H1070</f>
        <v>0</v>
      </c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R1070" s="227" t="s">
        <v>289</v>
      </c>
      <c r="AT1070" s="227" t="s">
        <v>204</v>
      </c>
      <c r="AU1070" s="227" t="s">
        <v>87</v>
      </c>
      <c r="AY1070" s="18" t="s">
        <v>202</v>
      </c>
      <c r="BE1070" s="122">
        <f>IF(N1070="základná",J1070,0)</f>
        <v>0</v>
      </c>
      <c r="BF1070" s="122">
        <f>IF(N1070="znížená",J1070,0)</f>
        <v>0</v>
      </c>
      <c r="BG1070" s="122">
        <f>IF(N1070="zákl. prenesená",J1070,0)</f>
        <v>0</v>
      </c>
      <c r="BH1070" s="122">
        <f>IF(N1070="zníž. prenesená",J1070,0)</f>
        <v>0</v>
      </c>
      <c r="BI1070" s="122">
        <f>IF(N1070="nulová",J1070,0)</f>
        <v>0</v>
      </c>
      <c r="BJ1070" s="18" t="s">
        <v>87</v>
      </c>
      <c r="BK1070" s="122">
        <f>ROUND(I1070*H1070,2)</f>
        <v>0</v>
      </c>
      <c r="BL1070" s="18" t="s">
        <v>289</v>
      </c>
      <c r="BM1070" s="227" t="s">
        <v>3428</v>
      </c>
    </row>
    <row r="1071" spans="1:65" s="13" customFormat="1" ht="11.25">
      <c r="B1071" s="228"/>
      <c r="C1071" s="229"/>
      <c r="D1071" s="230" t="s">
        <v>210</v>
      </c>
      <c r="E1071" s="231" t="s">
        <v>1</v>
      </c>
      <c r="F1071" s="232" t="s">
        <v>3429</v>
      </c>
      <c r="G1071" s="229"/>
      <c r="H1071" s="233">
        <v>1</v>
      </c>
      <c r="I1071" s="234"/>
      <c r="J1071" s="229"/>
      <c r="K1071" s="229"/>
      <c r="L1071" s="235"/>
      <c r="M1071" s="236"/>
      <c r="N1071" s="237"/>
      <c r="O1071" s="237"/>
      <c r="P1071" s="237"/>
      <c r="Q1071" s="237"/>
      <c r="R1071" s="237"/>
      <c r="S1071" s="237"/>
      <c r="T1071" s="238"/>
      <c r="AT1071" s="239" t="s">
        <v>210</v>
      </c>
      <c r="AU1071" s="239" t="s">
        <v>87</v>
      </c>
      <c r="AV1071" s="13" t="s">
        <v>87</v>
      </c>
      <c r="AW1071" s="13" t="s">
        <v>33</v>
      </c>
      <c r="AX1071" s="13" t="s">
        <v>81</v>
      </c>
      <c r="AY1071" s="239" t="s">
        <v>202</v>
      </c>
    </row>
    <row r="1072" spans="1:65" s="16" customFormat="1" ht="11.25">
      <c r="B1072" s="262"/>
      <c r="C1072" s="263"/>
      <c r="D1072" s="230" t="s">
        <v>210</v>
      </c>
      <c r="E1072" s="264" t="s">
        <v>1</v>
      </c>
      <c r="F1072" s="265" t="s">
        <v>3430</v>
      </c>
      <c r="G1072" s="263"/>
      <c r="H1072" s="264" t="s">
        <v>1</v>
      </c>
      <c r="I1072" s="266"/>
      <c r="J1072" s="263"/>
      <c r="K1072" s="263"/>
      <c r="L1072" s="267"/>
      <c r="M1072" s="268"/>
      <c r="N1072" s="269"/>
      <c r="O1072" s="269"/>
      <c r="P1072" s="269"/>
      <c r="Q1072" s="269"/>
      <c r="R1072" s="269"/>
      <c r="S1072" s="269"/>
      <c r="T1072" s="270"/>
      <c r="AT1072" s="271" t="s">
        <v>210</v>
      </c>
      <c r="AU1072" s="271" t="s">
        <v>87</v>
      </c>
      <c r="AV1072" s="16" t="s">
        <v>81</v>
      </c>
      <c r="AW1072" s="16" t="s">
        <v>33</v>
      </c>
      <c r="AX1072" s="16" t="s">
        <v>77</v>
      </c>
      <c r="AY1072" s="271" t="s">
        <v>202</v>
      </c>
    </row>
    <row r="1073" spans="1:65" s="2" customFormat="1" ht="49.15" customHeight="1">
      <c r="A1073" s="36"/>
      <c r="B1073" s="37"/>
      <c r="C1073" s="215" t="s">
        <v>3431</v>
      </c>
      <c r="D1073" s="215" t="s">
        <v>204</v>
      </c>
      <c r="E1073" s="216" t="s">
        <v>3432</v>
      </c>
      <c r="F1073" s="217" t="s">
        <v>3433</v>
      </c>
      <c r="G1073" s="218" t="s">
        <v>287</v>
      </c>
      <c r="H1073" s="219">
        <v>1</v>
      </c>
      <c r="I1073" s="220"/>
      <c r="J1073" s="221">
        <f>ROUND(I1073*H1073,2)</f>
        <v>0</v>
      </c>
      <c r="K1073" s="222"/>
      <c r="L1073" s="39"/>
      <c r="M1073" s="223" t="s">
        <v>1</v>
      </c>
      <c r="N1073" s="224" t="s">
        <v>43</v>
      </c>
      <c r="O1073" s="73"/>
      <c r="P1073" s="225">
        <f>O1073*H1073</f>
        <v>0</v>
      </c>
      <c r="Q1073" s="225">
        <v>0</v>
      </c>
      <c r="R1073" s="225">
        <f>Q1073*H1073</f>
        <v>0</v>
      </c>
      <c r="S1073" s="225">
        <v>0</v>
      </c>
      <c r="T1073" s="226">
        <f>S1073*H1073</f>
        <v>0</v>
      </c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R1073" s="227" t="s">
        <v>289</v>
      </c>
      <c r="AT1073" s="227" t="s">
        <v>204</v>
      </c>
      <c r="AU1073" s="227" t="s">
        <v>87</v>
      </c>
      <c r="AY1073" s="18" t="s">
        <v>202</v>
      </c>
      <c r="BE1073" s="122">
        <f>IF(N1073="základná",J1073,0)</f>
        <v>0</v>
      </c>
      <c r="BF1073" s="122">
        <f>IF(N1073="znížená",J1073,0)</f>
        <v>0</v>
      </c>
      <c r="BG1073" s="122">
        <f>IF(N1073="zákl. prenesená",J1073,0)</f>
        <v>0</v>
      </c>
      <c r="BH1073" s="122">
        <f>IF(N1073="zníž. prenesená",J1073,0)</f>
        <v>0</v>
      </c>
      <c r="BI1073" s="122">
        <f>IF(N1073="nulová",J1073,0)</f>
        <v>0</v>
      </c>
      <c r="BJ1073" s="18" t="s">
        <v>87</v>
      </c>
      <c r="BK1073" s="122">
        <f>ROUND(I1073*H1073,2)</f>
        <v>0</v>
      </c>
      <c r="BL1073" s="18" t="s">
        <v>289</v>
      </c>
      <c r="BM1073" s="227" t="s">
        <v>3434</v>
      </c>
    </row>
    <row r="1074" spans="1:65" s="13" customFormat="1" ht="11.25">
      <c r="B1074" s="228"/>
      <c r="C1074" s="229"/>
      <c r="D1074" s="230" t="s">
        <v>210</v>
      </c>
      <c r="E1074" s="231" t="s">
        <v>1</v>
      </c>
      <c r="F1074" s="232" t="s">
        <v>3435</v>
      </c>
      <c r="G1074" s="229"/>
      <c r="H1074" s="233">
        <v>1</v>
      </c>
      <c r="I1074" s="234"/>
      <c r="J1074" s="229"/>
      <c r="K1074" s="229"/>
      <c r="L1074" s="235"/>
      <c r="M1074" s="236"/>
      <c r="N1074" s="237"/>
      <c r="O1074" s="237"/>
      <c r="P1074" s="237"/>
      <c r="Q1074" s="237"/>
      <c r="R1074" s="237"/>
      <c r="S1074" s="237"/>
      <c r="T1074" s="238"/>
      <c r="AT1074" s="239" t="s">
        <v>210</v>
      </c>
      <c r="AU1074" s="239" t="s">
        <v>87</v>
      </c>
      <c r="AV1074" s="13" t="s">
        <v>87</v>
      </c>
      <c r="AW1074" s="13" t="s">
        <v>33</v>
      </c>
      <c r="AX1074" s="13" t="s">
        <v>81</v>
      </c>
      <c r="AY1074" s="239" t="s">
        <v>202</v>
      </c>
    </row>
    <row r="1075" spans="1:65" s="2" customFormat="1" ht="49.15" customHeight="1">
      <c r="A1075" s="36"/>
      <c r="B1075" s="37"/>
      <c r="C1075" s="215" t="s">
        <v>3436</v>
      </c>
      <c r="D1075" s="215" t="s">
        <v>204</v>
      </c>
      <c r="E1075" s="216" t="s">
        <v>3437</v>
      </c>
      <c r="F1075" s="217" t="s">
        <v>3438</v>
      </c>
      <c r="G1075" s="218" t="s">
        <v>287</v>
      </c>
      <c r="H1075" s="219">
        <v>1</v>
      </c>
      <c r="I1075" s="220"/>
      <c r="J1075" s="221">
        <f>ROUND(I1075*H1075,2)</f>
        <v>0</v>
      </c>
      <c r="K1075" s="222"/>
      <c r="L1075" s="39"/>
      <c r="M1075" s="223" t="s">
        <v>1</v>
      </c>
      <c r="N1075" s="224" t="s">
        <v>43</v>
      </c>
      <c r="O1075" s="73"/>
      <c r="P1075" s="225">
        <f>O1075*H1075</f>
        <v>0</v>
      </c>
      <c r="Q1075" s="225">
        <v>0</v>
      </c>
      <c r="R1075" s="225">
        <f>Q1075*H1075</f>
        <v>0</v>
      </c>
      <c r="S1075" s="225">
        <v>0</v>
      </c>
      <c r="T1075" s="226">
        <f>S1075*H1075</f>
        <v>0</v>
      </c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R1075" s="227" t="s">
        <v>289</v>
      </c>
      <c r="AT1075" s="227" t="s">
        <v>204</v>
      </c>
      <c r="AU1075" s="227" t="s">
        <v>87</v>
      </c>
      <c r="AY1075" s="18" t="s">
        <v>202</v>
      </c>
      <c r="BE1075" s="122">
        <f>IF(N1075="základná",J1075,0)</f>
        <v>0</v>
      </c>
      <c r="BF1075" s="122">
        <f>IF(N1075="znížená",J1075,0)</f>
        <v>0</v>
      </c>
      <c r="BG1075" s="122">
        <f>IF(N1075="zákl. prenesená",J1075,0)</f>
        <v>0</v>
      </c>
      <c r="BH1075" s="122">
        <f>IF(N1075="zníž. prenesená",J1075,0)</f>
        <v>0</v>
      </c>
      <c r="BI1075" s="122">
        <f>IF(N1075="nulová",J1075,0)</f>
        <v>0</v>
      </c>
      <c r="BJ1075" s="18" t="s">
        <v>87</v>
      </c>
      <c r="BK1075" s="122">
        <f>ROUND(I1075*H1075,2)</f>
        <v>0</v>
      </c>
      <c r="BL1075" s="18" t="s">
        <v>289</v>
      </c>
      <c r="BM1075" s="227" t="s">
        <v>3439</v>
      </c>
    </row>
    <row r="1076" spans="1:65" s="13" customFormat="1" ht="11.25">
      <c r="B1076" s="228"/>
      <c r="C1076" s="229"/>
      <c r="D1076" s="230" t="s">
        <v>210</v>
      </c>
      <c r="E1076" s="231" t="s">
        <v>1</v>
      </c>
      <c r="F1076" s="232" t="s">
        <v>3440</v>
      </c>
      <c r="G1076" s="229"/>
      <c r="H1076" s="233">
        <v>1</v>
      </c>
      <c r="I1076" s="234"/>
      <c r="J1076" s="229"/>
      <c r="K1076" s="229"/>
      <c r="L1076" s="235"/>
      <c r="M1076" s="236"/>
      <c r="N1076" s="237"/>
      <c r="O1076" s="237"/>
      <c r="P1076" s="237"/>
      <c r="Q1076" s="237"/>
      <c r="R1076" s="237"/>
      <c r="S1076" s="237"/>
      <c r="T1076" s="238"/>
      <c r="AT1076" s="239" t="s">
        <v>210</v>
      </c>
      <c r="AU1076" s="239" t="s">
        <v>87</v>
      </c>
      <c r="AV1076" s="13" t="s">
        <v>87</v>
      </c>
      <c r="AW1076" s="13" t="s">
        <v>33</v>
      </c>
      <c r="AX1076" s="13" t="s">
        <v>81</v>
      </c>
      <c r="AY1076" s="239" t="s">
        <v>202</v>
      </c>
    </row>
    <row r="1077" spans="1:65" s="16" customFormat="1" ht="11.25">
      <c r="B1077" s="262"/>
      <c r="C1077" s="263"/>
      <c r="D1077" s="230" t="s">
        <v>210</v>
      </c>
      <c r="E1077" s="264" t="s">
        <v>1</v>
      </c>
      <c r="F1077" s="265" t="s">
        <v>3441</v>
      </c>
      <c r="G1077" s="263"/>
      <c r="H1077" s="264" t="s">
        <v>1</v>
      </c>
      <c r="I1077" s="266"/>
      <c r="J1077" s="263"/>
      <c r="K1077" s="263"/>
      <c r="L1077" s="267"/>
      <c r="M1077" s="268"/>
      <c r="N1077" s="269"/>
      <c r="O1077" s="269"/>
      <c r="P1077" s="269"/>
      <c r="Q1077" s="269"/>
      <c r="R1077" s="269"/>
      <c r="S1077" s="269"/>
      <c r="T1077" s="270"/>
      <c r="AT1077" s="271" t="s">
        <v>210</v>
      </c>
      <c r="AU1077" s="271" t="s">
        <v>87</v>
      </c>
      <c r="AV1077" s="16" t="s">
        <v>81</v>
      </c>
      <c r="AW1077" s="16" t="s">
        <v>33</v>
      </c>
      <c r="AX1077" s="16" t="s">
        <v>77</v>
      </c>
      <c r="AY1077" s="271" t="s">
        <v>202</v>
      </c>
    </row>
    <row r="1078" spans="1:65" s="2" customFormat="1" ht="49.15" customHeight="1">
      <c r="A1078" s="36"/>
      <c r="B1078" s="37"/>
      <c r="C1078" s="215" t="s">
        <v>3442</v>
      </c>
      <c r="D1078" s="215" t="s">
        <v>204</v>
      </c>
      <c r="E1078" s="216" t="s">
        <v>3443</v>
      </c>
      <c r="F1078" s="217" t="s">
        <v>3390</v>
      </c>
      <c r="G1078" s="218" t="s">
        <v>287</v>
      </c>
      <c r="H1078" s="219">
        <v>1</v>
      </c>
      <c r="I1078" s="220"/>
      <c r="J1078" s="221">
        <f>ROUND(I1078*H1078,2)</f>
        <v>0</v>
      </c>
      <c r="K1078" s="222"/>
      <c r="L1078" s="39"/>
      <c r="M1078" s="223" t="s">
        <v>1</v>
      </c>
      <c r="N1078" s="224" t="s">
        <v>43</v>
      </c>
      <c r="O1078" s="73"/>
      <c r="P1078" s="225">
        <f>O1078*H1078</f>
        <v>0</v>
      </c>
      <c r="Q1078" s="225">
        <v>0</v>
      </c>
      <c r="R1078" s="225">
        <f>Q1078*H1078</f>
        <v>0</v>
      </c>
      <c r="S1078" s="225">
        <v>0</v>
      </c>
      <c r="T1078" s="226">
        <f>S1078*H1078</f>
        <v>0</v>
      </c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R1078" s="227" t="s">
        <v>289</v>
      </c>
      <c r="AT1078" s="227" t="s">
        <v>204</v>
      </c>
      <c r="AU1078" s="227" t="s">
        <v>87</v>
      </c>
      <c r="AY1078" s="18" t="s">
        <v>202</v>
      </c>
      <c r="BE1078" s="122">
        <f>IF(N1078="základná",J1078,0)</f>
        <v>0</v>
      </c>
      <c r="BF1078" s="122">
        <f>IF(N1078="znížená",J1078,0)</f>
        <v>0</v>
      </c>
      <c r="BG1078" s="122">
        <f>IF(N1078="zákl. prenesená",J1078,0)</f>
        <v>0</v>
      </c>
      <c r="BH1078" s="122">
        <f>IF(N1078="zníž. prenesená",J1078,0)</f>
        <v>0</v>
      </c>
      <c r="BI1078" s="122">
        <f>IF(N1078="nulová",J1078,0)</f>
        <v>0</v>
      </c>
      <c r="BJ1078" s="18" t="s">
        <v>87</v>
      </c>
      <c r="BK1078" s="122">
        <f>ROUND(I1078*H1078,2)</f>
        <v>0</v>
      </c>
      <c r="BL1078" s="18" t="s">
        <v>289</v>
      </c>
      <c r="BM1078" s="227" t="s">
        <v>3444</v>
      </c>
    </row>
    <row r="1079" spans="1:65" s="13" customFormat="1" ht="11.25">
      <c r="B1079" s="228"/>
      <c r="C1079" s="229"/>
      <c r="D1079" s="230" t="s">
        <v>210</v>
      </c>
      <c r="E1079" s="231" t="s">
        <v>1</v>
      </c>
      <c r="F1079" s="232" t="s">
        <v>3445</v>
      </c>
      <c r="G1079" s="229"/>
      <c r="H1079" s="233">
        <v>1</v>
      </c>
      <c r="I1079" s="234"/>
      <c r="J1079" s="229"/>
      <c r="K1079" s="229"/>
      <c r="L1079" s="235"/>
      <c r="M1079" s="236"/>
      <c r="N1079" s="237"/>
      <c r="O1079" s="237"/>
      <c r="P1079" s="237"/>
      <c r="Q1079" s="237"/>
      <c r="R1079" s="237"/>
      <c r="S1079" s="237"/>
      <c r="T1079" s="238"/>
      <c r="AT1079" s="239" t="s">
        <v>210</v>
      </c>
      <c r="AU1079" s="239" t="s">
        <v>87</v>
      </c>
      <c r="AV1079" s="13" t="s">
        <v>87</v>
      </c>
      <c r="AW1079" s="13" t="s">
        <v>33</v>
      </c>
      <c r="AX1079" s="13" t="s">
        <v>81</v>
      </c>
      <c r="AY1079" s="239" t="s">
        <v>202</v>
      </c>
    </row>
    <row r="1080" spans="1:65" s="2" customFormat="1" ht="62.65" customHeight="1">
      <c r="A1080" s="36"/>
      <c r="B1080" s="37"/>
      <c r="C1080" s="215" t="s">
        <v>3446</v>
      </c>
      <c r="D1080" s="215" t="s">
        <v>204</v>
      </c>
      <c r="E1080" s="216" t="s">
        <v>3447</v>
      </c>
      <c r="F1080" s="217" t="s">
        <v>3448</v>
      </c>
      <c r="G1080" s="218" t="s">
        <v>287</v>
      </c>
      <c r="H1080" s="219">
        <v>1</v>
      </c>
      <c r="I1080" s="220"/>
      <c r="J1080" s="221">
        <f>ROUND(I1080*H1080,2)</f>
        <v>0</v>
      </c>
      <c r="K1080" s="222"/>
      <c r="L1080" s="39"/>
      <c r="M1080" s="223" t="s">
        <v>1</v>
      </c>
      <c r="N1080" s="224" t="s">
        <v>43</v>
      </c>
      <c r="O1080" s="73"/>
      <c r="P1080" s="225">
        <f>O1080*H1080</f>
        <v>0</v>
      </c>
      <c r="Q1080" s="225">
        <v>0</v>
      </c>
      <c r="R1080" s="225">
        <f>Q1080*H1080</f>
        <v>0</v>
      </c>
      <c r="S1080" s="225">
        <v>0</v>
      </c>
      <c r="T1080" s="226">
        <f>S1080*H1080</f>
        <v>0</v>
      </c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R1080" s="227" t="s">
        <v>289</v>
      </c>
      <c r="AT1080" s="227" t="s">
        <v>204</v>
      </c>
      <c r="AU1080" s="227" t="s">
        <v>87</v>
      </c>
      <c r="AY1080" s="18" t="s">
        <v>202</v>
      </c>
      <c r="BE1080" s="122">
        <f>IF(N1080="základná",J1080,0)</f>
        <v>0</v>
      </c>
      <c r="BF1080" s="122">
        <f>IF(N1080="znížená",J1080,0)</f>
        <v>0</v>
      </c>
      <c r="BG1080" s="122">
        <f>IF(N1080="zákl. prenesená",J1080,0)</f>
        <v>0</v>
      </c>
      <c r="BH1080" s="122">
        <f>IF(N1080="zníž. prenesená",J1080,0)</f>
        <v>0</v>
      </c>
      <c r="BI1080" s="122">
        <f>IF(N1080="nulová",J1080,0)</f>
        <v>0</v>
      </c>
      <c r="BJ1080" s="18" t="s">
        <v>87</v>
      </c>
      <c r="BK1080" s="122">
        <f>ROUND(I1080*H1080,2)</f>
        <v>0</v>
      </c>
      <c r="BL1080" s="18" t="s">
        <v>289</v>
      </c>
      <c r="BM1080" s="227" t="s">
        <v>3449</v>
      </c>
    </row>
    <row r="1081" spans="1:65" s="13" customFormat="1" ht="11.25">
      <c r="B1081" s="228"/>
      <c r="C1081" s="229"/>
      <c r="D1081" s="230" t="s">
        <v>210</v>
      </c>
      <c r="E1081" s="231" t="s">
        <v>1</v>
      </c>
      <c r="F1081" s="232" t="s">
        <v>3450</v>
      </c>
      <c r="G1081" s="229"/>
      <c r="H1081" s="233">
        <v>1</v>
      </c>
      <c r="I1081" s="234"/>
      <c r="J1081" s="229"/>
      <c r="K1081" s="229"/>
      <c r="L1081" s="235"/>
      <c r="M1081" s="236"/>
      <c r="N1081" s="237"/>
      <c r="O1081" s="237"/>
      <c r="P1081" s="237"/>
      <c r="Q1081" s="237"/>
      <c r="R1081" s="237"/>
      <c r="S1081" s="237"/>
      <c r="T1081" s="238"/>
      <c r="AT1081" s="239" t="s">
        <v>210</v>
      </c>
      <c r="AU1081" s="239" t="s">
        <v>87</v>
      </c>
      <c r="AV1081" s="13" t="s">
        <v>87</v>
      </c>
      <c r="AW1081" s="13" t="s">
        <v>33</v>
      </c>
      <c r="AX1081" s="13" t="s">
        <v>81</v>
      </c>
      <c r="AY1081" s="239" t="s">
        <v>202</v>
      </c>
    </row>
    <row r="1082" spans="1:65" s="2" customFormat="1" ht="49.15" customHeight="1">
      <c r="A1082" s="36"/>
      <c r="B1082" s="37"/>
      <c r="C1082" s="215" t="s">
        <v>468</v>
      </c>
      <c r="D1082" s="215" t="s">
        <v>204</v>
      </c>
      <c r="E1082" s="216" t="s">
        <v>3451</v>
      </c>
      <c r="F1082" s="217" t="s">
        <v>3362</v>
      </c>
      <c r="G1082" s="218" t="s">
        <v>287</v>
      </c>
      <c r="H1082" s="219">
        <v>1</v>
      </c>
      <c r="I1082" s="220"/>
      <c r="J1082" s="221">
        <f>ROUND(I1082*H1082,2)</f>
        <v>0</v>
      </c>
      <c r="K1082" s="222"/>
      <c r="L1082" s="39"/>
      <c r="M1082" s="223" t="s">
        <v>1</v>
      </c>
      <c r="N1082" s="224" t="s">
        <v>43</v>
      </c>
      <c r="O1082" s="73"/>
      <c r="P1082" s="225">
        <f>O1082*H1082</f>
        <v>0</v>
      </c>
      <c r="Q1082" s="225">
        <v>0</v>
      </c>
      <c r="R1082" s="225">
        <f>Q1082*H1082</f>
        <v>0</v>
      </c>
      <c r="S1082" s="225">
        <v>0</v>
      </c>
      <c r="T1082" s="226">
        <f>S1082*H1082</f>
        <v>0</v>
      </c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R1082" s="227" t="s">
        <v>289</v>
      </c>
      <c r="AT1082" s="227" t="s">
        <v>204</v>
      </c>
      <c r="AU1082" s="227" t="s">
        <v>87</v>
      </c>
      <c r="AY1082" s="18" t="s">
        <v>202</v>
      </c>
      <c r="BE1082" s="122">
        <f>IF(N1082="základná",J1082,0)</f>
        <v>0</v>
      </c>
      <c r="BF1082" s="122">
        <f>IF(N1082="znížená",J1082,0)</f>
        <v>0</v>
      </c>
      <c r="BG1082" s="122">
        <f>IF(N1082="zákl. prenesená",J1082,0)</f>
        <v>0</v>
      </c>
      <c r="BH1082" s="122">
        <f>IF(N1082="zníž. prenesená",J1082,0)</f>
        <v>0</v>
      </c>
      <c r="BI1082" s="122">
        <f>IF(N1082="nulová",J1082,0)</f>
        <v>0</v>
      </c>
      <c r="BJ1082" s="18" t="s">
        <v>87</v>
      </c>
      <c r="BK1082" s="122">
        <f>ROUND(I1082*H1082,2)</f>
        <v>0</v>
      </c>
      <c r="BL1082" s="18" t="s">
        <v>289</v>
      </c>
      <c r="BM1082" s="227" t="s">
        <v>3452</v>
      </c>
    </row>
    <row r="1083" spans="1:65" s="13" customFormat="1" ht="11.25">
      <c r="B1083" s="228"/>
      <c r="C1083" s="229"/>
      <c r="D1083" s="230" t="s">
        <v>210</v>
      </c>
      <c r="E1083" s="231" t="s">
        <v>1</v>
      </c>
      <c r="F1083" s="232" t="s">
        <v>3453</v>
      </c>
      <c r="G1083" s="229"/>
      <c r="H1083" s="233">
        <v>1</v>
      </c>
      <c r="I1083" s="234"/>
      <c r="J1083" s="229"/>
      <c r="K1083" s="229"/>
      <c r="L1083" s="235"/>
      <c r="M1083" s="236"/>
      <c r="N1083" s="237"/>
      <c r="O1083" s="237"/>
      <c r="P1083" s="237"/>
      <c r="Q1083" s="237"/>
      <c r="R1083" s="237"/>
      <c r="S1083" s="237"/>
      <c r="T1083" s="238"/>
      <c r="AT1083" s="239" t="s">
        <v>210</v>
      </c>
      <c r="AU1083" s="239" t="s">
        <v>87</v>
      </c>
      <c r="AV1083" s="13" t="s">
        <v>87</v>
      </c>
      <c r="AW1083" s="13" t="s">
        <v>33</v>
      </c>
      <c r="AX1083" s="13" t="s">
        <v>81</v>
      </c>
      <c r="AY1083" s="239" t="s">
        <v>202</v>
      </c>
    </row>
    <row r="1084" spans="1:65" s="16" customFormat="1" ht="33.75">
      <c r="B1084" s="262"/>
      <c r="C1084" s="263"/>
      <c r="D1084" s="230" t="s">
        <v>210</v>
      </c>
      <c r="E1084" s="264" t="s">
        <v>1</v>
      </c>
      <c r="F1084" s="265" t="s">
        <v>3359</v>
      </c>
      <c r="G1084" s="263"/>
      <c r="H1084" s="264" t="s">
        <v>1</v>
      </c>
      <c r="I1084" s="266"/>
      <c r="J1084" s="263"/>
      <c r="K1084" s="263"/>
      <c r="L1084" s="267"/>
      <c r="M1084" s="268"/>
      <c r="N1084" s="269"/>
      <c r="O1084" s="269"/>
      <c r="P1084" s="269"/>
      <c r="Q1084" s="269"/>
      <c r="R1084" s="269"/>
      <c r="S1084" s="269"/>
      <c r="T1084" s="270"/>
      <c r="AT1084" s="271" t="s">
        <v>210</v>
      </c>
      <c r="AU1084" s="271" t="s">
        <v>87</v>
      </c>
      <c r="AV1084" s="16" t="s">
        <v>81</v>
      </c>
      <c r="AW1084" s="16" t="s">
        <v>33</v>
      </c>
      <c r="AX1084" s="16" t="s">
        <v>77</v>
      </c>
      <c r="AY1084" s="271" t="s">
        <v>202</v>
      </c>
    </row>
    <row r="1085" spans="1:65" s="2" customFormat="1" ht="24.2" customHeight="1">
      <c r="A1085" s="36"/>
      <c r="B1085" s="37"/>
      <c r="C1085" s="215" t="s">
        <v>3454</v>
      </c>
      <c r="D1085" s="215" t="s">
        <v>204</v>
      </c>
      <c r="E1085" s="216" t="s">
        <v>3455</v>
      </c>
      <c r="F1085" s="217" t="s">
        <v>3456</v>
      </c>
      <c r="G1085" s="218" t="s">
        <v>223</v>
      </c>
      <c r="H1085" s="219">
        <v>207.42</v>
      </c>
      <c r="I1085" s="220"/>
      <c r="J1085" s="221">
        <f>ROUND(I1085*H1085,2)</f>
        <v>0</v>
      </c>
      <c r="K1085" s="222"/>
      <c r="L1085" s="39"/>
      <c r="M1085" s="223" t="s">
        <v>1</v>
      </c>
      <c r="N1085" s="224" t="s">
        <v>43</v>
      </c>
      <c r="O1085" s="73"/>
      <c r="P1085" s="225">
        <f>O1085*H1085</f>
        <v>0</v>
      </c>
      <c r="Q1085" s="225">
        <v>0</v>
      </c>
      <c r="R1085" s="225">
        <f>Q1085*H1085</f>
        <v>0</v>
      </c>
      <c r="S1085" s="225">
        <v>0</v>
      </c>
      <c r="T1085" s="226">
        <f>S1085*H1085</f>
        <v>0</v>
      </c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R1085" s="227" t="s">
        <v>289</v>
      </c>
      <c r="AT1085" s="227" t="s">
        <v>204</v>
      </c>
      <c r="AU1085" s="227" t="s">
        <v>87</v>
      </c>
      <c r="AY1085" s="18" t="s">
        <v>202</v>
      </c>
      <c r="BE1085" s="122">
        <f>IF(N1085="základná",J1085,0)</f>
        <v>0</v>
      </c>
      <c r="BF1085" s="122">
        <f>IF(N1085="znížená",J1085,0)</f>
        <v>0</v>
      </c>
      <c r="BG1085" s="122">
        <f>IF(N1085="zákl. prenesená",J1085,0)</f>
        <v>0</v>
      </c>
      <c r="BH1085" s="122">
        <f>IF(N1085="zníž. prenesená",J1085,0)</f>
        <v>0</v>
      </c>
      <c r="BI1085" s="122">
        <f>IF(N1085="nulová",J1085,0)</f>
        <v>0</v>
      </c>
      <c r="BJ1085" s="18" t="s">
        <v>87</v>
      </c>
      <c r="BK1085" s="122">
        <f>ROUND(I1085*H1085,2)</f>
        <v>0</v>
      </c>
      <c r="BL1085" s="18" t="s">
        <v>289</v>
      </c>
      <c r="BM1085" s="227" t="s">
        <v>3457</v>
      </c>
    </row>
    <row r="1086" spans="1:65" s="16" customFormat="1" ht="11.25">
      <c r="B1086" s="262"/>
      <c r="C1086" s="263"/>
      <c r="D1086" s="230" t="s">
        <v>210</v>
      </c>
      <c r="E1086" s="264" t="s">
        <v>1</v>
      </c>
      <c r="F1086" s="265" t="s">
        <v>3458</v>
      </c>
      <c r="G1086" s="263"/>
      <c r="H1086" s="264" t="s">
        <v>1</v>
      </c>
      <c r="I1086" s="266"/>
      <c r="J1086" s="263"/>
      <c r="K1086" s="263"/>
      <c r="L1086" s="267"/>
      <c r="M1086" s="268"/>
      <c r="N1086" s="269"/>
      <c r="O1086" s="269"/>
      <c r="P1086" s="269"/>
      <c r="Q1086" s="269"/>
      <c r="R1086" s="269"/>
      <c r="S1086" s="269"/>
      <c r="T1086" s="270"/>
      <c r="AT1086" s="271" t="s">
        <v>210</v>
      </c>
      <c r="AU1086" s="271" t="s">
        <v>87</v>
      </c>
      <c r="AV1086" s="16" t="s">
        <v>81</v>
      </c>
      <c r="AW1086" s="16" t="s">
        <v>33</v>
      </c>
      <c r="AX1086" s="16" t="s">
        <v>77</v>
      </c>
      <c r="AY1086" s="271" t="s">
        <v>202</v>
      </c>
    </row>
    <row r="1087" spans="1:65" s="13" customFormat="1" ht="11.25">
      <c r="B1087" s="228"/>
      <c r="C1087" s="229"/>
      <c r="D1087" s="230" t="s">
        <v>210</v>
      </c>
      <c r="E1087" s="231" t="s">
        <v>1</v>
      </c>
      <c r="F1087" s="232" t="s">
        <v>3459</v>
      </c>
      <c r="G1087" s="229"/>
      <c r="H1087" s="233">
        <v>207.42</v>
      </c>
      <c r="I1087" s="234"/>
      <c r="J1087" s="229"/>
      <c r="K1087" s="229"/>
      <c r="L1087" s="235"/>
      <c r="M1087" s="236"/>
      <c r="N1087" s="237"/>
      <c r="O1087" s="237"/>
      <c r="P1087" s="237"/>
      <c r="Q1087" s="237"/>
      <c r="R1087" s="237"/>
      <c r="S1087" s="237"/>
      <c r="T1087" s="238"/>
      <c r="AT1087" s="239" t="s">
        <v>210</v>
      </c>
      <c r="AU1087" s="239" t="s">
        <v>87</v>
      </c>
      <c r="AV1087" s="13" t="s">
        <v>87</v>
      </c>
      <c r="AW1087" s="13" t="s">
        <v>33</v>
      </c>
      <c r="AX1087" s="13" t="s">
        <v>81</v>
      </c>
      <c r="AY1087" s="239" t="s">
        <v>202</v>
      </c>
    </row>
    <row r="1088" spans="1:65" s="16" customFormat="1" ht="33.75">
      <c r="B1088" s="262"/>
      <c r="C1088" s="263"/>
      <c r="D1088" s="230" t="s">
        <v>210</v>
      </c>
      <c r="E1088" s="264" t="s">
        <v>1</v>
      </c>
      <c r="F1088" s="265" t="s">
        <v>3460</v>
      </c>
      <c r="G1088" s="263"/>
      <c r="H1088" s="264" t="s">
        <v>1</v>
      </c>
      <c r="I1088" s="266"/>
      <c r="J1088" s="263"/>
      <c r="K1088" s="263"/>
      <c r="L1088" s="267"/>
      <c r="M1088" s="268"/>
      <c r="N1088" s="269"/>
      <c r="O1088" s="269"/>
      <c r="P1088" s="269"/>
      <c r="Q1088" s="269"/>
      <c r="R1088" s="269"/>
      <c r="S1088" s="269"/>
      <c r="T1088" s="270"/>
      <c r="AT1088" s="271" t="s">
        <v>210</v>
      </c>
      <c r="AU1088" s="271" t="s">
        <v>87</v>
      </c>
      <c r="AV1088" s="16" t="s">
        <v>81</v>
      </c>
      <c r="AW1088" s="16" t="s">
        <v>33</v>
      </c>
      <c r="AX1088" s="16" t="s">
        <v>77</v>
      </c>
      <c r="AY1088" s="271" t="s">
        <v>202</v>
      </c>
    </row>
    <row r="1089" spans="1:65" s="16" customFormat="1" ht="22.5">
      <c r="B1089" s="262"/>
      <c r="C1089" s="263"/>
      <c r="D1089" s="230" t="s">
        <v>210</v>
      </c>
      <c r="E1089" s="264" t="s">
        <v>1</v>
      </c>
      <c r="F1089" s="265" t="s">
        <v>3461</v>
      </c>
      <c r="G1089" s="263"/>
      <c r="H1089" s="264" t="s">
        <v>1</v>
      </c>
      <c r="I1089" s="266"/>
      <c r="J1089" s="263"/>
      <c r="K1089" s="263"/>
      <c r="L1089" s="267"/>
      <c r="M1089" s="268"/>
      <c r="N1089" s="269"/>
      <c r="O1089" s="269"/>
      <c r="P1089" s="269"/>
      <c r="Q1089" s="269"/>
      <c r="R1089" s="269"/>
      <c r="S1089" s="269"/>
      <c r="T1089" s="270"/>
      <c r="AT1089" s="271" t="s">
        <v>210</v>
      </c>
      <c r="AU1089" s="271" t="s">
        <v>87</v>
      </c>
      <c r="AV1089" s="16" t="s">
        <v>81</v>
      </c>
      <c r="AW1089" s="16" t="s">
        <v>33</v>
      </c>
      <c r="AX1089" s="16" t="s">
        <v>77</v>
      </c>
      <c r="AY1089" s="271" t="s">
        <v>202</v>
      </c>
    </row>
    <row r="1090" spans="1:65" s="2" customFormat="1" ht="14.45" customHeight="1">
      <c r="A1090" s="36"/>
      <c r="B1090" s="37"/>
      <c r="C1090" s="215" t="s">
        <v>3462</v>
      </c>
      <c r="D1090" s="215" t="s">
        <v>204</v>
      </c>
      <c r="E1090" s="216" t="s">
        <v>3463</v>
      </c>
      <c r="F1090" s="217" t="s">
        <v>3464</v>
      </c>
      <c r="G1090" s="218" t="s">
        <v>223</v>
      </c>
      <c r="H1090" s="219">
        <v>181.11</v>
      </c>
      <c r="I1090" s="220"/>
      <c r="J1090" s="221">
        <f>ROUND(I1090*H1090,2)</f>
        <v>0</v>
      </c>
      <c r="K1090" s="222"/>
      <c r="L1090" s="39"/>
      <c r="M1090" s="223" t="s">
        <v>1</v>
      </c>
      <c r="N1090" s="224" t="s">
        <v>43</v>
      </c>
      <c r="O1090" s="73"/>
      <c r="P1090" s="225">
        <f>O1090*H1090</f>
        <v>0</v>
      </c>
      <c r="Q1090" s="225">
        <v>0</v>
      </c>
      <c r="R1090" s="225">
        <f>Q1090*H1090</f>
        <v>0</v>
      </c>
      <c r="S1090" s="225">
        <v>0</v>
      </c>
      <c r="T1090" s="226">
        <f>S1090*H1090</f>
        <v>0</v>
      </c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R1090" s="227" t="s">
        <v>289</v>
      </c>
      <c r="AT1090" s="227" t="s">
        <v>204</v>
      </c>
      <c r="AU1090" s="227" t="s">
        <v>87</v>
      </c>
      <c r="AY1090" s="18" t="s">
        <v>202</v>
      </c>
      <c r="BE1090" s="122">
        <f>IF(N1090="základná",J1090,0)</f>
        <v>0</v>
      </c>
      <c r="BF1090" s="122">
        <f>IF(N1090="znížená",J1090,0)</f>
        <v>0</v>
      </c>
      <c r="BG1090" s="122">
        <f>IF(N1090="zákl. prenesená",J1090,0)</f>
        <v>0</v>
      </c>
      <c r="BH1090" s="122">
        <f>IF(N1090="zníž. prenesená",J1090,0)</f>
        <v>0</v>
      </c>
      <c r="BI1090" s="122">
        <f>IF(N1090="nulová",J1090,0)</f>
        <v>0</v>
      </c>
      <c r="BJ1090" s="18" t="s">
        <v>87</v>
      </c>
      <c r="BK1090" s="122">
        <f>ROUND(I1090*H1090,2)</f>
        <v>0</v>
      </c>
      <c r="BL1090" s="18" t="s">
        <v>289</v>
      </c>
      <c r="BM1090" s="227" t="s">
        <v>3465</v>
      </c>
    </row>
    <row r="1091" spans="1:65" s="13" customFormat="1" ht="11.25">
      <c r="B1091" s="228"/>
      <c r="C1091" s="229"/>
      <c r="D1091" s="230" t="s">
        <v>210</v>
      </c>
      <c r="E1091" s="231" t="s">
        <v>1</v>
      </c>
      <c r="F1091" s="232" t="s">
        <v>3466</v>
      </c>
      <c r="G1091" s="229"/>
      <c r="H1091" s="233">
        <v>181.11</v>
      </c>
      <c r="I1091" s="234"/>
      <c r="J1091" s="229"/>
      <c r="K1091" s="229"/>
      <c r="L1091" s="235"/>
      <c r="M1091" s="236"/>
      <c r="N1091" s="237"/>
      <c r="O1091" s="237"/>
      <c r="P1091" s="237"/>
      <c r="Q1091" s="237"/>
      <c r="R1091" s="237"/>
      <c r="S1091" s="237"/>
      <c r="T1091" s="238"/>
      <c r="AT1091" s="239" t="s">
        <v>210</v>
      </c>
      <c r="AU1091" s="239" t="s">
        <v>87</v>
      </c>
      <c r="AV1091" s="13" t="s">
        <v>87</v>
      </c>
      <c r="AW1091" s="13" t="s">
        <v>33</v>
      </c>
      <c r="AX1091" s="13" t="s">
        <v>81</v>
      </c>
      <c r="AY1091" s="239" t="s">
        <v>202</v>
      </c>
    </row>
    <row r="1092" spans="1:65" s="16" customFormat="1" ht="22.5">
      <c r="B1092" s="262"/>
      <c r="C1092" s="263"/>
      <c r="D1092" s="230" t="s">
        <v>210</v>
      </c>
      <c r="E1092" s="264" t="s">
        <v>1</v>
      </c>
      <c r="F1092" s="265" t="s">
        <v>3467</v>
      </c>
      <c r="G1092" s="263"/>
      <c r="H1092" s="264" t="s">
        <v>1</v>
      </c>
      <c r="I1092" s="266"/>
      <c r="J1092" s="263"/>
      <c r="K1092" s="263"/>
      <c r="L1092" s="267"/>
      <c r="M1092" s="268"/>
      <c r="N1092" s="269"/>
      <c r="O1092" s="269"/>
      <c r="P1092" s="269"/>
      <c r="Q1092" s="269"/>
      <c r="R1092" s="269"/>
      <c r="S1092" s="269"/>
      <c r="T1092" s="270"/>
      <c r="AT1092" s="271" t="s">
        <v>210</v>
      </c>
      <c r="AU1092" s="271" t="s">
        <v>87</v>
      </c>
      <c r="AV1092" s="16" t="s">
        <v>81</v>
      </c>
      <c r="AW1092" s="16" t="s">
        <v>33</v>
      </c>
      <c r="AX1092" s="16" t="s">
        <v>77</v>
      </c>
      <c r="AY1092" s="271" t="s">
        <v>202</v>
      </c>
    </row>
    <row r="1093" spans="1:65" s="16" customFormat="1" ht="22.5">
      <c r="B1093" s="262"/>
      <c r="C1093" s="263"/>
      <c r="D1093" s="230" t="s">
        <v>210</v>
      </c>
      <c r="E1093" s="264" t="s">
        <v>1</v>
      </c>
      <c r="F1093" s="265" t="s">
        <v>3468</v>
      </c>
      <c r="G1093" s="263"/>
      <c r="H1093" s="264" t="s">
        <v>1</v>
      </c>
      <c r="I1093" s="266"/>
      <c r="J1093" s="263"/>
      <c r="K1093" s="263"/>
      <c r="L1093" s="267"/>
      <c r="M1093" s="268"/>
      <c r="N1093" s="269"/>
      <c r="O1093" s="269"/>
      <c r="P1093" s="269"/>
      <c r="Q1093" s="269"/>
      <c r="R1093" s="269"/>
      <c r="S1093" s="269"/>
      <c r="T1093" s="270"/>
      <c r="AT1093" s="271" t="s">
        <v>210</v>
      </c>
      <c r="AU1093" s="271" t="s">
        <v>87</v>
      </c>
      <c r="AV1093" s="16" t="s">
        <v>81</v>
      </c>
      <c r="AW1093" s="16" t="s">
        <v>33</v>
      </c>
      <c r="AX1093" s="16" t="s">
        <v>77</v>
      </c>
      <c r="AY1093" s="271" t="s">
        <v>202</v>
      </c>
    </row>
    <row r="1094" spans="1:65" s="2" customFormat="1" ht="24.2" customHeight="1">
      <c r="A1094" s="36"/>
      <c r="B1094" s="37"/>
      <c r="C1094" s="215" t="s">
        <v>3469</v>
      </c>
      <c r="D1094" s="215" t="s">
        <v>204</v>
      </c>
      <c r="E1094" s="216" t="s">
        <v>3470</v>
      </c>
      <c r="F1094" s="217" t="s">
        <v>3471</v>
      </c>
      <c r="G1094" s="218" t="s">
        <v>223</v>
      </c>
      <c r="H1094" s="219">
        <v>12</v>
      </c>
      <c r="I1094" s="220"/>
      <c r="J1094" s="221">
        <f>ROUND(I1094*H1094,2)</f>
        <v>0</v>
      </c>
      <c r="K1094" s="222"/>
      <c r="L1094" s="39"/>
      <c r="M1094" s="223" t="s">
        <v>1</v>
      </c>
      <c r="N1094" s="224" t="s">
        <v>43</v>
      </c>
      <c r="O1094" s="73"/>
      <c r="P1094" s="225">
        <f>O1094*H1094</f>
        <v>0</v>
      </c>
      <c r="Q1094" s="225">
        <v>0</v>
      </c>
      <c r="R1094" s="225">
        <f>Q1094*H1094</f>
        <v>0</v>
      </c>
      <c r="S1094" s="225">
        <v>0</v>
      </c>
      <c r="T1094" s="226">
        <f>S1094*H1094</f>
        <v>0</v>
      </c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R1094" s="227" t="s">
        <v>289</v>
      </c>
      <c r="AT1094" s="227" t="s">
        <v>204</v>
      </c>
      <c r="AU1094" s="227" t="s">
        <v>87</v>
      </c>
      <c r="AY1094" s="18" t="s">
        <v>202</v>
      </c>
      <c r="BE1094" s="122">
        <f>IF(N1094="základná",J1094,0)</f>
        <v>0</v>
      </c>
      <c r="BF1094" s="122">
        <f>IF(N1094="znížená",J1094,0)</f>
        <v>0</v>
      </c>
      <c r="BG1094" s="122">
        <f>IF(N1094="zákl. prenesená",J1094,0)</f>
        <v>0</v>
      </c>
      <c r="BH1094" s="122">
        <f>IF(N1094="zníž. prenesená",J1094,0)</f>
        <v>0</v>
      </c>
      <c r="BI1094" s="122">
        <f>IF(N1094="nulová",J1094,0)</f>
        <v>0</v>
      </c>
      <c r="BJ1094" s="18" t="s">
        <v>87</v>
      </c>
      <c r="BK1094" s="122">
        <f>ROUND(I1094*H1094,2)</f>
        <v>0</v>
      </c>
      <c r="BL1094" s="18" t="s">
        <v>289</v>
      </c>
      <c r="BM1094" s="227" t="s">
        <v>3472</v>
      </c>
    </row>
    <row r="1095" spans="1:65" s="16" customFormat="1" ht="11.25">
      <c r="B1095" s="262"/>
      <c r="C1095" s="263"/>
      <c r="D1095" s="230" t="s">
        <v>210</v>
      </c>
      <c r="E1095" s="264" t="s">
        <v>1</v>
      </c>
      <c r="F1095" s="265" t="s">
        <v>3473</v>
      </c>
      <c r="G1095" s="263"/>
      <c r="H1095" s="264" t="s">
        <v>1</v>
      </c>
      <c r="I1095" s="266"/>
      <c r="J1095" s="263"/>
      <c r="K1095" s="263"/>
      <c r="L1095" s="267"/>
      <c r="M1095" s="268"/>
      <c r="N1095" s="269"/>
      <c r="O1095" s="269"/>
      <c r="P1095" s="269"/>
      <c r="Q1095" s="269"/>
      <c r="R1095" s="269"/>
      <c r="S1095" s="269"/>
      <c r="T1095" s="270"/>
      <c r="AT1095" s="271" t="s">
        <v>210</v>
      </c>
      <c r="AU1095" s="271" t="s">
        <v>87</v>
      </c>
      <c r="AV1095" s="16" t="s">
        <v>81</v>
      </c>
      <c r="AW1095" s="16" t="s">
        <v>33</v>
      </c>
      <c r="AX1095" s="16" t="s">
        <v>77</v>
      </c>
      <c r="AY1095" s="271" t="s">
        <v>202</v>
      </c>
    </row>
    <row r="1096" spans="1:65" s="13" customFormat="1" ht="11.25">
      <c r="B1096" s="228"/>
      <c r="C1096" s="229"/>
      <c r="D1096" s="230" t="s">
        <v>210</v>
      </c>
      <c r="E1096" s="231" t="s">
        <v>1</v>
      </c>
      <c r="F1096" s="232" t="s">
        <v>3474</v>
      </c>
      <c r="G1096" s="229"/>
      <c r="H1096" s="233">
        <v>8</v>
      </c>
      <c r="I1096" s="234"/>
      <c r="J1096" s="229"/>
      <c r="K1096" s="229"/>
      <c r="L1096" s="235"/>
      <c r="M1096" s="236"/>
      <c r="N1096" s="237"/>
      <c r="O1096" s="237"/>
      <c r="P1096" s="237"/>
      <c r="Q1096" s="237"/>
      <c r="R1096" s="237"/>
      <c r="S1096" s="237"/>
      <c r="T1096" s="238"/>
      <c r="AT1096" s="239" t="s">
        <v>210</v>
      </c>
      <c r="AU1096" s="239" t="s">
        <v>87</v>
      </c>
      <c r="AV1096" s="13" t="s">
        <v>87</v>
      </c>
      <c r="AW1096" s="13" t="s">
        <v>33</v>
      </c>
      <c r="AX1096" s="13" t="s">
        <v>77</v>
      </c>
      <c r="AY1096" s="239" t="s">
        <v>202</v>
      </c>
    </row>
    <row r="1097" spans="1:65" s="13" customFormat="1" ht="11.25">
      <c r="B1097" s="228"/>
      <c r="C1097" s="229"/>
      <c r="D1097" s="230" t="s">
        <v>210</v>
      </c>
      <c r="E1097" s="231" t="s">
        <v>1</v>
      </c>
      <c r="F1097" s="232" t="s">
        <v>3475</v>
      </c>
      <c r="G1097" s="229"/>
      <c r="H1097" s="233">
        <v>2</v>
      </c>
      <c r="I1097" s="234"/>
      <c r="J1097" s="229"/>
      <c r="K1097" s="229"/>
      <c r="L1097" s="235"/>
      <c r="M1097" s="236"/>
      <c r="N1097" s="237"/>
      <c r="O1097" s="237"/>
      <c r="P1097" s="237"/>
      <c r="Q1097" s="237"/>
      <c r="R1097" s="237"/>
      <c r="S1097" s="237"/>
      <c r="T1097" s="238"/>
      <c r="AT1097" s="239" t="s">
        <v>210</v>
      </c>
      <c r="AU1097" s="239" t="s">
        <v>87</v>
      </c>
      <c r="AV1097" s="13" t="s">
        <v>87</v>
      </c>
      <c r="AW1097" s="13" t="s">
        <v>33</v>
      </c>
      <c r="AX1097" s="13" t="s">
        <v>77</v>
      </c>
      <c r="AY1097" s="239" t="s">
        <v>202</v>
      </c>
    </row>
    <row r="1098" spans="1:65" s="13" customFormat="1" ht="11.25">
      <c r="B1098" s="228"/>
      <c r="C1098" s="229"/>
      <c r="D1098" s="230" t="s">
        <v>210</v>
      </c>
      <c r="E1098" s="231" t="s">
        <v>1</v>
      </c>
      <c r="F1098" s="232" t="s">
        <v>3476</v>
      </c>
      <c r="G1098" s="229"/>
      <c r="H1098" s="233">
        <v>1</v>
      </c>
      <c r="I1098" s="234"/>
      <c r="J1098" s="229"/>
      <c r="K1098" s="229"/>
      <c r="L1098" s="235"/>
      <c r="M1098" s="236"/>
      <c r="N1098" s="237"/>
      <c r="O1098" s="237"/>
      <c r="P1098" s="237"/>
      <c r="Q1098" s="237"/>
      <c r="R1098" s="237"/>
      <c r="S1098" s="237"/>
      <c r="T1098" s="238"/>
      <c r="AT1098" s="239" t="s">
        <v>210</v>
      </c>
      <c r="AU1098" s="239" t="s">
        <v>87</v>
      </c>
      <c r="AV1098" s="13" t="s">
        <v>87</v>
      </c>
      <c r="AW1098" s="13" t="s">
        <v>33</v>
      </c>
      <c r="AX1098" s="13" t="s">
        <v>77</v>
      </c>
      <c r="AY1098" s="239" t="s">
        <v>202</v>
      </c>
    </row>
    <row r="1099" spans="1:65" s="13" customFormat="1" ht="11.25">
      <c r="B1099" s="228"/>
      <c r="C1099" s="229"/>
      <c r="D1099" s="230" t="s">
        <v>210</v>
      </c>
      <c r="E1099" s="231" t="s">
        <v>1</v>
      </c>
      <c r="F1099" s="232" t="s">
        <v>3477</v>
      </c>
      <c r="G1099" s="229"/>
      <c r="H1099" s="233">
        <v>1</v>
      </c>
      <c r="I1099" s="234"/>
      <c r="J1099" s="229"/>
      <c r="K1099" s="229"/>
      <c r="L1099" s="235"/>
      <c r="M1099" s="236"/>
      <c r="N1099" s="237"/>
      <c r="O1099" s="237"/>
      <c r="P1099" s="237"/>
      <c r="Q1099" s="237"/>
      <c r="R1099" s="237"/>
      <c r="S1099" s="237"/>
      <c r="T1099" s="238"/>
      <c r="AT1099" s="239" t="s">
        <v>210</v>
      </c>
      <c r="AU1099" s="239" t="s">
        <v>87</v>
      </c>
      <c r="AV1099" s="13" t="s">
        <v>87</v>
      </c>
      <c r="AW1099" s="13" t="s">
        <v>33</v>
      </c>
      <c r="AX1099" s="13" t="s">
        <v>77</v>
      </c>
      <c r="AY1099" s="239" t="s">
        <v>202</v>
      </c>
    </row>
    <row r="1100" spans="1:65" s="14" customFormat="1" ht="11.25">
      <c r="B1100" s="240"/>
      <c r="C1100" s="241"/>
      <c r="D1100" s="230" t="s">
        <v>210</v>
      </c>
      <c r="E1100" s="242" t="s">
        <v>1</v>
      </c>
      <c r="F1100" s="243" t="s">
        <v>227</v>
      </c>
      <c r="G1100" s="241"/>
      <c r="H1100" s="244">
        <v>12</v>
      </c>
      <c r="I1100" s="245"/>
      <c r="J1100" s="241"/>
      <c r="K1100" s="241"/>
      <c r="L1100" s="246"/>
      <c r="M1100" s="247"/>
      <c r="N1100" s="248"/>
      <c r="O1100" s="248"/>
      <c r="P1100" s="248"/>
      <c r="Q1100" s="248"/>
      <c r="R1100" s="248"/>
      <c r="S1100" s="248"/>
      <c r="T1100" s="249"/>
      <c r="AT1100" s="250" t="s">
        <v>210</v>
      </c>
      <c r="AU1100" s="250" t="s">
        <v>87</v>
      </c>
      <c r="AV1100" s="14" t="s">
        <v>215</v>
      </c>
      <c r="AW1100" s="14" t="s">
        <v>33</v>
      </c>
      <c r="AX1100" s="14" t="s">
        <v>81</v>
      </c>
      <c r="AY1100" s="250" t="s">
        <v>202</v>
      </c>
    </row>
    <row r="1101" spans="1:65" s="16" customFormat="1" ht="33.75">
      <c r="B1101" s="262"/>
      <c r="C1101" s="263"/>
      <c r="D1101" s="230" t="s">
        <v>210</v>
      </c>
      <c r="E1101" s="264" t="s">
        <v>1</v>
      </c>
      <c r="F1101" s="265" t="s">
        <v>3478</v>
      </c>
      <c r="G1101" s="263"/>
      <c r="H1101" s="264" t="s">
        <v>1</v>
      </c>
      <c r="I1101" s="266"/>
      <c r="J1101" s="263"/>
      <c r="K1101" s="263"/>
      <c r="L1101" s="267"/>
      <c r="M1101" s="268"/>
      <c r="N1101" s="269"/>
      <c r="O1101" s="269"/>
      <c r="P1101" s="269"/>
      <c r="Q1101" s="269"/>
      <c r="R1101" s="269"/>
      <c r="S1101" s="269"/>
      <c r="T1101" s="270"/>
      <c r="AT1101" s="271" t="s">
        <v>210</v>
      </c>
      <c r="AU1101" s="271" t="s">
        <v>87</v>
      </c>
      <c r="AV1101" s="16" t="s">
        <v>81</v>
      </c>
      <c r="AW1101" s="16" t="s">
        <v>33</v>
      </c>
      <c r="AX1101" s="16" t="s">
        <v>77</v>
      </c>
      <c r="AY1101" s="271" t="s">
        <v>202</v>
      </c>
    </row>
    <row r="1102" spans="1:65" s="16" customFormat="1" ht="22.5">
      <c r="B1102" s="262"/>
      <c r="C1102" s="263"/>
      <c r="D1102" s="230" t="s">
        <v>210</v>
      </c>
      <c r="E1102" s="264" t="s">
        <v>1</v>
      </c>
      <c r="F1102" s="265" t="s">
        <v>3468</v>
      </c>
      <c r="G1102" s="263"/>
      <c r="H1102" s="264" t="s">
        <v>1</v>
      </c>
      <c r="I1102" s="266"/>
      <c r="J1102" s="263"/>
      <c r="K1102" s="263"/>
      <c r="L1102" s="267"/>
      <c r="M1102" s="268"/>
      <c r="N1102" s="269"/>
      <c r="O1102" s="269"/>
      <c r="P1102" s="269"/>
      <c r="Q1102" s="269"/>
      <c r="R1102" s="269"/>
      <c r="S1102" s="269"/>
      <c r="T1102" s="270"/>
      <c r="AT1102" s="271" t="s">
        <v>210</v>
      </c>
      <c r="AU1102" s="271" t="s">
        <v>87</v>
      </c>
      <c r="AV1102" s="16" t="s">
        <v>81</v>
      </c>
      <c r="AW1102" s="16" t="s">
        <v>33</v>
      </c>
      <c r="AX1102" s="16" t="s">
        <v>77</v>
      </c>
      <c r="AY1102" s="271" t="s">
        <v>202</v>
      </c>
    </row>
    <row r="1103" spans="1:65" s="2" customFormat="1" ht="24.2" customHeight="1">
      <c r="A1103" s="36"/>
      <c r="B1103" s="37"/>
      <c r="C1103" s="215" t="s">
        <v>3479</v>
      </c>
      <c r="D1103" s="215" t="s">
        <v>204</v>
      </c>
      <c r="E1103" s="216" t="s">
        <v>3480</v>
      </c>
      <c r="F1103" s="217" t="s">
        <v>3481</v>
      </c>
      <c r="G1103" s="218" t="s">
        <v>223</v>
      </c>
      <c r="H1103" s="219">
        <v>2</v>
      </c>
      <c r="I1103" s="220"/>
      <c r="J1103" s="221">
        <f>ROUND(I1103*H1103,2)</f>
        <v>0</v>
      </c>
      <c r="K1103" s="222"/>
      <c r="L1103" s="39"/>
      <c r="M1103" s="223" t="s">
        <v>1</v>
      </c>
      <c r="N1103" s="224" t="s">
        <v>43</v>
      </c>
      <c r="O1103" s="73"/>
      <c r="P1103" s="225">
        <f>O1103*H1103</f>
        <v>0</v>
      </c>
      <c r="Q1103" s="225">
        <v>0</v>
      </c>
      <c r="R1103" s="225">
        <f>Q1103*H1103</f>
        <v>0</v>
      </c>
      <c r="S1103" s="225">
        <v>0</v>
      </c>
      <c r="T1103" s="226">
        <f>S1103*H1103</f>
        <v>0</v>
      </c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R1103" s="227" t="s">
        <v>289</v>
      </c>
      <c r="AT1103" s="227" t="s">
        <v>204</v>
      </c>
      <c r="AU1103" s="227" t="s">
        <v>87</v>
      </c>
      <c r="AY1103" s="18" t="s">
        <v>202</v>
      </c>
      <c r="BE1103" s="122">
        <f>IF(N1103="základná",J1103,0)</f>
        <v>0</v>
      </c>
      <c r="BF1103" s="122">
        <f>IF(N1103="znížená",J1103,0)</f>
        <v>0</v>
      </c>
      <c r="BG1103" s="122">
        <f>IF(N1103="zákl. prenesená",J1103,0)</f>
        <v>0</v>
      </c>
      <c r="BH1103" s="122">
        <f>IF(N1103="zníž. prenesená",J1103,0)</f>
        <v>0</v>
      </c>
      <c r="BI1103" s="122">
        <f>IF(N1103="nulová",J1103,0)</f>
        <v>0</v>
      </c>
      <c r="BJ1103" s="18" t="s">
        <v>87</v>
      </c>
      <c r="BK1103" s="122">
        <f>ROUND(I1103*H1103,2)</f>
        <v>0</v>
      </c>
      <c r="BL1103" s="18" t="s">
        <v>289</v>
      </c>
      <c r="BM1103" s="227" t="s">
        <v>3482</v>
      </c>
    </row>
    <row r="1104" spans="1:65" s="16" customFormat="1" ht="11.25">
      <c r="B1104" s="262"/>
      <c r="C1104" s="263"/>
      <c r="D1104" s="230" t="s">
        <v>210</v>
      </c>
      <c r="E1104" s="264" t="s">
        <v>1</v>
      </c>
      <c r="F1104" s="265" t="s">
        <v>3483</v>
      </c>
      <c r="G1104" s="263"/>
      <c r="H1104" s="264" t="s">
        <v>1</v>
      </c>
      <c r="I1104" s="266"/>
      <c r="J1104" s="263"/>
      <c r="K1104" s="263"/>
      <c r="L1104" s="267"/>
      <c r="M1104" s="268"/>
      <c r="N1104" s="269"/>
      <c r="O1104" s="269"/>
      <c r="P1104" s="269"/>
      <c r="Q1104" s="269"/>
      <c r="R1104" s="269"/>
      <c r="S1104" s="269"/>
      <c r="T1104" s="270"/>
      <c r="AT1104" s="271" t="s">
        <v>210</v>
      </c>
      <c r="AU1104" s="271" t="s">
        <v>87</v>
      </c>
      <c r="AV1104" s="16" t="s">
        <v>81</v>
      </c>
      <c r="AW1104" s="16" t="s">
        <v>33</v>
      </c>
      <c r="AX1104" s="16" t="s">
        <v>77</v>
      </c>
      <c r="AY1104" s="271" t="s">
        <v>202</v>
      </c>
    </row>
    <row r="1105" spans="1:65" s="13" customFormat="1" ht="11.25">
      <c r="B1105" s="228"/>
      <c r="C1105" s="229"/>
      <c r="D1105" s="230" t="s">
        <v>210</v>
      </c>
      <c r="E1105" s="231" t="s">
        <v>1</v>
      </c>
      <c r="F1105" s="232" t="s">
        <v>3484</v>
      </c>
      <c r="G1105" s="229"/>
      <c r="H1105" s="233">
        <v>1</v>
      </c>
      <c r="I1105" s="234"/>
      <c r="J1105" s="229"/>
      <c r="K1105" s="229"/>
      <c r="L1105" s="235"/>
      <c r="M1105" s="236"/>
      <c r="N1105" s="237"/>
      <c r="O1105" s="237"/>
      <c r="P1105" s="237"/>
      <c r="Q1105" s="237"/>
      <c r="R1105" s="237"/>
      <c r="S1105" s="237"/>
      <c r="T1105" s="238"/>
      <c r="AT1105" s="239" t="s">
        <v>210</v>
      </c>
      <c r="AU1105" s="239" t="s">
        <v>87</v>
      </c>
      <c r="AV1105" s="13" t="s">
        <v>87</v>
      </c>
      <c r="AW1105" s="13" t="s">
        <v>33</v>
      </c>
      <c r="AX1105" s="13" t="s">
        <v>77</v>
      </c>
      <c r="AY1105" s="239" t="s">
        <v>202</v>
      </c>
    </row>
    <row r="1106" spans="1:65" s="13" customFormat="1" ht="11.25">
      <c r="B1106" s="228"/>
      <c r="C1106" s="229"/>
      <c r="D1106" s="230" t="s">
        <v>210</v>
      </c>
      <c r="E1106" s="231" t="s">
        <v>1</v>
      </c>
      <c r="F1106" s="232" t="s">
        <v>3485</v>
      </c>
      <c r="G1106" s="229"/>
      <c r="H1106" s="233">
        <v>1</v>
      </c>
      <c r="I1106" s="234"/>
      <c r="J1106" s="229"/>
      <c r="K1106" s="229"/>
      <c r="L1106" s="235"/>
      <c r="M1106" s="236"/>
      <c r="N1106" s="237"/>
      <c r="O1106" s="237"/>
      <c r="P1106" s="237"/>
      <c r="Q1106" s="237"/>
      <c r="R1106" s="237"/>
      <c r="S1106" s="237"/>
      <c r="T1106" s="238"/>
      <c r="AT1106" s="239" t="s">
        <v>210</v>
      </c>
      <c r="AU1106" s="239" t="s">
        <v>87</v>
      </c>
      <c r="AV1106" s="13" t="s">
        <v>87</v>
      </c>
      <c r="AW1106" s="13" t="s">
        <v>33</v>
      </c>
      <c r="AX1106" s="13" t="s">
        <v>77</v>
      </c>
      <c r="AY1106" s="239" t="s">
        <v>202</v>
      </c>
    </row>
    <row r="1107" spans="1:65" s="14" customFormat="1" ht="11.25">
      <c r="B1107" s="240"/>
      <c r="C1107" s="241"/>
      <c r="D1107" s="230" t="s">
        <v>210</v>
      </c>
      <c r="E1107" s="242" t="s">
        <v>1</v>
      </c>
      <c r="F1107" s="243" t="s">
        <v>227</v>
      </c>
      <c r="G1107" s="241"/>
      <c r="H1107" s="244">
        <v>2</v>
      </c>
      <c r="I1107" s="245"/>
      <c r="J1107" s="241"/>
      <c r="K1107" s="241"/>
      <c r="L1107" s="246"/>
      <c r="M1107" s="247"/>
      <c r="N1107" s="248"/>
      <c r="O1107" s="248"/>
      <c r="P1107" s="248"/>
      <c r="Q1107" s="248"/>
      <c r="R1107" s="248"/>
      <c r="S1107" s="248"/>
      <c r="T1107" s="249"/>
      <c r="AT1107" s="250" t="s">
        <v>210</v>
      </c>
      <c r="AU1107" s="250" t="s">
        <v>87</v>
      </c>
      <c r="AV1107" s="14" t="s">
        <v>215</v>
      </c>
      <c r="AW1107" s="14" t="s">
        <v>33</v>
      </c>
      <c r="AX1107" s="14" t="s">
        <v>81</v>
      </c>
      <c r="AY1107" s="250" t="s">
        <v>202</v>
      </c>
    </row>
    <row r="1108" spans="1:65" s="16" customFormat="1" ht="33.75">
      <c r="B1108" s="262"/>
      <c r="C1108" s="263"/>
      <c r="D1108" s="230" t="s">
        <v>210</v>
      </c>
      <c r="E1108" s="264" t="s">
        <v>1</v>
      </c>
      <c r="F1108" s="265" t="s">
        <v>3486</v>
      </c>
      <c r="G1108" s="263"/>
      <c r="H1108" s="264" t="s">
        <v>1</v>
      </c>
      <c r="I1108" s="266"/>
      <c r="J1108" s="263"/>
      <c r="K1108" s="263"/>
      <c r="L1108" s="267"/>
      <c r="M1108" s="268"/>
      <c r="N1108" s="269"/>
      <c r="O1108" s="269"/>
      <c r="P1108" s="269"/>
      <c r="Q1108" s="269"/>
      <c r="R1108" s="269"/>
      <c r="S1108" s="269"/>
      <c r="T1108" s="270"/>
      <c r="AT1108" s="271" t="s">
        <v>210</v>
      </c>
      <c r="AU1108" s="271" t="s">
        <v>87</v>
      </c>
      <c r="AV1108" s="16" t="s">
        <v>81</v>
      </c>
      <c r="AW1108" s="16" t="s">
        <v>33</v>
      </c>
      <c r="AX1108" s="16" t="s">
        <v>77</v>
      </c>
      <c r="AY1108" s="271" t="s">
        <v>202</v>
      </c>
    </row>
    <row r="1109" spans="1:65" s="2" customFormat="1" ht="37.9" customHeight="1">
      <c r="A1109" s="36"/>
      <c r="B1109" s="37"/>
      <c r="C1109" s="215" t="s">
        <v>3487</v>
      </c>
      <c r="D1109" s="215" t="s">
        <v>204</v>
      </c>
      <c r="E1109" s="216" t="s">
        <v>3488</v>
      </c>
      <c r="F1109" s="217" t="s">
        <v>3489</v>
      </c>
      <c r="G1109" s="218" t="s">
        <v>223</v>
      </c>
      <c r="H1109" s="219">
        <v>1</v>
      </c>
      <c r="I1109" s="220"/>
      <c r="J1109" s="221">
        <f>ROUND(I1109*H1109,2)</f>
        <v>0</v>
      </c>
      <c r="K1109" s="222"/>
      <c r="L1109" s="39"/>
      <c r="M1109" s="223" t="s">
        <v>1</v>
      </c>
      <c r="N1109" s="224" t="s">
        <v>43</v>
      </c>
      <c r="O1109" s="73"/>
      <c r="P1109" s="225">
        <f>O1109*H1109</f>
        <v>0</v>
      </c>
      <c r="Q1109" s="225">
        <v>0</v>
      </c>
      <c r="R1109" s="225">
        <f>Q1109*H1109</f>
        <v>0</v>
      </c>
      <c r="S1109" s="225">
        <v>0</v>
      </c>
      <c r="T1109" s="226">
        <f>S1109*H1109</f>
        <v>0</v>
      </c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R1109" s="227" t="s">
        <v>289</v>
      </c>
      <c r="AT1109" s="227" t="s">
        <v>204</v>
      </c>
      <c r="AU1109" s="227" t="s">
        <v>87</v>
      </c>
      <c r="AY1109" s="18" t="s">
        <v>202</v>
      </c>
      <c r="BE1109" s="122">
        <f>IF(N1109="základná",J1109,0)</f>
        <v>0</v>
      </c>
      <c r="BF1109" s="122">
        <f>IF(N1109="znížená",J1109,0)</f>
        <v>0</v>
      </c>
      <c r="BG1109" s="122">
        <f>IF(N1109="zákl. prenesená",J1109,0)</f>
        <v>0</v>
      </c>
      <c r="BH1109" s="122">
        <f>IF(N1109="zníž. prenesená",J1109,0)</f>
        <v>0</v>
      </c>
      <c r="BI1109" s="122">
        <f>IF(N1109="nulová",J1109,0)</f>
        <v>0</v>
      </c>
      <c r="BJ1109" s="18" t="s">
        <v>87</v>
      </c>
      <c r="BK1109" s="122">
        <f>ROUND(I1109*H1109,2)</f>
        <v>0</v>
      </c>
      <c r="BL1109" s="18" t="s">
        <v>289</v>
      </c>
      <c r="BM1109" s="227" t="s">
        <v>3490</v>
      </c>
    </row>
    <row r="1110" spans="1:65" s="16" customFormat="1" ht="11.25">
      <c r="B1110" s="262"/>
      <c r="C1110" s="263"/>
      <c r="D1110" s="230" t="s">
        <v>210</v>
      </c>
      <c r="E1110" s="264" t="s">
        <v>1</v>
      </c>
      <c r="F1110" s="265" t="s">
        <v>3483</v>
      </c>
      <c r="G1110" s="263"/>
      <c r="H1110" s="264" t="s">
        <v>1</v>
      </c>
      <c r="I1110" s="266"/>
      <c r="J1110" s="263"/>
      <c r="K1110" s="263"/>
      <c r="L1110" s="267"/>
      <c r="M1110" s="268"/>
      <c r="N1110" s="269"/>
      <c r="O1110" s="269"/>
      <c r="P1110" s="269"/>
      <c r="Q1110" s="269"/>
      <c r="R1110" s="269"/>
      <c r="S1110" s="269"/>
      <c r="T1110" s="270"/>
      <c r="AT1110" s="271" t="s">
        <v>210</v>
      </c>
      <c r="AU1110" s="271" t="s">
        <v>87</v>
      </c>
      <c r="AV1110" s="16" t="s">
        <v>81</v>
      </c>
      <c r="AW1110" s="16" t="s">
        <v>33</v>
      </c>
      <c r="AX1110" s="16" t="s">
        <v>77</v>
      </c>
      <c r="AY1110" s="271" t="s">
        <v>202</v>
      </c>
    </row>
    <row r="1111" spans="1:65" s="13" customFormat="1" ht="11.25">
      <c r="B1111" s="228"/>
      <c r="C1111" s="229"/>
      <c r="D1111" s="230" t="s">
        <v>210</v>
      </c>
      <c r="E1111" s="231" t="s">
        <v>1</v>
      </c>
      <c r="F1111" s="232" t="s">
        <v>3491</v>
      </c>
      <c r="G1111" s="229"/>
      <c r="H1111" s="233">
        <v>1</v>
      </c>
      <c r="I1111" s="234"/>
      <c r="J1111" s="229"/>
      <c r="K1111" s="229"/>
      <c r="L1111" s="235"/>
      <c r="M1111" s="236"/>
      <c r="N1111" s="237"/>
      <c r="O1111" s="237"/>
      <c r="P1111" s="237"/>
      <c r="Q1111" s="237"/>
      <c r="R1111" s="237"/>
      <c r="S1111" s="237"/>
      <c r="T1111" s="238"/>
      <c r="AT1111" s="239" t="s">
        <v>210</v>
      </c>
      <c r="AU1111" s="239" t="s">
        <v>87</v>
      </c>
      <c r="AV1111" s="13" t="s">
        <v>87</v>
      </c>
      <c r="AW1111" s="13" t="s">
        <v>33</v>
      </c>
      <c r="AX1111" s="13" t="s">
        <v>81</v>
      </c>
      <c r="AY1111" s="239" t="s">
        <v>202</v>
      </c>
    </row>
    <row r="1112" spans="1:65" s="2" customFormat="1" ht="14.45" customHeight="1">
      <c r="A1112" s="36"/>
      <c r="B1112" s="37"/>
      <c r="C1112" s="215" t="s">
        <v>1779</v>
      </c>
      <c r="D1112" s="215" t="s">
        <v>204</v>
      </c>
      <c r="E1112" s="216" t="s">
        <v>3492</v>
      </c>
      <c r="F1112" s="217" t="s">
        <v>3493</v>
      </c>
      <c r="G1112" s="218" t="s">
        <v>223</v>
      </c>
      <c r="H1112" s="219">
        <v>3240.7159999999999</v>
      </c>
      <c r="I1112" s="220"/>
      <c r="J1112" s="221">
        <f>ROUND(I1112*H1112,2)</f>
        <v>0</v>
      </c>
      <c r="K1112" s="222"/>
      <c r="L1112" s="39"/>
      <c r="M1112" s="223" t="s">
        <v>1</v>
      </c>
      <c r="N1112" s="224" t="s">
        <v>43</v>
      </c>
      <c r="O1112" s="73"/>
      <c r="P1112" s="225">
        <f>O1112*H1112</f>
        <v>0</v>
      </c>
      <c r="Q1112" s="225">
        <v>0</v>
      </c>
      <c r="R1112" s="225">
        <f>Q1112*H1112</f>
        <v>0</v>
      </c>
      <c r="S1112" s="225">
        <v>0</v>
      </c>
      <c r="T1112" s="226">
        <f>S1112*H1112</f>
        <v>0</v>
      </c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R1112" s="227" t="s">
        <v>289</v>
      </c>
      <c r="AT1112" s="227" t="s">
        <v>204</v>
      </c>
      <c r="AU1112" s="227" t="s">
        <v>87</v>
      </c>
      <c r="AY1112" s="18" t="s">
        <v>202</v>
      </c>
      <c r="BE1112" s="122">
        <f>IF(N1112="základná",J1112,0)</f>
        <v>0</v>
      </c>
      <c r="BF1112" s="122">
        <f>IF(N1112="znížená",J1112,0)</f>
        <v>0</v>
      </c>
      <c r="BG1112" s="122">
        <f>IF(N1112="zákl. prenesená",J1112,0)</f>
        <v>0</v>
      </c>
      <c r="BH1112" s="122">
        <f>IF(N1112="zníž. prenesená",J1112,0)</f>
        <v>0</v>
      </c>
      <c r="BI1112" s="122">
        <f>IF(N1112="nulová",J1112,0)</f>
        <v>0</v>
      </c>
      <c r="BJ1112" s="18" t="s">
        <v>87</v>
      </c>
      <c r="BK1112" s="122">
        <f>ROUND(I1112*H1112,2)</f>
        <v>0</v>
      </c>
      <c r="BL1112" s="18" t="s">
        <v>289</v>
      </c>
      <c r="BM1112" s="227" t="s">
        <v>3494</v>
      </c>
    </row>
    <row r="1113" spans="1:65" s="13" customFormat="1" ht="11.25">
      <c r="B1113" s="228"/>
      <c r="C1113" s="229"/>
      <c r="D1113" s="230" t="s">
        <v>210</v>
      </c>
      <c r="E1113" s="231" t="s">
        <v>1</v>
      </c>
      <c r="F1113" s="232" t="s">
        <v>3495</v>
      </c>
      <c r="G1113" s="229"/>
      <c r="H1113" s="233">
        <v>3240.7159999999999</v>
      </c>
      <c r="I1113" s="234"/>
      <c r="J1113" s="229"/>
      <c r="K1113" s="229"/>
      <c r="L1113" s="235"/>
      <c r="M1113" s="236"/>
      <c r="N1113" s="237"/>
      <c r="O1113" s="237"/>
      <c r="P1113" s="237"/>
      <c r="Q1113" s="237"/>
      <c r="R1113" s="237"/>
      <c r="S1113" s="237"/>
      <c r="T1113" s="238"/>
      <c r="AT1113" s="239" t="s">
        <v>210</v>
      </c>
      <c r="AU1113" s="239" t="s">
        <v>87</v>
      </c>
      <c r="AV1113" s="13" t="s">
        <v>87</v>
      </c>
      <c r="AW1113" s="13" t="s">
        <v>33</v>
      </c>
      <c r="AX1113" s="13" t="s">
        <v>81</v>
      </c>
      <c r="AY1113" s="239" t="s">
        <v>202</v>
      </c>
    </row>
    <row r="1114" spans="1:65" s="2" customFormat="1" ht="37.9" customHeight="1">
      <c r="A1114" s="36"/>
      <c r="B1114" s="37"/>
      <c r="C1114" s="215" t="s">
        <v>3496</v>
      </c>
      <c r="D1114" s="215" t="s">
        <v>204</v>
      </c>
      <c r="E1114" s="216" t="s">
        <v>616</v>
      </c>
      <c r="F1114" s="217" t="s">
        <v>617</v>
      </c>
      <c r="G1114" s="218" t="s">
        <v>386</v>
      </c>
      <c r="H1114" s="219">
        <v>80</v>
      </c>
      <c r="I1114" s="220"/>
      <c r="J1114" s="221">
        <f>ROUND(I1114*H1114,2)</f>
        <v>0</v>
      </c>
      <c r="K1114" s="222"/>
      <c r="L1114" s="39"/>
      <c r="M1114" s="223" t="s">
        <v>1</v>
      </c>
      <c r="N1114" s="224" t="s">
        <v>43</v>
      </c>
      <c r="O1114" s="73"/>
      <c r="P1114" s="225">
        <f>O1114*H1114</f>
        <v>0</v>
      </c>
      <c r="Q1114" s="225">
        <v>0</v>
      </c>
      <c r="R1114" s="225">
        <f>Q1114*H1114</f>
        <v>0</v>
      </c>
      <c r="S1114" s="225">
        <v>0</v>
      </c>
      <c r="T1114" s="226">
        <f>S1114*H1114</f>
        <v>0</v>
      </c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R1114" s="227" t="s">
        <v>289</v>
      </c>
      <c r="AT1114" s="227" t="s">
        <v>204</v>
      </c>
      <c r="AU1114" s="227" t="s">
        <v>87</v>
      </c>
      <c r="AY1114" s="18" t="s">
        <v>202</v>
      </c>
      <c r="BE1114" s="122">
        <f>IF(N1114="základná",J1114,0)</f>
        <v>0</v>
      </c>
      <c r="BF1114" s="122">
        <f>IF(N1114="znížená",J1114,0)</f>
        <v>0</v>
      </c>
      <c r="BG1114" s="122">
        <f>IF(N1114="zákl. prenesená",J1114,0)</f>
        <v>0</v>
      </c>
      <c r="BH1114" s="122">
        <f>IF(N1114="zníž. prenesená",J1114,0)</f>
        <v>0</v>
      </c>
      <c r="BI1114" s="122">
        <f>IF(N1114="nulová",J1114,0)</f>
        <v>0</v>
      </c>
      <c r="BJ1114" s="18" t="s">
        <v>87</v>
      </c>
      <c r="BK1114" s="122">
        <f>ROUND(I1114*H1114,2)</f>
        <v>0</v>
      </c>
      <c r="BL1114" s="18" t="s">
        <v>289</v>
      </c>
      <c r="BM1114" s="227" t="s">
        <v>3497</v>
      </c>
    </row>
    <row r="1115" spans="1:65" s="2" customFormat="1" ht="14.45" customHeight="1">
      <c r="A1115" s="36"/>
      <c r="B1115" s="37"/>
      <c r="C1115" s="215" t="s">
        <v>1782</v>
      </c>
      <c r="D1115" s="215" t="s">
        <v>204</v>
      </c>
      <c r="E1115" s="216" t="s">
        <v>1257</v>
      </c>
      <c r="F1115" s="217" t="s">
        <v>1258</v>
      </c>
      <c r="G1115" s="218" t="s">
        <v>287</v>
      </c>
      <c r="H1115" s="219">
        <v>1</v>
      </c>
      <c r="I1115" s="220"/>
      <c r="J1115" s="221">
        <f>ROUND(I1115*H1115,2)</f>
        <v>0</v>
      </c>
      <c r="K1115" s="222"/>
      <c r="L1115" s="39"/>
      <c r="M1115" s="284" t="s">
        <v>1</v>
      </c>
      <c r="N1115" s="285" t="s">
        <v>43</v>
      </c>
      <c r="O1115" s="286"/>
      <c r="P1115" s="287">
        <f>O1115*H1115</f>
        <v>0</v>
      </c>
      <c r="Q1115" s="287">
        <v>0</v>
      </c>
      <c r="R1115" s="287">
        <f>Q1115*H1115</f>
        <v>0</v>
      </c>
      <c r="S1115" s="287">
        <v>0</v>
      </c>
      <c r="T1115" s="288">
        <f>S1115*H1115</f>
        <v>0</v>
      </c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R1115" s="227" t="s">
        <v>659</v>
      </c>
      <c r="AT1115" s="227" t="s">
        <v>204</v>
      </c>
      <c r="AU1115" s="227" t="s">
        <v>87</v>
      </c>
      <c r="AY1115" s="18" t="s">
        <v>202</v>
      </c>
      <c r="BE1115" s="122">
        <f>IF(N1115="základná",J1115,0)</f>
        <v>0</v>
      </c>
      <c r="BF1115" s="122">
        <f>IF(N1115="znížená",J1115,0)</f>
        <v>0</v>
      </c>
      <c r="BG1115" s="122">
        <f>IF(N1115="zákl. prenesená",J1115,0)</f>
        <v>0</v>
      </c>
      <c r="BH1115" s="122">
        <f>IF(N1115="zníž. prenesená",J1115,0)</f>
        <v>0</v>
      </c>
      <c r="BI1115" s="122">
        <f>IF(N1115="nulová",J1115,0)</f>
        <v>0</v>
      </c>
      <c r="BJ1115" s="18" t="s">
        <v>87</v>
      </c>
      <c r="BK1115" s="122">
        <f>ROUND(I1115*H1115,2)</f>
        <v>0</v>
      </c>
      <c r="BL1115" s="18" t="s">
        <v>659</v>
      </c>
      <c r="BM1115" s="227" t="s">
        <v>3498</v>
      </c>
    </row>
    <row r="1116" spans="1:65" s="2" customFormat="1" ht="6.95" customHeight="1">
      <c r="A1116" s="36"/>
      <c r="B1116" s="56"/>
      <c r="C1116" s="57"/>
      <c r="D1116" s="57"/>
      <c r="E1116" s="57"/>
      <c r="F1116" s="57"/>
      <c r="G1116" s="57"/>
      <c r="H1116" s="57"/>
      <c r="I1116" s="57"/>
      <c r="J1116" s="57"/>
      <c r="K1116" s="57"/>
      <c r="L1116" s="39"/>
      <c r="M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</row>
  </sheetData>
  <sheetProtection algorithmName="SHA-512" hashValue="n2b2+AMPokBn9K17D5Apw/RfVix00Ms5barxLnWcVONYvxQvz2SzUdc+YhblUo+o4HKeHcM97iyWudLgBfgcwQ==" saltValue="VcDN5/hhC3MJu+Dj8FU1qHMKtOsCUZXCQ9JSM5dv+eGhn9x3+7mQvkDT41D1Nsw2WmdJR9E9OUd08Ox4GvNZcw==" spinCount="100000" sheet="1" objects="1" scenarios="1" formatColumns="0" formatRows="0" autoFilter="0"/>
  <autoFilter ref="C149:K1115"/>
  <mergeCells count="14">
    <mergeCell ref="D128:F128"/>
    <mergeCell ref="E140:H140"/>
    <mergeCell ref="E142:H142"/>
    <mergeCell ref="L2:V2"/>
    <mergeCell ref="E87:H87"/>
    <mergeCell ref="D124:F124"/>
    <mergeCell ref="D125:F125"/>
    <mergeCell ref="D126:F126"/>
    <mergeCell ref="D127:F12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02"/>
  <sheetViews>
    <sheetView showGridLines="0" topLeftCell="A31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112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1457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J112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ROUND((SUM(BE112:BE119) + SUM(BE141:BE301)),  2)</f>
        <v>0</v>
      </c>
      <c r="G37" s="36"/>
      <c r="H37" s="36"/>
      <c r="I37" s="146">
        <v>0.2</v>
      </c>
      <c r="J37" s="145">
        <f>ROUND(((SUM(BE112:BE119) + SUM(BE141:BE301))*I37),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ROUND((SUM(BF112:BF119) + SUM(BF141:BF301)),  2)</f>
        <v>0</v>
      </c>
      <c r="G38" s="36"/>
      <c r="H38" s="36"/>
      <c r="I38" s="146">
        <v>0.2</v>
      </c>
      <c r="J38" s="145">
        <f>ROUND(((SUM(BF112:BF119) + SUM(BF141:BF301))*I38),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ROUND((SUM(BG112:BG119) + SUM(BG141:BG301)),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ROUND((SUM(BH112:BH119) + SUM(BH141:BH301)),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ROUND((SUM(BI112:BI119) + SUM(BI141:BI301)),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2272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EI - Elektromontáže - spolu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J141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47" s="9" customFormat="1" ht="24.95" customHeight="1">
      <c r="B99" s="168"/>
      <c r="C99" s="169"/>
      <c r="D99" s="170" t="s">
        <v>3499</v>
      </c>
      <c r="E99" s="171"/>
      <c r="F99" s="171"/>
      <c r="G99" s="171"/>
      <c r="H99" s="171"/>
      <c r="I99" s="171"/>
      <c r="J99" s="172">
        <f>J142</f>
        <v>0</v>
      </c>
      <c r="K99" s="169"/>
      <c r="L99" s="173"/>
    </row>
    <row r="100" spans="1:47" s="10" customFormat="1" ht="19.899999999999999" customHeight="1">
      <c r="B100" s="174"/>
      <c r="C100" s="106"/>
      <c r="D100" s="175" t="s">
        <v>3500</v>
      </c>
      <c r="E100" s="176"/>
      <c r="F100" s="176"/>
      <c r="G100" s="176"/>
      <c r="H100" s="176"/>
      <c r="I100" s="176"/>
      <c r="J100" s="177">
        <f>J213</f>
        <v>0</v>
      </c>
      <c r="K100" s="106"/>
      <c r="L100" s="178"/>
    </row>
    <row r="101" spans="1:47" s="9" customFormat="1" ht="24.95" customHeight="1">
      <c r="B101" s="168"/>
      <c r="C101" s="169"/>
      <c r="D101" s="170" t="s">
        <v>3501</v>
      </c>
      <c r="E101" s="171"/>
      <c r="F101" s="171"/>
      <c r="G101" s="171"/>
      <c r="H101" s="171"/>
      <c r="I101" s="171"/>
      <c r="J101" s="172">
        <f>J227</f>
        <v>0</v>
      </c>
      <c r="K101" s="169"/>
      <c r="L101" s="173"/>
    </row>
    <row r="102" spans="1:47" s="9" customFormat="1" ht="24.95" customHeight="1">
      <c r="B102" s="168"/>
      <c r="C102" s="169"/>
      <c r="D102" s="170" t="s">
        <v>3502</v>
      </c>
      <c r="E102" s="171"/>
      <c r="F102" s="171"/>
      <c r="G102" s="171"/>
      <c r="H102" s="171"/>
      <c r="I102" s="171"/>
      <c r="J102" s="172">
        <f>J234</f>
        <v>0</v>
      </c>
      <c r="K102" s="169"/>
      <c r="L102" s="173"/>
    </row>
    <row r="103" spans="1:47" s="9" customFormat="1" ht="24.95" customHeight="1">
      <c r="B103" s="168"/>
      <c r="C103" s="169"/>
      <c r="D103" s="170" t="s">
        <v>3503</v>
      </c>
      <c r="E103" s="171"/>
      <c r="F103" s="171"/>
      <c r="G103" s="171"/>
      <c r="H103" s="171"/>
      <c r="I103" s="171"/>
      <c r="J103" s="172">
        <f>J242</f>
        <v>0</v>
      </c>
      <c r="K103" s="169"/>
      <c r="L103" s="173"/>
    </row>
    <row r="104" spans="1:47" s="9" customFormat="1" ht="24.95" customHeight="1">
      <c r="B104" s="168"/>
      <c r="C104" s="169"/>
      <c r="D104" s="170" t="s">
        <v>3504</v>
      </c>
      <c r="E104" s="171"/>
      <c r="F104" s="171"/>
      <c r="G104" s="171"/>
      <c r="H104" s="171"/>
      <c r="I104" s="171"/>
      <c r="J104" s="172">
        <f>J245</f>
        <v>0</v>
      </c>
      <c r="K104" s="169"/>
      <c r="L104" s="173"/>
    </row>
    <row r="105" spans="1:47" s="9" customFormat="1" ht="24.95" customHeight="1">
      <c r="B105" s="168"/>
      <c r="C105" s="169"/>
      <c r="D105" s="170" t="s">
        <v>3505</v>
      </c>
      <c r="E105" s="171"/>
      <c r="F105" s="171"/>
      <c r="G105" s="171"/>
      <c r="H105" s="171"/>
      <c r="I105" s="171"/>
      <c r="J105" s="172">
        <f>J251</f>
        <v>0</v>
      </c>
      <c r="K105" s="169"/>
      <c r="L105" s="173"/>
    </row>
    <row r="106" spans="1:47" s="9" customFormat="1" ht="24.95" customHeight="1">
      <c r="B106" s="168"/>
      <c r="C106" s="169"/>
      <c r="D106" s="170" t="s">
        <v>3506</v>
      </c>
      <c r="E106" s="171"/>
      <c r="F106" s="171"/>
      <c r="G106" s="171"/>
      <c r="H106" s="171"/>
      <c r="I106" s="171"/>
      <c r="J106" s="172">
        <f>J256</f>
        <v>0</v>
      </c>
      <c r="K106" s="169"/>
      <c r="L106" s="173"/>
    </row>
    <row r="107" spans="1:47" s="9" customFormat="1" ht="24.95" customHeight="1">
      <c r="B107" s="168"/>
      <c r="C107" s="169"/>
      <c r="D107" s="170" t="s">
        <v>3507</v>
      </c>
      <c r="E107" s="171"/>
      <c r="F107" s="171"/>
      <c r="G107" s="171"/>
      <c r="H107" s="171"/>
      <c r="I107" s="171"/>
      <c r="J107" s="172">
        <f>J276</f>
        <v>0</v>
      </c>
      <c r="K107" s="169"/>
      <c r="L107" s="173"/>
    </row>
    <row r="108" spans="1:47" s="9" customFormat="1" ht="24.95" customHeight="1">
      <c r="B108" s="168"/>
      <c r="C108" s="169"/>
      <c r="D108" s="170" t="s">
        <v>3508</v>
      </c>
      <c r="E108" s="171"/>
      <c r="F108" s="171"/>
      <c r="G108" s="171"/>
      <c r="H108" s="171"/>
      <c r="I108" s="171"/>
      <c r="J108" s="172">
        <f>J291</f>
        <v>0</v>
      </c>
      <c r="K108" s="169"/>
      <c r="L108" s="173"/>
    </row>
    <row r="109" spans="1:47" s="10" customFormat="1" ht="19.899999999999999" customHeight="1">
      <c r="B109" s="174"/>
      <c r="C109" s="106"/>
      <c r="D109" s="175" t="s">
        <v>1470</v>
      </c>
      <c r="E109" s="176"/>
      <c r="F109" s="176"/>
      <c r="G109" s="176"/>
      <c r="H109" s="176"/>
      <c r="I109" s="176"/>
      <c r="J109" s="177">
        <f>J299</f>
        <v>0</v>
      </c>
      <c r="K109" s="106"/>
      <c r="L109" s="178"/>
    </row>
    <row r="110" spans="1:47" s="2" customFormat="1" ht="21.75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6.95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29.25" customHeight="1">
      <c r="A112" s="36"/>
      <c r="B112" s="37"/>
      <c r="C112" s="167" t="s">
        <v>179</v>
      </c>
      <c r="D112" s="38"/>
      <c r="E112" s="38"/>
      <c r="F112" s="38"/>
      <c r="G112" s="38"/>
      <c r="H112" s="38"/>
      <c r="I112" s="38"/>
      <c r="J112" s="179">
        <f>ROUND(J113 + J114 + J115 + J116 + J117 + J118,2)</f>
        <v>0</v>
      </c>
      <c r="K112" s="38"/>
      <c r="L112" s="53"/>
      <c r="N112" s="180" t="s">
        <v>41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8" customHeight="1">
      <c r="A113" s="36"/>
      <c r="B113" s="37"/>
      <c r="C113" s="38"/>
      <c r="D113" s="345" t="s">
        <v>180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ref="BE113:BE118" si="0">IF(N113="základná",J113,0)</f>
        <v>0</v>
      </c>
      <c r="BF113" s="186">
        <f t="shared" ref="BF113:BF118" si="1">IF(N113="znížená",J113,0)</f>
        <v>0</v>
      </c>
      <c r="BG113" s="186">
        <f t="shared" ref="BG113:BG118" si="2">IF(N113="zákl. prenesená",J113,0)</f>
        <v>0</v>
      </c>
      <c r="BH113" s="186">
        <f t="shared" ref="BH113:BH118" si="3">IF(N113="zníž. prenesená",J113,0)</f>
        <v>0</v>
      </c>
      <c r="BI113" s="186">
        <f t="shared" ref="BI113:BI118" si="4">IF(N113="nulová",J113,0)</f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345" t="s">
        <v>182</v>
      </c>
      <c r="E114" s="344"/>
      <c r="F114" s="344"/>
      <c r="G114" s="38"/>
      <c r="H114" s="38"/>
      <c r="I114" s="38"/>
      <c r="J114" s="119"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181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8" customHeight="1">
      <c r="A115" s="36"/>
      <c r="B115" s="37"/>
      <c r="C115" s="38"/>
      <c r="D115" s="345" t="s">
        <v>183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si="0"/>
        <v>0</v>
      </c>
      <c r="BF115" s="186">
        <f t="shared" si="1"/>
        <v>0</v>
      </c>
      <c r="BG115" s="186">
        <f t="shared" si="2"/>
        <v>0</v>
      </c>
      <c r="BH115" s="186">
        <f t="shared" si="3"/>
        <v>0</v>
      </c>
      <c r="BI115" s="186">
        <f t="shared" si="4"/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345" t="s">
        <v>184</v>
      </c>
      <c r="E116" s="344"/>
      <c r="F116" s="344"/>
      <c r="G116" s="38"/>
      <c r="H116" s="38"/>
      <c r="I116" s="38"/>
      <c r="J116" s="119"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181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8" customHeight="1">
      <c r="A117" s="36"/>
      <c r="B117" s="37"/>
      <c r="C117" s="38"/>
      <c r="D117" s="345" t="s">
        <v>185</v>
      </c>
      <c r="E117" s="344"/>
      <c r="F117" s="344"/>
      <c r="G117" s="38"/>
      <c r="H117" s="38"/>
      <c r="I117" s="38"/>
      <c r="J117" s="119">
        <v>0</v>
      </c>
      <c r="K117" s="38"/>
      <c r="L117" s="181"/>
      <c r="M117" s="182"/>
      <c r="N117" s="183" t="s">
        <v>43</v>
      </c>
      <c r="O117" s="182"/>
      <c r="P117" s="182"/>
      <c r="Q117" s="182"/>
      <c r="R117" s="182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5" t="s">
        <v>181</v>
      </c>
      <c r="AZ117" s="182"/>
      <c r="BA117" s="182"/>
      <c r="BB117" s="182"/>
      <c r="BC117" s="182"/>
      <c r="BD117" s="182"/>
      <c r="BE117" s="186">
        <f t="shared" si="0"/>
        <v>0</v>
      </c>
      <c r="BF117" s="186">
        <f t="shared" si="1"/>
        <v>0</v>
      </c>
      <c r="BG117" s="186">
        <f t="shared" si="2"/>
        <v>0</v>
      </c>
      <c r="BH117" s="186">
        <f t="shared" si="3"/>
        <v>0</v>
      </c>
      <c r="BI117" s="186">
        <f t="shared" si="4"/>
        <v>0</v>
      </c>
      <c r="BJ117" s="185" t="s">
        <v>87</v>
      </c>
      <c r="BK117" s="182"/>
      <c r="BL117" s="182"/>
      <c r="BM117" s="182"/>
    </row>
    <row r="118" spans="1:65" s="2" customFormat="1" ht="18" customHeight="1">
      <c r="A118" s="36"/>
      <c r="B118" s="37"/>
      <c r="C118" s="38"/>
      <c r="D118" s="118" t="s">
        <v>186</v>
      </c>
      <c r="E118" s="38"/>
      <c r="F118" s="38"/>
      <c r="G118" s="38"/>
      <c r="H118" s="38"/>
      <c r="I118" s="38"/>
      <c r="J118" s="119">
        <f>ROUND(J32*T118,2)</f>
        <v>0</v>
      </c>
      <c r="K118" s="38"/>
      <c r="L118" s="181"/>
      <c r="M118" s="182"/>
      <c r="N118" s="183" t="s">
        <v>43</v>
      </c>
      <c r="O118" s="182"/>
      <c r="P118" s="182"/>
      <c r="Q118" s="182"/>
      <c r="R118" s="182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5" t="s">
        <v>187</v>
      </c>
      <c r="AZ118" s="182"/>
      <c r="BA118" s="182"/>
      <c r="BB118" s="182"/>
      <c r="BC118" s="182"/>
      <c r="BD118" s="182"/>
      <c r="BE118" s="186">
        <f t="shared" si="0"/>
        <v>0</v>
      </c>
      <c r="BF118" s="186">
        <f t="shared" si="1"/>
        <v>0</v>
      </c>
      <c r="BG118" s="186">
        <f t="shared" si="2"/>
        <v>0</v>
      </c>
      <c r="BH118" s="186">
        <f t="shared" si="3"/>
        <v>0</v>
      </c>
      <c r="BI118" s="186">
        <f t="shared" si="4"/>
        <v>0</v>
      </c>
      <c r="BJ118" s="185" t="s">
        <v>87</v>
      </c>
      <c r="BK118" s="182"/>
      <c r="BL118" s="182"/>
      <c r="BM118" s="182"/>
    </row>
    <row r="119" spans="1:65" s="2" customFormat="1" ht="11.25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29.25" customHeight="1">
      <c r="A120" s="36"/>
      <c r="B120" s="37"/>
      <c r="C120" s="126" t="s">
        <v>151</v>
      </c>
      <c r="D120" s="127"/>
      <c r="E120" s="127"/>
      <c r="F120" s="127"/>
      <c r="G120" s="127"/>
      <c r="H120" s="127"/>
      <c r="I120" s="127"/>
      <c r="J120" s="128">
        <f>ROUND(J98+J112,2)</f>
        <v>0</v>
      </c>
      <c r="K120" s="127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6.95" customHeight="1">
      <c r="A121" s="36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5" spans="1:65" s="2" customFormat="1" ht="6.95" customHeight="1">
      <c r="A125" s="36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24.95" customHeight="1">
      <c r="A126" s="36"/>
      <c r="B126" s="37"/>
      <c r="C126" s="24" t="s">
        <v>188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6.95" customHeight="1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2" customHeight="1">
      <c r="A128" s="36"/>
      <c r="B128" s="37"/>
      <c r="C128" s="30" t="s">
        <v>15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26.25" customHeight="1">
      <c r="A129" s="36"/>
      <c r="B129" s="37"/>
      <c r="C129" s="38"/>
      <c r="D129" s="38"/>
      <c r="E129" s="353" t="str">
        <f>E7</f>
        <v>Rekonštrukcia Spišského hradu, Románsky palác a Západné paláce II.etapa</v>
      </c>
      <c r="F129" s="354"/>
      <c r="G129" s="354"/>
      <c r="H129" s="354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1" customFormat="1" ht="12" customHeight="1">
      <c r="B130" s="22"/>
      <c r="C130" s="30" t="s">
        <v>153</v>
      </c>
      <c r="D130" s="23"/>
      <c r="E130" s="23"/>
      <c r="F130" s="23"/>
      <c r="G130" s="23"/>
      <c r="H130" s="23"/>
      <c r="I130" s="23"/>
      <c r="J130" s="23"/>
      <c r="K130" s="23"/>
      <c r="L130" s="21"/>
    </row>
    <row r="131" spans="1:65" s="2" customFormat="1" ht="16.5" customHeight="1">
      <c r="A131" s="36"/>
      <c r="B131" s="37"/>
      <c r="C131" s="38"/>
      <c r="D131" s="38"/>
      <c r="E131" s="353" t="s">
        <v>2272</v>
      </c>
      <c r="F131" s="355"/>
      <c r="G131" s="355"/>
      <c r="H131" s="355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2" customHeight="1">
      <c r="A132" s="36"/>
      <c r="B132" s="37"/>
      <c r="C132" s="30" t="s">
        <v>1260</v>
      </c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6.5" customHeight="1">
      <c r="A133" s="36"/>
      <c r="B133" s="37"/>
      <c r="C133" s="38"/>
      <c r="D133" s="38"/>
      <c r="E133" s="339" t="str">
        <f>E11</f>
        <v>EI - Elektromontáže - spolu</v>
      </c>
      <c r="F133" s="355"/>
      <c r="G133" s="355"/>
      <c r="H133" s="355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6.95" customHeight="1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2" customFormat="1" ht="12" customHeight="1">
      <c r="A135" s="36"/>
      <c r="B135" s="37"/>
      <c r="C135" s="30" t="s">
        <v>19</v>
      </c>
      <c r="D135" s="38"/>
      <c r="E135" s="38"/>
      <c r="F135" s="28" t="str">
        <f>F14</f>
        <v xml:space="preserve"> </v>
      </c>
      <c r="G135" s="38"/>
      <c r="H135" s="38"/>
      <c r="I135" s="30" t="s">
        <v>21</v>
      </c>
      <c r="J135" s="68" t="str">
        <f>IF(J14="","",J14)</f>
        <v>20. 3. 2021</v>
      </c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5" s="2" customFormat="1" ht="6.95" customHeight="1">
      <c r="A136" s="36"/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5" s="2" customFormat="1" ht="25.7" customHeight="1">
      <c r="A137" s="36"/>
      <c r="B137" s="37"/>
      <c r="C137" s="30" t="s">
        <v>23</v>
      </c>
      <c r="D137" s="38"/>
      <c r="E137" s="38"/>
      <c r="F137" s="28" t="str">
        <f>E17</f>
        <v>Slovenské národné múzeum Bratislava</v>
      </c>
      <c r="G137" s="38"/>
      <c r="H137" s="38"/>
      <c r="I137" s="30" t="s">
        <v>29</v>
      </c>
      <c r="J137" s="33" t="str">
        <f>E23</f>
        <v>Štúdio J  J s.r.o. Levoča</v>
      </c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5" s="2" customFormat="1" ht="15.2" customHeight="1">
      <c r="A138" s="36"/>
      <c r="B138" s="37"/>
      <c r="C138" s="30" t="s">
        <v>27</v>
      </c>
      <c r="D138" s="38"/>
      <c r="E138" s="38"/>
      <c r="F138" s="28" t="str">
        <f>IF(E20="","",E20)</f>
        <v>Vyplň údaj</v>
      </c>
      <c r="G138" s="38"/>
      <c r="H138" s="38"/>
      <c r="I138" s="30" t="s">
        <v>31</v>
      </c>
      <c r="J138" s="33" t="str">
        <f>E26</f>
        <v>Anna Hricová</v>
      </c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5" s="2" customFormat="1" ht="10.35" customHeight="1">
      <c r="A139" s="36"/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5" s="11" customFormat="1" ht="29.25" customHeight="1">
      <c r="A140" s="187"/>
      <c r="B140" s="188"/>
      <c r="C140" s="189" t="s">
        <v>189</v>
      </c>
      <c r="D140" s="190" t="s">
        <v>62</v>
      </c>
      <c r="E140" s="190" t="s">
        <v>58</v>
      </c>
      <c r="F140" s="190" t="s">
        <v>59</v>
      </c>
      <c r="G140" s="190" t="s">
        <v>190</v>
      </c>
      <c r="H140" s="190" t="s">
        <v>191</v>
      </c>
      <c r="I140" s="190" t="s">
        <v>192</v>
      </c>
      <c r="J140" s="191" t="s">
        <v>158</v>
      </c>
      <c r="K140" s="192" t="s">
        <v>193</v>
      </c>
      <c r="L140" s="193"/>
      <c r="M140" s="77" t="s">
        <v>1</v>
      </c>
      <c r="N140" s="78" t="s">
        <v>41</v>
      </c>
      <c r="O140" s="78" t="s">
        <v>194</v>
      </c>
      <c r="P140" s="78" t="s">
        <v>195</v>
      </c>
      <c r="Q140" s="78" t="s">
        <v>196</v>
      </c>
      <c r="R140" s="78" t="s">
        <v>197</v>
      </c>
      <c r="S140" s="78" t="s">
        <v>198</v>
      </c>
      <c r="T140" s="79" t="s">
        <v>199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</row>
    <row r="141" spans="1:65" s="2" customFormat="1" ht="22.9" customHeight="1">
      <c r="A141" s="36"/>
      <c r="B141" s="37"/>
      <c r="C141" s="84" t="s">
        <v>155</v>
      </c>
      <c r="D141" s="38"/>
      <c r="E141" s="38"/>
      <c r="F141" s="38"/>
      <c r="G141" s="38"/>
      <c r="H141" s="38"/>
      <c r="I141" s="38"/>
      <c r="J141" s="194">
        <f>BK141</f>
        <v>0</v>
      </c>
      <c r="K141" s="38"/>
      <c r="L141" s="39"/>
      <c r="M141" s="80"/>
      <c r="N141" s="195"/>
      <c r="O141" s="81"/>
      <c r="P141" s="196">
        <f>P142+P227+P234+P242+P245+P251+P256+P276+P291</f>
        <v>0</v>
      </c>
      <c r="Q141" s="81"/>
      <c r="R141" s="196">
        <f>R142+R227+R234+R242+R245+R251+R256+R276+R291</f>
        <v>0</v>
      </c>
      <c r="S141" s="81"/>
      <c r="T141" s="197">
        <f>T142+T227+T234+T242+T245+T251+T256+T276+T291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76</v>
      </c>
      <c r="AU141" s="18" t="s">
        <v>160</v>
      </c>
      <c r="BK141" s="198">
        <f>BK142+BK227+BK234+BK242+BK245+BK251+BK256+BK276+BK291</f>
        <v>0</v>
      </c>
    </row>
    <row r="142" spans="1:65" s="12" customFormat="1" ht="25.9" customHeight="1">
      <c r="B142" s="199"/>
      <c r="C142" s="200"/>
      <c r="D142" s="201" t="s">
        <v>76</v>
      </c>
      <c r="E142" s="202" t="s">
        <v>1473</v>
      </c>
      <c r="F142" s="202" t="s">
        <v>1474</v>
      </c>
      <c r="G142" s="200"/>
      <c r="H142" s="200"/>
      <c r="I142" s="203"/>
      <c r="J142" s="204">
        <f>BK142</f>
        <v>0</v>
      </c>
      <c r="K142" s="200"/>
      <c r="L142" s="205"/>
      <c r="M142" s="206"/>
      <c r="N142" s="207"/>
      <c r="O142" s="207"/>
      <c r="P142" s="208">
        <f>P143+SUM(P144:P213)</f>
        <v>0</v>
      </c>
      <c r="Q142" s="207"/>
      <c r="R142" s="208">
        <f>R143+SUM(R144:R213)</f>
        <v>0</v>
      </c>
      <c r="S142" s="207"/>
      <c r="T142" s="209">
        <f>T143+SUM(T144:T213)</f>
        <v>0</v>
      </c>
      <c r="AR142" s="210" t="s">
        <v>81</v>
      </c>
      <c r="AT142" s="211" t="s">
        <v>76</v>
      </c>
      <c r="AU142" s="211" t="s">
        <v>77</v>
      </c>
      <c r="AY142" s="210" t="s">
        <v>202</v>
      </c>
      <c r="BK142" s="212">
        <f>BK143+SUM(BK144:BK213)</f>
        <v>0</v>
      </c>
    </row>
    <row r="143" spans="1:65" s="2" customFormat="1" ht="14.45" customHeight="1">
      <c r="A143" s="36"/>
      <c r="B143" s="37"/>
      <c r="C143" s="215" t="s">
        <v>81</v>
      </c>
      <c r="D143" s="215" t="s">
        <v>204</v>
      </c>
      <c r="E143" s="216" t="s">
        <v>1475</v>
      </c>
      <c r="F143" s="217" t="s">
        <v>3509</v>
      </c>
      <c r="G143" s="218" t="s">
        <v>230</v>
      </c>
      <c r="H143" s="219">
        <v>1</v>
      </c>
      <c r="I143" s="220"/>
      <c r="J143" s="221">
        <f t="shared" ref="J143:J174" si="5">ROUND(I143*H143,2)</f>
        <v>0</v>
      </c>
      <c r="K143" s="222"/>
      <c r="L143" s="39"/>
      <c r="M143" s="223" t="s">
        <v>1</v>
      </c>
      <c r="N143" s="224" t="s">
        <v>43</v>
      </c>
      <c r="O143" s="73"/>
      <c r="P143" s="225">
        <f t="shared" ref="P143:P174" si="6">O143*H143</f>
        <v>0</v>
      </c>
      <c r="Q143" s="225">
        <v>0</v>
      </c>
      <c r="R143" s="225">
        <f t="shared" ref="R143:R174" si="7">Q143*H143</f>
        <v>0</v>
      </c>
      <c r="S143" s="225">
        <v>0</v>
      </c>
      <c r="T143" s="226">
        <f t="shared" ref="T143:T174" si="8"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569</v>
      </c>
      <c r="AT143" s="227" t="s">
        <v>204</v>
      </c>
      <c r="AU143" s="227" t="s">
        <v>81</v>
      </c>
      <c r="AY143" s="18" t="s">
        <v>202</v>
      </c>
      <c r="BE143" s="122">
        <f t="shared" ref="BE143:BE174" si="9">IF(N143="základná",J143,0)</f>
        <v>0</v>
      </c>
      <c r="BF143" s="122">
        <f t="shared" ref="BF143:BF174" si="10">IF(N143="znížená",J143,0)</f>
        <v>0</v>
      </c>
      <c r="BG143" s="122">
        <f t="shared" ref="BG143:BG174" si="11">IF(N143="zákl. prenesená",J143,0)</f>
        <v>0</v>
      </c>
      <c r="BH143" s="122">
        <f t="shared" ref="BH143:BH174" si="12">IF(N143="zníž. prenesená",J143,0)</f>
        <v>0</v>
      </c>
      <c r="BI143" s="122">
        <f t="shared" ref="BI143:BI174" si="13">IF(N143="nulová",J143,0)</f>
        <v>0</v>
      </c>
      <c r="BJ143" s="18" t="s">
        <v>87</v>
      </c>
      <c r="BK143" s="122">
        <f t="shared" ref="BK143:BK174" si="14">ROUND(I143*H143,2)</f>
        <v>0</v>
      </c>
      <c r="BL143" s="18" t="s">
        <v>569</v>
      </c>
      <c r="BM143" s="227" t="s">
        <v>3510</v>
      </c>
    </row>
    <row r="144" spans="1:65" s="2" customFormat="1" ht="24.2" customHeight="1">
      <c r="A144" s="36"/>
      <c r="B144" s="37"/>
      <c r="C144" s="215" t="s">
        <v>87</v>
      </c>
      <c r="D144" s="215" t="s">
        <v>204</v>
      </c>
      <c r="E144" s="216" t="s">
        <v>1522</v>
      </c>
      <c r="F144" s="217" t="s">
        <v>1479</v>
      </c>
      <c r="G144" s="218" t="s">
        <v>287</v>
      </c>
      <c r="H144" s="219">
        <v>1</v>
      </c>
      <c r="I144" s="220"/>
      <c r="J144" s="221">
        <f t="shared" si="5"/>
        <v>0</v>
      </c>
      <c r="K144" s="222"/>
      <c r="L144" s="39"/>
      <c r="M144" s="223" t="s">
        <v>1</v>
      </c>
      <c r="N144" s="224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569</v>
      </c>
      <c r="AT144" s="227" t="s">
        <v>204</v>
      </c>
      <c r="AU144" s="227" t="s">
        <v>81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3511</v>
      </c>
    </row>
    <row r="145" spans="1:65" s="2" customFormat="1" ht="24.2" customHeight="1">
      <c r="A145" s="36"/>
      <c r="B145" s="37"/>
      <c r="C145" s="215" t="s">
        <v>215</v>
      </c>
      <c r="D145" s="215" t="s">
        <v>204</v>
      </c>
      <c r="E145" s="216" t="s">
        <v>1481</v>
      </c>
      <c r="F145" s="217" t="s">
        <v>1482</v>
      </c>
      <c r="G145" s="218" t="s">
        <v>230</v>
      </c>
      <c r="H145" s="219">
        <v>50</v>
      </c>
      <c r="I145" s="220"/>
      <c r="J145" s="221">
        <f t="shared" si="5"/>
        <v>0</v>
      </c>
      <c r="K145" s="222"/>
      <c r="L145" s="39"/>
      <c r="M145" s="223" t="s">
        <v>1</v>
      </c>
      <c r="N145" s="224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569</v>
      </c>
      <c r="AT145" s="227" t="s">
        <v>204</v>
      </c>
      <c r="AU145" s="227" t="s">
        <v>81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3512</v>
      </c>
    </row>
    <row r="146" spans="1:65" s="2" customFormat="1" ht="14.45" customHeight="1">
      <c r="A146" s="36"/>
      <c r="B146" s="37"/>
      <c r="C146" s="272" t="s">
        <v>208</v>
      </c>
      <c r="D146" s="272" t="s">
        <v>489</v>
      </c>
      <c r="E146" s="273" t="s">
        <v>1484</v>
      </c>
      <c r="F146" s="274" t="s">
        <v>1485</v>
      </c>
      <c r="G146" s="275" t="s">
        <v>230</v>
      </c>
      <c r="H146" s="276">
        <v>58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81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3513</v>
      </c>
    </row>
    <row r="147" spans="1:65" s="2" customFormat="1" ht="14.45" customHeight="1">
      <c r="A147" s="36"/>
      <c r="B147" s="37"/>
      <c r="C147" s="215" t="s">
        <v>119</v>
      </c>
      <c r="D147" s="215" t="s">
        <v>204</v>
      </c>
      <c r="E147" s="216" t="s">
        <v>3514</v>
      </c>
      <c r="F147" s="217" t="s">
        <v>3515</v>
      </c>
      <c r="G147" s="218" t="s">
        <v>287</v>
      </c>
      <c r="H147" s="219">
        <v>1</v>
      </c>
      <c r="I147" s="220"/>
      <c r="J147" s="221">
        <f t="shared" si="5"/>
        <v>0</v>
      </c>
      <c r="K147" s="222"/>
      <c r="L147" s="39"/>
      <c r="M147" s="223" t="s">
        <v>1</v>
      </c>
      <c r="N147" s="224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569</v>
      </c>
      <c r="AT147" s="227" t="s">
        <v>204</v>
      </c>
      <c r="AU147" s="227" t="s">
        <v>81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3516</v>
      </c>
    </row>
    <row r="148" spans="1:65" s="2" customFormat="1" ht="14.45" customHeight="1">
      <c r="A148" s="36"/>
      <c r="B148" s="37"/>
      <c r="C148" s="272" t="s">
        <v>122</v>
      </c>
      <c r="D148" s="272" t="s">
        <v>489</v>
      </c>
      <c r="E148" s="273" t="s">
        <v>3517</v>
      </c>
      <c r="F148" s="274" t="s">
        <v>3518</v>
      </c>
      <c r="G148" s="275" t="s">
        <v>287</v>
      </c>
      <c r="H148" s="276">
        <v>1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81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3519</v>
      </c>
    </row>
    <row r="149" spans="1:65" s="2" customFormat="1" ht="24.2" customHeight="1">
      <c r="A149" s="36"/>
      <c r="B149" s="37"/>
      <c r="C149" s="215" t="s">
        <v>239</v>
      </c>
      <c r="D149" s="215" t="s">
        <v>204</v>
      </c>
      <c r="E149" s="216" t="s">
        <v>1493</v>
      </c>
      <c r="F149" s="217" t="s">
        <v>1494</v>
      </c>
      <c r="G149" s="218" t="s">
        <v>287</v>
      </c>
      <c r="H149" s="219">
        <v>2</v>
      </c>
      <c r="I149" s="220"/>
      <c r="J149" s="221">
        <f t="shared" si="5"/>
        <v>0</v>
      </c>
      <c r="K149" s="222"/>
      <c r="L149" s="39"/>
      <c r="M149" s="223" t="s">
        <v>1</v>
      </c>
      <c r="N149" s="224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569</v>
      </c>
      <c r="AT149" s="227" t="s">
        <v>204</v>
      </c>
      <c r="AU149" s="227" t="s">
        <v>81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3520</v>
      </c>
    </row>
    <row r="150" spans="1:65" s="2" customFormat="1" ht="24.2" customHeight="1">
      <c r="A150" s="36"/>
      <c r="B150" s="37"/>
      <c r="C150" s="215" t="s">
        <v>244</v>
      </c>
      <c r="D150" s="215" t="s">
        <v>204</v>
      </c>
      <c r="E150" s="216" t="s">
        <v>1615</v>
      </c>
      <c r="F150" s="217" t="s">
        <v>1616</v>
      </c>
      <c r="G150" s="218" t="s">
        <v>230</v>
      </c>
      <c r="H150" s="219">
        <v>11.5</v>
      </c>
      <c r="I150" s="220"/>
      <c r="J150" s="221">
        <f t="shared" si="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569</v>
      </c>
      <c r="AT150" s="227" t="s">
        <v>204</v>
      </c>
      <c r="AU150" s="227" t="s">
        <v>81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3521</v>
      </c>
    </row>
    <row r="151" spans="1:65" s="2" customFormat="1" ht="24.2" customHeight="1">
      <c r="A151" s="36"/>
      <c r="B151" s="37"/>
      <c r="C151" s="272" t="s">
        <v>249</v>
      </c>
      <c r="D151" s="272" t="s">
        <v>489</v>
      </c>
      <c r="E151" s="273" t="s">
        <v>1618</v>
      </c>
      <c r="F151" s="274" t="s">
        <v>1619</v>
      </c>
      <c r="G151" s="275" t="s">
        <v>981</v>
      </c>
      <c r="H151" s="276">
        <v>11.098000000000001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81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3522</v>
      </c>
    </row>
    <row r="152" spans="1:65" s="2" customFormat="1" ht="24.2" customHeight="1">
      <c r="A152" s="36"/>
      <c r="B152" s="37"/>
      <c r="C152" s="215" t="s">
        <v>253</v>
      </c>
      <c r="D152" s="215" t="s">
        <v>204</v>
      </c>
      <c r="E152" s="216" t="s">
        <v>1620</v>
      </c>
      <c r="F152" s="217" t="s">
        <v>3523</v>
      </c>
      <c r="G152" s="218" t="s">
        <v>230</v>
      </c>
      <c r="H152" s="219">
        <v>12</v>
      </c>
      <c r="I152" s="220"/>
      <c r="J152" s="221">
        <f t="shared" si="5"/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81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3524</v>
      </c>
    </row>
    <row r="153" spans="1:65" s="2" customFormat="1" ht="14.45" customHeight="1">
      <c r="A153" s="36"/>
      <c r="B153" s="37"/>
      <c r="C153" s="272" t="s">
        <v>125</v>
      </c>
      <c r="D153" s="272" t="s">
        <v>489</v>
      </c>
      <c r="E153" s="273" t="s">
        <v>1623</v>
      </c>
      <c r="F153" s="274" t="s">
        <v>1624</v>
      </c>
      <c r="G153" s="275" t="s">
        <v>981</v>
      </c>
      <c r="H153" s="276">
        <v>8.1630000000000003</v>
      </c>
      <c r="I153" s="277"/>
      <c r="J153" s="278">
        <f t="shared" si="5"/>
        <v>0</v>
      </c>
      <c r="K153" s="279"/>
      <c r="L153" s="280"/>
      <c r="M153" s="281" t="s">
        <v>1</v>
      </c>
      <c r="N153" s="282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1486</v>
      </c>
      <c r="AT153" s="227" t="s">
        <v>489</v>
      </c>
      <c r="AU153" s="227" t="s">
        <v>81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3525</v>
      </c>
    </row>
    <row r="154" spans="1:65" s="2" customFormat="1" ht="14.45" customHeight="1">
      <c r="A154" s="36"/>
      <c r="B154" s="37"/>
      <c r="C154" s="215" t="s">
        <v>266</v>
      </c>
      <c r="D154" s="215" t="s">
        <v>204</v>
      </c>
      <c r="E154" s="216" t="s">
        <v>1629</v>
      </c>
      <c r="F154" s="217" t="s">
        <v>1630</v>
      </c>
      <c r="G154" s="218" t="s">
        <v>287</v>
      </c>
      <c r="H154" s="219">
        <v>34</v>
      </c>
      <c r="I154" s="220"/>
      <c r="J154" s="221">
        <f t="shared" si="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81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3526</v>
      </c>
    </row>
    <row r="155" spans="1:65" s="2" customFormat="1" ht="24.2" customHeight="1">
      <c r="A155" s="36"/>
      <c r="B155" s="37"/>
      <c r="C155" s="272" t="s">
        <v>271</v>
      </c>
      <c r="D155" s="272" t="s">
        <v>489</v>
      </c>
      <c r="E155" s="273" t="s">
        <v>1632</v>
      </c>
      <c r="F155" s="274" t="s">
        <v>1633</v>
      </c>
      <c r="G155" s="275" t="s">
        <v>287</v>
      </c>
      <c r="H155" s="276">
        <v>34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1486</v>
      </c>
      <c r="AT155" s="227" t="s">
        <v>489</v>
      </c>
      <c r="AU155" s="227" t="s">
        <v>81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3527</v>
      </c>
    </row>
    <row r="156" spans="1:65" s="2" customFormat="1" ht="24.2" customHeight="1">
      <c r="A156" s="36"/>
      <c r="B156" s="37"/>
      <c r="C156" s="215" t="s">
        <v>276</v>
      </c>
      <c r="D156" s="215" t="s">
        <v>204</v>
      </c>
      <c r="E156" s="216" t="s">
        <v>1496</v>
      </c>
      <c r="F156" s="217" t="s">
        <v>1497</v>
      </c>
      <c r="G156" s="218" t="s">
        <v>230</v>
      </c>
      <c r="H156" s="219">
        <v>60</v>
      </c>
      <c r="I156" s="220"/>
      <c r="J156" s="221">
        <f t="shared" si="5"/>
        <v>0</v>
      </c>
      <c r="K156" s="222"/>
      <c r="L156" s="39"/>
      <c r="M156" s="223" t="s">
        <v>1</v>
      </c>
      <c r="N156" s="224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569</v>
      </c>
      <c r="AT156" s="227" t="s">
        <v>204</v>
      </c>
      <c r="AU156" s="227" t="s">
        <v>81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3528</v>
      </c>
    </row>
    <row r="157" spans="1:65" s="2" customFormat="1" ht="24.2" customHeight="1">
      <c r="A157" s="36"/>
      <c r="B157" s="37"/>
      <c r="C157" s="215" t="s">
        <v>284</v>
      </c>
      <c r="D157" s="215" t="s">
        <v>204</v>
      </c>
      <c r="E157" s="216" t="s">
        <v>1499</v>
      </c>
      <c r="F157" s="217" t="s">
        <v>1500</v>
      </c>
      <c r="G157" s="218" t="s">
        <v>230</v>
      </c>
      <c r="H157" s="219">
        <v>4366</v>
      </c>
      <c r="I157" s="220"/>
      <c r="J157" s="221">
        <f t="shared" si="5"/>
        <v>0</v>
      </c>
      <c r="K157" s="222"/>
      <c r="L157" s="39"/>
      <c r="M157" s="223" t="s">
        <v>1</v>
      </c>
      <c r="N157" s="224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569</v>
      </c>
      <c r="AT157" s="227" t="s">
        <v>204</v>
      </c>
      <c r="AU157" s="227" t="s">
        <v>81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3529</v>
      </c>
    </row>
    <row r="158" spans="1:65" s="2" customFormat="1" ht="24.2" customHeight="1">
      <c r="A158" s="36"/>
      <c r="B158" s="37"/>
      <c r="C158" s="215" t="s">
        <v>289</v>
      </c>
      <c r="D158" s="215" t="s">
        <v>204</v>
      </c>
      <c r="E158" s="216" t="s">
        <v>3530</v>
      </c>
      <c r="F158" s="217" t="s">
        <v>3531</v>
      </c>
      <c r="G158" s="218" t="s">
        <v>230</v>
      </c>
      <c r="H158" s="219">
        <v>1183</v>
      </c>
      <c r="I158" s="220"/>
      <c r="J158" s="221">
        <f t="shared" si="5"/>
        <v>0</v>
      </c>
      <c r="K158" s="222"/>
      <c r="L158" s="39"/>
      <c r="M158" s="223" t="s">
        <v>1</v>
      </c>
      <c r="N158" s="224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569</v>
      </c>
      <c r="AT158" s="227" t="s">
        <v>204</v>
      </c>
      <c r="AU158" s="227" t="s">
        <v>81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569</v>
      </c>
      <c r="BM158" s="227" t="s">
        <v>3532</v>
      </c>
    </row>
    <row r="159" spans="1:65" s="2" customFormat="1" ht="24.2" customHeight="1">
      <c r="A159" s="36"/>
      <c r="B159" s="37"/>
      <c r="C159" s="215" t="s">
        <v>301</v>
      </c>
      <c r="D159" s="215" t="s">
        <v>204</v>
      </c>
      <c r="E159" s="216" t="s">
        <v>1557</v>
      </c>
      <c r="F159" s="217" t="s">
        <v>3533</v>
      </c>
      <c r="G159" s="218" t="s">
        <v>230</v>
      </c>
      <c r="H159" s="219">
        <v>424</v>
      </c>
      <c r="I159" s="220"/>
      <c r="J159" s="221">
        <f t="shared" si="5"/>
        <v>0</v>
      </c>
      <c r="K159" s="222"/>
      <c r="L159" s="39"/>
      <c r="M159" s="223" t="s">
        <v>1</v>
      </c>
      <c r="N159" s="224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569</v>
      </c>
      <c r="AT159" s="227" t="s">
        <v>204</v>
      </c>
      <c r="AU159" s="227" t="s">
        <v>81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569</v>
      </c>
      <c r="BM159" s="227" t="s">
        <v>3534</v>
      </c>
    </row>
    <row r="160" spans="1:65" s="2" customFormat="1" ht="14.45" customHeight="1">
      <c r="A160" s="36"/>
      <c r="B160" s="37"/>
      <c r="C160" s="272" t="s">
        <v>322</v>
      </c>
      <c r="D160" s="272" t="s">
        <v>489</v>
      </c>
      <c r="E160" s="273" t="s">
        <v>3535</v>
      </c>
      <c r="F160" s="274" t="s">
        <v>1503</v>
      </c>
      <c r="G160" s="275" t="s">
        <v>230</v>
      </c>
      <c r="H160" s="276">
        <v>248</v>
      </c>
      <c r="I160" s="277"/>
      <c r="J160" s="278">
        <f t="shared" si="5"/>
        <v>0</v>
      </c>
      <c r="K160" s="279"/>
      <c r="L160" s="280"/>
      <c r="M160" s="281" t="s">
        <v>1</v>
      </c>
      <c r="N160" s="282" t="s">
        <v>43</v>
      </c>
      <c r="O160" s="73"/>
      <c r="P160" s="225">
        <f t="shared" si="6"/>
        <v>0</v>
      </c>
      <c r="Q160" s="225">
        <v>0</v>
      </c>
      <c r="R160" s="225">
        <f t="shared" si="7"/>
        <v>0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1486</v>
      </c>
      <c r="AT160" s="227" t="s">
        <v>489</v>
      </c>
      <c r="AU160" s="227" t="s">
        <v>81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569</v>
      </c>
      <c r="BM160" s="227" t="s">
        <v>3536</v>
      </c>
    </row>
    <row r="161" spans="1:65" s="2" customFormat="1" ht="14.45" customHeight="1">
      <c r="A161" s="36"/>
      <c r="B161" s="37"/>
      <c r="C161" s="272" t="s">
        <v>328</v>
      </c>
      <c r="D161" s="272" t="s">
        <v>489</v>
      </c>
      <c r="E161" s="273" t="s">
        <v>1505</v>
      </c>
      <c r="F161" s="274" t="s">
        <v>1506</v>
      </c>
      <c r="G161" s="275" t="s">
        <v>230</v>
      </c>
      <c r="H161" s="276">
        <v>3082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0</v>
      </c>
      <c r="R161" s="225">
        <f t="shared" si="7"/>
        <v>0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81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569</v>
      </c>
      <c r="BM161" s="227" t="s">
        <v>3537</v>
      </c>
    </row>
    <row r="162" spans="1:65" s="2" customFormat="1" ht="14.45" customHeight="1">
      <c r="A162" s="36"/>
      <c r="B162" s="37"/>
      <c r="C162" s="272" t="s">
        <v>7</v>
      </c>
      <c r="D162" s="272" t="s">
        <v>489</v>
      </c>
      <c r="E162" s="273" t="s">
        <v>3538</v>
      </c>
      <c r="F162" s="274" t="s">
        <v>3539</v>
      </c>
      <c r="G162" s="275" t="s">
        <v>230</v>
      </c>
      <c r="H162" s="276">
        <v>2796</v>
      </c>
      <c r="I162" s="277"/>
      <c r="J162" s="278">
        <f t="shared" si="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6"/>
        <v>0</v>
      </c>
      <c r="Q162" s="225">
        <v>0</v>
      </c>
      <c r="R162" s="225">
        <f t="shared" si="7"/>
        <v>0</v>
      </c>
      <c r="S162" s="225">
        <v>0</v>
      </c>
      <c r="T162" s="226">
        <f t="shared" si="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1486</v>
      </c>
      <c r="AT162" s="227" t="s">
        <v>489</v>
      </c>
      <c r="AU162" s="227" t="s">
        <v>81</v>
      </c>
      <c r="AY162" s="18" t="s">
        <v>202</v>
      </c>
      <c r="BE162" s="122">
        <f t="shared" si="9"/>
        <v>0</v>
      </c>
      <c r="BF162" s="122">
        <f t="shared" si="10"/>
        <v>0</v>
      </c>
      <c r="BG162" s="122">
        <f t="shared" si="11"/>
        <v>0</v>
      </c>
      <c r="BH162" s="122">
        <f t="shared" si="12"/>
        <v>0</v>
      </c>
      <c r="BI162" s="122">
        <f t="shared" si="13"/>
        <v>0</v>
      </c>
      <c r="BJ162" s="18" t="s">
        <v>87</v>
      </c>
      <c r="BK162" s="122">
        <f t="shared" si="14"/>
        <v>0</v>
      </c>
      <c r="BL162" s="18" t="s">
        <v>569</v>
      </c>
      <c r="BM162" s="227" t="s">
        <v>3540</v>
      </c>
    </row>
    <row r="163" spans="1:65" s="2" customFormat="1" ht="14.45" customHeight="1">
      <c r="A163" s="36"/>
      <c r="B163" s="37"/>
      <c r="C163" s="272" t="s">
        <v>339</v>
      </c>
      <c r="D163" s="272" t="s">
        <v>489</v>
      </c>
      <c r="E163" s="273" t="s">
        <v>3541</v>
      </c>
      <c r="F163" s="274" t="s">
        <v>3542</v>
      </c>
      <c r="G163" s="275" t="s">
        <v>230</v>
      </c>
      <c r="H163" s="276">
        <v>81</v>
      </c>
      <c r="I163" s="277"/>
      <c r="J163" s="278">
        <f t="shared" si="5"/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si="6"/>
        <v>0</v>
      </c>
      <c r="Q163" s="225">
        <v>0</v>
      </c>
      <c r="R163" s="225">
        <f t="shared" si="7"/>
        <v>0</v>
      </c>
      <c r="S163" s="225">
        <v>0</v>
      </c>
      <c r="T163" s="226">
        <f t="shared" si="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1486</v>
      </c>
      <c r="AT163" s="227" t="s">
        <v>489</v>
      </c>
      <c r="AU163" s="227" t="s">
        <v>81</v>
      </c>
      <c r="AY163" s="18" t="s">
        <v>202</v>
      </c>
      <c r="BE163" s="122">
        <f t="shared" si="9"/>
        <v>0</v>
      </c>
      <c r="BF163" s="122">
        <f t="shared" si="10"/>
        <v>0</v>
      </c>
      <c r="BG163" s="122">
        <f t="shared" si="11"/>
        <v>0</v>
      </c>
      <c r="BH163" s="122">
        <f t="shared" si="12"/>
        <v>0</v>
      </c>
      <c r="BI163" s="122">
        <f t="shared" si="13"/>
        <v>0</v>
      </c>
      <c r="BJ163" s="18" t="s">
        <v>87</v>
      </c>
      <c r="BK163" s="122">
        <f t="shared" si="14"/>
        <v>0</v>
      </c>
      <c r="BL163" s="18" t="s">
        <v>569</v>
      </c>
      <c r="BM163" s="227" t="s">
        <v>3543</v>
      </c>
    </row>
    <row r="164" spans="1:65" s="2" customFormat="1" ht="14.45" customHeight="1">
      <c r="A164" s="36"/>
      <c r="B164" s="37"/>
      <c r="C164" s="272" t="s">
        <v>343</v>
      </c>
      <c r="D164" s="272" t="s">
        <v>489</v>
      </c>
      <c r="E164" s="273" t="s">
        <v>3544</v>
      </c>
      <c r="F164" s="274" t="s">
        <v>3545</v>
      </c>
      <c r="G164" s="275" t="s">
        <v>230</v>
      </c>
      <c r="H164" s="276">
        <v>156</v>
      </c>
      <c r="I164" s="277"/>
      <c r="J164" s="278">
        <f t="shared" si="5"/>
        <v>0</v>
      </c>
      <c r="K164" s="279"/>
      <c r="L164" s="280"/>
      <c r="M164" s="281" t="s">
        <v>1</v>
      </c>
      <c r="N164" s="282" t="s">
        <v>43</v>
      </c>
      <c r="O164" s="73"/>
      <c r="P164" s="225">
        <f t="shared" si="6"/>
        <v>0</v>
      </c>
      <c r="Q164" s="225">
        <v>0</v>
      </c>
      <c r="R164" s="225">
        <f t="shared" si="7"/>
        <v>0</v>
      </c>
      <c r="S164" s="225">
        <v>0</v>
      </c>
      <c r="T164" s="226">
        <f t="shared" si="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1486</v>
      </c>
      <c r="AT164" s="227" t="s">
        <v>489</v>
      </c>
      <c r="AU164" s="227" t="s">
        <v>81</v>
      </c>
      <c r="AY164" s="18" t="s">
        <v>202</v>
      </c>
      <c r="BE164" s="122">
        <f t="shared" si="9"/>
        <v>0</v>
      </c>
      <c r="BF164" s="122">
        <f t="shared" si="10"/>
        <v>0</v>
      </c>
      <c r="BG164" s="122">
        <f t="shared" si="11"/>
        <v>0</v>
      </c>
      <c r="BH164" s="122">
        <f t="shared" si="12"/>
        <v>0</v>
      </c>
      <c r="BI164" s="122">
        <f t="shared" si="13"/>
        <v>0</v>
      </c>
      <c r="BJ164" s="18" t="s">
        <v>87</v>
      </c>
      <c r="BK164" s="122">
        <f t="shared" si="14"/>
        <v>0</v>
      </c>
      <c r="BL164" s="18" t="s">
        <v>569</v>
      </c>
      <c r="BM164" s="227" t="s">
        <v>3546</v>
      </c>
    </row>
    <row r="165" spans="1:65" s="2" customFormat="1" ht="14.45" customHeight="1">
      <c r="A165" s="36"/>
      <c r="B165" s="37"/>
      <c r="C165" s="272" t="s">
        <v>347</v>
      </c>
      <c r="D165" s="272" t="s">
        <v>489</v>
      </c>
      <c r="E165" s="273" t="s">
        <v>3547</v>
      </c>
      <c r="F165" s="274" t="s">
        <v>3548</v>
      </c>
      <c r="G165" s="275" t="s">
        <v>230</v>
      </c>
      <c r="H165" s="276">
        <v>81</v>
      </c>
      <c r="I165" s="277"/>
      <c r="J165" s="278">
        <f t="shared" si="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6"/>
        <v>0</v>
      </c>
      <c r="Q165" s="225">
        <v>0</v>
      </c>
      <c r="R165" s="225">
        <f t="shared" si="7"/>
        <v>0</v>
      </c>
      <c r="S165" s="225">
        <v>0</v>
      </c>
      <c r="T165" s="226">
        <f t="shared" si="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1486</v>
      </c>
      <c r="AT165" s="227" t="s">
        <v>489</v>
      </c>
      <c r="AU165" s="227" t="s">
        <v>81</v>
      </c>
      <c r="AY165" s="18" t="s">
        <v>202</v>
      </c>
      <c r="BE165" s="122">
        <f t="shared" si="9"/>
        <v>0</v>
      </c>
      <c r="BF165" s="122">
        <f t="shared" si="10"/>
        <v>0</v>
      </c>
      <c r="BG165" s="122">
        <f t="shared" si="11"/>
        <v>0</v>
      </c>
      <c r="BH165" s="122">
        <f t="shared" si="12"/>
        <v>0</v>
      </c>
      <c r="BI165" s="122">
        <f t="shared" si="13"/>
        <v>0</v>
      </c>
      <c r="BJ165" s="18" t="s">
        <v>87</v>
      </c>
      <c r="BK165" s="122">
        <f t="shared" si="14"/>
        <v>0</v>
      </c>
      <c r="BL165" s="18" t="s">
        <v>569</v>
      </c>
      <c r="BM165" s="227" t="s">
        <v>3549</v>
      </c>
    </row>
    <row r="166" spans="1:65" s="2" customFormat="1" ht="14.45" customHeight="1">
      <c r="A166" s="36"/>
      <c r="B166" s="37"/>
      <c r="C166" s="272" t="s">
        <v>351</v>
      </c>
      <c r="D166" s="272" t="s">
        <v>489</v>
      </c>
      <c r="E166" s="273" t="s">
        <v>3550</v>
      </c>
      <c r="F166" s="274" t="s">
        <v>3551</v>
      </c>
      <c r="G166" s="275" t="s">
        <v>230</v>
      </c>
      <c r="H166" s="276">
        <v>201</v>
      </c>
      <c r="I166" s="277"/>
      <c r="J166" s="278">
        <f t="shared" si="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6"/>
        <v>0</v>
      </c>
      <c r="Q166" s="225">
        <v>0</v>
      </c>
      <c r="R166" s="225">
        <f t="shared" si="7"/>
        <v>0</v>
      </c>
      <c r="S166" s="225">
        <v>0</v>
      </c>
      <c r="T166" s="226">
        <f t="shared" si="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1486</v>
      </c>
      <c r="AT166" s="227" t="s">
        <v>489</v>
      </c>
      <c r="AU166" s="227" t="s">
        <v>81</v>
      </c>
      <c r="AY166" s="18" t="s">
        <v>202</v>
      </c>
      <c r="BE166" s="122">
        <f t="shared" si="9"/>
        <v>0</v>
      </c>
      <c r="BF166" s="122">
        <f t="shared" si="10"/>
        <v>0</v>
      </c>
      <c r="BG166" s="122">
        <f t="shared" si="11"/>
        <v>0</v>
      </c>
      <c r="BH166" s="122">
        <f t="shared" si="12"/>
        <v>0</v>
      </c>
      <c r="BI166" s="122">
        <f t="shared" si="13"/>
        <v>0</v>
      </c>
      <c r="BJ166" s="18" t="s">
        <v>87</v>
      </c>
      <c r="BK166" s="122">
        <f t="shared" si="14"/>
        <v>0</v>
      </c>
      <c r="BL166" s="18" t="s">
        <v>569</v>
      </c>
      <c r="BM166" s="227" t="s">
        <v>3552</v>
      </c>
    </row>
    <row r="167" spans="1:65" s="2" customFormat="1" ht="14.45" customHeight="1">
      <c r="A167" s="36"/>
      <c r="B167" s="37"/>
      <c r="C167" s="272" t="s">
        <v>355</v>
      </c>
      <c r="D167" s="272" t="s">
        <v>489</v>
      </c>
      <c r="E167" s="273" t="s">
        <v>1513</v>
      </c>
      <c r="F167" s="274" t="s">
        <v>1514</v>
      </c>
      <c r="G167" s="275" t="s">
        <v>230</v>
      </c>
      <c r="H167" s="276">
        <v>60</v>
      </c>
      <c r="I167" s="277"/>
      <c r="J167" s="278">
        <f t="shared" si="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6"/>
        <v>0</v>
      </c>
      <c r="Q167" s="225">
        <v>0</v>
      </c>
      <c r="R167" s="225">
        <f t="shared" si="7"/>
        <v>0</v>
      </c>
      <c r="S167" s="225">
        <v>0</v>
      </c>
      <c r="T167" s="226">
        <f t="shared" si="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1486</v>
      </c>
      <c r="AT167" s="227" t="s">
        <v>489</v>
      </c>
      <c r="AU167" s="227" t="s">
        <v>81</v>
      </c>
      <c r="AY167" s="18" t="s">
        <v>202</v>
      </c>
      <c r="BE167" s="122">
        <f t="shared" si="9"/>
        <v>0</v>
      </c>
      <c r="BF167" s="122">
        <f t="shared" si="10"/>
        <v>0</v>
      </c>
      <c r="BG167" s="122">
        <f t="shared" si="11"/>
        <v>0</v>
      </c>
      <c r="BH167" s="122">
        <f t="shared" si="12"/>
        <v>0</v>
      </c>
      <c r="BI167" s="122">
        <f t="shared" si="13"/>
        <v>0</v>
      </c>
      <c r="BJ167" s="18" t="s">
        <v>87</v>
      </c>
      <c r="BK167" s="122">
        <f t="shared" si="14"/>
        <v>0</v>
      </c>
      <c r="BL167" s="18" t="s">
        <v>569</v>
      </c>
      <c r="BM167" s="227" t="s">
        <v>3553</v>
      </c>
    </row>
    <row r="168" spans="1:65" s="2" customFormat="1" ht="24.2" customHeight="1">
      <c r="A168" s="36"/>
      <c r="B168" s="37"/>
      <c r="C168" s="215" t="s">
        <v>359</v>
      </c>
      <c r="D168" s="215" t="s">
        <v>204</v>
      </c>
      <c r="E168" s="216" t="s">
        <v>1517</v>
      </c>
      <c r="F168" s="217" t="s">
        <v>1518</v>
      </c>
      <c r="G168" s="218" t="s">
        <v>230</v>
      </c>
      <c r="H168" s="219">
        <v>20</v>
      </c>
      <c r="I168" s="220"/>
      <c r="J168" s="221">
        <f t="shared" si="5"/>
        <v>0</v>
      </c>
      <c r="K168" s="222"/>
      <c r="L168" s="39"/>
      <c r="M168" s="223" t="s">
        <v>1</v>
      </c>
      <c r="N168" s="224" t="s">
        <v>43</v>
      </c>
      <c r="O168" s="73"/>
      <c r="P168" s="225">
        <f t="shared" si="6"/>
        <v>0</v>
      </c>
      <c r="Q168" s="225">
        <v>0</v>
      </c>
      <c r="R168" s="225">
        <f t="shared" si="7"/>
        <v>0</v>
      </c>
      <c r="S168" s="225">
        <v>0</v>
      </c>
      <c r="T168" s="226">
        <f t="shared" si="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569</v>
      </c>
      <c r="AT168" s="227" t="s">
        <v>204</v>
      </c>
      <c r="AU168" s="227" t="s">
        <v>81</v>
      </c>
      <c r="AY168" s="18" t="s">
        <v>202</v>
      </c>
      <c r="BE168" s="122">
        <f t="shared" si="9"/>
        <v>0</v>
      </c>
      <c r="BF168" s="122">
        <f t="shared" si="10"/>
        <v>0</v>
      </c>
      <c r="BG168" s="122">
        <f t="shared" si="11"/>
        <v>0</v>
      </c>
      <c r="BH168" s="122">
        <f t="shared" si="12"/>
        <v>0</v>
      </c>
      <c r="BI168" s="122">
        <f t="shared" si="13"/>
        <v>0</v>
      </c>
      <c r="BJ168" s="18" t="s">
        <v>87</v>
      </c>
      <c r="BK168" s="122">
        <f t="shared" si="14"/>
        <v>0</v>
      </c>
      <c r="BL168" s="18" t="s">
        <v>569</v>
      </c>
      <c r="BM168" s="227" t="s">
        <v>3554</v>
      </c>
    </row>
    <row r="169" spans="1:65" s="2" customFormat="1" ht="14.45" customHeight="1">
      <c r="A169" s="36"/>
      <c r="B169" s="37"/>
      <c r="C169" s="272" t="s">
        <v>364</v>
      </c>
      <c r="D169" s="272" t="s">
        <v>489</v>
      </c>
      <c r="E169" s="273" t="s">
        <v>1520</v>
      </c>
      <c r="F169" s="274" t="s">
        <v>1521</v>
      </c>
      <c r="G169" s="275" t="s">
        <v>230</v>
      </c>
      <c r="H169" s="276">
        <v>14</v>
      </c>
      <c r="I169" s="277"/>
      <c r="J169" s="278">
        <f t="shared" si="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6"/>
        <v>0</v>
      </c>
      <c r="Q169" s="225">
        <v>0</v>
      </c>
      <c r="R169" s="225">
        <f t="shared" si="7"/>
        <v>0</v>
      </c>
      <c r="S169" s="225">
        <v>0</v>
      </c>
      <c r="T169" s="226">
        <f t="shared" si="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81</v>
      </c>
      <c r="AY169" s="18" t="s">
        <v>202</v>
      </c>
      <c r="BE169" s="122">
        <f t="shared" si="9"/>
        <v>0</v>
      </c>
      <c r="BF169" s="122">
        <f t="shared" si="10"/>
        <v>0</v>
      </c>
      <c r="BG169" s="122">
        <f t="shared" si="11"/>
        <v>0</v>
      </c>
      <c r="BH169" s="122">
        <f t="shared" si="12"/>
        <v>0</v>
      </c>
      <c r="BI169" s="122">
        <f t="shared" si="13"/>
        <v>0</v>
      </c>
      <c r="BJ169" s="18" t="s">
        <v>87</v>
      </c>
      <c r="BK169" s="122">
        <f t="shared" si="14"/>
        <v>0</v>
      </c>
      <c r="BL169" s="18" t="s">
        <v>569</v>
      </c>
      <c r="BM169" s="227" t="s">
        <v>3555</v>
      </c>
    </row>
    <row r="170" spans="1:65" s="2" customFormat="1" ht="14.45" customHeight="1">
      <c r="A170" s="36"/>
      <c r="B170" s="37"/>
      <c r="C170" s="272" t="s">
        <v>368</v>
      </c>
      <c r="D170" s="272" t="s">
        <v>489</v>
      </c>
      <c r="E170" s="273" t="s">
        <v>3556</v>
      </c>
      <c r="F170" s="274" t="s">
        <v>3557</v>
      </c>
      <c r="G170" s="275" t="s">
        <v>230</v>
      </c>
      <c r="H170" s="276">
        <v>6</v>
      </c>
      <c r="I170" s="277"/>
      <c r="J170" s="278">
        <f t="shared" si="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6"/>
        <v>0</v>
      </c>
      <c r="Q170" s="225">
        <v>0</v>
      </c>
      <c r="R170" s="225">
        <f t="shared" si="7"/>
        <v>0</v>
      </c>
      <c r="S170" s="225">
        <v>0</v>
      </c>
      <c r="T170" s="226">
        <f t="shared" si="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1486</v>
      </c>
      <c r="AT170" s="227" t="s">
        <v>489</v>
      </c>
      <c r="AU170" s="227" t="s">
        <v>81</v>
      </c>
      <c r="AY170" s="18" t="s">
        <v>202</v>
      </c>
      <c r="BE170" s="122">
        <f t="shared" si="9"/>
        <v>0</v>
      </c>
      <c r="BF170" s="122">
        <f t="shared" si="10"/>
        <v>0</v>
      </c>
      <c r="BG170" s="122">
        <f t="shared" si="11"/>
        <v>0</v>
      </c>
      <c r="BH170" s="122">
        <f t="shared" si="12"/>
        <v>0</v>
      </c>
      <c r="BI170" s="122">
        <f t="shared" si="13"/>
        <v>0</v>
      </c>
      <c r="BJ170" s="18" t="s">
        <v>87</v>
      </c>
      <c r="BK170" s="122">
        <f t="shared" si="14"/>
        <v>0</v>
      </c>
      <c r="BL170" s="18" t="s">
        <v>569</v>
      </c>
      <c r="BM170" s="227" t="s">
        <v>3558</v>
      </c>
    </row>
    <row r="171" spans="1:65" s="2" customFormat="1" ht="37.9" customHeight="1">
      <c r="A171" s="36"/>
      <c r="B171" s="37"/>
      <c r="C171" s="215" t="s">
        <v>374</v>
      </c>
      <c r="D171" s="215" t="s">
        <v>204</v>
      </c>
      <c r="E171" s="216" t="s">
        <v>1524</v>
      </c>
      <c r="F171" s="217" t="s">
        <v>3559</v>
      </c>
      <c r="G171" s="218" t="s">
        <v>287</v>
      </c>
      <c r="H171" s="219">
        <v>130</v>
      </c>
      <c r="I171" s="220"/>
      <c r="J171" s="221">
        <f t="shared" si="5"/>
        <v>0</v>
      </c>
      <c r="K171" s="222"/>
      <c r="L171" s="39"/>
      <c r="M171" s="223" t="s">
        <v>1</v>
      </c>
      <c r="N171" s="224" t="s">
        <v>43</v>
      </c>
      <c r="O171" s="73"/>
      <c r="P171" s="225">
        <f t="shared" si="6"/>
        <v>0</v>
      </c>
      <c r="Q171" s="225">
        <v>0</v>
      </c>
      <c r="R171" s="225">
        <f t="shared" si="7"/>
        <v>0</v>
      </c>
      <c r="S171" s="225">
        <v>0</v>
      </c>
      <c r="T171" s="226">
        <f t="shared" si="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569</v>
      </c>
      <c r="AT171" s="227" t="s">
        <v>204</v>
      </c>
      <c r="AU171" s="227" t="s">
        <v>81</v>
      </c>
      <c r="AY171" s="18" t="s">
        <v>202</v>
      </c>
      <c r="BE171" s="122">
        <f t="shared" si="9"/>
        <v>0</v>
      </c>
      <c r="BF171" s="122">
        <f t="shared" si="10"/>
        <v>0</v>
      </c>
      <c r="BG171" s="122">
        <f t="shared" si="11"/>
        <v>0</v>
      </c>
      <c r="BH171" s="122">
        <f t="shared" si="12"/>
        <v>0</v>
      </c>
      <c r="BI171" s="122">
        <f t="shared" si="13"/>
        <v>0</v>
      </c>
      <c r="BJ171" s="18" t="s">
        <v>87</v>
      </c>
      <c r="BK171" s="122">
        <f t="shared" si="14"/>
        <v>0</v>
      </c>
      <c r="BL171" s="18" t="s">
        <v>569</v>
      </c>
      <c r="BM171" s="227" t="s">
        <v>3560</v>
      </c>
    </row>
    <row r="172" spans="1:65" s="2" customFormat="1" ht="24.2" customHeight="1">
      <c r="A172" s="36"/>
      <c r="B172" s="37"/>
      <c r="C172" s="215" t="s">
        <v>379</v>
      </c>
      <c r="D172" s="215" t="s">
        <v>204</v>
      </c>
      <c r="E172" s="216" t="s">
        <v>3561</v>
      </c>
      <c r="F172" s="217" t="s">
        <v>1523</v>
      </c>
      <c r="G172" s="218" t="s">
        <v>287</v>
      </c>
      <c r="H172" s="219">
        <v>2</v>
      </c>
      <c r="I172" s="220"/>
      <c r="J172" s="221">
        <f t="shared" si="5"/>
        <v>0</v>
      </c>
      <c r="K172" s="222"/>
      <c r="L172" s="39"/>
      <c r="M172" s="223" t="s">
        <v>1</v>
      </c>
      <c r="N172" s="224" t="s">
        <v>43</v>
      </c>
      <c r="O172" s="73"/>
      <c r="P172" s="225">
        <f t="shared" si="6"/>
        <v>0</v>
      </c>
      <c r="Q172" s="225">
        <v>0</v>
      </c>
      <c r="R172" s="225">
        <f t="shared" si="7"/>
        <v>0</v>
      </c>
      <c r="S172" s="225">
        <v>0</v>
      </c>
      <c r="T172" s="226">
        <f t="shared" si="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569</v>
      </c>
      <c r="AT172" s="227" t="s">
        <v>204</v>
      </c>
      <c r="AU172" s="227" t="s">
        <v>81</v>
      </c>
      <c r="AY172" s="18" t="s">
        <v>202</v>
      </c>
      <c r="BE172" s="122">
        <f t="shared" si="9"/>
        <v>0</v>
      </c>
      <c r="BF172" s="122">
        <f t="shared" si="10"/>
        <v>0</v>
      </c>
      <c r="BG172" s="122">
        <f t="shared" si="11"/>
        <v>0</v>
      </c>
      <c r="BH172" s="122">
        <f t="shared" si="12"/>
        <v>0</v>
      </c>
      <c r="BI172" s="122">
        <f t="shared" si="13"/>
        <v>0</v>
      </c>
      <c r="BJ172" s="18" t="s">
        <v>87</v>
      </c>
      <c r="BK172" s="122">
        <f t="shared" si="14"/>
        <v>0</v>
      </c>
      <c r="BL172" s="18" t="s">
        <v>569</v>
      </c>
      <c r="BM172" s="227" t="s">
        <v>3562</v>
      </c>
    </row>
    <row r="173" spans="1:65" s="2" customFormat="1" ht="24.2" customHeight="1">
      <c r="A173" s="36"/>
      <c r="B173" s="37"/>
      <c r="C173" s="215" t="s">
        <v>383</v>
      </c>
      <c r="D173" s="215" t="s">
        <v>204</v>
      </c>
      <c r="E173" s="216" t="s">
        <v>1527</v>
      </c>
      <c r="F173" s="217" t="s">
        <v>1528</v>
      </c>
      <c r="G173" s="218" t="s">
        <v>287</v>
      </c>
      <c r="H173" s="219">
        <v>6</v>
      </c>
      <c r="I173" s="220"/>
      <c r="J173" s="221">
        <f t="shared" si="5"/>
        <v>0</v>
      </c>
      <c r="K173" s="222"/>
      <c r="L173" s="39"/>
      <c r="M173" s="223" t="s">
        <v>1</v>
      </c>
      <c r="N173" s="224" t="s">
        <v>43</v>
      </c>
      <c r="O173" s="73"/>
      <c r="P173" s="225">
        <f t="shared" si="6"/>
        <v>0</v>
      </c>
      <c r="Q173" s="225">
        <v>0</v>
      </c>
      <c r="R173" s="225">
        <f t="shared" si="7"/>
        <v>0</v>
      </c>
      <c r="S173" s="225">
        <v>0</v>
      </c>
      <c r="T173" s="226">
        <f t="shared" si="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569</v>
      </c>
      <c r="AT173" s="227" t="s">
        <v>204</v>
      </c>
      <c r="AU173" s="227" t="s">
        <v>81</v>
      </c>
      <c r="AY173" s="18" t="s">
        <v>202</v>
      </c>
      <c r="BE173" s="122">
        <f t="shared" si="9"/>
        <v>0</v>
      </c>
      <c r="BF173" s="122">
        <f t="shared" si="10"/>
        <v>0</v>
      </c>
      <c r="BG173" s="122">
        <f t="shared" si="11"/>
        <v>0</v>
      </c>
      <c r="BH173" s="122">
        <f t="shared" si="12"/>
        <v>0</v>
      </c>
      <c r="BI173" s="122">
        <f t="shared" si="13"/>
        <v>0</v>
      </c>
      <c r="BJ173" s="18" t="s">
        <v>87</v>
      </c>
      <c r="BK173" s="122">
        <f t="shared" si="14"/>
        <v>0</v>
      </c>
      <c r="BL173" s="18" t="s">
        <v>569</v>
      </c>
      <c r="BM173" s="227" t="s">
        <v>3563</v>
      </c>
    </row>
    <row r="174" spans="1:65" s="2" customFormat="1" ht="14.45" customHeight="1">
      <c r="A174" s="36"/>
      <c r="B174" s="37"/>
      <c r="C174" s="215" t="s">
        <v>390</v>
      </c>
      <c r="D174" s="215" t="s">
        <v>204</v>
      </c>
      <c r="E174" s="216" t="s">
        <v>1625</v>
      </c>
      <c r="F174" s="217" t="s">
        <v>1538</v>
      </c>
      <c r="G174" s="218" t="s">
        <v>230</v>
      </c>
      <c r="H174" s="219">
        <v>2046</v>
      </c>
      <c r="I174" s="220"/>
      <c r="J174" s="221">
        <f t="shared" si="5"/>
        <v>0</v>
      </c>
      <c r="K174" s="222"/>
      <c r="L174" s="39"/>
      <c r="M174" s="223" t="s">
        <v>1</v>
      </c>
      <c r="N174" s="224" t="s">
        <v>43</v>
      </c>
      <c r="O174" s="73"/>
      <c r="P174" s="225">
        <f t="shared" si="6"/>
        <v>0</v>
      </c>
      <c r="Q174" s="225">
        <v>0</v>
      </c>
      <c r="R174" s="225">
        <f t="shared" si="7"/>
        <v>0</v>
      </c>
      <c r="S174" s="225">
        <v>0</v>
      </c>
      <c r="T174" s="226">
        <f t="shared" si="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569</v>
      </c>
      <c r="AT174" s="227" t="s">
        <v>204</v>
      </c>
      <c r="AU174" s="227" t="s">
        <v>81</v>
      </c>
      <c r="AY174" s="18" t="s">
        <v>202</v>
      </c>
      <c r="BE174" s="122">
        <f t="shared" si="9"/>
        <v>0</v>
      </c>
      <c r="BF174" s="122">
        <f t="shared" si="10"/>
        <v>0</v>
      </c>
      <c r="BG174" s="122">
        <f t="shared" si="11"/>
        <v>0</v>
      </c>
      <c r="BH174" s="122">
        <f t="shared" si="12"/>
        <v>0</v>
      </c>
      <c r="BI174" s="122">
        <f t="shared" si="13"/>
        <v>0</v>
      </c>
      <c r="BJ174" s="18" t="s">
        <v>87</v>
      </c>
      <c r="BK174" s="122">
        <f t="shared" si="14"/>
        <v>0</v>
      </c>
      <c r="BL174" s="18" t="s">
        <v>569</v>
      </c>
      <c r="BM174" s="227" t="s">
        <v>3564</v>
      </c>
    </row>
    <row r="175" spans="1:65" s="2" customFormat="1" ht="14.45" customHeight="1">
      <c r="A175" s="36"/>
      <c r="B175" s="37"/>
      <c r="C175" s="272" t="s">
        <v>395</v>
      </c>
      <c r="D175" s="272" t="s">
        <v>489</v>
      </c>
      <c r="E175" s="273" t="s">
        <v>1540</v>
      </c>
      <c r="F175" s="274" t="s">
        <v>1541</v>
      </c>
      <c r="G175" s="275" t="s">
        <v>230</v>
      </c>
      <c r="H175" s="276">
        <v>1237</v>
      </c>
      <c r="I175" s="277"/>
      <c r="J175" s="278">
        <f t="shared" ref="J175:J206" si="15">ROUND(I175*H175,2)</f>
        <v>0</v>
      </c>
      <c r="K175" s="279"/>
      <c r="L175" s="280"/>
      <c r="M175" s="281" t="s">
        <v>1</v>
      </c>
      <c r="N175" s="282" t="s">
        <v>43</v>
      </c>
      <c r="O175" s="73"/>
      <c r="P175" s="225">
        <f t="shared" ref="P175:P206" si="16">O175*H175</f>
        <v>0</v>
      </c>
      <c r="Q175" s="225">
        <v>0</v>
      </c>
      <c r="R175" s="225">
        <f t="shared" ref="R175:R206" si="17">Q175*H175</f>
        <v>0</v>
      </c>
      <c r="S175" s="225">
        <v>0</v>
      </c>
      <c r="T175" s="226">
        <f t="shared" ref="T175:T206" si="18"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1486</v>
      </c>
      <c r="AT175" s="227" t="s">
        <v>489</v>
      </c>
      <c r="AU175" s="227" t="s">
        <v>81</v>
      </c>
      <c r="AY175" s="18" t="s">
        <v>202</v>
      </c>
      <c r="BE175" s="122">
        <f t="shared" ref="BE175:BE206" si="19">IF(N175="základná",J175,0)</f>
        <v>0</v>
      </c>
      <c r="BF175" s="122">
        <f t="shared" ref="BF175:BF206" si="20">IF(N175="znížená",J175,0)</f>
        <v>0</v>
      </c>
      <c r="BG175" s="122">
        <f t="shared" ref="BG175:BG206" si="21">IF(N175="zákl. prenesená",J175,0)</f>
        <v>0</v>
      </c>
      <c r="BH175" s="122">
        <f t="shared" ref="BH175:BH206" si="22">IF(N175="zníž. prenesená",J175,0)</f>
        <v>0</v>
      </c>
      <c r="BI175" s="122">
        <f t="shared" ref="BI175:BI206" si="23">IF(N175="nulová",J175,0)</f>
        <v>0</v>
      </c>
      <c r="BJ175" s="18" t="s">
        <v>87</v>
      </c>
      <c r="BK175" s="122">
        <f t="shared" ref="BK175:BK206" si="24">ROUND(I175*H175,2)</f>
        <v>0</v>
      </c>
      <c r="BL175" s="18" t="s">
        <v>569</v>
      </c>
      <c r="BM175" s="227" t="s">
        <v>3565</v>
      </c>
    </row>
    <row r="176" spans="1:65" s="2" customFormat="1" ht="14.45" customHeight="1">
      <c r="A176" s="36"/>
      <c r="B176" s="37"/>
      <c r="C176" s="272" t="s">
        <v>400</v>
      </c>
      <c r="D176" s="272" t="s">
        <v>489</v>
      </c>
      <c r="E176" s="273" t="s">
        <v>1542</v>
      </c>
      <c r="F176" s="274" t="s">
        <v>1543</v>
      </c>
      <c r="G176" s="275" t="s">
        <v>230</v>
      </c>
      <c r="H176" s="276">
        <v>0</v>
      </c>
      <c r="I176" s="277"/>
      <c r="J176" s="278">
        <f t="shared" si="15"/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si="16"/>
        <v>0</v>
      </c>
      <c r="Q176" s="225">
        <v>0</v>
      </c>
      <c r="R176" s="225">
        <f t="shared" si="17"/>
        <v>0</v>
      </c>
      <c r="S176" s="225">
        <v>0</v>
      </c>
      <c r="T176" s="226">
        <f t="shared" si="1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81</v>
      </c>
      <c r="AY176" s="18" t="s">
        <v>202</v>
      </c>
      <c r="BE176" s="122">
        <f t="shared" si="19"/>
        <v>0</v>
      </c>
      <c r="BF176" s="122">
        <f t="shared" si="20"/>
        <v>0</v>
      </c>
      <c r="BG176" s="122">
        <f t="shared" si="21"/>
        <v>0</v>
      </c>
      <c r="BH176" s="122">
        <f t="shared" si="22"/>
        <v>0</v>
      </c>
      <c r="BI176" s="122">
        <f t="shared" si="23"/>
        <v>0</v>
      </c>
      <c r="BJ176" s="18" t="s">
        <v>87</v>
      </c>
      <c r="BK176" s="122">
        <f t="shared" si="24"/>
        <v>0</v>
      </c>
      <c r="BL176" s="18" t="s">
        <v>569</v>
      </c>
      <c r="BM176" s="227" t="s">
        <v>3566</v>
      </c>
    </row>
    <row r="177" spans="1:65" s="2" customFormat="1" ht="14.45" customHeight="1">
      <c r="A177" s="36"/>
      <c r="B177" s="37"/>
      <c r="C177" s="272" t="s">
        <v>406</v>
      </c>
      <c r="D177" s="272" t="s">
        <v>489</v>
      </c>
      <c r="E177" s="273" t="s">
        <v>1544</v>
      </c>
      <c r="F177" s="274" t="s">
        <v>1545</v>
      </c>
      <c r="G177" s="275" t="s">
        <v>230</v>
      </c>
      <c r="H177" s="276">
        <v>634</v>
      </c>
      <c r="I177" s="277"/>
      <c r="J177" s="278">
        <f t="shared" si="15"/>
        <v>0</v>
      </c>
      <c r="K177" s="279"/>
      <c r="L177" s="280"/>
      <c r="M177" s="281" t="s">
        <v>1</v>
      </c>
      <c r="N177" s="282" t="s">
        <v>43</v>
      </c>
      <c r="O177" s="73"/>
      <c r="P177" s="225">
        <f t="shared" si="16"/>
        <v>0</v>
      </c>
      <c r="Q177" s="225">
        <v>0</v>
      </c>
      <c r="R177" s="225">
        <f t="shared" si="17"/>
        <v>0</v>
      </c>
      <c r="S177" s="225">
        <v>0</v>
      </c>
      <c r="T177" s="226">
        <f t="shared" si="1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1486</v>
      </c>
      <c r="AT177" s="227" t="s">
        <v>489</v>
      </c>
      <c r="AU177" s="227" t="s">
        <v>81</v>
      </c>
      <c r="AY177" s="18" t="s">
        <v>202</v>
      </c>
      <c r="BE177" s="122">
        <f t="shared" si="19"/>
        <v>0</v>
      </c>
      <c r="BF177" s="122">
        <f t="shared" si="20"/>
        <v>0</v>
      </c>
      <c r="BG177" s="122">
        <f t="shared" si="21"/>
        <v>0</v>
      </c>
      <c r="BH177" s="122">
        <f t="shared" si="22"/>
        <v>0</v>
      </c>
      <c r="BI177" s="122">
        <f t="shared" si="23"/>
        <v>0</v>
      </c>
      <c r="BJ177" s="18" t="s">
        <v>87</v>
      </c>
      <c r="BK177" s="122">
        <f t="shared" si="24"/>
        <v>0</v>
      </c>
      <c r="BL177" s="18" t="s">
        <v>569</v>
      </c>
      <c r="BM177" s="227" t="s">
        <v>3567</v>
      </c>
    </row>
    <row r="178" spans="1:65" s="2" customFormat="1" ht="14.45" customHeight="1">
      <c r="A178" s="36"/>
      <c r="B178" s="37"/>
      <c r="C178" s="272" t="s">
        <v>420</v>
      </c>
      <c r="D178" s="272" t="s">
        <v>489</v>
      </c>
      <c r="E178" s="273" t="s">
        <v>1546</v>
      </c>
      <c r="F178" s="274" t="s">
        <v>1547</v>
      </c>
      <c r="G178" s="275" t="s">
        <v>230</v>
      </c>
      <c r="H178" s="276">
        <v>0</v>
      </c>
      <c r="I178" s="277"/>
      <c r="J178" s="278">
        <f t="shared" si="1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16"/>
        <v>0</v>
      </c>
      <c r="Q178" s="225">
        <v>0</v>
      </c>
      <c r="R178" s="225">
        <f t="shared" si="17"/>
        <v>0</v>
      </c>
      <c r="S178" s="225">
        <v>0</v>
      </c>
      <c r="T178" s="226">
        <f t="shared" si="1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1486</v>
      </c>
      <c r="AT178" s="227" t="s">
        <v>489</v>
      </c>
      <c r="AU178" s="227" t="s">
        <v>81</v>
      </c>
      <c r="AY178" s="18" t="s">
        <v>202</v>
      </c>
      <c r="BE178" s="122">
        <f t="shared" si="19"/>
        <v>0</v>
      </c>
      <c r="BF178" s="122">
        <f t="shared" si="20"/>
        <v>0</v>
      </c>
      <c r="BG178" s="122">
        <f t="shared" si="21"/>
        <v>0</v>
      </c>
      <c r="BH178" s="122">
        <f t="shared" si="22"/>
        <v>0</v>
      </c>
      <c r="BI178" s="122">
        <f t="shared" si="23"/>
        <v>0</v>
      </c>
      <c r="BJ178" s="18" t="s">
        <v>87</v>
      </c>
      <c r="BK178" s="122">
        <f t="shared" si="24"/>
        <v>0</v>
      </c>
      <c r="BL178" s="18" t="s">
        <v>569</v>
      </c>
      <c r="BM178" s="227" t="s">
        <v>3568</v>
      </c>
    </row>
    <row r="179" spans="1:65" s="2" customFormat="1" ht="14.45" customHeight="1">
      <c r="A179" s="36"/>
      <c r="B179" s="37"/>
      <c r="C179" s="272" t="s">
        <v>425</v>
      </c>
      <c r="D179" s="272" t="s">
        <v>489</v>
      </c>
      <c r="E179" s="273" t="s">
        <v>1548</v>
      </c>
      <c r="F179" s="274" t="s">
        <v>1549</v>
      </c>
      <c r="G179" s="275" t="s">
        <v>230</v>
      </c>
      <c r="H179" s="276">
        <v>175</v>
      </c>
      <c r="I179" s="277"/>
      <c r="J179" s="278">
        <f t="shared" si="1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16"/>
        <v>0</v>
      </c>
      <c r="Q179" s="225">
        <v>0</v>
      </c>
      <c r="R179" s="225">
        <f t="shared" si="17"/>
        <v>0</v>
      </c>
      <c r="S179" s="225">
        <v>0</v>
      </c>
      <c r="T179" s="226">
        <f t="shared" si="1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1486</v>
      </c>
      <c r="AT179" s="227" t="s">
        <v>489</v>
      </c>
      <c r="AU179" s="227" t="s">
        <v>81</v>
      </c>
      <c r="AY179" s="18" t="s">
        <v>202</v>
      </c>
      <c r="BE179" s="122">
        <f t="shared" si="19"/>
        <v>0</v>
      </c>
      <c r="BF179" s="122">
        <f t="shared" si="20"/>
        <v>0</v>
      </c>
      <c r="BG179" s="122">
        <f t="shared" si="21"/>
        <v>0</v>
      </c>
      <c r="BH179" s="122">
        <f t="shared" si="22"/>
        <v>0</v>
      </c>
      <c r="BI179" s="122">
        <f t="shared" si="23"/>
        <v>0</v>
      </c>
      <c r="BJ179" s="18" t="s">
        <v>87</v>
      </c>
      <c r="BK179" s="122">
        <f t="shared" si="24"/>
        <v>0</v>
      </c>
      <c r="BL179" s="18" t="s">
        <v>569</v>
      </c>
      <c r="BM179" s="227" t="s">
        <v>3569</v>
      </c>
    </row>
    <row r="180" spans="1:65" s="2" customFormat="1" ht="14.45" customHeight="1">
      <c r="A180" s="36"/>
      <c r="B180" s="37"/>
      <c r="C180" s="272" t="s">
        <v>430</v>
      </c>
      <c r="D180" s="272" t="s">
        <v>489</v>
      </c>
      <c r="E180" s="273" t="s">
        <v>1550</v>
      </c>
      <c r="F180" s="274" t="s">
        <v>1551</v>
      </c>
      <c r="G180" s="275" t="s">
        <v>230</v>
      </c>
      <c r="H180" s="276">
        <v>0</v>
      </c>
      <c r="I180" s="277"/>
      <c r="J180" s="278">
        <f t="shared" si="1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16"/>
        <v>0</v>
      </c>
      <c r="Q180" s="225">
        <v>0</v>
      </c>
      <c r="R180" s="225">
        <f t="shared" si="17"/>
        <v>0</v>
      </c>
      <c r="S180" s="225">
        <v>0</v>
      </c>
      <c r="T180" s="226">
        <f t="shared" si="1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1486</v>
      </c>
      <c r="AT180" s="227" t="s">
        <v>489</v>
      </c>
      <c r="AU180" s="227" t="s">
        <v>81</v>
      </c>
      <c r="AY180" s="18" t="s">
        <v>202</v>
      </c>
      <c r="BE180" s="122">
        <f t="shared" si="19"/>
        <v>0</v>
      </c>
      <c r="BF180" s="122">
        <f t="shared" si="20"/>
        <v>0</v>
      </c>
      <c r="BG180" s="122">
        <f t="shared" si="21"/>
        <v>0</v>
      </c>
      <c r="BH180" s="122">
        <f t="shared" si="22"/>
        <v>0</v>
      </c>
      <c r="BI180" s="122">
        <f t="shared" si="23"/>
        <v>0</v>
      </c>
      <c r="BJ180" s="18" t="s">
        <v>87</v>
      </c>
      <c r="BK180" s="122">
        <f t="shared" si="24"/>
        <v>0</v>
      </c>
      <c r="BL180" s="18" t="s">
        <v>569</v>
      </c>
      <c r="BM180" s="227" t="s">
        <v>3570</v>
      </c>
    </row>
    <row r="181" spans="1:65" s="2" customFormat="1" ht="14.45" customHeight="1">
      <c r="A181" s="36"/>
      <c r="B181" s="37"/>
      <c r="C181" s="215" t="s">
        <v>442</v>
      </c>
      <c r="D181" s="215" t="s">
        <v>204</v>
      </c>
      <c r="E181" s="216" t="s">
        <v>1552</v>
      </c>
      <c r="F181" s="217" t="s">
        <v>1553</v>
      </c>
      <c r="G181" s="218" t="s">
        <v>230</v>
      </c>
      <c r="H181" s="219">
        <v>57.5</v>
      </c>
      <c r="I181" s="220"/>
      <c r="J181" s="221">
        <f t="shared" si="15"/>
        <v>0</v>
      </c>
      <c r="K181" s="222"/>
      <c r="L181" s="39"/>
      <c r="M181" s="223" t="s">
        <v>1</v>
      </c>
      <c r="N181" s="224" t="s">
        <v>43</v>
      </c>
      <c r="O181" s="73"/>
      <c r="P181" s="225">
        <f t="shared" si="16"/>
        <v>0</v>
      </c>
      <c r="Q181" s="225">
        <v>0</v>
      </c>
      <c r="R181" s="225">
        <f t="shared" si="17"/>
        <v>0</v>
      </c>
      <c r="S181" s="225">
        <v>0</v>
      </c>
      <c r="T181" s="226">
        <f t="shared" si="1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569</v>
      </c>
      <c r="AT181" s="227" t="s">
        <v>204</v>
      </c>
      <c r="AU181" s="227" t="s">
        <v>81</v>
      </c>
      <c r="AY181" s="18" t="s">
        <v>202</v>
      </c>
      <c r="BE181" s="122">
        <f t="shared" si="19"/>
        <v>0</v>
      </c>
      <c r="BF181" s="122">
        <f t="shared" si="20"/>
        <v>0</v>
      </c>
      <c r="BG181" s="122">
        <f t="shared" si="21"/>
        <v>0</v>
      </c>
      <c r="BH181" s="122">
        <f t="shared" si="22"/>
        <v>0</v>
      </c>
      <c r="BI181" s="122">
        <f t="shared" si="23"/>
        <v>0</v>
      </c>
      <c r="BJ181" s="18" t="s">
        <v>87</v>
      </c>
      <c r="BK181" s="122">
        <f t="shared" si="24"/>
        <v>0</v>
      </c>
      <c r="BL181" s="18" t="s">
        <v>569</v>
      </c>
      <c r="BM181" s="227" t="s">
        <v>3571</v>
      </c>
    </row>
    <row r="182" spans="1:65" s="2" customFormat="1" ht="14.45" customHeight="1">
      <c r="A182" s="36"/>
      <c r="B182" s="37"/>
      <c r="C182" s="272" t="s">
        <v>447</v>
      </c>
      <c r="D182" s="272" t="s">
        <v>489</v>
      </c>
      <c r="E182" s="273" t="s">
        <v>1555</v>
      </c>
      <c r="F182" s="274" t="s">
        <v>1556</v>
      </c>
      <c r="G182" s="275" t="s">
        <v>230</v>
      </c>
      <c r="H182" s="276">
        <v>58</v>
      </c>
      <c r="I182" s="277"/>
      <c r="J182" s="278">
        <f t="shared" si="15"/>
        <v>0</v>
      </c>
      <c r="K182" s="279"/>
      <c r="L182" s="280"/>
      <c r="M182" s="281" t="s">
        <v>1</v>
      </c>
      <c r="N182" s="282" t="s">
        <v>43</v>
      </c>
      <c r="O182" s="73"/>
      <c r="P182" s="225">
        <f t="shared" si="16"/>
        <v>0</v>
      </c>
      <c r="Q182" s="225">
        <v>0</v>
      </c>
      <c r="R182" s="225">
        <f t="shared" si="17"/>
        <v>0</v>
      </c>
      <c r="S182" s="225">
        <v>0</v>
      </c>
      <c r="T182" s="226">
        <f t="shared" si="1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1486</v>
      </c>
      <c r="AT182" s="227" t="s">
        <v>489</v>
      </c>
      <c r="AU182" s="227" t="s">
        <v>81</v>
      </c>
      <c r="AY182" s="18" t="s">
        <v>202</v>
      </c>
      <c r="BE182" s="122">
        <f t="shared" si="19"/>
        <v>0</v>
      </c>
      <c r="BF182" s="122">
        <f t="shared" si="20"/>
        <v>0</v>
      </c>
      <c r="BG182" s="122">
        <f t="shared" si="21"/>
        <v>0</v>
      </c>
      <c r="BH182" s="122">
        <f t="shared" si="22"/>
        <v>0</v>
      </c>
      <c r="BI182" s="122">
        <f t="shared" si="23"/>
        <v>0</v>
      </c>
      <c r="BJ182" s="18" t="s">
        <v>87</v>
      </c>
      <c r="BK182" s="122">
        <f t="shared" si="24"/>
        <v>0</v>
      </c>
      <c r="BL182" s="18" t="s">
        <v>569</v>
      </c>
      <c r="BM182" s="227" t="s">
        <v>3572</v>
      </c>
    </row>
    <row r="183" spans="1:65" s="2" customFormat="1" ht="14.45" customHeight="1">
      <c r="A183" s="36"/>
      <c r="B183" s="37"/>
      <c r="C183" s="215" t="s">
        <v>452</v>
      </c>
      <c r="D183" s="215" t="s">
        <v>204</v>
      </c>
      <c r="E183" s="216" t="s">
        <v>3573</v>
      </c>
      <c r="F183" s="217" t="s">
        <v>1558</v>
      </c>
      <c r="G183" s="218" t="s">
        <v>230</v>
      </c>
      <c r="H183" s="219">
        <v>2046</v>
      </c>
      <c r="I183" s="220"/>
      <c r="J183" s="221">
        <f t="shared" si="15"/>
        <v>0</v>
      </c>
      <c r="K183" s="222"/>
      <c r="L183" s="39"/>
      <c r="M183" s="223" t="s">
        <v>1</v>
      </c>
      <c r="N183" s="224" t="s">
        <v>43</v>
      </c>
      <c r="O183" s="73"/>
      <c r="P183" s="225">
        <f t="shared" si="16"/>
        <v>0</v>
      </c>
      <c r="Q183" s="225">
        <v>0</v>
      </c>
      <c r="R183" s="225">
        <f t="shared" si="17"/>
        <v>0</v>
      </c>
      <c r="S183" s="225">
        <v>0</v>
      </c>
      <c r="T183" s="226">
        <f t="shared" si="1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569</v>
      </c>
      <c r="AT183" s="227" t="s">
        <v>204</v>
      </c>
      <c r="AU183" s="227" t="s">
        <v>81</v>
      </c>
      <c r="AY183" s="18" t="s">
        <v>202</v>
      </c>
      <c r="BE183" s="122">
        <f t="shared" si="19"/>
        <v>0</v>
      </c>
      <c r="BF183" s="122">
        <f t="shared" si="20"/>
        <v>0</v>
      </c>
      <c r="BG183" s="122">
        <f t="shared" si="21"/>
        <v>0</v>
      </c>
      <c r="BH183" s="122">
        <f t="shared" si="22"/>
        <v>0</v>
      </c>
      <c r="BI183" s="122">
        <f t="shared" si="23"/>
        <v>0</v>
      </c>
      <c r="BJ183" s="18" t="s">
        <v>87</v>
      </c>
      <c r="BK183" s="122">
        <f t="shared" si="24"/>
        <v>0</v>
      </c>
      <c r="BL183" s="18" t="s">
        <v>569</v>
      </c>
      <c r="BM183" s="227" t="s">
        <v>3574</v>
      </c>
    </row>
    <row r="184" spans="1:65" s="2" customFormat="1" ht="24.2" customHeight="1">
      <c r="A184" s="36"/>
      <c r="B184" s="37"/>
      <c r="C184" s="215" t="s">
        <v>458</v>
      </c>
      <c r="D184" s="215" t="s">
        <v>204</v>
      </c>
      <c r="E184" s="216" t="s">
        <v>1559</v>
      </c>
      <c r="F184" s="217" t="s">
        <v>1560</v>
      </c>
      <c r="G184" s="218" t="s">
        <v>287</v>
      </c>
      <c r="H184" s="219">
        <v>47</v>
      </c>
      <c r="I184" s="220"/>
      <c r="J184" s="221">
        <f t="shared" si="15"/>
        <v>0</v>
      </c>
      <c r="K184" s="222"/>
      <c r="L184" s="39"/>
      <c r="M184" s="223" t="s">
        <v>1</v>
      </c>
      <c r="N184" s="224" t="s">
        <v>43</v>
      </c>
      <c r="O184" s="73"/>
      <c r="P184" s="225">
        <f t="shared" si="16"/>
        <v>0</v>
      </c>
      <c r="Q184" s="225">
        <v>0</v>
      </c>
      <c r="R184" s="225">
        <f t="shared" si="17"/>
        <v>0</v>
      </c>
      <c r="S184" s="225">
        <v>0</v>
      </c>
      <c r="T184" s="226">
        <f t="shared" si="1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569</v>
      </c>
      <c r="AT184" s="227" t="s">
        <v>204</v>
      </c>
      <c r="AU184" s="227" t="s">
        <v>81</v>
      </c>
      <c r="AY184" s="18" t="s">
        <v>202</v>
      </c>
      <c r="BE184" s="122">
        <f t="shared" si="19"/>
        <v>0</v>
      </c>
      <c r="BF184" s="122">
        <f t="shared" si="20"/>
        <v>0</v>
      </c>
      <c r="BG184" s="122">
        <f t="shared" si="21"/>
        <v>0</v>
      </c>
      <c r="BH184" s="122">
        <f t="shared" si="22"/>
        <v>0</v>
      </c>
      <c r="BI184" s="122">
        <f t="shared" si="23"/>
        <v>0</v>
      </c>
      <c r="BJ184" s="18" t="s">
        <v>87</v>
      </c>
      <c r="BK184" s="122">
        <f t="shared" si="24"/>
        <v>0</v>
      </c>
      <c r="BL184" s="18" t="s">
        <v>569</v>
      </c>
      <c r="BM184" s="227" t="s">
        <v>3575</v>
      </c>
    </row>
    <row r="185" spans="1:65" s="2" customFormat="1" ht="24.2" customHeight="1">
      <c r="A185" s="36"/>
      <c r="B185" s="37"/>
      <c r="C185" s="272" t="s">
        <v>463</v>
      </c>
      <c r="D185" s="272" t="s">
        <v>489</v>
      </c>
      <c r="E185" s="273" t="s">
        <v>1562</v>
      </c>
      <c r="F185" s="274" t="s">
        <v>1563</v>
      </c>
      <c r="G185" s="275" t="s">
        <v>287</v>
      </c>
      <c r="H185" s="276">
        <v>47</v>
      </c>
      <c r="I185" s="277"/>
      <c r="J185" s="278">
        <f t="shared" si="15"/>
        <v>0</v>
      </c>
      <c r="K185" s="279"/>
      <c r="L185" s="280"/>
      <c r="M185" s="281" t="s">
        <v>1</v>
      </c>
      <c r="N185" s="282" t="s">
        <v>43</v>
      </c>
      <c r="O185" s="73"/>
      <c r="P185" s="225">
        <f t="shared" si="16"/>
        <v>0</v>
      </c>
      <c r="Q185" s="225">
        <v>0</v>
      </c>
      <c r="R185" s="225">
        <f t="shared" si="17"/>
        <v>0</v>
      </c>
      <c r="S185" s="225">
        <v>0</v>
      </c>
      <c r="T185" s="226">
        <f t="shared" si="18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1486</v>
      </c>
      <c r="AT185" s="227" t="s">
        <v>489</v>
      </c>
      <c r="AU185" s="227" t="s">
        <v>81</v>
      </c>
      <c r="AY185" s="18" t="s">
        <v>202</v>
      </c>
      <c r="BE185" s="122">
        <f t="shared" si="19"/>
        <v>0</v>
      </c>
      <c r="BF185" s="122">
        <f t="shared" si="20"/>
        <v>0</v>
      </c>
      <c r="BG185" s="122">
        <f t="shared" si="21"/>
        <v>0</v>
      </c>
      <c r="BH185" s="122">
        <f t="shared" si="22"/>
        <v>0</v>
      </c>
      <c r="BI185" s="122">
        <f t="shared" si="23"/>
        <v>0</v>
      </c>
      <c r="BJ185" s="18" t="s">
        <v>87</v>
      </c>
      <c r="BK185" s="122">
        <f t="shared" si="24"/>
        <v>0</v>
      </c>
      <c r="BL185" s="18" t="s">
        <v>569</v>
      </c>
      <c r="BM185" s="227" t="s">
        <v>3576</v>
      </c>
    </row>
    <row r="186" spans="1:65" s="2" customFormat="1" ht="24.2" customHeight="1">
      <c r="A186" s="36"/>
      <c r="B186" s="37"/>
      <c r="C186" s="215" t="s">
        <v>469</v>
      </c>
      <c r="D186" s="215" t="s">
        <v>204</v>
      </c>
      <c r="E186" s="216" t="s">
        <v>1564</v>
      </c>
      <c r="F186" s="217" t="s">
        <v>1565</v>
      </c>
      <c r="G186" s="218" t="s">
        <v>287</v>
      </c>
      <c r="H186" s="219">
        <v>2</v>
      </c>
      <c r="I186" s="220"/>
      <c r="J186" s="221">
        <f t="shared" si="15"/>
        <v>0</v>
      </c>
      <c r="K186" s="222"/>
      <c r="L186" s="39"/>
      <c r="M186" s="223" t="s">
        <v>1</v>
      </c>
      <c r="N186" s="224" t="s">
        <v>43</v>
      </c>
      <c r="O186" s="73"/>
      <c r="P186" s="225">
        <f t="shared" si="16"/>
        <v>0</v>
      </c>
      <c r="Q186" s="225">
        <v>0</v>
      </c>
      <c r="R186" s="225">
        <f t="shared" si="17"/>
        <v>0</v>
      </c>
      <c r="S186" s="225">
        <v>0</v>
      </c>
      <c r="T186" s="226">
        <f t="shared" si="18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569</v>
      </c>
      <c r="AT186" s="227" t="s">
        <v>204</v>
      </c>
      <c r="AU186" s="227" t="s">
        <v>81</v>
      </c>
      <c r="AY186" s="18" t="s">
        <v>202</v>
      </c>
      <c r="BE186" s="122">
        <f t="shared" si="19"/>
        <v>0</v>
      </c>
      <c r="BF186" s="122">
        <f t="shared" si="20"/>
        <v>0</v>
      </c>
      <c r="BG186" s="122">
        <f t="shared" si="21"/>
        <v>0</v>
      </c>
      <c r="BH186" s="122">
        <f t="shared" si="22"/>
        <v>0</v>
      </c>
      <c r="BI186" s="122">
        <f t="shared" si="23"/>
        <v>0</v>
      </c>
      <c r="BJ186" s="18" t="s">
        <v>87</v>
      </c>
      <c r="BK186" s="122">
        <f t="shared" si="24"/>
        <v>0</v>
      </c>
      <c r="BL186" s="18" t="s">
        <v>569</v>
      </c>
      <c r="BM186" s="227" t="s">
        <v>3577</v>
      </c>
    </row>
    <row r="187" spans="1:65" s="2" customFormat="1" ht="14.45" customHeight="1">
      <c r="A187" s="36"/>
      <c r="B187" s="37"/>
      <c r="C187" s="272" t="s">
        <v>474</v>
      </c>
      <c r="D187" s="272" t="s">
        <v>489</v>
      </c>
      <c r="E187" s="273" t="s">
        <v>1567</v>
      </c>
      <c r="F187" s="274" t="s">
        <v>1568</v>
      </c>
      <c r="G187" s="275" t="s">
        <v>287</v>
      </c>
      <c r="H187" s="276">
        <v>2</v>
      </c>
      <c r="I187" s="277"/>
      <c r="J187" s="278">
        <f t="shared" si="15"/>
        <v>0</v>
      </c>
      <c r="K187" s="279"/>
      <c r="L187" s="280"/>
      <c r="M187" s="281" t="s">
        <v>1</v>
      </c>
      <c r="N187" s="282" t="s">
        <v>43</v>
      </c>
      <c r="O187" s="73"/>
      <c r="P187" s="225">
        <f t="shared" si="16"/>
        <v>0</v>
      </c>
      <c r="Q187" s="225">
        <v>0</v>
      </c>
      <c r="R187" s="225">
        <f t="shared" si="17"/>
        <v>0</v>
      </c>
      <c r="S187" s="225">
        <v>0</v>
      </c>
      <c r="T187" s="226">
        <f t="shared" si="1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1486</v>
      </c>
      <c r="AT187" s="227" t="s">
        <v>489</v>
      </c>
      <c r="AU187" s="227" t="s">
        <v>81</v>
      </c>
      <c r="AY187" s="18" t="s">
        <v>202</v>
      </c>
      <c r="BE187" s="122">
        <f t="shared" si="19"/>
        <v>0</v>
      </c>
      <c r="BF187" s="122">
        <f t="shared" si="20"/>
        <v>0</v>
      </c>
      <c r="BG187" s="122">
        <f t="shared" si="21"/>
        <v>0</v>
      </c>
      <c r="BH187" s="122">
        <f t="shared" si="22"/>
        <v>0</v>
      </c>
      <c r="BI187" s="122">
        <f t="shared" si="23"/>
        <v>0</v>
      </c>
      <c r="BJ187" s="18" t="s">
        <v>87</v>
      </c>
      <c r="BK187" s="122">
        <f t="shared" si="24"/>
        <v>0</v>
      </c>
      <c r="BL187" s="18" t="s">
        <v>569</v>
      </c>
      <c r="BM187" s="227" t="s">
        <v>3578</v>
      </c>
    </row>
    <row r="188" spans="1:65" s="2" customFormat="1" ht="24.2" customHeight="1">
      <c r="A188" s="36"/>
      <c r="B188" s="37"/>
      <c r="C188" s="215" t="s">
        <v>479</v>
      </c>
      <c r="D188" s="215" t="s">
        <v>204</v>
      </c>
      <c r="E188" s="216" t="s">
        <v>1569</v>
      </c>
      <c r="F188" s="217" t="s">
        <v>1570</v>
      </c>
      <c r="G188" s="218" t="s">
        <v>287</v>
      </c>
      <c r="H188" s="219">
        <v>34</v>
      </c>
      <c r="I188" s="220"/>
      <c r="J188" s="221">
        <f t="shared" si="15"/>
        <v>0</v>
      </c>
      <c r="K188" s="222"/>
      <c r="L188" s="39"/>
      <c r="M188" s="223" t="s">
        <v>1</v>
      </c>
      <c r="N188" s="224" t="s">
        <v>43</v>
      </c>
      <c r="O188" s="73"/>
      <c r="P188" s="225">
        <f t="shared" si="16"/>
        <v>0</v>
      </c>
      <c r="Q188" s="225">
        <v>0</v>
      </c>
      <c r="R188" s="225">
        <f t="shared" si="17"/>
        <v>0</v>
      </c>
      <c r="S188" s="225">
        <v>0</v>
      </c>
      <c r="T188" s="226">
        <f t="shared" si="18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569</v>
      </c>
      <c r="AT188" s="227" t="s">
        <v>204</v>
      </c>
      <c r="AU188" s="227" t="s">
        <v>81</v>
      </c>
      <c r="AY188" s="18" t="s">
        <v>202</v>
      </c>
      <c r="BE188" s="122">
        <f t="shared" si="19"/>
        <v>0</v>
      </c>
      <c r="BF188" s="122">
        <f t="shared" si="20"/>
        <v>0</v>
      </c>
      <c r="BG188" s="122">
        <f t="shared" si="21"/>
        <v>0</v>
      </c>
      <c r="BH188" s="122">
        <f t="shared" si="22"/>
        <v>0</v>
      </c>
      <c r="BI188" s="122">
        <f t="shared" si="23"/>
        <v>0</v>
      </c>
      <c r="BJ188" s="18" t="s">
        <v>87</v>
      </c>
      <c r="BK188" s="122">
        <f t="shared" si="24"/>
        <v>0</v>
      </c>
      <c r="BL188" s="18" t="s">
        <v>569</v>
      </c>
      <c r="BM188" s="227" t="s">
        <v>3579</v>
      </c>
    </row>
    <row r="189" spans="1:65" s="2" customFormat="1" ht="24.2" customHeight="1">
      <c r="A189" s="36"/>
      <c r="B189" s="37"/>
      <c r="C189" s="272" t="s">
        <v>483</v>
      </c>
      <c r="D189" s="272" t="s">
        <v>489</v>
      </c>
      <c r="E189" s="273" t="s">
        <v>3580</v>
      </c>
      <c r="F189" s="274" t="s">
        <v>3581</v>
      </c>
      <c r="G189" s="275" t="s">
        <v>287</v>
      </c>
      <c r="H189" s="276">
        <v>0</v>
      </c>
      <c r="I189" s="277"/>
      <c r="J189" s="278">
        <f t="shared" si="15"/>
        <v>0</v>
      </c>
      <c r="K189" s="279"/>
      <c r="L189" s="280"/>
      <c r="M189" s="281" t="s">
        <v>1</v>
      </c>
      <c r="N189" s="282" t="s">
        <v>43</v>
      </c>
      <c r="O189" s="73"/>
      <c r="P189" s="225">
        <f t="shared" si="16"/>
        <v>0</v>
      </c>
      <c r="Q189" s="225">
        <v>0</v>
      </c>
      <c r="R189" s="225">
        <f t="shared" si="17"/>
        <v>0</v>
      </c>
      <c r="S189" s="225">
        <v>0</v>
      </c>
      <c r="T189" s="226">
        <f t="shared" si="1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1486</v>
      </c>
      <c r="AT189" s="227" t="s">
        <v>489</v>
      </c>
      <c r="AU189" s="227" t="s">
        <v>81</v>
      </c>
      <c r="AY189" s="18" t="s">
        <v>202</v>
      </c>
      <c r="BE189" s="122">
        <f t="shared" si="19"/>
        <v>0</v>
      </c>
      <c r="BF189" s="122">
        <f t="shared" si="20"/>
        <v>0</v>
      </c>
      <c r="BG189" s="122">
        <f t="shared" si="21"/>
        <v>0</v>
      </c>
      <c r="BH189" s="122">
        <f t="shared" si="22"/>
        <v>0</v>
      </c>
      <c r="BI189" s="122">
        <f t="shared" si="23"/>
        <v>0</v>
      </c>
      <c r="BJ189" s="18" t="s">
        <v>87</v>
      </c>
      <c r="BK189" s="122">
        <f t="shared" si="24"/>
        <v>0</v>
      </c>
      <c r="BL189" s="18" t="s">
        <v>569</v>
      </c>
      <c r="BM189" s="227" t="s">
        <v>3582</v>
      </c>
    </row>
    <row r="190" spans="1:65" s="2" customFormat="1" ht="24.2" customHeight="1">
      <c r="A190" s="36"/>
      <c r="B190" s="37"/>
      <c r="C190" s="215" t="s">
        <v>488</v>
      </c>
      <c r="D190" s="215" t="s">
        <v>204</v>
      </c>
      <c r="E190" s="216" t="s">
        <v>1576</v>
      </c>
      <c r="F190" s="217" t="s">
        <v>1577</v>
      </c>
      <c r="G190" s="218" t="s">
        <v>287</v>
      </c>
      <c r="H190" s="219">
        <v>5</v>
      </c>
      <c r="I190" s="220"/>
      <c r="J190" s="221">
        <f t="shared" si="15"/>
        <v>0</v>
      </c>
      <c r="K190" s="222"/>
      <c r="L190" s="39"/>
      <c r="M190" s="223" t="s">
        <v>1</v>
      </c>
      <c r="N190" s="224" t="s">
        <v>43</v>
      </c>
      <c r="O190" s="73"/>
      <c r="P190" s="225">
        <f t="shared" si="16"/>
        <v>0</v>
      </c>
      <c r="Q190" s="225">
        <v>0</v>
      </c>
      <c r="R190" s="225">
        <f t="shared" si="17"/>
        <v>0</v>
      </c>
      <c r="S190" s="225">
        <v>0</v>
      </c>
      <c r="T190" s="226">
        <f t="shared" si="1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569</v>
      </c>
      <c r="AT190" s="227" t="s">
        <v>204</v>
      </c>
      <c r="AU190" s="227" t="s">
        <v>81</v>
      </c>
      <c r="AY190" s="18" t="s">
        <v>202</v>
      </c>
      <c r="BE190" s="122">
        <f t="shared" si="19"/>
        <v>0</v>
      </c>
      <c r="BF190" s="122">
        <f t="shared" si="20"/>
        <v>0</v>
      </c>
      <c r="BG190" s="122">
        <f t="shared" si="21"/>
        <v>0</v>
      </c>
      <c r="BH190" s="122">
        <f t="shared" si="22"/>
        <v>0</v>
      </c>
      <c r="BI190" s="122">
        <f t="shared" si="23"/>
        <v>0</v>
      </c>
      <c r="BJ190" s="18" t="s">
        <v>87</v>
      </c>
      <c r="BK190" s="122">
        <f t="shared" si="24"/>
        <v>0</v>
      </c>
      <c r="BL190" s="18" t="s">
        <v>569</v>
      </c>
      <c r="BM190" s="227" t="s">
        <v>3583</v>
      </c>
    </row>
    <row r="191" spans="1:65" s="2" customFormat="1" ht="24.2" customHeight="1">
      <c r="A191" s="36"/>
      <c r="B191" s="37"/>
      <c r="C191" s="272" t="s">
        <v>494</v>
      </c>
      <c r="D191" s="272" t="s">
        <v>489</v>
      </c>
      <c r="E191" s="273" t="s">
        <v>1579</v>
      </c>
      <c r="F191" s="274" t="s">
        <v>1580</v>
      </c>
      <c r="G191" s="275" t="s">
        <v>287</v>
      </c>
      <c r="H191" s="276">
        <v>3</v>
      </c>
      <c r="I191" s="277"/>
      <c r="J191" s="278">
        <f t="shared" si="15"/>
        <v>0</v>
      </c>
      <c r="K191" s="279"/>
      <c r="L191" s="280"/>
      <c r="M191" s="281" t="s">
        <v>1</v>
      </c>
      <c r="N191" s="282" t="s">
        <v>43</v>
      </c>
      <c r="O191" s="73"/>
      <c r="P191" s="225">
        <f t="shared" si="16"/>
        <v>0</v>
      </c>
      <c r="Q191" s="225">
        <v>0</v>
      </c>
      <c r="R191" s="225">
        <f t="shared" si="17"/>
        <v>0</v>
      </c>
      <c r="S191" s="225">
        <v>0</v>
      </c>
      <c r="T191" s="226">
        <f t="shared" si="18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1486</v>
      </c>
      <c r="AT191" s="227" t="s">
        <v>489</v>
      </c>
      <c r="AU191" s="227" t="s">
        <v>81</v>
      </c>
      <c r="AY191" s="18" t="s">
        <v>202</v>
      </c>
      <c r="BE191" s="122">
        <f t="shared" si="19"/>
        <v>0</v>
      </c>
      <c r="BF191" s="122">
        <f t="shared" si="20"/>
        <v>0</v>
      </c>
      <c r="BG191" s="122">
        <f t="shared" si="21"/>
        <v>0</v>
      </c>
      <c r="BH191" s="122">
        <f t="shared" si="22"/>
        <v>0</v>
      </c>
      <c r="BI191" s="122">
        <f t="shared" si="23"/>
        <v>0</v>
      </c>
      <c r="BJ191" s="18" t="s">
        <v>87</v>
      </c>
      <c r="BK191" s="122">
        <f t="shared" si="24"/>
        <v>0</v>
      </c>
      <c r="BL191" s="18" t="s">
        <v>569</v>
      </c>
      <c r="BM191" s="227" t="s">
        <v>3584</v>
      </c>
    </row>
    <row r="192" spans="1:65" s="2" customFormat="1" ht="24.2" customHeight="1">
      <c r="A192" s="36"/>
      <c r="B192" s="37"/>
      <c r="C192" s="215" t="s">
        <v>498</v>
      </c>
      <c r="D192" s="215" t="s">
        <v>204</v>
      </c>
      <c r="E192" s="216" t="s">
        <v>1588</v>
      </c>
      <c r="F192" s="217" t="s">
        <v>1589</v>
      </c>
      <c r="G192" s="218" t="s">
        <v>287</v>
      </c>
      <c r="H192" s="219">
        <v>15</v>
      </c>
      <c r="I192" s="220"/>
      <c r="J192" s="221">
        <f t="shared" si="15"/>
        <v>0</v>
      </c>
      <c r="K192" s="222"/>
      <c r="L192" s="39"/>
      <c r="M192" s="223" t="s">
        <v>1</v>
      </c>
      <c r="N192" s="224" t="s">
        <v>43</v>
      </c>
      <c r="O192" s="73"/>
      <c r="P192" s="225">
        <f t="shared" si="16"/>
        <v>0</v>
      </c>
      <c r="Q192" s="225">
        <v>0</v>
      </c>
      <c r="R192" s="225">
        <f t="shared" si="17"/>
        <v>0</v>
      </c>
      <c r="S192" s="225">
        <v>0</v>
      </c>
      <c r="T192" s="226">
        <f t="shared" si="18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569</v>
      </c>
      <c r="AT192" s="227" t="s">
        <v>204</v>
      </c>
      <c r="AU192" s="227" t="s">
        <v>81</v>
      </c>
      <c r="AY192" s="18" t="s">
        <v>202</v>
      </c>
      <c r="BE192" s="122">
        <f t="shared" si="19"/>
        <v>0</v>
      </c>
      <c r="BF192" s="122">
        <f t="shared" si="20"/>
        <v>0</v>
      </c>
      <c r="BG192" s="122">
        <f t="shared" si="21"/>
        <v>0</v>
      </c>
      <c r="BH192" s="122">
        <f t="shared" si="22"/>
        <v>0</v>
      </c>
      <c r="BI192" s="122">
        <f t="shared" si="23"/>
        <v>0</v>
      </c>
      <c r="BJ192" s="18" t="s">
        <v>87</v>
      </c>
      <c r="BK192" s="122">
        <f t="shared" si="24"/>
        <v>0</v>
      </c>
      <c r="BL192" s="18" t="s">
        <v>569</v>
      </c>
      <c r="BM192" s="227" t="s">
        <v>3585</v>
      </c>
    </row>
    <row r="193" spans="1:65" s="2" customFormat="1" ht="14.45" customHeight="1">
      <c r="A193" s="36"/>
      <c r="B193" s="37"/>
      <c r="C193" s="272" t="s">
        <v>502</v>
      </c>
      <c r="D193" s="272" t="s">
        <v>489</v>
      </c>
      <c r="E193" s="273" t="s">
        <v>1591</v>
      </c>
      <c r="F193" s="274" t="s">
        <v>1592</v>
      </c>
      <c r="G193" s="275" t="s">
        <v>287</v>
      </c>
      <c r="H193" s="276">
        <v>15</v>
      </c>
      <c r="I193" s="277"/>
      <c r="J193" s="278">
        <f t="shared" si="15"/>
        <v>0</v>
      </c>
      <c r="K193" s="279"/>
      <c r="L193" s="280"/>
      <c r="M193" s="281" t="s">
        <v>1</v>
      </c>
      <c r="N193" s="282" t="s">
        <v>43</v>
      </c>
      <c r="O193" s="73"/>
      <c r="P193" s="225">
        <f t="shared" si="16"/>
        <v>0</v>
      </c>
      <c r="Q193" s="225">
        <v>0</v>
      </c>
      <c r="R193" s="225">
        <f t="shared" si="17"/>
        <v>0</v>
      </c>
      <c r="S193" s="225">
        <v>0</v>
      </c>
      <c r="T193" s="226">
        <f t="shared" si="18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1486</v>
      </c>
      <c r="AT193" s="227" t="s">
        <v>489</v>
      </c>
      <c r="AU193" s="227" t="s">
        <v>81</v>
      </c>
      <c r="AY193" s="18" t="s">
        <v>202</v>
      </c>
      <c r="BE193" s="122">
        <f t="shared" si="19"/>
        <v>0</v>
      </c>
      <c r="BF193" s="122">
        <f t="shared" si="20"/>
        <v>0</v>
      </c>
      <c r="BG193" s="122">
        <f t="shared" si="21"/>
        <v>0</v>
      </c>
      <c r="BH193" s="122">
        <f t="shared" si="22"/>
        <v>0</v>
      </c>
      <c r="BI193" s="122">
        <f t="shared" si="23"/>
        <v>0</v>
      </c>
      <c r="BJ193" s="18" t="s">
        <v>87</v>
      </c>
      <c r="BK193" s="122">
        <f t="shared" si="24"/>
        <v>0</v>
      </c>
      <c r="BL193" s="18" t="s">
        <v>569</v>
      </c>
      <c r="BM193" s="227" t="s">
        <v>3586</v>
      </c>
    </row>
    <row r="194" spans="1:65" s="2" customFormat="1" ht="24.2" customHeight="1">
      <c r="A194" s="36"/>
      <c r="B194" s="37"/>
      <c r="C194" s="215" t="s">
        <v>506</v>
      </c>
      <c r="D194" s="215" t="s">
        <v>204</v>
      </c>
      <c r="E194" s="216" t="s">
        <v>3587</v>
      </c>
      <c r="F194" s="217" t="s">
        <v>1594</v>
      </c>
      <c r="G194" s="218" t="s">
        <v>287</v>
      </c>
      <c r="H194" s="219">
        <v>10</v>
      </c>
      <c r="I194" s="220"/>
      <c r="J194" s="221">
        <f t="shared" si="15"/>
        <v>0</v>
      </c>
      <c r="K194" s="222"/>
      <c r="L194" s="39"/>
      <c r="M194" s="223" t="s">
        <v>1</v>
      </c>
      <c r="N194" s="224" t="s">
        <v>43</v>
      </c>
      <c r="O194" s="73"/>
      <c r="P194" s="225">
        <f t="shared" si="16"/>
        <v>0</v>
      </c>
      <c r="Q194" s="225">
        <v>0</v>
      </c>
      <c r="R194" s="225">
        <f t="shared" si="17"/>
        <v>0</v>
      </c>
      <c r="S194" s="225">
        <v>0</v>
      </c>
      <c r="T194" s="226">
        <f t="shared" si="18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569</v>
      </c>
      <c r="AT194" s="227" t="s">
        <v>204</v>
      </c>
      <c r="AU194" s="227" t="s">
        <v>81</v>
      </c>
      <c r="AY194" s="18" t="s">
        <v>202</v>
      </c>
      <c r="BE194" s="122">
        <f t="shared" si="19"/>
        <v>0</v>
      </c>
      <c r="BF194" s="122">
        <f t="shared" si="20"/>
        <v>0</v>
      </c>
      <c r="BG194" s="122">
        <f t="shared" si="21"/>
        <v>0</v>
      </c>
      <c r="BH194" s="122">
        <f t="shared" si="22"/>
        <v>0</v>
      </c>
      <c r="BI194" s="122">
        <f t="shared" si="23"/>
        <v>0</v>
      </c>
      <c r="BJ194" s="18" t="s">
        <v>87</v>
      </c>
      <c r="BK194" s="122">
        <f t="shared" si="24"/>
        <v>0</v>
      </c>
      <c r="BL194" s="18" t="s">
        <v>569</v>
      </c>
      <c r="BM194" s="227" t="s">
        <v>3588</v>
      </c>
    </row>
    <row r="195" spans="1:65" s="2" customFormat="1" ht="24.2" customHeight="1">
      <c r="A195" s="36"/>
      <c r="B195" s="37"/>
      <c r="C195" s="272" t="s">
        <v>510</v>
      </c>
      <c r="D195" s="272" t="s">
        <v>489</v>
      </c>
      <c r="E195" s="273" t="s">
        <v>3589</v>
      </c>
      <c r="F195" s="274" t="s">
        <v>3590</v>
      </c>
      <c r="G195" s="275" t="s">
        <v>287</v>
      </c>
      <c r="H195" s="276">
        <v>8</v>
      </c>
      <c r="I195" s="277"/>
      <c r="J195" s="278">
        <f t="shared" si="15"/>
        <v>0</v>
      </c>
      <c r="K195" s="279"/>
      <c r="L195" s="280"/>
      <c r="M195" s="281" t="s">
        <v>1</v>
      </c>
      <c r="N195" s="282" t="s">
        <v>43</v>
      </c>
      <c r="O195" s="73"/>
      <c r="P195" s="225">
        <f t="shared" si="16"/>
        <v>0</v>
      </c>
      <c r="Q195" s="225">
        <v>0</v>
      </c>
      <c r="R195" s="225">
        <f t="shared" si="17"/>
        <v>0</v>
      </c>
      <c r="S195" s="225">
        <v>0</v>
      </c>
      <c r="T195" s="226">
        <f t="shared" si="18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1486</v>
      </c>
      <c r="AT195" s="227" t="s">
        <v>489</v>
      </c>
      <c r="AU195" s="227" t="s">
        <v>81</v>
      </c>
      <c r="AY195" s="18" t="s">
        <v>202</v>
      </c>
      <c r="BE195" s="122">
        <f t="shared" si="19"/>
        <v>0</v>
      </c>
      <c r="BF195" s="122">
        <f t="shared" si="20"/>
        <v>0</v>
      </c>
      <c r="BG195" s="122">
        <f t="shared" si="21"/>
        <v>0</v>
      </c>
      <c r="BH195" s="122">
        <f t="shared" si="22"/>
        <v>0</v>
      </c>
      <c r="BI195" s="122">
        <f t="shared" si="23"/>
        <v>0</v>
      </c>
      <c r="BJ195" s="18" t="s">
        <v>87</v>
      </c>
      <c r="BK195" s="122">
        <f t="shared" si="24"/>
        <v>0</v>
      </c>
      <c r="BL195" s="18" t="s">
        <v>569</v>
      </c>
      <c r="BM195" s="227" t="s">
        <v>3591</v>
      </c>
    </row>
    <row r="196" spans="1:65" s="2" customFormat="1" ht="14.45" customHeight="1">
      <c r="A196" s="36"/>
      <c r="B196" s="37"/>
      <c r="C196" s="272" t="s">
        <v>516</v>
      </c>
      <c r="D196" s="272" t="s">
        <v>489</v>
      </c>
      <c r="E196" s="273" t="s">
        <v>1596</v>
      </c>
      <c r="F196" s="274" t="s">
        <v>1597</v>
      </c>
      <c r="G196" s="275" t="s">
        <v>287</v>
      </c>
      <c r="H196" s="276">
        <v>2</v>
      </c>
      <c r="I196" s="277"/>
      <c r="J196" s="278">
        <f t="shared" si="15"/>
        <v>0</v>
      </c>
      <c r="K196" s="279"/>
      <c r="L196" s="280"/>
      <c r="M196" s="281" t="s">
        <v>1</v>
      </c>
      <c r="N196" s="282" t="s">
        <v>43</v>
      </c>
      <c r="O196" s="73"/>
      <c r="P196" s="225">
        <f t="shared" si="16"/>
        <v>0</v>
      </c>
      <c r="Q196" s="225">
        <v>0</v>
      </c>
      <c r="R196" s="225">
        <f t="shared" si="17"/>
        <v>0</v>
      </c>
      <c r="S196" s="225">
        <v>0</v>
      </c>
      <c r="T196" s="226">
        <f t="shared" si="18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1486</v>
      </c>
      <c r="AT196" s="227" t="s">
        <v>489</v>
      </c>
      <c r="AU196" s="227" t="s">
        <v>81</v>
      </c>
      <c r="AY196" s="18" t="s">
        <v>202</v>
      </c>
      <c r="BE196" s="122">
        <f t="shared" si="19"/>
        <v>0</v>
      </c>
      <c r="BF196" s="122">
        <f t="shared" si="20"/>
        <v>0</v>
      </c>
      <c r="BG196" s="122">
        <f t="shared" si="21"/>
        <v>0</v>
      </c>
      <c r="BH196" s="122">
        <f t="shared" si="22"/>
        <v>0</v>
      </c>
      <c r="BI196" s="122">
        <f t="shared" si="23"/>
        <v>0</v>
      </c>
      <c r="BJ196" s="18" t="s">
        <v>87</v>
      </c>
      <c r="BK196" s="122">
        <f t="shared" si="24"/>
        <v>0</v>
      </c>
      <c r="BL196" s="18" t="s">
        <v>569</v>
      </c>
      <c r="BM196" s="227" t="s">
        <v>3592</v>
      </c>
    </row>
    <row r="197" spans="1:65" s="2" customFormat="1" ht="24.2" customHeight="1">
      <c r="A197" s="36"/>
      <c r="B197" s="37"/>
      <c r="C197" s="215" t="s">
        <v>520</v>
      </c>
      <c r="D197" s="215" t="s">
        <v>204</v>
      </c>
      <c r="E197" s="216" t="s">
        <v>3593</v>
      </c>
      <c r="F197" s="217" t="s">
        <v>3594</v>
      </c>
      <c r="G197" s="218" t="s">
        <v>287</v>
      </c>
      <c r="H197" s="219">
        <v>2</v>
      </c>
      <c r="I197" s="220"/>
      <c r="J197" s="221">
        <f t="shared" si="15"/>
        <v>0</v>
      </c>
      <c r="K197" s="222"/>
      <c r="L197" s="39"/>
      <c r="M197" s="223" t="s">
        <v>1</v>
      </c>
      <c r="N197" s="224" t="s">
        <v>43</v>
      </c>
      <c r="O197" s="73"/>
      <c r="P197" s="225">
        <f t="shared" si="16"/>
        <v>0</v>
      </c>
      <c r="Q197" s="225">
        <v>0</v>
      </c>
      <c r="R197" s="225">
        <f t="shared" si="17"/>
        <v>0</v>
      </c>
      <c r="S197" s="225">
        <v>0</v>
      </c>
      <c r="T197" s="226">
        <f t="shared" si="18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569</v>
      </c>
      <c r="AT197" s="227" t="s">
        <v>204</v>
      </c>
      <c r="AU197" s="227" t="s">
        <v>81</v>
      </c>
      <c r="AY197" s="18" t="s">
        <v>202</v>
      </c>
      <c r="BE197" s="122">
        <f t="shared" si="19"/>
        <v>0</v>
      </c>
      <c r="BF197" s="122">
        <f t="shared" si="20"/>
        <v>0</v>
      </c>
      <c r="BG197" s="122">
        <f t="shared" si="21"/>
        <v>0</v>
      </c>
      <c r="BH197" s="122">
        <f t="shared" si="22"/>
        <v>0</v>
      </c>
      <c r="BI197" s="122">
        <f t="shared" si="23"/>
        <v>0</v>
      </c>
      <c r="BJ197" s="18" t="s">
        <v>87</v>
      </c>
      <c r="BK197" s="122">
        <f t="shared" si="24"/>
        <v>0</v>
      </c>
      <c r="BL197" s="18" t="s">
        <v>569</v>
      </c>
      <c r="BM197" s="227" t="s">
        <v>3595</v>
      </c>
    </row>
    <row r="198" spans="1:65" s="2" customFormat="1" ht="14.45" customHeight="1">
      <c r="A198" s="36"/>
      <c r="B198" s="37"/>
      <c r="C198" s="272" t="s">
        <v>525</v>
      </c>
      <c r="D198" s="272" t="s">
        <v>489</v>
      </c>
      <c r="E198" s="273" t="s">
        <v>3596</v>
      </c>
      <c r="F198" s="274" t="s">
        <v>3597</v>
      </c>
      <c r="G198" s="275" t="s">
        <v>287</v>
      </c>
      <c r="H198" s="276">
        <v>1</v>
      </c>
      <c r="I198" s="277"/>
      <c r="J198" s="278">
        <f t="shared" si="15"/>
        <v>0</v>
      </c>
      <c r="K198" s="279"/>
      <c r="L198" s="280"/>
      <c r="M198" s="281" t="s">
        <v>1</v>
      </c>
      <c r="N198" s="282" t="s">
        <v>43</v>
      </c>
      <c r="O198" s="73"/>
      <c r="P198" s="225">
        <f t="shared" si="16"/>
        <v>0</v>
      </c>
      <c r="Q198" s="225">
        <v>0</v>
      </c>
      <c r="R198" s="225">
        <f t="shared" si="17"/>
        <v>0</v>
      </c>
      <c r="S198" s="225">
        <v>0</v>
      </c>
      <c r="T198" s="226">
        <f t="shared" si="18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1486</v>
      </c>
      <c r="AT198" s="227" t="s">
        <v>489</v>
      </c>
      <c r="AU198" s="227" t="s">
        <v>81</v>
      </c>
      <c r="AY198" s="18" t="s">
        <v>202</v>
      </c>
      <c r="BE198" s="122">
        <f t="shared" si="19"/>
        <v>0</v>
      </c>
      <c r="BF198" s="122">
        <f t="shared" si="20"/>
        <v>0</v>
      </c>
      <c r="BG198" s="122">
        <f t="shared" si="21"/>
        <v>0</v>
      </c>
      <c r="BH198" s="122">
        <f t="shared" si="22"/>
        <v>0</v>
      </c>
      <c r="BI198" s="122">
        <f t="shared" si="23"/>
        <v>0</v>
      </c>
      <c r="BJ198" s="18" t="s">
        <v>87</v>
      </c>
      <c r="BK198" s="122">
        <f t="shared" si="24"/>
        <v>0</v>
      </c>
      <c r="BL198" s="18" t="s">
        <v>569</v>
      </c>
      <c r="BM198" s="227" t="s">
        <v>3598</v>
      </c>
    </row>
    <row r="199" spans="1:65" s="2" customFormat="1" ht="14.45" customHeight="1">
      <c r="A199" s="36"/>
      <c r="B199" s="37"/>
      <c r="C199" s="272" t="s">
        <v>532</v>
      </c>
      <c r="D199" s="272" t="s">
        <v>489</v>
      </c>
      <c r="E199" s="273" t="s">
        <v>3599</v>
      </c>
      <c r="F199" s="274" t="s">
        <v>3600</v>
      </c>
      <c r="G199" s="275" t="s">
        <v>287</v>
      </c>
      <c r="H199" s="276">
        <v>1</v>
      </c>
      <c r="I199" s="277"/>
      <c r="J199" s="278">
        <f t="shared" si="15"/>
        <v>0</v>
      </c>
      <c r="K199" s="279"/>
      <c r="L199" s="280"/>
      <c r="M199" s="281" t="s">
        <v>1</v>
      </c>
      <c r="N199" s="282" t="s">
        <v>43</v>
      </c>
      <c r="O199" s="73"/>
      <c r="P199" s="225">
        <f t="shared" si="16"/>
        <v>0</v>
      </c>
      <c r="Q199" s="225">
        <v>0</v>
      </c>
      <c r="R199" s="225">
        <f t="shared" si="17"/>
        <v>0</v>
      </c>
      <c r="S199" s="225">
        <v>0</v>
      </c>
      <c r="T199" s="226">
        <f t="shared" si="18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1486</v>
      </c>
      <c r="AT199" s="227" t="s">
        <v>489</v>
      </c>
      <c r="AU199" s="227" t="s">
        <v>81</v>
      </c>
      <c r="AY199" s="18" t="s">
        <v>202</v>
      </c>
      <c r="BE199" s="122">
        <f t="shared" si="19"/>
        <v>0</v>
      </c>
      <c r="BF199" s="122">
        <f t="shared" si="20"/>
        <v>0</v>
      </c>
      <c r="BG199" s="122">
        <f t="shared" si="21"/>
        <v>0</v>
      </c>
      <c r="BH199" s="122">
        <f t="shared" si="22"/>
        <v>0</v>
      </c>
      <c r="BI199" s="122">
        <f t="shared" si="23"/>
        <v>0</v>
      </c>
      <c r="BJ199" s="18" t="s">
        <v>87</v>
      </c>
      <c r="BK199" s="122">
        <f t="shared" si="24"/>
        <v>0</v>
      </c>
      <c r="BL199" s="18" t="s">
        <v>569</v>
      </c>
      <c r="BM199" s="227" t="s">
        <v>3601</v>
      </c>
    </row>
    <row r="200" spans="1:65" s="2" customFormat="1" ht="14.45" customHeight="1">
      <c r="A200" s="36"/>
      <c r="B200" s="37"/>
      <c r="C200" s="215" t="s">
        <v>537</v>
      </c>
      <c r="D200" s="215" t="s">
        <v>204</v>
      </c>
      <c r="E200" s="216" t="s">
        <v>3602</v>
      </c>
      <c r="F200" s="217" t="s">
        <v>3603</v>
      </c>
      <c r="G200" s="218" t="s">
        <v>287</v>
      </c>
      <c r="H200" s="219">
        <v>1</v>
      </c>
      <c r="I200" s="220"/>
      <c r="J200" s="221">
        <f t="shared" si="15"/>
        <v>0</v>
      </c>
      <c r="K200" s="222"/>
      <c r="L200" s="39"/>
      <c r="M200" s="223" t="s">
        <v>1</v>
      </c>
      <c r="N200" s="224" t="s">
        <v>43</v>
      </c>
      <c r="O200" s="73"/>
      <c r="P200" s="225">
        <f t="shared" si="16"/>
        <v>0</v>
      </c>
      <c r="Q200" s="225">
        <v>0</v>
      </c>
      <c r="R200" s="225">
        <f t="shared" si="17"/>
        <v>0</v>
      </c>
      <c r="S200" s="225">
        <v>0</v>
      </c>
      <c r="T200" s="226">
        <f t="shared" si="18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569</v>
      </c>
      <c r="AT200" s="227" t="s">
        <v>204</v>
      </c>
      <c r="AU200" s="227" t="s">
        <v>81</v>
      </c>
      <c r="AY200" s="18" t="s">
        <v>202</v>
      </c>
      <c r="BE200" s="122">
        <f t="shared" si="19"/>
        <v>0</v>
      </c>
      <c r="BF200" s="122">
        <f t="shared" si="20"/>
        <v>0</v>
      </c>
      <c r="BG200" s="122">
        <f t="shared" si="21"/>
        <v>0</v>
      </c>
      <c r="BH200" s="122">
        <f t="shared" si="22"/>
        <v>0</v>
      </c>
      <c r="BI200" s="122">
        <f t="shared" si="23"/>
        <v>0</v>
      </c>
      <c r="BJ200" s="18" t="s">
        <v>87</v>
      </c>
      <c r="BK200" s="122">
        <f t="shared" si="24"/>
        <v>0</v>
      </c>
      <c r="BL200" s="18" t="s">
        <v>569</v>
      </c>
      <c r="BM200" s="227" t="s">
        <v>3604</v>
      </c>
    </row>
    <row r="201" spans="1:65" s="2" customFormat="1" ht="14.45" customHeight="1">
      <c r="A201" s="36"/>
      <c r="B201" s="37"/>
      <c r="C201" s="215" t="s">
        <v>543</v>
      </c>
      <c r="D201" s="215" t="s">
        <v>204</v>
      </c>
      <c r="E201" s="216" t="s">
        <v>3605</v>
      </c>
      <c r="F201" s="217" t="s">
        <v>3606</v>
      </c>
      <c r="G201" s="218" t="s">
        <v>287</v>
      </c>
      <c r="H201" s="219">
        <v>1</v>
      </c>
      <c r="I201" s="220"/>
      <c r="J201" s="221">
        <f t="shared" si="15"/>
        <v>0</v>
      </c>
      <c r="K201" s="222"/>
      <c r="L201" s="39"/>
      <c r="M201" s="223" t="s">
        <v>1</v>
      </c>
      <c r="N201" s="224" t="s">
        <v>43</v>
      </c>
      <c r="O201" s="73"/>
      <c r="P201" s="225">
        <f t="shared" si="16"/>
        <v>0</v>
      </c>
      <c r="Q201" s="225">
        <v>0</v>
      </c>
      <c r="R201" s="225">
        <f t="shared" si="17"/>
        <v>0</v>
      </c>
      <c r="S201" s="225">
        <v>0</v>
      </c>
      <c r="T201" s="226">
        <f t="shared" si="18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569</v>
      </c>
      <c r="AT201" s="227" t="s">
        <v>204</v>
      </c>
      <c r="AU201" s="227" t="s">
        <v>81</v>
      </c>
      <c r="AY201" s="18" t="s">
        <v>202</v>
      </c>
      <c r="BE201" s="122">
        <f t="shared" si="19"/>
        <v>0</v>
      </c>
      <c r="BF201" s="122">
        <f t="shared" si="20"/>
        <v>0</v>
      </c>
      <c r="BG201" s="122">
        <f t="shared" si="21"/>
        <v>0</v>
      </c>
      <c r="BH201" s="122">
        <f t="shared" si="22"/>
        <v>0</v>
      </c>
      <c r="BI201" s="122">
        <f t="shared" si="23"/>
        <v>0</v>
      </c>
      <c r="BJ201" s="18" t="s">
        <v>87</v>
      </c>
      <c r="BK201" s="122">
        <f t="shared" si="24"/>
        <v>0</v>
      </c>
      <c r="BL201" s="18" t="s">
        <v>569</v>
      </c>
      <c r="BM201" s="227" t="s">
        <v>3607</v>
      </c>
    </row>
    <row r="202" spans="1:65" s="2" customFormat="1" ht="14.45" customHeight="1">
      <c r="A202" s="36"/>
      <c r="B202" s="37"/>
      <c r="C202" s="215" t="s">
        <v>548</v>
      </c>
      <c r="D202" s="215" t="s">
        <v>204</v>
      </c>
      <c r="E202" s="216" t="s">
        <v>1610</v>
      </c>
      <c r="F202" s="217" t="s">
        <v>3608</v>
      </c>
      <c r="G202" s="218" t="s">
        <v>287</v>
      </c>
      <c r="H202" s="219">
        <v>2</v>
      </c>
      <c r="I202" s="220"/>
      <c r="J202" s="221">
        <f t="shared" si="15"/>
        <v>0</v>
      </c>
      <c r="K202" s="222"/>
      <c r="L202" s="39"/>
      <c r="M202" s="223" t="s">
        <v>1</v>
      </c>
      <c r="N202" s="224" t="s">
        <v>43</v>
      </c>
      <c r="O202" s="73"/>
      <c r="P202" s="225">
        <f t="shared" si="16"/>
        <v>0</v>
      </c>
      <c r="Q202" s="225">
        <v>0</v>
      </c>
      <c r="R202" s="225">
        <f t="shared" si="17"/>
        <v>0</v>
      </c>
      <c r="S202" s="225">
        <v>0</v>
      </c>
      <c r="T202" s="226">
        <f t="shared" si="18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569</v>
      </c>
      <c r="AT202" s="227" t="s">
        <v>204</v>
      </c>
      <c r="AU202" s="227" t="s">
        <v>81</v>
      </c>
      <c r="AY202" s="18" t="s">
        <v>202</v>
      </c>
      <c r="BE202" s="122">
        <f t="shared" si="19"/>
        <v>0</v>
      </c>
      <c r="BF202" s="122">
        <f t="shared" si="20"/>
        <v>0</v>
      </c>
      <c r="BG202" s="122">
        <f t="shared" si="21"/>
        <v>0</v>
      </c>
      <c r="BH202" s="122">
        <f t="shared" si="22"/>
        <v>0</v>
      </c>
      <c r="BI202" s="122">
        <f t="shared" si="23"/>
        <v>0</v>
      </c>
      <c r="BJ202" s="18" t="s">
        <v>87</v>
      </c>
      <c r="BK202" s="122">
        <f t="shared" si="24"/>
        <v>0</v>
      </c>
      <c r="BL202" s="18" t="s">
        <v>569</v>
      </c>
      <c r="BM202" s="227" t="s">
        <v>3609</v>
      </c>
    </row>
    <row r="203" spans="1:65" s="2" customFormat="1" ht="14.45" customHeight="1">
      <c r="A203" s="36"/>
      <c r="B203" s="37"/>
      <c r="C203" s="215" t="s">
        <v>553</v>
      </c>
      <c r="D203" s="215" t="s">
        <v>204</v>
      </c>
      <c r="E203" s="216" t="s">
        <v>3610</v>
      </c>
      <c r="F203" s="217" t="s">
        <v>3611</v>
      </c>
      <c r="G203" s="218" t="s">
        <v>287</v>
      </c>
      <c r="H203" s="219">
        <v>2</v>
      </c>
      <c r="I203" s="220"/>
      <c r="J203" s="221">
        <f t="shared" si="15"/>
        <v>0</v>
      </c>
      <c r="K203" s="222"/>
      <c r="L203" s="39"/>
      <c r="M203" s="223" t="s">
        <v>1</v>
      </c>
      <c r="N203" s="224" t="s">
        <v>43</v>
      </c>
      <c r="O203" s="73"/>
      <c r="P203" s="225">
        <f t="shared" si="16"/>
        <v>0</v>
      </c>
      <c r="Q203" s="225">
        <v>0</v>
      </c>
      <c r="R203" s="225">
        <f t="shared" si="17"/>
        <v>0</v>
      </c>
      <c r="S203" s="225">
        <v>0</v>
      </c>
      <c r="T203" s="226">
        <f t="shared" si="18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569</v>
      </c>
      <c r="AT203" s="227" t="s">
        <v>204</v>
      </c>
      <c r="AU203" s="227" t="s">
        <v>81</v>
      </c>
      <c r="AY203" s="18" t="s">
        <v>202</v>
      </c>
      <c r="BE203" s="122">
        <f t="shared" si="19"/>
        <v>0</v>
      </c>
      <c r="BF203" s="122">
        <f t="shared" si="20"/>
        <v>0</v>
      </c>
      <c r="BG203" s="122">
        <f t="shared" si="21"/>
        <v>0</v>
      </c>
      <c r="BH203" s="122">
        <f t="shared" si="22"/>
        <v>0</v>
      </c>
      <c r="BI203" s="122">
        <f t="shared" si="23"/>
        <v>0</v>
      </c>
      <c r="BJ203" s="18" t="s">
        <v>87</v>
      </c>
      <c r="BK203" s="122">
        <f t="shared" si="24"/>
        <v>0</v>
      </c>
      <c r="BL203" s="18" t="s">
        <v>569</v>
      </c>
      <c r="BM203" s="227" t="s">
        <v>3612</v>
      </c>
    </row>
    <row r="204" spans="1:65" s="2" customFormat="1" ht="24.2" customHeight="1">
      <c r="A204" s="36"/>
      <c r="B204" s="37"/>
      <c r="C204" s="272" t="s">
        <v>558</v>
      </c>
      <c r="D204" s="272" t="s">
        <v>489</v>
      </c>
      <c r="E204" s="273" t="s">
        <v>3613</v>
      </c>
      <c r="F204" s="274" t="s">
        <v>3614</v>
      </c>
      <c r="G204" s="275" t="s">
        <v>287</v>
      </c>
      <c r="H204" s="276">
        <v>2</v>
      </c>
      <c r="I204" s="277"/>
      <c r="J204" s="278">
        <f t="shared" si="15"/>
        <v>0</v>
      </c>
      <c r="K204" s="279"/>
      <c r="L204" s="280"/>
      <c r="M204" s="281" t="s">
        <v>1</v>
      </c>
      <c r="N204" s="282" t="s">
        <v>43</v>
      </c>
      <c r="O204" s="73"/>
      <c r="P204" s="225">
        <f t="shared" si="16"/>
        <v>0</v>
      </c>
      <c r="Q204" s="225">
        <v>0</v>
      </c>
      <c r="R204" s="225">
        <f t="shared" si="17"/>
        <v>0</v>
      </c>
      <c r="S204" s="225">
        <v>0</v>
      </c>
      <c r="T204" s="226">
        <f t="shared" si="18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1486</v>
      </c>
      <c r="AT204" s="227" t="s">
        <v>489</v>
      </c>
      <c r="AU204" s="227" t="s">
        <v>81</v>
      </c>
      <c r="AY204" s="18" t="s">
        <v>202</v>
      </c>
      <c r="BE204" s="122">
        <f t="shared" si="19"/>
        <v>0</v>
      </c>
      <c r="BF204" s="122">
        <f t="shared" si="20"/>
        <v>0</v>
      </c>
      <c r="BG204" s="122">
        <f t="shared" si="21"/>
        <v>0</v>
      </c>
      <c r="BH204" s="122">
        <f t="shared" si="22"/>
        <v>0</v>
      </c>
      <c r="BI204" s="122">
        <f t="shared" si="23"/>
        <v>0</v>
      </c>
      <c r="BJ204" s="18" t="s">
        <v>87</v>
      </c>
      <c r="BK204" s="122">
        <f t="shared" si="24"/>
        <v>0</v>
      </c>
      <c r="BL204" s="18" t="s">
        <v>569</v>
      </c>
      <c r="BM204" s="227" t="s">
        <v>3615</v>
      </c>
    </row>
    <row r="205" spans="1:65" s="2" customFormat="1" ht="14.45" customHeight="1">
      <c r="A205" s="36"/>
      <c r="B205" s="37"/>
      <c r="C205" s="215" t="s">
        <v>565</v>
      </c>
      <c r="D205" s="215" t="s">
        <v>204</v>
      </c>
      <c r="E205" s="216" t="s">
        <v>3616</v>
      </c>
      <c r="F205" s="217" t="s">
        <v>3617</v>
      </c>
      <c r="G205" s="218" t="s">
        <v>287</v>
      </c>
      <c r="H205" s="219">
        <v>1</v>
      </c>
      <c r="I205" s="220"/>
      <c r="J205" s="221">
        <f t="shared" si="15"/>
        <v>0</v>
      </c>
      <c r="K205" s="222"/>
      <c r="L205" s="39"/>
      <c r="M205" s="223" t="s">
        <v>1</v>
      </c>
      <c r="N205" s="224" t="s">
        <v>43</v>
      </c>
      <c r="O205" s="73"/>
      <c r="P205" s="225">
        <f t="shared" si="16"/>
        <v>0</v>
      </c>
      <c r="Q205" s="225">
        <v>0</v>
      </c>
      <c r="R205" s="225">
        <f t="shared" si="17"/>
        <v>0</v>
      </c>
      <c r="S205" s="225">
        <v>0</v>
      </c>
      <c r="T205" s="226">
        <f t="shared" si="18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569</v>
      </c>
      <c r="AT205" s="227" t="s">
        <v>204</v>
      </c>
      <c r="AU205" s="227" t="s">
        <v>81</v>
      </c>
      <c r="AY205" s="18" t="s">
        <v>202</v>
      </c>
      <c r="BE205" s="122">
        <f t="shared" si="19"/>
        <v>0</v>
      </c>
      <c r="BF205" s="122">
        <f t="shared" si="20"/>
        <v>0</v>
      </c>
      <c r="BG205" s="122">
        <f t="shared" si="21"/>
        <v>0</v>
      </c>
      <c r="BH205" s="122">
        <f t="shared" si="22"/>
        <v>0</v>
      </c>
      <c r="BI205" s="122">
        <f t="shared" si="23"/>
        <v>0</v>
      </c>
      <c r="BJ205" s="18" t="s">
        <v>87</v>
      </c>
      <c r="BK205" s="122">
        <f t="shared" si="24"/>
        <v>0</v>
      </c>
      <c r="BL205" s="18" t="s">
        <v>569</v>
      </c>
      <c r="BM205" s="227" t="s">
        <v>3618</v>
      </c>
    </row>
    <row r="206" spans="1:65" s="2" customFormat="1" ht="14.45" customHeight="1">
      <c r="A206" s="36"/>
      <c r="B206" s="37"/>
      <c r="C206" s="215" t="s">
        <v>569</v>
      </c>
      <c r="D206" s="215" t="s">
        <v>204</v>
      </c>
      <c r="E206" s="216" t="s">
        <v>3619</v>
      </c>
      <c r="F206" s="217" t="s">
        <v>3620</v>
      </c>
      <c r="G206" s="218" t="s">
        <v>287</v>
      </c>
      <c r="H206" s="219">
        <v>9</v>
      </c>
      <c r="I206" s="220"/>
      <c r="J206" s="221">
        <f t="shared" si="15"/>
        <v>0</v>
      </c>
      <c r="K206" s="222"/>
      <c r="L206" s="39"/>
      <c r="M206" s="223" t="s">
        <v>1</v>
      </c>
      <c r="N206" s="224" t="s">
        <v>43</v>
      </c>
      <c r="O206" s="73"/>
      <c r="P206" s="225">
        <f t="shared" si="16"/>
        <v>0</v>
      </c>
      <c r="Q206" s="225">
        <v>0</v>
      </c>
      <c r="R206" s="225">
        <f t="shared" si="17"/>
        <v>0</v>
      </c>
      <c r="S206" s="225">
        <v>0</v>
      </c>
      <c r="T206" s="226">
        <f t="shared" si="18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569</v>
      </c>
      <c r="AT206" s="227" t="s">
        <v>204</v>
      </c>
      <c r="AU206" s="227" t="s">
        <v>81</v>
      </c>
      <c r="AY206" s="18" t="s">
        <v>202</v>
      </c>
      <c r="BE206" s="122">
        <f t="shared" si="19"/>
        <v>0</v>
      </c>
      <c r="BF206" s="122">
        <f t="shared" si="20"/>
        <v>0</v>
      </c>
      <c r="BG206" s="122">
        <f t="shared" si="21"/>
        <v>0</v>
      </c>
      <c r="BH206" s="122">
        <f t="shared" si="22"/>
        <v>0</v>
      </c>
      <c r="BI206" s="122">
        <f t="shared" si="23"/>
        <v>0</v>
      </c>
      <c r="BJ206" s="18" t="s">
        <v>87</v>
      </c>
      <c r="BK206" s="122">
        <f t="shared" si="24"/>
        <v>0</v>
      </c>
      <c r="BL206" s="18" t="s">
        <v>569</v>
      </c>
      <c r="BM206" s="227" t="s">
        <v>3621</v>
      </c>
    </row>
    <row r="207" spans="1:65" s="2" customFormat="1" ht="24.2" customHeight="1">
      <c r="A207" s="36"/>
      <c r="B207" s="37"/>
      <c r="C207" s="272" t="s">
        <v>576</v>
      </c>
      <c r="D207" s="272" t="s">
        <v>489</v>
      </c>
      <c r="E207" s="273" t="s">
        <v>3622</v>
      </c>
      <c r="F207" s="274" t="s">
        <v>3623</v>
      </c>
      <c r="G207" s="275" t="s">
        <v>287</v>
      </c>
      <c r="H207" s="276">
        <v>9</v>
      </c>
      <c r="I207" s="277"/>
      <c r="J207" s="278">
        <f t="shared" ref="J207:J238" si="25">ROUND(I207*H207,2)</f>
        <v>0</v>
      </c>
      <c r="K207" s="279"/>
      <c r="L207" s="280"/>
      <c r="M207" s="281" t="s">
        <v>1</v>
      </c>
      <c r="N207" s="282" t="s">
        <v>43</v>
      </c>
      <c r="O207" s="73"/>
      <c r="P207" s="225">
        <f t="shared" ref="P207:P238" si="26">O207*H207</f>
        <v>0</v>
      </c>
      <c r="Q207" s="225">
        <v>0</v>
      </c>
      <c r="R207" s="225">
        <f t="shared" ref="R207:R238" si="27">Q207*H207</f>
        <v>0</v>
      </c>
      <c r="S207" s="225">
        <v>0</v>
      </c>
      <c r="T207" s="226">
        <f t="shared" ref="T207:T238" si="28"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1486</v>
      </c>
      <c r="AT207" s="227" t="s">
        <v>489</v>
      </c>
      <c r="AU207" s="227" t="s">
        <v>81</v>
      </c>
      <c r="AY207" s="18" t="s">
        <v>202</v>
      </c>
      <c r="BE207" s="122">
        <f t="shared" ref="BE207:BE212" si="29">IF(N207="základná",J207,0)</f>
        <v>0</v>
      </c>
      <c r="BF207" s="122">
        <f t="shared" ref="BF207:BF212" si="30">IF(N207="znížená",J207,0)</f>
        <v>0</v>
      </c>
      <c r="BG207" s="122">
        <f t="shared" ref="BG207:BG212" si="31">IF(N207="zákl. prenesená",J207,0)</f>
        <v>0</v>
      </c>
      <c r="BH207" s="122">
        <f t="shared" ref="BH207:BH212" si="32">IF(N207="zníž. prenesená",J207,0)</f>
        <v>0</v>
      </c>
      <c r="BI207" s="122">
        <f t="shared" ref="BI207:BI212" si="33">IF(N207="nulová",J207,0)</f>
        <v>0</v>
      </c>
      <c r="BJ207" s="18" t="s">
        <v>87</v>
      </c>
      <c r="BK207" s="122">
        <f t="shared" ref="BK207:BK212" si="34">ROUND(I207*H207,2)</f>
        <v>0</v>
      </c>
      <c r="BL207" s="18" t="s">
        <v>569</v>
      </c>
      <c r="BM207" s="227" t="s">
        <v>3624</v>
      </c>
    </row>
    <row r="208" spans="1:65" s="2" customFormat="1" ht="14.45" customHeight="1">
      <c r="A208" s="36"/>
      <c r="B208" s="37"/>
      <c r="C208" s="215" t="s">
        <v>581</v>
      </c>
      <c r="D208" s="215" t="s">
        <v>204</v>
      </c>
      <c r="E208" s="216" t="s">
        <v>3625</v>
      </c>
      <c r="F208" s="217" t="s">
        <v>3626</v>
      </c>
      <c r="G208" s="218" t="s">
        <v>287</v>
      </c>
      <c r="H208" s="219">
        <v>2</v>
      </c>
      <c r="I208" s="220"/>
      <c r="J208" s="221">
        <f t="shared" si="25"/>
        <v>0</v>
      </c>
      <c r="K208" s="222"/>
      <c r="L208" s="39"/>
      <c r="M208" s="223" t="s">
        <v>1</v>
      </c>
      <c r="N208" s="224" t="s">
        <v>43</v>
      </c>
      <c r="O208" s="73"/>
      <c r="P208" s="225">
        <f t="shared" si="26"/>
        <v>0</v>
      </c>
      <c r="Q208" s="225">
        <v>0</v>
      </c>
      <c r="R208" s="225">
        <f t="shared" si="27"/>
        <v>0</v>
      </c>
      <c r="S208" s="225">
        <v>0</v>
      </c>
      <c r="T208" s="226">
        <f t="shared" si="28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569</v>
      </c>
      <c r="AT208" s="227" t="s">
        <v>204</v>
      </c>
      <c r="AU208" s="227" t="s">
        <v>81</v>
      </c>
      <c r="AY208" s="18" t="s">
        <v>202</v>
      </c>
      <c r="BE208" s="122">
        <f t="shared" si="29"/>
        <v>0</v>
      </c>
      <c r="BF208" s="122">
        <f t="shared" si="30"/>
        <v>0</v>
      </c>
      <c r="BG208" s="122">
        <f t="shared" si="31"/>
        <v>0</v>
      </c>
      <c r="BH208" s="122">
        <f t="shared" si="32"/>
        <v>0</v>
      </c>
      <c r="BI208" s="122">
        <f t="shared" si="33"/>
        <v>0</v>
      </c>
      <c r="BJ208" s="18" t="s">
        <v>87</v>
      </c>
      <c r="BK208" s="122">
        <f t="shared" si="34"/>
        <v>0</v>
      </c>
      <c r="BL208" s="18" t="s">
        <v>569</v>
      </c>
      <c r="BM208" s="227" t="s">
        <v>3627</v>
      </c>
    </row>
    <row r="209" spans="1:65" s="2" customFormat="1" ht="24.2" customHeight="1">
      <c r="A209" s="36"/>
      <c r="B209" s="37"/>
      <c r="C209" s="272" t="s">
        <v>585</v>
      </c>
      <c r="D209" s="272" t="s">
        <v>489</v>
      </c>
      <c r="E209" s="273" t="s">
        <v>1378</v>
      </c>
      <c r="F209" s="274" t="s">
        <v>1638</v>
      </c>
      <c r="G209" s="275" t="s">
        <v>683</v>
      </c>
      <c r="H209" s="291"/>
      <c r="I209" s="277"/>
      <c r="J209" s="278">
        <f t="shared" si="25"/>
        <v>0</v>
      </c>
      <c r="K209" s="279"/>
      <c r="L209" s="280"/>
      <c r="M209" s="281" t="s">
        <v>1</v>
      </c>
      <c r="N209" s="282" t="s">
        <v>43</v>
      </c>
      <c r="O209" s="73"/>
      <c r="P209" s="225">
        <f t="shared" si="26"/>
        <v>0</v>
      </c>
      <c r="Q209" s="225">
        <v>0</v>
      </c>
      <c r="R209" s="225">
        <f t="shared" si="27"/>
        <v>0</v>
      </c>
      <c r="S209" s="225">
        <v>0</v>
      </c>
      <c r="T209" s="226">
        <f t="shared" si="28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1486</v>
      </c>
      <c r="AT209" s="227" t="s">
        <v>489</v>
      </c>
      <c r="AU209" s="227" t="s">
        <v>81</v>
      </c>
      <c r="AY209" s="18" t="s">
        <v>202</v>
      </c>
      <c r="BE209" s="122">
        <f t="shared" si="29"/>
        <v>0</v>
      </c>
      <c r="BF209" s="122">
        <f t="shared" si="30"/>
        <v>0</v>
      </c>
      <c r="BG209" s="122">
        <f t="shared" si="31"/>
        <v>0</v>
      </c>
      <c r="BH209" s="122">
        <f t="shared" si="32"/>
        <v>0</v>
      </c>
      <c r="BI209" s="122">
        <f t="shared" si="33"/>
        <v>0</v>
      </c>
      <c r="BJ209" s="18" t="s">
        <v>87</v>
      </c>
      <c r="BK209" s="122">
        <f t="shared" si="34"/>
        <v>0</v>
      </c>
      <c r="BL209" s="18" t="s">
        <v>569</v>
      </c>
      <c r="BM209" s="227" t="s">
        <v>3628</v>
      </c>
    </row>
    <row r="210" spans="1:65" s="2" customFormat="1" ht="14.45" customHeight="1">
      <c r="A210" s="36"/>
      <c r="B210" s="37"/>
      <c r="C210" s="215" t="s">
        <v>591</v>
      </c>
      <c r="D210" s="215" t="s">
        <v>204</v>
      </c>
      <c r="E210" s="216" t="s">
        <v>1640</v>
      </c>
      <c r="F210" s="217" t="s">
        <v>1379</v>
      </c>
      <c r="G210" s="218" t="s">
        <v>683</v>
      </c>
      <c r="H210" s="283"/>
      <c r="I210" s="220"/>
      <c r="J210" s="221">
        <f t="shared" si="25"/>
        <v>0</v>
      </c>
      <c r="K210" s="222"/>
      <c r="L210" s="39"/>
      <c r="M210" s="223" t="s">
        <v>1</v>
      </c>
      <c r="N210" s="224" t="s">
        <v>43</v>
      </c>
      <c r="O210" s="73"/>
      <c r="P210" s="225">
        <f t="shared" si="26"/>
        <v>0</v>
      </c>
      <c r="Q210" s="225">
        <v>0</v>
      </c>
      <c r="R210" s="225">
        <f t="shared" si="27"/>
        <v>0</v>
      </c>
      <c r="S210" s="225">
        <v>0</v>
      </c>
      <c r="T210" s="226">
        <f t="shared" si="28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569</v>
      </c>
      <c r="AT210" s="227" t="s">
        <v>204</v>
      </c>
      <c r="AU210" s="227" t="s">
        <v>81</v>
      </c>
      <c r="AY210" s="18" t="s">
        <v>202</v>
      </c>
      <c r="BE210" s="122">
        <f t="shared" si="29"/>
        <v>0</v>
      </c>
      <c r="BF210" s="122">
        <f t="shared" si="30"/>
        <v>0</v>
      </c>
      <c r="BG210" s="122">
        <f t="shared" si="31"/>
        <v>0</v>
      </c>
      <c r="BH210" s="122">
        <f t="shared" si="32"/>
        <v>0</v>
      </c>
      <c r="BI210" s="122">
        <f t="shared" si="33"/>
        <v>0</v>
      </c>
      <c r="BJ210" s="18" t="s">
        <v>87</v>
      </c>
      <c r="BK210" s="122">
        <f t="shared" si="34"/>
        <v>0</v>
      </c>
      <c r="BL210" s="18" t="s">
        <v>569</v>
      </c>
      <c r="BM210" s="227" t="s">
        <v>3629</v>
      </c>
    </row>
    <row r="211" spans="1:65" s="2" customFormat="1" ht="14.45" customHeight="1">
      <c r="A211" s="36"/>
      <c r="B211" s="37"/>
      <c r="C211" s="215" t="s">
        <v>598</v>
      </c>
      <c r="D211" s="215" t="s">
        <v>204</v>
      </c>
      <c r="E211" s="216" t="s">
        <v>1378</v>
      </c>
      <c r="F211" s="217" t="s">
        <v>1642</v>
      </c>
      <c r="G211" s="218" t="s">
        <v>683</v>
      </c>
      <c r="H211" s="283"/>
      <c r="I211" s="220"/>
      <c r="J211" s="221">
        <f t="shared" si="25"/>
        <v>0</v>
      </c>
      <c r="K211" s="222"/>
      <c r="L211" s="39"/>
      <c r="M211" s="223" t="s">
        <v>1</v>
      </c>
      <c r="N211" s="224" t="s">
        <v>43</v>
      </c>
      <c r="O211" s="73"/>
      <c r="P211" s="225">
        <f t="shared" si="26"/>
        <v>0</v>
      </c>
      <c r="Q211" s="225">
        <v>0</v>
      </c>
      <c r="R211" s="225">
        <f t="shared" si="27"/>
        <v>0</v>
      </c>
      <c r="S211" s="225">
        <v>0</v>
      </c>
      <c r="T211" s="226">
        <f t="shared" si="28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569</v>
      </c>
      <c r="AT211" s="227" t="s">
        <v>204</v>
      </c>
      <c r="AU211" s="227" t="s">
        <v>81</v>
      </c>
      <c r="AY211" s="18" t="s">
        <v>202</v>
      </c>
      <c r="BE211" s="122">
        <f t="shared" si="29"/>
        <v>0</v>
      </c>
      <c r="BF211" s="122">
        <f t="shared" si="30"/>
        <v>0</v>
      </c>
      <c r="BG211" s="122">
        <f t="shared" si="31"/>
        <v>0</v>
      </c>
      <c r="BH211" s="122">
        <f t="shared" si="32"/>
        <v>0</v>
      </c>
      <c r="BI211" s="122">
        <f t="shared" si="33"/>
        <v>0</v>
      </c>
      <c r="BJ211" s="18" t="s">
        <v>87</v>
      </c>
      <c r="BK211" s="122">
        <f t="shared" si="34"/>
        <v>0</v>
      </c>
      <c r="BL211" s="18" t="s">
        <v>569</v>
      </c>
      <c r="BM211" s="227" t="s">
        <v>3630</v>
      </c>
    </row>
    <row r="212" spans="1:65" s="2" customFormat="1" ht="14.45" customHeight="1">
      <c r="A212" s="36"/>
      <c r="B212" s="37"/>
      <c r="C212" s="215" t="s">
        <v>603</v>
      </c>
      <c r="D212" s="215" t="s">
        <v>204</v>
      </c>
      <c r="E212" s="216" t="s">
        <v>3631</v>
      </c>
      <c r="F212" s="217" t="s">
        <v>1381</v>
      </c>
      <c r="G212" s="218" t="s">
        <v>683</v>
      </c>
      <c r="H212" s="283"/>
      <c r="I212" s="220"/>
      <c r="J212" s="221">
        <f t="shared" si="25"/>
        <v>0</v>
      </c>
      <c r="K212" s="222"/>
      <c r="L212" s="39"/>
      <c r="M212" s="223" t="s">
        <v>1</v>
      </c>
      <c r="N212" s="224" t="s">
        <v>43</v>
      </c>
      <c r="O212" s="73"/>
      <c r="P212" s="225">
        <f t="shared" si="26"/>
        <v>0</v>
      </c>
      <c r="Q212" s="225">
        <v>0</v>
      </c>
      <c r="R212" s="225">
        <f t="shared" si="27"/>
        <v>0</v>
      </c>
      <c r="S212" s="225">
        <v>0</v>
      </c>
      <c r="T212" s="226">
        <f t="shared" si="28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7" t="s">
        <v>569</v>
      </c>
      <c r="AT212" s="227" t="s">
        <v>204</v>
      </c>
      <c r="AU212" s="227" t="s">
        <v>81</v>
      </c>
      <c r="AY212" s="18" t="s">
        <v>202</v>
      </c>
      <c r="BE212" s="122">
        <f t="shared" si="29"/>
        <v>0</v>
      </c>
      <c r="BF212" s="122">
        <f t="shared" si="30"/>
        <v>0</v>
      </c>
      <c r="BG212" s="122">
        <f t="shared" si="31"/>
        <v>0</v>
      </c>
      <c r="BH212" s="122">
        <f t="shared" si="32"/>
        <v>0</v>
      </c>
      <c r="BI212" s="122">
        <f t="shared" si="33"/>
        <v>0</v>
      </c>
      <c r="BJ212" s="18" t="s">
        <v>87</v>
      </c>
      <c r="BK212" s="122">
        <f t="shared" si="34"/>
        <v>0</v>
      </c>
      <c r="BL212" s="18" t="s">
        <v>569</v>
      </c>
      <c r="BM212" s="227" t="s">
        <v>3632</v>
      </c>
    </row>
    <row r="213" spans="1:65" s="12" customFormat="1" ht="22.9" customHeight="1">
      <c r="B213" s="199"/>
      <c r="C213" s="200"/>
      <c r="D213" s="201" t="s">
        <v>76</v>
      </c>
      <c r="E213" s="213" t="s">
        <v>1646</v>
      </c>
      <c r="F213" s="213" t="s">
        <v>3633</v>
      </c>
      <c r="G213" s="200"/>
      <c r="H213" s="200"/>
      <c r="I213" s="203"/>
      <c r="J213" s="214">
        <f>BK213</f>
        <v>0</v>
      </c>
      <c r="K213" s="200"/>
      <c r="L213" s="205"/>
      <c r="M213" s="206"/>
      <c r="N213" s="207"/>
      <c r="O213" s="207"/>
      <c r="P213" s="208">
        <f>SUM(P214:P226)</f>
        <v>0</v>
      </c>
      <c r="Q213" s="207"/>
      <c r="R213" s="208">
        <f>SUM(R214:R226)</f>
        <v>0</v>
      </c>
      <c r="S213" s="207"/>
      <c r="T213" s="209">
        <f>SUM(T214:T226)</f>
        <v>0</v>
      </c>
      <c r="AR213" s="210" t="s">
        <v>81</v>
      </c>
      <c r="AT213" s="211" t="s">
        <v>76</v>
      </c>
      <c r="AU213" s="211" t="s">
        <v>81</v>
      </c>
      <c r="AY213" s="210" t="s">
        <v>202</v>
      </c>
      <c r="BK213" s="212">
        <f>SUM(BK214:BK226)</f>
        <v>0</v>
      </c>
    </row>
    <row r="214" spans="1:65" s="2" customFormat="1" ht="14.45" customHeight="1">
      <c r="A214" s="36"/>
      <c r="B214" s="37"/>
      <c r="C214" s="215" t="s">
        <v>608</v>
      </c>
      <c r="D214" s="215" t="s">
        <v>204</v>
      </c>
      <c r="E214" s="216" t="s">
        <v>1648</v>
      </c>
      <c r="F214" s="217" t="s">
        <v>1649</v>
      </c>
      <c r="G214" s="218" t="s">
        <v>230</v>
      </c>
      <c r="H214" s="219">
        <v>200</v>
      </c>
      <c r="I214" s="220"/>
      <c r="J214" s="221">
        <f t="shared" ref="J214:J226" si="35">ROUND(I214*H214,2)</f>
        <v>0</v>
      </c>
      <c r="K214" s="222"/>
      <c r="L214" s="39"/>
      <c r="M214" s="223" t="s">
        <v>1</v>
      </c>
      <c r="N214" s="224" t="s">
        <v>43</v>
      </c>
      <c r="O214" s="73"/>
      <c r="P214" s="225">
        <f t="shared" ref="P214:P226" si="36">O214*H214</f>
        <v>0</v>
      </c>
      <c r="Q214" s="225">
        <v>0</v>
      </c>
      <c r="R214" s="225">
        <f t="shared" ref="R214:R226" si="37">Q214*H214</f>
        <v>0</v>
      </c>
      <c r="S214" s="225">
        <v>0</v>
      </c>
      <c r="T214" s="226">
        <f t="shared" ref="T214:T226" si="38"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569</v>
      </c>
      <c r="AT214" s="227" t="s">
        <v>204</v>
      </c>
      <c r="AU214" s="227" t="s">
        <v>87</v>
      </c>
      <c r="AY214" s="18" t="s">
        <v>202</v>
      </c>
      <c r="BE214" s="122">
        <f t="shared" ref="BE214:BE226" si="39">IF(N214="základná",J214,0)</f>
        <v>0</v>
      </c>
      <c r="BF214" s="122">
        <f t="shared" ref="BF214:BF226" si="40">IF(N214="znížená",J214,0)</f>
        <v>0</v>
      </c>
      <c r="BG214" s="122">
        <f t="shared" ref="BG214:BG226" si="41">IF(N214="zákl. prenesená",J214,0)</f>
        <v>0</v>
      </c>
      <c r="BH214" s="122">
        <f t="shared" ref="BH214:BH226" si="42">IF(N214="zníž. prenesená",J214,0)</f>
        <v>0</v>
      </c>
      <c r="BI214" s="122">
        <f t="shared" ref="BI214:BI226" si="43">IF(N214="nulová",J214,0)</f>
        <v>0</v>
      </c>
      <c r="BJ214" s="18" t="s">
        <v>87</v>
      </c>
      <c r="BK214" s="122">
        <f t="shared" ref="BK214:BK226" si="44">ROUND(I214*H214,2)</f>
        <v>0</v>
      </c>
      <c r="BL214" s="18" t="s">
        <v>569</v>
      </c>
      <c r="BM214" s="227" t="s">
        <v>3634</v>
      </c>
    </row>
    <row r="215" spans="1:65" s="2" customFormat="1" ht="24.2" customHeight="1">
      <c r="A215" s="36"/>
      <c r="B215" s="37"/>
      <c r="C215" s="272" t="s">
        <v>615</v>
      </c>
      <c r="D215" s="272" t="s">
        <v>489</v>
      </c>
      <c r="E215" s="273" t="s">
        <v>1651</v>
      </c>
      <c r="F215" s="274" t="s">
        <v>1652</v>
      </c>
      <c r="G215" s="275" t="s">
        <v>230</v>
      </c>
      <c r="H215" s="276">
        <v>200</v>
      </c>
      <c r="I215" s="277"/>
      <c r="J215" s="278">
        <f t="shared" si="35"/>
        <v>0</v>
      </c>
      <c r="K215" s="279"/>
      <c r="L215" s="280"/>
      <c r="M215" s="281" t="s">
        <v>1</v>
      </c>
      <c r="N215" s="282" t="s">
        <v>43</v>
      </c>
      <c r="O215" s="73"/>
      <c r="P215" s="225">
        <f t="shared" si="36"/>
        <v>0</v>
      </c>
      <c r="Q215" s="225">
        <v>0</v>
      </c>
      <c r="R215" s="225">
        <f t="shared" si="37"/>
        <v>0</v>
      </c>
      <c r="S215" s="225">
        <v>0</v>
      </c>
      <c r="T215" s="226">
        <f t="shared" si="38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1486</v>
      </c>
      <c r="AT215" s="227" t="s">
        <v>489</v>
      </c>
      <c r="AU215" s="227" t="s">
        <v>87</v>
      </c>
      <c r="AY215" s="18" t="s">
        <v>202</v>
      </c>
      <c r="BE215" s="122">
        <f t="shared" si="39"/>
        <v>0</v>
      </c>
      <c r="BF215" s="122">
        <f t="shared" si="40"/>
        <v>0</v>
      </c>
      <c r="BG215" s="122">
        <f t="shared" si="41"/>
        <v>0</v>
      </c>
      <c r="BH215" s="122">
        <f t="shared" si="42"/>
        <v>0</v>
      </c>
      <c r="BI215" s="122">
        <f t="shared" si="43"/>
        <v>0</v>
      </c>
      <c r="BJ215" s="18" t="s">
        <v>87</v>
      </c>
      <c r="BK215" s="122">
        <f t="shared" si="44"/>
        <v>0</v>
      </c>
      <c r="BL215" s="18" t="s">
        <v>569</v>
      </c>
      <c r="BM215" s="227" t="s">
        <v>3635</v>
      </c>
    </row>
    <row r="216" spans="1:65" s="2" customFormat="1" ht="24.2" customHeight="1">
      <c r="A216" s="36"/>
      <c r="B216" s="37"/>
      <c r="C216" s="215" t="s">
        <v>624</v>
      </c>
      <c r="D216" s="215" t="s">
        <v>204</v>
      </c>
      <c r="E216" s="216" t="s">
        <v>1653</v>
      </c>
      <c r="F216" s="217" t="s">
        <v>1654</v>
      </c>
      <c r="G216" s="218" t="s">
        <v>287</v>
      </c>
      <c r="H216" s="219">
        <v>46</v>
      </c>
      <c r="I216" s="220"/>
      <c r="J216" s="221">
        <f t="shared" si="35"/>
        <v>0</v>
      </c>
      <c r="K216" s="222"/>
      <c r="L216" s="39"/>
      <c r="M216" s="223" t="s">
        <v>1</v>
      </c>
      <c r="N216" s="224" t="s">
        <v>43</v>
      </c>
      <c r="O216" s="73"/>
      <c r="P216" s="225">
        <f t="shared" si="36"/>
        <v>0</v>
      </c>
      <c r="Q216" s="225">
        <v>0</v>
      </c>
      <c r="R216" s="225">
        <f t="shared" si="37"/>
        <v>0</v>
      </c>
      <c r="S216" s="225">
        <v>0</v>
      </c>
      <c r="T216" s="226">
        <f t="shared" si="38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569</v>
      </c>
      <c r="AT216" s="227" t="s">
        <v>204</v>
      </c>
      <c r="AU216" s="227" t="s">
        <v>87</v>
      </c>
      <c r="AY216" s="18" t="s">
        <v>202</v>
      </c>
      <c r="BE216" s="122">
        <f t="shared" si="39"/>
        <v>0</v>
      </c>
      <c r="BF216" s="122">
        <f t="shared" si="40"/>
        <v>0</v>
      </c>
      <c r="BG216" s="122">
        <f t="shared" si="41"/>
        <v>0</v>
      </c>
      <c r="BH216" s="122">
        <f t="shared" si="42"/>
        <v>0</v>
      </c>
      <c r="BI216" s="122">
        <f t="shared" si="43"/>
        <v>0</v>
      </c>
      <c r="BJ216" s="18" t="s">
        <v>87</v>
      </c>
      <c r="BK216" s="122">
        <f t="shared" si="44"/>
        <v>0</v>
      </c>
      <c r="BL216" s="18" t="s">
        <v>569</v>
      </c>
      <c r="BM216" s="227" t="s">
        <v>3636</v>
      </c>
    </row>
    <row r="217" spans="1:65" s="2" customFormat="1" ht="14.45" customHeight="1">
      <c r="A217" s="36"/>
      <c r="B217" s="37"/>
      <c r="C217" s="215" t="s">
        <v>630</v>
      </c>
      <c r="D217" s="215" t="s">
        <v>204</v>
      </c>
      <c r="E217" s="216" t="s">
        <v>3637</v>
      </c>
      <c r="F217" s="217" t="s">
        <v>1657</v>
      </c>
      <c r="G217" s="218" t="s">
        <v>287</v>
      </c>
      <c r="H217" s="219">
        <v>3</v>
      </c>
      <c r="I217" s="220"/>
      <c r="J217" s="221">
        <f t="shared" si="35"/>
        <v>0</v>
      </c>
      <c r="K217" s="222"/>
      <c r="L217" s="39"/>
      <c r="M217" s="223" t="s">
        <v>1</v>
      </c>
      <c r="N217" s="224" t="s">
        <v>43</v>
      </c>
      <c r="O217" s="73"/>
      <c r="P217" s="225">
        <f t="shared" si="36"/>
        <v>0</v>
      </c>
      <c r="Q217" s="225">
        <v>0</v>
      </c>
      <c r="R217" s="225">
        <f t="shared" si="37"/>
        <v>0</v>
      </c>
      <c r="S217" s="225">
        <v>0</v>
      </c>
      <c r="T217" s="226">
        <f t="shared" si="38"/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569</v>
      </c>
      <c r="AT217" s="227" t="s">
        <v>204</v>
      </c>
      <c r="AU217" s="227" t="s">
        <v>87</v>
      </c>
      <c r="AY217" s="18" t="s">
        <v>202</v>
      </c>
      <c r="BE217" s="122">
        <f t="shared" si="39"/>
        <v>0</v>
      </c>
      <c r="BF217" s="122">
        <f t="shared" si="40"/>
        <v>0</v>
      </c>
      <c r="BG217" s="122">
        <f t="shared" si="41"/>
        <v>0</v>
      </c>
      <c r="BH217" s="122">
        <f t="shared" si="42"/>
        <v>0</v>
      </c>
      <c r="BI217" s="122">
        <f t="shared" si="43"/>
        <v>0</v>
      </c>
      <c r="BJ217" s="18" t="s">
        <v>87</v>
      </c>
      <c r="BK217" s="122">
        <f t="shared" si="44"/>
        <v>0</v>
      </c>
      <c r="BL217" s="18" t="s">
        <v>569</v>
      </c>
      <c r="BM217" s="227" t="s">
        <v>3638</v>
      </c>
    </row>
    <row r="218" spans="1:65" s="2" customFormat="1" ht="24.2" customHeight="1">
      <c r="A218" s="36"/>
      <c r="B218" s="37"/>
      <c r="C218" s="272" t="s">
        <v>637</v>
      </c>
      <c r="D218" s="272" t="s">
        <v>489</v>
      </c>
      <c r="E218" s="273" t="s">
        <v>1659</v>
      </c>
      <c r="F218" s="274" t="s">
        <v>1660</v>
      </c>
      <c r="G218" s="275" t="s">
        <v>287</v>
      </c>
      <c r="H218" s="276">
        <v>3</v>
      </c>
      <c r="I218" s="277"/>
      <c r="J218" s="278">
        <f t="shared" si="35"/>
        <v>0</v>
      </c>
      <c r="K218" s="279"/>
      <c r="L218" s="280"/>
      <c r="M218" s="281" t="s">
        <v>1</v>
      </c>
      <c r="N218" s="282" t="s">
        <v>43</v>
      </c>
      <c r="O218" s="73"/>
      <c r="P218" s="225">
        <f t="shared" si="36"/>
        <v>0</v>
      </c>
      <c r="Q218" s="225">
        <v>0</v>
      </c>
      <c r="R218" s="225">
        <f t="shared" si="37"/>
        <v>0</v>
      </c>
      <c r="S218" s="225">
        <v>0</v>
      </c>
      <c r="T218" s="226">
        <f t="shared" si="38"/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1486</v>
      </c>
      <c r="AT218" s="227" t="s">
        <v>489</v>
      </c>
      <c r="AU218" s="227" t="s">
        <v>87</v>
      </c>
      <c r="AY218" s="18" t="s">
        <v>202</v>
      </c>
      <c r="BE218" s="122">
        <f t="shared" si="39"/>
        <v>0</v>
      </c>
      <c r="BF218" s="122">
        <f t="shared" si="40"/>
        <v>0</v>
      </c>
      <c r="BG218" s="122">
        <f t="shared" si="41"/>
        <v>0</v>
      </c>
      <c r="BH218" s="122">
        <f t="shared" si="42"/>
        <v>0</v>
      </c>
      <c r="BI218" s="122">
        <f t="shared" si="43"/>
        <v>0</v>
      </c>
      <c r="BJ218" s="18" t="s">
        <v>87</v>
      </c>
      <c r="BK218" s="122">
        <f t="shared" si="44"/>
        <v>0</v>
      </c>
      <c r="BL218" s="18" t="s">
        <v>569</v>
      </c>
      <c r="BM218" s="227" t="s">
        <v>3639</v>
      </c>
    </row>
    <row r="219" spans="1:65" s="2" customFormat="1" ht="24.2" customHeight="1">
      <c r="A219" s="36"/>
      <c r="B219" s="37"/>
      <c r="C219" s="272" t="s">
        <v>641</v>
      </c>
      <c r="D219" s="272" t="s">
        <v>489</v>
      </c>
      <c r="E219" s="273" t="s">
        <v>1378</v>
      </c>
      <c r="F219" s="274" t="s">
        <v>1638</v>
      </c>
      <c r="G219" s="275" t="s">
        <v>683</v>
      </c>
      <c r="H219" s="291"/>
      <c r="I219" s="277"/>
      <c r="J219" s="278">
        <f t="shared" si="35"/>
        <v>0</v>
      </c>
      <c r="K219" s="279"/>
      <c r="L219" s="280"/>
      <c r="M219" s="281" t="s">
        <v>1</v>
      </c>
      <c r="N219" s="282" t="s">
        <v>43</v>
      </c>
      <c r="O219" s="73"/>
      <c r="P219" s="225">
        <f t="shared" si="36"/>
        <v>0</v>
      </c>
      <c r="Q219" s="225">
        <v>0</v>
      </c>
      <c r="R219" s="225">
        <f t="shared" si="37"/>
        <v>0</v>
      </c>
      <c r="S219" s="225">
        <v>0</v>
      </c>
      <c r="T219" s="226">
        <f t="shared" si="38"/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7" t="s">
        <v>1486</v>
      </c>
      <c r="AT219" s="227" t="s">
        <v>489</v>
      </c>
      <c r="AU219" s="227" t="s">
        <v>87</v>
      </c>
      <c r="AY219" s="18" t="s">
        <v>202</v>
      </c>
      <c r="BE219" s="122">
        <f t="shared" si="39"/>
        <v>0</v>
      </c>
      <c r="BF219" s="122">
        <f t="shared" si="40"/>
        <v>0</v>
      </c>
      <c r="BG219" s="122">
        <f t="shared" si="41"/>
        <v>0</v>
      </c>
      <c r="BH219" s="122">
        <f t="shared" si="42"/>
        <v>0</v>
      </c>
      <c r="BI219" s="122">
        <f t="shared" si="43"/>
        <v>0</v>
      </c>
      <c r="BJ219" s="18" t="s">
        <v>87</v>
      </c>
      <c r="BK219" s="122">
        <f t="shared" si="44"/>
        <v>0</v>
      </c>
      <c r="BL219" s="18" t="s">
        <v>569</v>
      </c>
      <c r="BM219" s="227" t="s">
        <v>3640</v>
      </c>
    </row>
    <row r="220" spans="1:65" s="2" customFormat="1" ht="14.45" customHeight="1">
      <c r="A220" s="36"/>
      <c r="B220" s="37"/>
      <c r="C220" s="215" t="s">
        <v>651</v>
      </c>
      <c r="D220" s="215" t="s">
        <v>204</v>
      </c>
      <c r="E220" s="216" t="s">
        <v>1378</v>
      </c>
      <c r="F220" s="217" t="s">
        <v>1642</v>
      </c>
      <c r="G220" s="218" t="s">
        <v>683</v>
      </c>
      <c r="H220" s="283"/>
      <c r="I220" s="220"/>
      <c r="J220" s="221">
        <f t="shared" si="35"/>
        <v>0</v>
      </c>
      <c r="K220" s="222"/>
      <c r="L220" s="39"/>
      <c r="M220" s="223" t="s">
        <v>1</v>
      </c>
      <c r="N220" s="224" t="s">
        <v>43</v>
      </c>
      <c r="O220" s="73"/>
      <c r="P220" s="225">
        <f t="shared" si="36"/>
        <v>0</v>
      </c>
      <c r="Q220" s="225">
        <v>0</v>
      </c>
      <c r="R220" s="225">
        <f t="shared" si="37"/>
        <v>0</v>
      </c>
      <c r="S220" s="225">
        <v>0</v>
      </c>
      <c r="T220" s="226">
        <f t="shared" si="38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7" t="s">
        <v>569</v>
      </c>
      <c r="AT220" s="227" t="s">
        <v>204</v>
      </c>
      <c r="AU220" s="227" t="s">
        <v>87</v>
      </c>
      <c r="AY220" s="18" t="s">
        <v>202</v>
      </c>
      <c r="BE220" s="122">
        <f t="shared" si="39"/>
        <v>0</v>
      </c>
      <c r="BF220" s="122">
        <f t="shared" si="40"/>
        <v>0</v>
      </c>
      <c r="BG220" s="122">
        <f t="shared" si="41"/>
        <v>0</v>
      </c>
      <c r="BH220" s="122">
        <f t="shared" si="42"/>
        <v>0</v>
      </c>
      <c r="BI220" s="122">
        <f t="shared" si="43"/>
        <v>0</v>
      </c>
      <c r="BJ220" s="18" t="s">
        <v>87</v>
      </c>
      <c r="BK220" s="122">
        <f t="shared" si="44"/>
        <v>0</v>
      </c>
      <c r="BL220" s="18" t="s">
        <v>569</v>
      </c>
      <c r="BM220" s="227" t="s">
        <v>3641</v>
      </c>
    </row>
    <row r="221" spans="1:65" s="2" customFormat="1" ht="14.45" customHeight="1">
      <c r="A221" s="36"/>
      <c r="B221" s="37"/>
      <c r="C221" s="215" t="s">
        <v>646</v>
      </c>
      <c r="D221" s="215" t="s">
        <v>204</v>
      </c>
      <c r="E221" s="216" t="s">
        <v>1640</v>
      </c>
      <c r="F221" s="217" t="s">
        <v>1379</v>
      </c>
      <c r="G221" s="218" t="s">
        <v>683</v>
      </c>
      <c r="H221" s="283"/>
      <c r="I221" s="220"/>
      <c r="J221" s="221">
        <f t="shared" si="35"/>
        <v>0</v>
      </c>
      <c r="K221" s="222"/>
      <c r="L221" s="39"/>
      <c r="M221" s="223" t="s">
        <v>1</v>
      </c>
      <c r="N221" s="224" t="s">
        <v>43</v>
      </c>
      <c r="O221" s="73"/>
      <c r="P221" s="225">
        <f t="shared" si="36"/>
        <v>0</v>
      </c>
      <c r="Q221" s="225">
        <v>0</v>
      </c>
      <c r="R221" s="225">
        <f t="shared" si="37"/>
        <v>0</v>
      </c>
      <c r="S221" s="225">
        <v>0</v>
      </c>
      <c r="T221" s="226">
        <f t="shared" si="38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569</v>
      </c>
      <c r="AT221" s="227" t="s">
        <v>204</v>
      </c>
      <c r="AU221" s="227" t="s">
        <v>87</v>
      </c>
      <c r="AY221" s="18" t="s">
        <v>202</v>
      </c>
      <c r="BE221" s="122">
        <f t="shared" si="39"/>
        <v>0</v>
      </c>
      <c r="BF221" s="122">
        <f t="shared" si="40"/>
        <v>0</v>
      </c>
      <c r="BG221" s="122">
        <f t="shared" si="41"/>
        <v>0</v>
      </c>
      <c r="BH221" s="122">
        <f t="shared" si="42"/>
        <v>0</v>
      </c>
      <c r="BI221" s="122">
        <f t="shared" si="43"/>
        <v>0</v>
      </c>
      <c r="BJ221" s="18" t="s">
        <v>87</v>
      </c>
      <c r="BK221" s="122">
        <f t="shared" si="44"/>
        <v>0</v>
      </c>
      <c r="BL221" s="18" t="s">
        <v>569</v>
      </c>
      <c r="BM221" s="227" t="s">
        <v>3642</v>
      </c>
    </row>
    <row r="222" spans="1:65" s="2" customFormat="1" ht="14.45" customHeight="1">
      <c r="A222" s="36"/>
      <c r="B222" s="37"/>
      <c r="C222" s="215" t="s">
        <v>656</v>
      </c>
      <c r="D222" s="215" t="s">
        <v>204</v>
      </c>
      <c r="E222" s="216" t="s">
        <v>3631</v>
      </c>
      <c r="F222" s="217" t="s">
        <v>1381</v>
      </c>
      <c r="G222" s="218" t="s">
        <v>683</v>
      </c>
      <c r="H222" s="283"/>
      <c r="I222" s="220"/>
      <c r="J222" s="221">
        <f t="shared" si="35"/>
        <v>0</v>
      </c>
      <c r="K222" s="222"/>
      <c r="L222" s="39"/>
      <c r="M222" s="223" t="s">
        <v>1</v>
      </c>
      <c r="N222" s="224" t="s">
        <v>43</v>
      </c>
      <c r="O222" s="73"/>
      <c r="P222" s="225">
        <f t="shared" si="36"/>
        <v>0</v>
      </c>
      <c r="Q222" s="225">
        <v>0</v>
      </c>
      <c r="R222" s="225">
        <f t="shared" si="37"/>
        <v>0</v>
      </c>
      <c r="S222" s="225">
        <v>0</v>
      </c>
      <c r="T222" s="226">
        <f t="shared" si="38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569</v>
      </c>
      <c r="AT222" s="227" t="s">
        <v>204</v>
      </c>
      <c r="AU222" s="227" t="s">
        <v>87</v>
      </c>
      <c r="AY222" s="18" t="s">
        <v>202</v>
      </c>
      <c r="BE222" s="122">
        <f t="shared" si="39"/>
        <v>0</v>
      </c>
      <c r="BF222" s="122">
        <f t="shared" si="40"/>
        <v>0</v>
      </c>
      <c r="BG222" s="122">
        <f t="shared" si="41"/>
        <v>0</v>
      </c>
      <c r="BH222" s="122">
        <f t="shared" si="42"/>
        <v>0</v>
      </c>
      <c r="BI222" s="122">
        <f t="shared" si="43"/>
        <v>0</v>
      </c>
      <c r="BJ222" s="18" t="s">
        <v>87</v>
      </c>
      <c r="BK222" s="122">
        <f t="shared" si="44"/>
        <v>0</v>
      </c>
      <c r="BL222" s="18" t="s">
        <v>569</v>
      </c>
      <c r="BM222" s="227" t="s">
        <v>3643</v>
      </c>
    </row>
    <row r="223" spans="1:65" s="2" customFormat="1" ht="14.45" customHeight="1">
      <c r="A223" s="36"/>
      <c r="B223" s="37"/>
      <c r="C223" s="215" t="s">
        <v>662</v>
      </c>
      <c r="D223" s="215" t="s">
        <v>204</v>
      </c>
      <c r="E223" s="216" t="s">
        <v>3644</v>
      </c>
      <c r="F223" s="217" t="s">
        <v>3645</v>
      </c>
      <c r="G223" s="218" t="s">
        <v>287</v>
      </c>
      <c r="H223" s="219">
        <v>19</v>
      </c>
      <c r="I223" s="220"/>
      <c r="J223" s="221">
        <f t="shared" si="35"/>
        <v>0</v>
      </c>
      <c r="K223" s="222"/>
      <c r="L223" s="39"/>
      <c r="M223" s="223" t="s">
        <v>1</v>
      </c>
      <c r="N223" s="224" t="s">
        <v>43</v>
      </c>
      <c r="O223" s="73"/>
      <c r="P223" s="225">
        <f t="shared" si="36"/>
        <v>0</v>
      </c>
      <c r="Q223" s="225">
        <v>0</v>
      </c>
      <c r="R223" s="225">
        <f t="shared" si="37"/>
        <v>0</v>
      </c>
      <c r="S223" s="225">
        <v>0</v>
      </c>
      <c r="T223" s="226">
        <f t="shared" si="38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7" t="s">
        <v>569</v>
      </c>
      <c r="AT223" s="227" t="s">
        <v>204</v>
      </c>
      <c r="AU223" s="227" t="s">
        <v>87</v>
      </c>
      <c r="AY223" s="18" t="s">
        <v>202</v>
      </c>
      <c r="BE223" s="122">
        <f t="shared" si="39"/>
        <v>0</v>
      </c>
      <c r="BF223" s="122">
        <f t="shared" si="40"/>
        <v>0</v>
      </c>
      <c r="BG223" s="122">
        <f t="shared" si="41"/>
        <v>0</v>
      </c>
      <c r="BH223" s="122">
        <f t="shared" si="42"/>
        <v>0</v>
      </c>
      <c r="BI223" s="122">
        <f t="shared" si="43"/>
        <v>0</v>
      </c>
      <c r="BJ223" s="18" t="s">
        <v>87</v>
      </c>
      <c r="BK223" s="122">
        <f t="shared" si="44"/>
        <v>0</v>
      </c>
      <c r="BL223" s="18" t="s">
        <v>569</v>
      </c>
      <c r="BM223" s="227" t="s">
        <v>3646</v>
      </c>
    </row>
    <row r="224" spans="1:65" s="2" customFormat="1" ht="14.45" customHeight="1">
      <c r="A224" s="36"/>
      <c r="B224" s="37"/>
      <c r="C224" s="215" t="s">
        <v>667</v>
      </c>
      <c r="D224" s="215" t="s">
        <v>204</v>
      </c>
      <c r="E224" s="216" t="s">
        <v>3647</v>
      </c>
      <c r="F224" s="217" t="s">
        <v>3648</v>
      </c>
      <c r="G224" s="218" t="s">
        <v>287</v>
      </c>
      <c r="H224" s="219">
        <v>4</v>
      </c>
      <c r="I224" s="220"/>
      <c r="J224" s="221">
        <f t="shared" si="35"/>
        <v>0</v>
      </c>
      <c r="K224" s="222"/>
      <c r="L224" s="39"/>
      <c r="M224" s="223" t="s">
        <v>1</v>
      </c>
      <c r="N224" s="224" t="s">
        <v>43</v>
      </c>
      <c r="O224" s="73"/>
      <c r="P224" s="225">
        <f t="shared" si="36"/>
        <v>0</v>
      </c>
      <c r="Q224" s="225">
        <v>0</v>
      </c>
      <c r="R224" s="225">
        <f t="shared" si="37"/>
        <v>0</v>
      </c>
      <c r="S224" s="225">
        <v>0</v>
      </c>
      <c r="T224" s="226">
        <f t="shared" si="38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569</v>
      </c>
      <c r="AT224" s="227" t="s">
        <v>204</v>
      </c>
      <c r="AU224" s="227" t="s">
        <v>87</v>
      </c>
      <c r="AY224" s="18" t="s">
        <v>202</v>
      </c>
      <c r="BE224" s="122">
        <f t="shared" si="39"/>
        <v>0</v>
      </c>
      <c r="BF224" s="122">
        <f t="shared" si="40"/>
        <v>0</v>
      </c>
      <c r="BG224" s="122">
        <f t="shared" si="41"/>
        <v>0</v>
      </c>
      <c r="BH224" s="122">
        <f t="shared" si="42"/>
        <v>0</v>
      </c>
      <c r="BI224" s="122">
        <f t="shared" si="43"/>
        <v>0</v>
      </c>
      <c r="BJ224" s="18" t="s">
        <v>87</v>
      </c>
      <c r="BK224" s="122">
        <f t="shared" si="44"/>
        <v>0</v>
      </c>
      <c r="BL224" s="18" t="s">
        <v>569</v>
      </c>
      <c r="BM224" s="227" t="s">
        <v>3649</v>
      </c>
    </row>
    <row r="225" spans="1:65" s="2" customFormat="1" ht="24.2" customHeight="1">
      <c r="A225" s="36"/>
      <c r="B225" s="37"/>
      <c r="C225" s="215" t="s">
        <v>672</v>
      </c>
      <c r="D225" s="215" t="s">
        <v>204</v>
      </c>
      <c r="E225" s="216" t="s">
        <v>3650</v>
      </c>
      <c r="F225" s="217" t="s">
        <v>3651</v>
      </c>
      <c r="G225" s="218" t="s">
        <v>287</v>
      </c>
      <c r="H225" s="219">
        <v>1</v>
      </c>
      <c r="I225" s="220"/>
      <c r="J225" s="221">
        <f t="shared" si="35"/>
        <v>0</v>
      </c>
      <c r="K225" s="222"/>
      <c r="L225" s="39"/>
      <c r="M225" s="223" t="s">
        <v>1</v>
      </c>
      <c r="N225" s="224" t="s">
        <v>43</v>
      </c>
      <c r="O225" s="73"/>
      <c r="P225" s="225">
        <f t="shared" si="36"/>
        <v>0</v>
      </c>
      <c r="Q225" s="225">
        <v>0</v>
      </c>
      <c r="R225" s="225">
        <f t="shared" si="37"/>
        <v>0</v>
      </c>
      <c r="S225" s="225">
        <v>0</v>
      </c>
      <c r="T225" s="226">
        <f t="shared" si="38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569</v>
      </c>
      <c r="AT225" s="227" t="s">
        <v>204</v>
      </c>
      <c r="AU225" s="227" t="s">
        <v>87</v>
      </c>
      <c r="AY225" s="18" t="s">
        <v>202</v>
      </c>
      <c r="BE225" s="122">
        <f t="shared" si="39"/>
        <v>0</v>
      </c>
      <c r="BF225" s="122">
        <f t="shared" si="40"/>
        <v>0</v>
      </c>
      <c r="BG225" s="122">
        <f t="shared" si="41"/>
        <v>0</v>
      </c>
      <c r="BH225" s="122">
        <f t="shared" si="42"/>
        <v>0</v>
      </c>
      <c r="BI225" s="122">
        <f t="shared" si="43"/>
        <v>0</v>
      </c>
      <c r="BJ225" s="18" t="s">
        <v>87</v>
      </c>
      <c r="BK225" s="122">
        <f t="shared" si="44"/>
        <v>0</v>
      </c>
      <c r="BL225" s="18" t="s">
        <v>569</v>
      </c>
      <c r="BM225" s="227" t="s">
        <v>3652</v>
      </c>
    </row>
    <row r="226" spans="1:65" s="2" customFormat="1" ht="24.2" customHeight="1">
      <c r="A226" s="36"/>
      <c r="B226" s="37"/>
      <c r="C226" s="215" t="s">
        <v>676</v>
      </c>
      <c r="D226" s="215" t="s">
        <v>204</v>
      </c>
      <c r="E226" s="216" t="s">
        <v>3653</v>
      </c>
      <c r="F226" s="217" t="s">
        <v>3654</v>
      </c>
      <c r="G226" s="218" t="s">
        <v>287</v>
      </c>
      <c r="H226" s="219">
        <v>28</v>
      </c>
      <c r="I226" s="220"/>
      <c r="J226" s="221">
        <f t="shared" si="35"/>
        <v>0</v>
      </c>
      <c r="K226" s="222"/>
      <c r="L226" s="39"/>
      <c r="M226" s="223" t="s">
        <v>1</v>
      </c>
      <c r="N226" s="224" t="s">
        <v>43</v>
      </c>
      <c r="O226" s="73"/>
      <c r="P226" s="225">
        <f t="shared" si="36"/>
        <v>0</v>
      </c>
      <c r="Q226" s="225">
        <v>0</v>
      </c>
      <c r="R226" s="225">
        <f t="shared" si="37"/>
        <v>0</v>
      </c>
      <c r="S226" s="225">
        <v>0</v>
      </c>
      <c r="T226" s="226">
        <f t="shared" si="38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569</v>
      </c>
      <c r="AT226" s="227" t="s">
        <v>204</v>
      </c>
      <c r="AU226" s="227" t="s">
        <v>87</v>
      </c>
      <c r="AY226" s="18" t="s">
        <v>202</v>
      </c>
      <c r="BE226" s="122">
        <f t="shared" si="39"/>
        <v>0</v>
      </c>
      <c r="BF226" s="122">
        <f t="shared" si="40"/>
        <v>0</v>
      </c>
      <c r="BG226" s="122">
        <f t="shared" si="41"/>
        <v>0</v>
      </c>
      <c r="BH226" s="122">
        <f t="shared" si="42"/>
        <v>0</v>
      </c>
      <c r="BI226" s="122">
        <f t="shared" si="43"/>
        <v>0</v>
      </c>
      <c r="BJ226" s="18" t="s">
        <v>87</v>
      </c>
      <c r="BK226" s="122">
        <f t="shared" si="44"/>
        <v>0</v>
      </c>
      <c r="BL226" s="18" t="s">
        <v>569</v>
      </c>
      <c r="BM226" s="227" t="s">
        <v>3655</v>
      </c>
    </row>
    <row r="227" spans="1:65" s="12" customFormat="1" ht="25.9" customHeight="1">
      <c r="B227" s="199"/>
      <c r="C227" s="200"/>
      <c r="D227" s="201" t="s">
        <v>76</v>
      </c>
      <c r="E227" s="202" t="s">
        <v>1664</v>
      </c>
      <c r="F227" s="202" t="s">
        <v>1665</v>
      </c>
      <c r="G227" s="200"/>
      <c r="H227" s="200"/>
      <c r="I227" s="203"/>
      <c r="J227" s="204">
        <f>BK227</f>
        <v>0</v>
      </c>
      <c r="K227" s="200"/>
      <c r="L227" s="205"/>
      <c r="M227" s="206"/>
      <c r="N227" s="207"/>
      <c r="O227" s="207"/>
      <c r="P227" s="208">
        <f>SUM(P228:P233)</f>
        <v>0</v>
      </c>
      <c r="Q227" s="207"/>
      <c r="R227" s="208">
        <f>SUM(R228:R233)</f>
        <v>0</v>
      </c>
      <c r="S227" s="207"/>
      <c r="T227" s="209">
        <f>SUM(T228:T233)</f>
        <v>0</v>
      </c>
      <c r="AR227" s="210" t="s">
        <v>81</v>
      </c>
      <c r="AT227" s="211" t="s">
        <v>76</v>
      </c>
      <c r="AU227" s="211" t="s">
        <v>77</v>
      </c>
      <c r="AY227" s="210" t="s">
        <v>202</v>
      </c>
      <c r="BK227" s="212">
        <f>SUM(BK228:BK233)</f>
        <v>0</v>
      </c>
    </row>
    <row r="228" spans="1:65" s="2" customFormat="1" ht="14.45" customHeight="1">
      <c r="A228" s="36"/>
      <c r="B228" s="37"/>
      <c r="C228" s="215" t="s">
        <v>680</v>
      </c>
      <c r="D228" s="215" t="s">
        <v>204</v>
      </c>
      <c r="E228" s="216" t="s">
        <v>1681</v>
      </c>
      <c r="F228" s="217" t="s">
        <v>1682</v>
      </c>
      <c r="G228" s="218" t="s">
        <v>230</v>
      </c>
      <c r="H228" s="219">
        <v>60</v>
      </c>
      <c r="I228" s="220"/>
      <c r="J228" s="221">
        <f t="shared" ref="J228:J233" si="45">ROUND(I228*H228,2)</f>
        <v>0</v>
      </c>
      <c r="K228" s="222"/>
      <c r="L228" s="39"/>
      <c r="M228" s="223" t="s">
        <v>1</v>
      </c>
      <c r="N228" s="224" t="s">
        <v>43</v>
      </c>
      <c r="O228" s="73"/>
      <c r="P228" s="225">
        <f t="shared" ref="P228:P233" si="46">O228*H228</f>
        <v>0</v>
      </c>
      <c r="Q228" s="225">
        <v>0</v>
      </c>
      <c r="R228" s="225">
        <f t="shared" ref="R228:R233" si="47">Q228*H228</f>
        <v>0</v>
      </c>
      <c r="S228" s="225">
        <v>0</v>
      </c>
      <c r="T228" s="226">
        <f t="shared" ref="T228:T233" si="48"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569</v>
      </c>
      <c r="AT228" s="227" t="s">
        <v>204</v>
      </c>
      <c r="AU228" s="227" t="s">
        <v>81</v>
      </c>
      <c r="AY228" s="18" t="s">
        <v>202</v>
      </c>
      <c r="BE228" s="122">
        <f t="shared" ref="BE228:BE233" si="49">IF(N228="základná",J228,0)</f>
        <v>0</v>
      </c>
      <c r="BF228" s="122">
        <f t="shared" ref="BF228:BF233" si="50">IF(N228="znížená",J228,0)</f>
        <v>0</v>
      </c>
      <c r="BG228" s="122">
        <f t="shared" ref="BG228:BG233" si="51">IF(N228="zákl. prenesená",J228,0)</f>
        <v>0</v>
      </c>
      <c r="BH228" s="122">
        <f t="shared" ref="BH228:BH233" si="52">IF(N228="zníž. prenesená",J228,0)</f>
        <v>0</v>
      </c>
      <c r="BI228" s="122">
        <f t="shared" ref="BI228:BI233" si="53">IF(N228="nulová",J228,0)</f>
        <v>0</v>
      </c>
      <c r="BJ228" s="18" t="s">
        <v>87</v>
      </c>
      <c r="BK228" s="122">
        <f t="shared" ref="BK228:BK233" si="54">ROUND(I228*H228,2)</f>
        <v>0</v>
      </c>
      <c r="BL228" s="18" t="s">
        <v>569</v>
      </c>
      <c r="BM228" s="227" t="s">
        <v>3656</v>
      </c>
    </row>
    <row r="229" spans="1:65" s="2" customFormat="1" ht="14.45" customHeight="1">
      <c r="A229" s="36"/>
      <c r="B229" s="37"/>
      <c r="C229" s="215" t="s">
        <v>687</v>
      </c>
      <c r="D229" s="215" t="s">
        <v>204</v>
      </c>
      <c r="E229" s="216" t="s">
        <v>1684</v>
      </c>
      <c r="F229" s="217" t="s">
        <v>1685</v>
      </c>
      <c r="G229" s="218" t="s">
        <v>287</v>
      </c>
      <c r="H229" s="219">
        <v>14</v>
      </c>
      <c r="I229" s="220"/>
      <c r="J229" s="221">
        <f t="shared" si="45"/>
        <v>0</v>
      </c>
      <c r="K229" s="222"/>
      <c r="L229" s="39"/>
      <c r="M229" s="223" t="s">
        <v>1</v>
      </c>
      <c r="N229" s="224" t="s">
        <v>43</v>
      </c>
      <c r="O229" s="73"/>
      <c r="P229" s="225">
        <f t="shared" si="46"/>
        <v>0</v>
      </c>
      <c r="Q229" s="225">
        <v>0</v>
      </c>
      <c r="R229" s="225">
        <f t="shared" si="47"/>
        <v>0</v>
      </c>
      <c r="S229" s="225">
        <v>0</v>
      </c>
      <c r="T229" s="226">
        <f t="shared" si="48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569</v>
      </c>
      <c r="AT229" s="227" t="s">
        <v>204</v>
      </c>
      <c r="AU229" s="227" t="s">
        <v>81</v>
      </c>
      <c r="AY229" s="18" t="s">
        <v>202</v>
      </c>
      <c r="BE229" s="122">
        <f t="shared" si="49"/>
        <v>0</v>
      </c>
      <c r="BF229" s="122">
        <f t="shared" si="50"/>
        <v>0</v>
      </c>
      <c r="BG229" s="122">
        <f t="shared" si="51"/>
        <v>0</v>
      </c>
      <c r="BH229" s="122">
        <f t="shared" si="52"/>
        <v>0</v>
      </c>
      <c r="BI229" s="122">
        <f t="shared" si="53"/>
        <v>0</v>
      </c>
      <c r="BJ229" s="18" t="s">
        <v>87</v>
      </c>
      <c r="BK229" s="122">
        <f t="shared" si="54"/>
        <v>0</v>
      </c>
      <c r="BL229" s="18" t="s">
        <v>569</v>
      </c>
      <c r="BM229" s="227" t="s">
        <v>3657</v>
      </c>
    </row>
    <row r="230" spans="1:65" s="2" customFormat="1" ht="14.45" customHeight="1">
      <c r="A230" s="36"/>
      <c r="B230" s="37"/>
      <c r="C230" s="215" t="s">
        <v>699</v>
      </c>
      <c r="D230" s="215" t="s">
        <v>204</v>
      </c>
      <c r="E230" s="216" t="s">
        <v>1687</v>
      </c>
      <c r="F230" s="217" t="s">
        <v>3658</v>
      </c>
      <c r="G230" s="218" t="s">
        <v>287</v>
      </c>
      <c r="H230" s="219">
        <v>51</v>
      </c>
      <c r="I230" s="220"/>
      <c r="J230" s="221">
        <f t="shared" si="45"/>
        <v>0</v>
      </c>
      <c r="K230" s="222"/>
      <c r="L230" s="39"/>
      <c r="M230" s="223" t="s">
        <v>1</v>
      </c>
      <c r="N230" s="224" t="s">
        <v>43</v>
      </c>
      <c r="O230" s="73"/>
      <c r="P230" s="225">
        <f t="shared" si="46"/>
        <v>0</v>
      </c>
      <c r="Q230" s="225">
        <v>0</v>
      </c>
      <c r="R230" s="225">
        <f t="shared" si="47"/>
        <v>0</v>
      </c>
      <c r="S230" s="225">
        <v>0</v>
      </c>
      <c r="T230" s="226">
        <f t="shared" si="48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569</v>
      </c>
      <c r="AT230" s="227" t="s">
        <v>204</v>
      </c>
      <c r="AU230" s="227" t="s">
        <v>81</v>
      </c>
      <c r="AY230" s="18" t="s">
        <v>202</v>
      </c>
      <c r="BE230" s="122">
        <f t="shared" si="49"/>
        <v>0</v>
      </c>
      <c r="BF230" s="122">
        <f t="shared" si="50"/>
        <v>0</v>
      </c>
      <c r="BG230" s="122">
        <f t="shared" si="51"/>
        <v>0</v>
      </c>
      <c r="BH230" s="122">
        <f t="shared" si="52"/>
        <v>0</v>
      </c>
      <c r="BI230" s="122">
        <f t="shared" si="53"/>
        <v>0</v>
      </c>
      <c r="BJ230" s="18" t="s">
        <v>87</v>
      </c>
      <c r="BK230" s="122">
        <f t="shared" si="54"/>
        <v>0</v>
      </c>
      <c r="BL230" s="18" t="s">
        <v>569</v>
      </c>
      <c r="BM230" s="227" t="s">
        <v>3659</v>
      </c>
    </row>
    <row r="231" spans="1:65" s="2" customFormat="1" ht="24.2" customHeight="1">
      <c r="A231" s="36"/>
      <c r="B231" s="37"/>
      <c r="C231" s="215" t="s">
        <v>694</v>
      </c>
      <c r="D231" s="215" t="s">
        <v>204</v>
      </c>
      <c r="E231" s="216" t="s">
        <v>1672</v>
      </c>
      <c r="F231" s="217" t="s">
        <v>1673</v>
      </c>
      <c r="G231" s="218" t="s">
        <v>223</v>
      </c>
      <c r="H231" s="219">
        <v>50</v>
      </c>
      <c r="I231" s="220"/>
      <c r="J231" s="221">
        <f t="shared" si="45"/>
        <v>0</v>
      </c>
      <c r="K231" s="222"/>
      <c r="L231" s="39"/>
      <c r="M231" s="223" t="s">
        <v>1</v>
      </c>
      <c r="N231" s="224" t="s">
        <v>43</v>
      </c>
      <c r="O231" s="73"/>
      <c r="P231" s="225">
        <f t="shared" si="46"/>
        <v>0</v>
      </c>
      <c r="Q231" s="225">
        <v>0</v>
      </c>
      <c r="R231" s="225">
        <f t="shared" si="47"/>
        <v>0</v>
      </c>
      <c r="S231" s="225">
        <v>0</v>
      </c>
      <c r="T231" s="226">
        <f t="shared" si="48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7" t="s">
        <v>569</v>
      </c>
      <c r="AT231" s="227" t="s">
        <v>204</v>
      </c>
      <c r="AU231" s="227" t="s">
        <v>81</v>
      </c>
      <c r="AY231" s="18" t="s">
        <v>202</v>
      </c>
      <c r="BE231" s="122">
        <f t="shared" si="49"/>
        <v>0</v>
      </c>
      <c r="BF231" s="122">
        <f t="shared" si="50"/>
        <v>0</v>
      </c>
      <c r="BG231" s="122">
        <f t="shared" si="51"/>
        <v>0</v>
      </c>
      <c r="BH231" s="122">
        <f t="shared" si="52"/>
        <v>0</v>
      </c>
      <c r="BI231" s="122">
        <f t="shared" si="53"/>
        <v>0</v>
      </c>
      <c r="BJ231" s="18" t="s">
        <v>87</v>
      </c>
      <c r="BK231" s="122">
        <f t="shared" si="54"/>
        <v>0</v>
      </c>
      <c r="BL231" s="18" t="s">
        <v>569</v>
      </c>
      <c r="BM231" s="227" t="s">
        <v>3660</v>
      </c>
    </row>
    <row r="232" spans="1:65" s="2" customFormat="1" ht="14.45" customHeight="1">
      <c r="A232" s="36"/>
      <c r="B232" s="37"/>
      <c r="C232" s="215" t="s">
        <v>703</v>
      </c>
      <c r="D232" s="215" t="s">
        <v>204</v>
      </c>
      <c r="E232" s="216" t="s">
        <v>1378</v>
      </c>
      <c r="F232" s="217" t="s">
        <v>1642</v>
      </c>
      <c r="G232" s="218" t="s">
        <v>683</v>
      </c>
      <c r="H232" s="283"/>
      <c r="I232" s="220"/>
      <c r="J232" s="221">
        <f t="shared" si="45"/>
        <v>0</v>
      </c>
      <c r="K232" s="222"/>
      <c r="L232" s="39"/>
      <c r="M232" s="223" t="s">
        <v>1</v>
      </c>
      <c r="N232" s="224" t="s">
        <v>43</v>
      </c>
      <c r="O232" s="73"/>
      <c r="P232" s="225">
        <f t="shared" si="46"/>
        <v>0</v>
      </c>
      <c r="Q232" s="225">
        <v>0</v>
      </c>
      <c r="R232" s="225">
        <f t="shared" si="47"/>
        <v>0</v>
      </c>
      <c r="S232" s="225">
        <v>0</v>
      </c>
      <c r="T232" s="226">
        <f t="shared" si="48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569</v>
      </c>
      <c r="AT232" s="227" t="s">
        <v>204</v>
      </c>
      <c r="AU232" s="227" t="s">
        <v>81</v>
      </c>
      <c r="AY232" s="18" t="s">
        <v>202</v>
      </c>
      <c r="BE232" s="122">
        <f t="shared" si="49"/>
        <v>0</v>
      </c>
      <c r="BF232" s="122">
        <f t="shared" si="50"/>
        <v>0</v>
      </c>
      <c r="BG232" s="122">
        <f t="shared" si="51"/>
        <v>0</v>
      </c>
      <c r="BH232" s="122">
        <f t="shared" si="52"/>
        <v>0</v>
      </c>
      <c r="BI232" s="122">
        <f t="shared" si="53"/>
        <v>0</v>
      </c>
      <c r="BJ232" s="18" t="s">
        <v>87</v>
      </c>
      <c r="BK232" s="122">
        <f t="shared" si="54"/>
        <v>0</v>
      </c>
      <c r="BL232" s="18" t="s">
        <v>569</v>
      </c>
      <c r="BM232" s="227" t="s">
        <v>3661</v>
      </c>
    </row>
    <row r="233" spans="1:65" s="2" customFormat="1" ht="14.45" customHeight="1">
      <c r="A233" s="36"/>
      <c r="B233" s="37"/>
      <c r="C233" s="215" t="s">
        <v>707</v>
      </c>
      <c r="D233" s="215" t="s">
        <v>204</v>
      </c>
      <c r="E233" s="216" t="s">
        <v>3631</v>
      </c>
      <c r="F233" s="217" t="s">
        <v>1381</v>
      </c>
      <c r="G233" s="218" t="s">
        <v>683</v>
      </c>
      <c r="H233" s="283"/>
      <c r="I233" s="220"/>
      <c r="J233" s="221">
        <f t="shared" si="45"/>
        <v>0</v>
      </c>
      <c r="K233" s="222"/>
      <c r="L233" s="39"/>
      <c r="M233" s="223" t="s">
        <v>1</v>
      </c>
      <c r="N233" s="224" t="s">
        <v>43</v>
      </c>
      <c r="O233" s="73"/>
      <c r="P233" s="225">
        <f t="shared" si="46"/>
        <v>0</v>
      </c>
      <c r="Q233" s="225">
        <v>0</v>
      </c>
      <c r="R233" s="225">
        <f t="shared" si="47"/>
        <v>0</v>
      </c>
      <c r="S233" s="225">
        <v>0</v>
      </c>
      <c r="T233" s="226">
        <f t="shared" si="48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569</v>
      </c>
      <c r="AT233" s="227" t="s">
        <v>204</v>
      </c>
      <c r="AU233" s="227" t="s">
        <v>81</v>
      </c>
      <c r="AY233" s="18" t="s">
        <v>202</v>
      </c>
      <c r="BE233" s="122">
        <f t="shared" si="49"/>
        <v>0</v>
      </c>
      <c r="BF233" s="122">
        <f t="shared" si="50"/>
        <v>0</v>
      </c>
      <c r="BG233" s="122">
        <f t="shared" si="51"/>
        <v>0</v>
      </c>
      <c r="BH233" s="122">
        <f t="shared" si="52"/>
        <v>0</v>
      </c>
      <c r="BI233" s="122">
        <f t="shared" si="53"/>
        <v>0</v>
      </c>
      <c r="BJ233" s="18" t="s">
        <v>87</v>
      </c>
      <c r="BK233" s="122">
        <f t="shared" si="54"/>
        <v>0</v>
      </c>
      <c r="BL233" s="18" t="s">
        <v>569</v>
      </c>
      <c r="BM233" s="227" t="s">
        <v>3662</v>
      </c>
    </row>
    <row r="234" spans="1:65" s="12" customFormat="1" ht="25.9" customHeight="1">
      <c r="B234" s="199"/>
      <c r="C234" s="200"/>
      <c r="D234" s="201" t="s">
        <v>76</v>
      </c>
      <c r="E234" s="202" t="s">
        <v>95</v>
      </c>
      <c r="F234" s="202" t="s">
        <v>1692</v>
      </c>
      <c r="G234" s="200"/>
      <c r="H234" s="200"/>
      <c r="I234" s="203"/>
      <c r="J234" s="204">
        <f>BK234</f>
        <v>0</v>
      </c>
      <c r="K234" s="200"/>
      <c r="L234" s="205"/>
      <c r="M234" s="206"/>
      <c r="N234" s="207"/>
      <c r="O234" s="207"/>
      <c r="P234" s="208">
        <f>SUM(P235:P241)</f>
        <v>0</v>
      </c>
      <c r="Q234" s="207"/>
      <c r="R234" s="208">
        <f>SUM(R235:R241)</f>
        <v>0</v>
      </c>
      <c r="S234" s="207"/>
      <c r="T234" s="209">
        <f>SUM(T235:T241)</f>
        <v>0</v>
      </c>
      <c r="AR234" s="210" t="s">
        <v>81</v>
      </c>
      <c r="AT234" s="211" t="s">
        <v>76</v>
      </c>
      <c r="AU234" s="211" t="s">
        <v>77</v>
      </c>
      <c r="AY234" s="210" t="s">
        <v>202</v>
      </c>
      <c r="BK234" s="212">
        <f>SUM(BK235:BK241)</f>
        <v>0</v>
      </c>
    </row>
    <row r="235" spans="1:65" s="2" customFormat="1" ht="14.45" customHeight="1">
      <c r="A235" s="36"/>
      <c r="B235" s="37"/>
      <c r="C235" s="272" t="s">
        <v>711</v>
      </c>
      <c r="D235" s="272" t="s">
        <v>489</v>
      </c>
      <c r="E235" s="273" t="s">
        <v>1693</v>
      </c>
      <c r="F235" s="274" t="s">
        <v>1694</v>
      </c>
      <c r="G235" s="275" t="s">
        <v>287</v>
      </c>
      <c r="H235" s="276">
        <v>1</v>
      </c>
      <c r="I235" s="277"/>
      <c r="J235" s="278">
        <f t="shared" ref="J235:J241" si="55">ROUND(I235*H235,2)</f>
        <v>0</v>
      </c>
      <c r="K235" s="279"/>
      <c r="L235" s="280"/>
      <c r="M235" s="281" t="s">
        <v>1</v>
      </c>
      <c r="N235" s="282" t="s">
        <v>43</v>
      </c>
      <c r="O235" s="73"/>
      <c r="P235" s="225">
        <f t="shared" ref="P235:P241" si="56">O235*H235</f>
        <v>0</v>
      </c>
      <c r="Q235" s="225">
        <v>0</v>
      </c>
      <c r="R235" s="225">
        <f t="shared" ref="R235:R241" si="57">Q235*H235</f>
        <v>0</v>
      </c>
      <c r="S235" s="225">
        <v>0</v>
      </c>
      <c r="T235" s="226">
        <f t="shared" ref="T235:T241" si="58"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1486</v>
      </c>
      <c r="AT235" s="227" t="s">
        <v>489</v>
      </c>
      <c r="AU235" s="227" t="s">
        <v>81</v>
      </c>
      <c r="AY235" s="18" t="s">
        <v>202</v>
      </c>
      <c r="BE235" s="122">
        <f t="shared" ref="BE235:BE241" si="59">IF(N235="základná",J235,0)</f>
        <v>0</v>
      </c>
      <c r="BF235" s="122">
        <f t="shared" ref="BF235:BF241" si="60">IF(N235="znížená",J235,0)</f>
        <v>0</v>
      </c>
      <c r="BG235" s="122">
        <f t="shared" ref="BG235:BG241" si="61">IF(N235="zákl. prenesená",J235,0)</f>
        <v>0</v>
      </c>
      <c r="BH235" s="122">
        <f t="shared" ref="BH235:BH241" si="62">IF(N235="zníž. prenesená",J235,0)</f>
        <v>0</v>
      </c>
      <c r="BI235" s="122">
        <f t="shared" ref="BI235:BI241" si="63">IF(N235="nulová",J235,0)</f>
        <v>0</v>
      </c>
      <c r="BJ235" s="18" t="s">
        <v>87</v>
      </c>
      <c r="BK235" s="122">
        <f t="shared" ref="BK235:BK241" si="64">ROUND(I235*H235,2)</f>
        <v>0</v>
      </c>
      <c r="BL235" s="18" t="s">
        <v>569</v>
      </c>
      <c r="BM235" s="227" t="s">
        <v>3663</v>
      </c>
    </row>
    <row r="236" spans="1:65" s="2" customFormat="1" ht="14.45" customHeight="1">
      <c r="A236" s="36"/>
      <c r="B236" s="37"/>
      <c r="C236" s="215" t="s">
        <v>717</v>
      </c>
      <c r="D236" s="215" t="s">
        <v>204</v>
      </c>
      <c r="E236" s="216" t="s">
        <v>1640</v>
      </c>
      <c r="F236" s="217" t="s">
        <v>1379</v>
      </c>
      <c r="G236" s="218" t="s">
        <v>683</v>
      </c>
      <c r="H236" s="283"/>
      <c r="I236" s="220"/>
      <c r="J236" s="221">
        <f t="shared" si="55"/>
        <v>0</v>
      </c>
      <c r="K236" s="222"/>
      <c r="L236" s="39"/>
      <c r="M236" s="223" t="s">
        <v>1</v>
      </c>
      <c r="N236" s="224" t="s">
        <v>43</v>
      </c>
      <c r="O236" s="73"/>
      <c r="P236" s="225">
        <f t="shared" si="56"/>
        <v>0</v>
      </c>
      <c r="Q236" s="225">
        <v>0</v>
      </c>
      <c r="R236" s="225">
        <f t="shared" si="57"/>
        <v>0</v>
      </c>
      <c r="S236" s="225">
        <v>0</v>
      </c>
      <c r="T236" s="226">
        <f t="shared" si="58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569</v>
      </c>
      <c r="AT236" s="227" t="s">
        <v>204</v>
      </c>
      <c r="AU236" s="227" t="s">
        <v>81</v>
      </c>
      <c r="AY236" s="18" t="s">
        <v>202</v>
      </c>
      <c r="BE236" s="122">
        <f t="shared" si="59"/>
        <v>0</v>
      </c>
      <c r="BF236" s="122">
        <f t="shared" si="60"/>
        <v>0</v>
      </c>
      <c r="BG236" s="122">
        <f t="shared" si="61"/>
        <v>0</v>
      </c>
      <c r="BH236" s="122">
        <f t="shared" si="62"/>
        <v>0</v>
      </c>
      <c r="BI236" s="122">
        <f t="shared" si="63"/>
        <v>0</v>
      </c>
      <c r="BJ236" s="18" t="s">
        <v>87</v>
      </c>
      <c r="BK236" s="122">
        <f t="shared" si="64"/>
        <v>0</v>
      </c>
      <c r="BL236" s="18" t="s">
        <v>569</v>
      </c>
      <c r="BM236" s="227" t="s">
        <v>3664</v>
      </c>
    </row>
    <row r="237" spans="1:65" s="2" customFormat="1" ht="14.45" customHeight="1">
      <c r="A237" s="36"/>
      <c r="B237" s="37"/>
      <c r="C237" s="215" t="s">
        <v>722</v>
      </c>
      <c r="D237" s="215" t="s">
        <v>204</v>
      </c>
      <c r="E237" s="216" t="s">
        <v>3631</v>
      </c>
      <c r="F237" s="217" t="s">
        <v>1381</v>
      </c>
      <c r="G237" s="218" t="s">
        <v>683</v>
      </c>
      <c r="H237" s="283"/>
      <c r="I237" s="220"/>
      <c r="J237" s="221">
        <f t="shared" si="55"/>
        <v>0</v>
      </c>
      <c r="K237" s="222"/>
      <c r="L237" s="39"/>
      <c r="M237" s="223" t="s">
        <v>1</v>
      </c>
      <c r="N237" s="224" t="s">
        <v>43</v>
      </c>
      <c r="O237" s="73"/>
      <c r="P237" s="225">
        <f t="shared" si="56"/>
        <v>0</v>
      </c>
      <c r="Q237" s="225">
        <v>0</v>
      </c>
      <c r="R237" s="225">
        <f t="shared" si="57"/>
        <v>0</v>
      </c>
      <c r="S237" s="225">
        <v>0</v>
      </c>
      <c r="T237" s="226">
        <f t="shared" si="58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569</v>
      </c>
      <c r="AT237" s="227" t="s">
        <v>204</v>
      </c>
      <c r="AU237" s="227" t="s">
        <v>81</v>
      </c>
      <c r="AY237" s="18" t="s">
        <v>202</v>
      </c>
      <c r="BE237" s="122">
        <f t="shared" si="59"/>
        <v>0</v>
      </c>
      <c r="BF237" s="122">
        <f t="shared" si="60"/>
        <v>0</v>
      </c>
      <c r="BG237" s="122">
        <f t="shared" si="61"/>
        <v>0</v>
      </c>
      <c r="BH237" s="122">
        <f t="shared" si="62"/>
        <v>0</v>
      </c>
      <c r="BI237" s="122">
        <f t="shared" si="63"/>
        <v>0</v>
      </c>
      <c r="BJ237" s="18" t="s">
        <v>87</v>
      </c>
      <c r="BK237" s="122">
        <f t="shared" si="64"/>
        <v>0</v>
      </c>
      <c r="BL237" s="18" t="s">
        <v>569</v>
      </c>
      <c r="BM237" s="227" t="s">
        <v>3665</v>
      </c>
    </row>
    <row r="238" spans="1:65" s="2" customFormat="1" ht="14.45" customHeight="1">
      <c r="A238" s="36"/>
      <c r="B238" s="37"/>
      <c r="C238" s="215" t="s">
        <v>727</v>
      </c>
      <c r="D238" s="215" t="s">
        <v>204</v>
      </c>
      <c r="E238" s="216" t="s">
        <v>1698</v>
      </c>
      <c r="F238" s="217" t="s">
        <v>1699</v>
      </c>
      <c r="G238" s="218" t="s">
        <v>683</v>
      </c>
      <c r="H238" s="283"/>
      <c r="I238" s="220"/>
      <c r="J238" s="221">
        <f t="shared" si="55"/>
        <v>0</v>
      </c>
      <c r="K238" s="222"/>
      <c r="L238" s="39"/>
      <c r="M238" s="223" t="s">
        <v>1</v>
      </c>
      <c r="N238" s="224" t="s">
        <v>43</v>
      </c>
      <c r="O238" s="73"/>
      <c r="P238" s="225">
        <f t="shared" si="56"/>
        <v>0</v>
      </c>
      <c r="Q238" s="225">
        <v>0</v>
      </c>
      <c r="R238" s="225">
        <f t="shared" si="57"/>
        <v>0</v>
      </c>
      <c r="S238" s="225">
        <v>0</v>
      </c>
      <c r="T238" s="226">
        <f t="shared" si="58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569</v>
      </c>
      <c r="AT238" s="227" t="s">
        <v>204</v>
      </c>
      <c r="AU238" s="227" t="s">
        <v>81</v>
      </c>
      <c r="AY238" s="18" t="s">
        <v>202</v>
      </c>
      <c r="BE238" s="122">
        <f t="shared" si="59"/>
        <v>0</v>
      </c>
      <c r="BF238" s="122">
        <f t="shared" si="60"/>
        <v>0</v>
      </c>
      <c r="BG238" s="122">
        <f t="shared" si="61"/>
        <v>0</v>
      </c>
      <c r="BH238" s="122">
        <f t="shared" si="62"/>
        <v>0</v>
      </c>
      <c r="BI238" s="122">
        <f t="shared" si="63"/>
        <v>0</v>
      </c>
      <c r="BJ238" s="18" t="s">
        <v>87</v>
      </c>
      <c r="BK238" s="122">
        <f t="shared" si="64"/>
        <v>0</v>
      </c>
      <c r="BL238" s="18" t="s">
        <v>569</v>
      </c>
      <c r="BM238" s="227" t="s">
        <v>3666</v>
      </c>
    </row>
    <row r="239" spans="1:65" s="2" customFormat="1" ht="14.45" customHeight="1">
      <c r="A239" s="36"/>
      <c r="B239" s="37"/>
      <c r="C239" s="215" t="s">
        <v>732</v>
      </c>
      <c r="D239" s="215" t="s">
        <v>204</v>
      </c>
      <c r="E239" s="216" t="s">
        <v>1741</v>
      </c>
      <c r="F239" s="217" t="s">
        <v>1742</v>
      </c>
      <c r="G239" s="218" t="s">
        <v>287</v>
      </c>
      <c r="H239" s="219">
        <v>47</v>
      </c>
      <c r="I239" s="220"/>
      <c r="J239" s="221">
        <f t="shared" si="55"/>
        <v>0</v>
      </c>
      <c r="K239" s="222"/>
      <c r="L239" s="39"/>
      <c r="M239" s="223" t="s">
        <v>1</v>
      </c>
      <c r="N239" s="224" t="s">
        <v>43</v>
      </c>
      <c r="O239" s="73"/>
      <c r="P239" s="225">
        <f t="shared" si="56"/>
        <v>0</v>
      </c>
      <c r="Q239" s="225">
        <v>0</v>
      </c>
      <c r="R239" s="225">
        <f t="shared" si="57"/>
        <v>0</v>
      </c>
      <c r="S239" s="225">
        <v>0</v>
      </c>
      <c r="T239" s="226">
        <f t="shared" si="58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569</v>
      </c>
      <c r="AT239" s="227" t="s">
        <v>204</v>
      </c>
      <c r="AU239" s="227" t="s">
        <v>81</v>
      </c>
      <c r="AY239" s="18" t="s">
        <v>202</v>
      </c>
      <c r="BE239" s="122">
        <f t="shared" si="59"/>
        <v>0</v>
      </c>
      <c r="BF239" s="122">
        <f t="shared" si="60"/>
        <v>0</v>
      </c>
      <c r="BG239" s="122">
        <f t="shared" si="61"/>
        <v>0</v>
      </c>
      <c r="BH239" s="122">
        <f t="shared" si="62"/>
        <v>0</v>
      </c>
      <c r="BI239" s="122">
        <f t="shared" si="63"/>
        <v>0</v>
      </c>
      <c r="BJ239" s="18" t="s">
        <v>87</v>
      </c>
      <c r="BK239" s="122">
        <f t="shared" si="64"/>
        <v>0</v>
      </c>
      <c r="BL239" s="18" t="s">
        <v>569</v>
      </c>
      <c r="BM239" s="227" t="s">
        <v>3667</v>
      </c>
    </row>
    <row r="240" spans="1:65" s="2" customFormat="1" ht="14.45" customHeight="1">
      <c r="A240" s="36"/>
      <c r="B240" s="37"/>
      <c r="C240" s="215" t="s">
        <v>737</v>
      </c>
      <c r="D240" s="215" t="s">
        <v>204</v>
      </c>
      <c r="E240" s="216" t="s">
        <v>3668</v>
      </c>
      <c r="F240" s="217" t="s">
        <v>3669</v>
      </c>
      <c r="G240" s="218" t="s">
        <v>287</v>
      </c>
      <c r="H240" s="219">
        <v>4</v>
      </c>
      <c r="I240" s="220"/>
      <c r="J240" s="221">
        <f t="shared" si="55"/>
        <v>0</v>
      </c>
      <c r="K240" s="222"/>
      <c r="L240" s="39"/>
      <c r="M240" s="223" t="s">
        <v>1</v>
      </c>
      <c r="N240" s="224" t="s">
        <v>43</v>
      </c>
      <c r="O240" s="73"/>
      <c r="P240" s="225">
        <f t="shared" si="56"/>
        <v>0</v>
      </c>
      <c r="Q240" s="225">
        <v>0</v>
      </c>
      <c r="R240" s="225">
        <f t="shared" si="57"/>
        <v>0</v>
      </c>
      <c r="S240" s="225">
        <v>0</v>
      </c>
      <c r="T240" s="226">
        <f t="shared" si="58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569</v>
      </c>
      <c r="AT240" s="227" t="s">
        <v>204</v>
      </c>
      <c r="AU240" s="227" t="s">
        <v>81</v>
      </c>
      <c r="AY240" s="18" t="s">
        <v>202</v>
      </c>
      <c r="BE240" s="122">
        <f t="shared" si="59"/>
        <v>0</v>
      </c>
      <c r="BF240" s="122">
        <f t="shared" si="60"/>
        <v>0</v>
      </c>
      <c r="BG240" s="122">
        <f t="shared" si="61"/>
        <v>0</v>
      </c>
      <c r="BH240" s="122">
        <f t="shared" si="62"/>
        <v>0</v>
      </c>
      <c r="BI240" s="122">
        <f t="shared" si="63"/>
        <v>0</v>
      </c>
      <c r="BJ240" s="18" t="s">
        <v>87</v>
      </c>
      <c r="BK240" s="122">
        <f t="shared" si="64"/>
        <v>0</v>
      </c>
      <c r="BL240" s="18" t="s">
        <v>569</v>
      </c>
      <c r="BM240" s="227" t="s">
        <v>3670</v>
      </c>
    </row>
    <row r="241" spans="1:65" s="2" customFormat="1" ht="24.2" customHeight="1">
      <c r="A241" s="36"/>
      <c r="B241" s="37"/>
      <c r="C241" s="215" t="s">
        <v>741</v>
      </c>
      <c r="D241" s="215" t="s">
        <v>204</v>
      </c>
      <c r="E241" s="216" t="s">
        <v>1744</v>
      </c>
      <c r="F241" s="217" t="s">
        <v>1745</v>
      </c>
      <c r="G241" s="218" t="s">
        <v>230</v>
      </c>
      <c r="H241" s="219">
        <v>3220</v>
      </c>
      <c r="I241" s="220"/>
      <c r="J241" s="221">
        <f t="shared" si="55"/>
        <v>0</v>
      </c>
      <c r="K241" s="222"/>
      <c r="L241" s="39"/>
      <c r="M241" s="223" t="s">
        <v>1</v>
      </c>
      <c r="N241" s="224" t="s">
        <v>43</v>
      </c>
      <c r="O241" s="73"/>
      <c r="P241" s="225">
        <f t="shared" si="56"/>
        <v>0</v>
      </c>
      <c r="Q241" s="225">
        <v>0</v>
      </c>
      <c r="R241" s="225">
        <f t="shared" si="57"/>
        <v>0</v>
      </c>
      <c r="S241" s="225">
        <v>0</v>
      </c>
      <c r="T241" s="226">
        <f t="shared" si="58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569</v>
      </c>
      <c r="AT241" s="227" t="s">
        <v>204</v>
      </c>
      <c r="AU241" s="227" t="s">
        <v>81</v>
      </c>
      <c r="AY241" s="18" t="s">
        <v>202</v>
      </c>
      <c r="BE241" s="122">
        <f t="shared" si="59"/>
        <v>0</v>
      </c>
      <c r="BF241" s="122">
        <f t="shared" si="60"/>
        <v>0</v>
      </c>
      <c r="BG241" s="122">
        <f t="shared" si="61"/>
        <v>0</v>
      </c>
      <c r="BH241" s="122">
        <f t="shared" si="62"/>
        <v>0</v>
      </c>
      <c r="BI241" s="122">
        <f t="shared" si="63"/>
        <v>0</v>
      </c>
      <c r="BJ241" s="18" t="s">
        <v>87</v>
      </c>
      <c r="BK241" s="122">
        <f t="shared" si="64"/>
        <v>0</v>
      </c>
      <c r="BL241" s="18" t="s">
        <v>569</v>
      </c>
      <c r="BM241" s="227" t="s">
        <v>3671</v>
      </c>
    </row>
    <row r="242" spans="1:65" s="12" customFormat="1" ht="25.9" customHeight="1">
      <c r="B242" s="199"/>
      <c r="C242" s="200"/>
      <c r="D242" s="201" t="s">
        <v>76</v>
      </c>
      <c r="E242" s="202" t="s">
        <v>1739</v>
      </c>
      <c r="F242" s="202" t="s">
        <v>1740</v>
      </c>
      <c r="G242" s="200"/>
      <c r="H242" s="200"/>
      <c r="I242" s="203"/>
      <c r="J242" s="204">
        <f>BK242</f>
        <v>0</v>
      </c>
      <c r="K242" s="200"/>
      <c r="L242" s="205"/>
      <c r="M242" s="206"/>
      <c r="N242" s="207"/>
      <c r="O242" s="207"/>
      <c r="P242" s="208">
        <f>SUM(P243:P244)</f>
        <v>0</v>
      </c>
      <c r="Q242" s="207"/>
      <c r="R242" s="208">
        <f>SUM(R243:R244)</f>
        <v>0</v>
      </c>
      <c r="S242" s="207"/>
      <c r="T242" s="209">
        <f>SUM(T243:T244)</f>
        <v>0</v>
      </c>
      <c r="AR242" s="210" t="s">
        <v>81</v>
      </c>
      <c r="AT242" s="211" t="s">
        <v>76</v>
      </c>
      <c r="AU242" s="211" t="s">
        <v>77</v>
      </c>
      <c r="AY242" s="210" t="s">
        <v>202</v>
      </c>
      <c r="BK242" s="212">
        <f>SUM(BK243:BK244)</f>
        <v>0</v>
      </c>
    </row>
    <row r="243" spans="1:65" s="2" customFormat="1" ht="24.2" customHeight="1">
      <c r="A243" s="36"/>
      <c r="B243" s="37"/>
      <c r="C243" s="215" t="s">
        <v>745</v>
      </c>
      <c r="D243" s="215" t="s">
        <v>204</v>
      </c>
      <c r="E243" s="216" t="s">
        <v>1747</v>
      </c>
      <c r="F243" s="217" t="s">
        <v>1748</v>
      </c>
      <c r="G243" s="218" t="s">
        <v>287</v>
      </c>
      <c r="H243" s="219">
        <v>55</v>
      </c>
      <c r="I243" s="220"/>
      <c r="J243" s="221">
        <f>ROUND(I243*H243,2)</f>
        <v>0</v>
      </c>
      <c r="K243" s="222"/>
      <c r="L243" s="39"/>
      <c r="M243" s="223" t="s">
        <v>1</v>
      </c>
      <c r="N243" s="224" t="s">
        <v>43</v>
      </c>
      <c r="O243" s="73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569</v>
      </c>
      <c r="AT243" s="227" t="s">
        <v>204</v>
      </c>
      <c r="AU243" s="227" t="s">
        <v>81</v>
      </c>
      <c r="AY243" s="18" t="s">
        <v>202</v>
      </c>
      <c r="BE243" s="122">
        <f>IF(N243="základná",J243,0)</f>
        <v>0</v>
      </c>
      <c r="BF243" s="122">
        <f>IF(N243="znížená",J243,0)</f>
        <v>0</v>
      </c>
      <c r="BG243" s="122">
        <f>IF(N243="zákl. prenesená",J243,0)</f>
        <v>0</v>
      </c>
      <c r="BH243" s="122">
        <f>IF(N243="zníž. prenesená",J243,0)</f>
        <v>0</v>
      </c>
      <c r="BI243" s="122">
        <f>IF(N243="nulová",J243,0)</f>
        <v>0</v>
      </c>
      <c r="BJ243" s="18" t="s">
        <v>87</v>
      </c>
      <c r="BK243" s="122">
        <f>ROUND(I243*H243,2)</f>
        <v>0</v>
      </c>
      <c r="BL243" s="18" t="s">
        <v>569</v>
      </c>
      <c r="BM243" s="227" t="s">
        <v>3672</v>
      </c>
    </row>
    <row r="244" spans="1:65" s="2" customFormat="1" ht="14.45" customHeight="1">
      <c r="A244" s="36"/>
      <c r="B244" s="37"/>
      <c r="C244" s="215" t="s">
        <v>749</v>
      </c>
      <c r="D244" s="215" t="s">
        <v>204</v>
      </c>
      <c r="E244" s="216" t="s">
        <v>1750</v>
      </c>
      <c r="F244" s="217" t="s">
        <v>1382</v>
      </c>
      <c r="G244" s="218" t="s">
        <v>683</v>
      </c>
      <c r="H244" s="283"/>
      <c r="I244" s="220"/>
      <c r="J244" s="221">
        <f>ROUND(I244*H244,2)</f>
        <v>0</v>
      </c>
      <c r="K244" s="222"/>
      <c r="L244" s="39"/>
      <c r="M244" s="223" t="s">
        <v>1</v>
      </c>
      <c r="N244" s="224" t="s">
        <v>43</v>
      </c>
      <c r="O244" s="73"/>
      <c r="P244" s="225">
        <f>O244*H244</f>
        <v>0</v>
      </c>
      <c r="Q244" s="225">
        <v>0</v>
      </c>
      <c r="R244" s="225">
        <f>Q244*H244</f>
        <v>0</v>
      </c>
      <c r="S244" s="225">
        <v>0</v>
      </c>
      <c r="T244" s="22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7" t="s">
        <v>569</v>
      </c>
      <c r="AT244" s="227" t="s">
        <v>204</v>
      </c>
      <c r="AU244" s="227" t="s">
        <v>81</v>
      </c>
      <c r="AY244" s="18" t="s">
        <v>202</v>
      </c>
      <c r="BE244" s="122">
        <f>IF(N244="základná",J244,0)</f>
        <v>0</v>
      </c>
      <c r="BF244" s="122">
        <f>IF(N244="znížená",J244,0)</f>
        <v>0</v>
      </c>
      <c r="BG244" s="122">
        <f>IF(N244="zákl. prenesená",J244,0)</f>
        <v>0</v>
      </c>
      <c r="BH244" s="122">
        <f>IF(N244="zníž. prenesená",J244,0)</f>
        <v>0</v>
      </c>
      <c r="BI244" s="122">
        <f>IF(N244="nulová",J244,0)</f>
        <v>0</v>
      </c>
      <c r="BJ244" s="18" t="s">
        <v>87</v>
      </c>
      <c r="BK244" s="122">
        <f>ROUND(I244*H244,2)</f>
        <v>0</v>
      </c>
      <c r="BL244" s="18" t="s">
        <v>569</v>
      </c>
      <c r="BM244" s="227" t="s">
        <v>3673</v>
      </c>
    </row>
    <row r="245" spans="1:65" s="12" customFormat="1" ht="25.9" customHeight="1">
      <c r="B245" s="199"/>
      <c r="C245" s="200"/>
      <c r="D245" s="201" t="s">
        <v>76</v>
      </c>
      <c r="E245" s="202" t="s">
        <v>1752</v>
      </c>
      <c r="F245" s="202" t="s">
        <v>1753</v>
      </c>
      <c r="G245" s="200"/>
      <c r="H245" s="200"/>
      <c r="I245" s="203"/>
      <c r="J245" s="204">
        <f>BK245</f>
        <v>0</v>
      </c>
      <c r="K245" s="200"/>
      <c r="L245" s="205"/>
      <c r="M245" s="206"/>
      <c r="N245" s="207"/>
      <c r="O245" s="207"/>
      <c r="P245" s="208">
        <f>SUM(P246:P250)</f>
        <v>0</v>
      </c>
      <c r="Q245" s="207"/>
      <c r="R245" s="208">
        <f>SUM(R246:R250)</f>
        <v>0</v>
      </c>
      <c r="S245" s="207"/>
      <c r="T245" s="209">
        <f>SUM(T246:T250)</f>
        <v>0</v>
      </c>
      <c r="AR245" s="210" t="s">
        <v>81</v>
      </c>
      <c r="AT245" s="211" t="s">
        <v>76</v>
      </c>
      <c r="AU245" s="211" t="s">
        <v>77</v>
      </c>
      <c r="AY245" s="210" t="s">
        <v>202</v>
      </c>
      <c r="BK245" s="212">
        <f>SUM(BK246:BK250)</f>
        <v>0</v>
      </c>
    </row>
    <row r="246" spans="1:65" s="2" customFormat="1" ht="14.45" customHeight="1">
      <c r="A246" s="36"/>
      <c r="B246" s="37"/>
      <c r="C246" s="215" t="s">
        <v>596</v>
      </c>
      <c r="D246" s="215" t="s">
        <v>204</v>
      </c>
      <c r="E246" s="216" t="s">
        <v>3674</v>
      </c>
      <c r="F246" s="217" t="s">
        <v>3675</v>
      </c>
      <c r="G246" s="218" t="s">
        <v>287</v>
      </c>
      <c r="H246" s="219">
        <v>1</v>
      </c>
      <c r="I246" s="220"/>
      <c r="J246" s="221">
        <f>ROUND(I246*H246,2)</f>
        <v>0</v>
      </c>
      <c r="K246" s="222"/>
      <c r="L246" s="39"/>
      <c r="M246" s="223" t="s">
        <v>1</v>
      </c>
      <c r="N246" s="224" t="s">
        <v>43</v>
      </c>
      <c r="O246" s="73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569</v>
      </c>
      <c r="AT246" s="227" t="s">
        <v>204</v>
      </c>
      <c r="AU246" s="227" t="s">
        <v>81</v>
      </c>
      <c r="AY246" s="18" t="s">
        <v>202</v>
      </c>
      <c r="BE246" s="122">
        <f>IF(N246="základná",J246,0)</f>
        <v>0</v>
      </c>
      <c r="BF246" s="122">
        <f>IF(N246="znížená",J246,0)</f>
        <v>0</v>
      </c>
      <c r="BG246" s="122">
        <f>IF(N246="zákl. prenesená",J246,0)</f>
        <v>0</v>
      </c>
      <c r="BH246" s="122">
        <f>IF(N246="zníž. prenesená",J246,0)</f>
        <v>0</v>
      </c>
      <c r="BI246" s="122">
        <f>IF(N246="nulová",J246,0)</f>
        <v>0</v>
      </c>
      <c r="BJ246" s="18" t="s">
        <v>87</v>
      </c>
      <c r="BK246" s="122">
        <f>ROUND(I246*H246,2)</f>
        <v>0</v>
      </c>
      <c r="BL246" s="18" t="s">
        <v>569</v>
      </c>
      <c r="BM246" s="227" t="s">
        <v>3676</v>
      </c>
    </row>
    <row r="247" spans="1:65" s="2" customFormat="1" ht="14.45" customHeight="1">
      <c r="A247" s="36"/>
      <c r="B247" s="37"/>
      <c r="C247" s="215" t="s">
        <v>757</v>
      </c>
      <c r="D247" s="215" t="s">
        <v>204</v>
      </c>
      <c r="E247" s="216" t="s">
        <v>3677</v>
      </c>
      <c r="F247" s="217" t="s">
        <v>3678</v>
      </c>
      <c r="G247" s="218" t="s">
        <v>287</v>
      </c>
      <c r="H247" s="219">
        <v>2</v>
      </c>
      <c r="I247" s="220"/>
      <c r="J247" s="221">
        <f>ROUND(I247*H247,2)</f>
        <v>0</v>
      </c>
      <c r="K247" s="222"/>
      <c r="L247" s="39"/>
      <c r="M247" s="223" t="s">
        <v>1</v>
      </c>
      <c r="N247" s="224" t="s">
        <v>43</v>
      </c>
      <c r="O247" s="73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7" t="s">
        <v>569</v>
      </c>
      <c r="AT247" s="227" t="s">
        <v>204</v>
      </c>
      <c r="AU247" s="227" t="s">
        <v>81</v>
      </c>
      <c r="AY247" s="18" t="s">
        <v>202</v>
      </c>
      <c r="BE247" s="122">
        <f>IF(N247="základná",J247,0)</f>
        <v>0</v>
      </c>
      <c r="BF247" s="122">
        <f>IF(N247="znížená",J247,0)</f>
        <v>0</v>
      </c>
      <c r="BG247" s="122">
        <f>IF(N247="zákl. prenesená",J247,0)</f>
        <v>0</v>
      </c>
      <c r="BH247" s="122">
        <f>IF(N247="zníž. prenesená",J247,0)</f>
        <v>0</v>
      </c>
      <c r="BI247" s="122">
        <f>IF(N247="nulová",J247,0)</f>
        <v>0</v>
      </c>
      <c r="BJ247" s="18" t="s">
        <v>87</v>
      </c>
      <c r="BK247" s="122">
        <f>ROUND(I247*H247,2)</f>
        <v>0</v>
      </c>
      <c r="BL247" s="18" t="s">
        <v>569</v>
      </c>
      <c r="BM247" s="227" t="s">
        <v>3679</v>
      </c>
    </row>
    <row r="248" spans="1:65" s="2" customFormat="1" ht="14.45" customHeight="1">
      <c r="A248" s="36"/>
      <c r="B248" s="37"/>
      <c r="C248" s="215" t="s">
        <v>761</v>
      </c>
      <c r="D248" s="215" t="s">
        <v>204</v>
      </c>
      <c r="E248" s="216" t="s">
        <v>1757</v>
      </c>
      <c r="F248" s="217" t="s">
        <v>3680</v>
      </c>
      <c r="G248" s="218" t="s">
        <v>287</v>
      </c>
      <c r="H248" s="219">
        <v>1</v>
      </c>
      <c r="I248" s="220"/>
      <c r="J248" s="221">
        <f>ROUND(I248*H248,2)</f>
        <v>0</v>
      </c>
      <c r="K248" s="222"/>
      <c r="L248" s="39"/>
      <c r="M248" s="223" t="s">
        <v>1</v>
      </c>
      <c r="N248" s="224" t="s">
        <v>43</v>
      </c>
      <c r="O248" s="73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7" t="s">
        <v>569</v>
      </c>
      <c r="AT248" s="227" t="s">
        <v>204</v>
      </c>
      <c r="AU248" s="227" t="s">
        <v>81</v>
      </c>
      <c r="AY248" s="18" t="s">
        <v>202</v>
      </c>
      <c r="BE248" s="122">
        <f>IF(N248="základná",J248,0)</f>
        <v>0</v>
      </c>
      <c r="BF248" s="122">
        <f>IF(N248="znížená",J248,0)</f>
        <v>0</v>
      </c>
      <c r="BG248" s="122">
        <f>IF(N248="zákl. prenesená",J248,0)</f>
        <v>0</v>
      </c>
      <c r="BH248" s="122">
        <f>IF(N248="zníž. prenesená",J248,0)</f>
        <v>0</v>
      </c>
      <c r="BI248" s="122">
        <f>IF(N248="nulová",J248,0)</f>
        <v>0</v>
      </c>
      <c r="BJ248" s="18" t="s">
        <v>87</v>
      </c>
      <c r="BK248" s="122">
        <f>ROUND(I248*H248,2)</f>
        <v>0</v>
      </c>
      <c r="BL248" s="18" t="s">
        <v>569</v>
      </c>
      <c r="BM248" s="227" t="s">
        <v>3681</v>
      </c>
    </row>
    <row r="249" spans="1:65" s="2" customFormat="1" ht="14.45" customHeight="1">
      <c r="A249" s="36"/>
      <c r="B249" s="37"/>
      <c r="C249" s="215" t="s">
        <v>765</v>
      </c>
      <c r="D249" s="215" t="s">
        <v>204</v>
      </c>
      <c r="E249" s="216" t="s">
        <v>3682</v>
      </c>
      <c r="F249" s="217" t="s">
        <v>3683</v>
      </c>
      <c r="G249" s="218" t="s">
        <v>287</v>
      </c>
      <c r="H249" s="219">
        <v>1</v>
      </c>
      <c r="I249" s="220"/>
      <c r="J249" s="221">
        <f>ROUND(I249*H249,2)</f>
        <v>0</v>
      </c>
      <c r="K249" s="222"/>
      <c r="L249" s="39"/>
      <c r="M249" s="223" t="s">
        <v>1</v>
      </c>
      <c r="N249" s="224" t="s">
        <v>43</v>
      </c>
      <c r="O249" s="73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569</v>
      </c>
      <c r="AT249" s="227" t="s">
        <v>204</v>
      </c>
      <c r="AU249" s="227" t="s">
        <v>81</v>
      </c>
      <c r="AY249" s="18" t="s">
        <v>202</v>
      </c>
      <c r="BE249" s="122">
        <f>IF(N249="základná",J249,0)</f>
        <v>0</v>
      </c>
      <c r="BF249" s="122">
        <f>IF(N249="znížená",J249,0)</f>
        <v>0</v>
      </c>
      <c r="BG249" s="122">
        <f>IF(N249="zákl. prenesená",J249,0)</f>
        <v>0</v>
      </c>
      <c r="BH249" s="122">
        <f>IF(N249="zníž. prenesená",J249,0)</f>
        <v>0</v>
      </c>
      <c r="BI249" s="122">
        <f>IF(N249="nulová",J249,0)</f>
        <v>0</v>
      </c>
      <c r="BJ249" s="18" t="s">
        <v>87</v>
      </c>
      <c r="BK249" s="122">
        <f>ROUND(I249*H249,2)</f>
        <v>0</v>
      </c>
      <c r="BL249" s="18" t="s">
        <v>569</v>
      </c>
      <c r="BM249" s="227" t="s">
        <v>3684</v>
      </c>
    </row>
    <row r="250" spans="1:65" s="2" customFormat="1" ht="14.45" customHeight="1">
      <c r="A250" s="36"/>
      <c r="B250" s="37"/>
      <c r="C250" s="215" t="s">
        <v>770</v>
      </c>
      <c r="D250" s="215" t="s">
        <v>204</v>
      </c>
      <c r="E250" s="216" t="s">
        <v>3685</v>
      </c>
      <c r="F250" s="217" t="s">
        <v>1761</v>
      </c>
      <c r="G250" s="218" t="s">
        <v>683</v>
      </c>
      <c r="H250" s="283"/>
      <c r="I250" s="220"/>
      <c r="J250" s="221">
        <f>ROUND(I250*H250,2)</f>
        <v>0</v>
      </c>
      <c r="K250" s="222"/>
      <c r="L250" s="39"/>
      <c r="M250" s="223" t="s">
        <v>1</v>
      </c>
      <c r="N250" s="224" t="s">
        <v>43</v>
      </c>
      <c r="O250" s="73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7" t="s">
        <v>569</v>
      </c>
      <c r="AT250" s="227" t="s">
        <v>204</v>
      </c>
      <c r="AU250" s="227" t="s">
        <v>81</v>
      </c>
      <c r="AY250" s="18" t="s">
        <v>202</v>
      </c>
      <c r="BE250" s="122">
        <f>IF(N250="základná",J250,0)</f>
        <v>0</v>
      </c>
      <c r="BF250" s="122">
        <f>IF(N250="znížená",J250,0)</f>
        <v>0</v>
      </c>
      <c r="BG250" s="122">
        <f>IF(N250="zákl. prenesená",J250,0)</f>
        <v>0</v>
      </c>
      <c r="BH250" s="122">
        <f>IF(N250="zníž. prenesená",J250,0)</f>
        <v>0</v>
      </c>
      <c r="BI250" s="122">
        <f>IF(N250="nulová",J250,0)</f>
        <v>0</v>
      </c>
      <c r="BJ250" s="18" t="s">
        <v>87</v>
      </c>
      <c r="BK250" s="122">
        <f>ROUND(I250*H250,2)</f>
        <v>0</v>
      </c>
      <c r="BL250" s="18" t="s">
        <v>569</v>
      </c>
      <c r="BM250" s="227" t="s">
        <v>3686</v>
      </c>
    </row>
    <row r="251" spans="1:65" s="12" customFormat="1" ht="25.9" customHeight="1">
      <c r="B251" s="199"/>
      <c r="C251" s="200"/>
      <c r="D251" s="201" t="s">
        <v>76</v>
      </c>
      <c r="E251" s="202" t="s">
        <v>3687</v>
      </c>
      <c r="F251" s="202" t="s">
        <v>3688</v>
      </c>
      <c r="G251" s="200"/>
      <c r="H251" s="200"/>
      <c r="I251" s="203"/>
      <c r="J251" s="204">
        <f>BK251</f>
        <v>0</v>
      </c>
      <c r="K251" s="200"/>
      <c r="L251" s="205"/>
      <c r="M251" s="206"/>
      <c r="N251" s="207"/>
      <c r="O251" s="207"/>
      <c r="P251" s="208">
        <f>SUM(P252:P255)</f>
        <v>0</v>
      </c>
      <c r="Q251" s="207"/>
      <c r="R251" s="208">
        <f>SUM(R252:R255)</f>
        <v>0</v>
      </c>
      <c r="S251" s="207"/>
      <c r="T251" s="209">
        <f>SUM(T252:T255)</f>
        <v>0</v>
      </c>
      <c r="AR251" s="210" t="s">
        <v>81</v>
      </c>
      <c r="AT251" s="211" t="s">
        <v>76</v>
      </c>
      <c r="AU251" s="211" t="s">
        <v>77</v>
      </c>
      <c r="AY251" s="210" t="s">
        <v>202</v>
      </c>
      <c r="BK251" s="212">
        <f>SUM(BK252:BK255)</f>
        <v>0</v>
      </c>
    </row>
    <row r="252" spans="1:65" s="2" customFormat="1" ht="24.2" customHeight="1">
      <c r="A252" s="36"/>
      <c r="B252" s="37"/>
      <c r="C252" s="215" t="s">
        <v>774</v>
      </c>
      <c r="D252" s="215" t="s">
        <v>204</v>
      </c>
      <c r="E252" s="216" t="s">
        <v>3689</v>
      </c>
      <c r="F252" s="217" t="s">
        <v>3690</v>
      </c>
      <c r="G252" s="218" t="s">
        <v>287</v>
      </c>
      <c r="H252" s="219">
        <v>1</v>
      </c>
      <c r="I252" s="220"/>
      <c r="J252" s="221">
        <f>ROUND(I252*H252,2)</f>
        <v>0</v>
      </c>
      <c r="K252" s="222"/>
      <c r="L252" s="39"/>
      <c r="M252" s="223" t="s">
        <v>1</v>
      </c>
      <c r="N252" s="224" t="s">
        <v>43</v>
      </c>
      <c r="O252" s="73"/>
      <c r="P252" s="225">
        <f>O252*H252</f>
        <v>0</v>
      </c>
      <c r="Q252" s="225">
        <v>0</v>
      </c>
      <c r="R252" s="225">
        <f>Q252*H252</f>
        <v>0</v>
      </c>
      <c r="S252" s="225">
        <v>0</v>
      </c>
      <c r="T252" s="22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7" t="s">
        <v>569</v>
      </c>
      <c r="AT252" s="227" t="s">
        <v>204</v>
      </c>
      <c r="AU252" s="227" t="s">
        <v>81</v>
      </c>
      <c r="AY252" s="18" t="s">
        <v>202</v>
      </c>
      <c r="BE252" s="122">
        <f>IF(N252="základná",J252,0)</f>
        <v>0</v>
      </c>
      <c r="BF252" s="122">
        <f>IF(N252="znížená",J252,0)</f>
        <v>0</v>
      </c>
      <c r="BG252" s="122">
        <f>IF(N252="zákl. prenesená",J252,0)</f>
        <v>0</v>
      </c>
      <c r="BH252" s="122">
        <f>IF(N252="zníž. prenesená",J252,0)</f>
        <v>0</v>
      </c>
      <c r="BI252" s="122">
        <f>IF(N252="nulová",J252,0)</f>
        <v>0</v>
      </c>
      <c r="BJ252" s="18" t="s">
        <v>87</v>
      </c>
      <c r="BK252" s="122">
        <f>ROUND(I252*H252,2)</f>
        <v>0</v>
      </c>
      <c r="BL252" s="18" t="s">
        <v>569</v>
      </c>
      <c r="BM252" s="227" t="s">
        <v>3691</v>
      </c>
    </row>
    <row r="253" spans="1:65" s="2" customFormat="1" ht="24.2" customHeight="1">
      <c r="A253" s="36"/>
      <c r="B253" s="37"/>
      <c r="C253" s="215" t="s">
        <v>779</v>
      </c>
      <c r="D253" s="215" t="s">
        <v>204</v>
      </c>
      <c r="E253" s="216" t="s">
        <v>3692</v>
      </c>
      <c r="F253" s="217" t="s">
        <v>3693</v>
      </c>
      <c r="G253" s="218" t="s">
        <v>287</v>
      </c>
      <c r="H253" s="219">
        <v>1</v>
      </c>
      <c r="I253" s="220"/>
      <c r="J253" s="221">
        <f>ROUND(I253*H253,2)</f>
        <v>0</v>
      </c>
      <c r="K253" s="222"/>
      <c r="L253" s="39"/>
      <c r="M253" s="223" t="s">
        <v>1</v>
      </c>
      <c r="N253" s="224" t="s">
        <v>43</v>
      </c>
      <c r="O253" s="73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7" t="s">
        <v>569</v>
      </c>
      <c r="AT253" s="227" t="s">
        <v>204</v>
      </c>
      <c r="AU253" s="227" t="s">
        <v>81</v>
      </c>
      <c r="AY253" s="18" t="s">
        <v>202</v>
      </c>
      <c r="BE253" s="122">
        <f>IF(N253="základná",J253,0)</f>
        <v>0</v>
      </c>
      <c r="BF253" s="122">
        <f>IF(N253="znížená",J253,0)</f>
        <v>0</v>
      </c>
      <c r="BG253" s="122">
        <f>IF(N253="zákl. prenesená",J253,0)</f>
        <v>0</v>
      </c>
      <c r="BH253" s="122">
        <f>IF(N253="zníž. prenesená",J253,0)</f>
        <v>0</v>
      </c>
      <c r="BI253" s="122">
        <f>IF(N253="nulová",J253,0)</f>
        <v>0</v>
      </c>
      <c r="BJ253" s="18" t="s">
        <v>87</v>
      </c>
      <c r="BK253" s="122">
        <f>ROUND(I253*H253,2)</f>
        <v>0</v>
      </c>
      <c r="BL253" s="18" t="s">
        <v>569</v>
      </c>
      <c r="BM253" s="227" t="s">
        <v>3694</v>
      </c>
    </row>
    <row r="254" spans="1:65" s="2" customFormat="1" ht="14.45" customHeight="1">
      <c r="A254" s="36"/>
      <c r="B254" s="37"/>
      <c r="C254" s="215" t="s">
        <v>785</v>
      </c>
      <c r="D254" s="215" t="s">
        <v>204</v>
      </c>
      <c r="E254" s="216" t="s">
        <v>3695</v>
      </c>
      <c r="F254" s="217" t="s">
        <v>1699</v>
      </c>
      <c r="G254" s="218" t="s">
        <v>683</v>
      </c>
      <c r="H254" s="283"/>
      <c r="I254" s="220"/>
      <c r="J254" s="221">
        <f>ROUND(I254*H254,2)</f>
        <v>0</v>
      </c>
      <c r="K254" s="222"/>
      <c r="L254" s="39"/>
      <c r="M254" s="223" t="s">
        <v>1</v>
      </c>
      <c r="N254" s="224" t="s">
        <v>43</v>
      </c>
      <c r="O254" s="73"/>
      <c r="P254" s="225">
        <f>O254*H254</f>
        <v>0</v>
      </c>
      <c r="Q254" s="225">
        <v>0</v>
      </c>
      <c r="R254" s="225">
        <f>Q254*H254</f>
        <v>0</v>
      </c>
      <c r="S254" s="225">
        <v>0</v>
      </c>
      <c r="T254" s="22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7" t="s">
        <v>569</v>
      </c>
      <c r="AT254" s="227" t="s">
        <v>204</v>
      </c>
      <c r="AU254" s="227" t="s">
        <v>81</v>
      </c>
      <c r="AY254" s="18" t="s">
        <v>202</v>
      </c>
      <c r="BE254" s="122">
        <f>IF(N254="základná",J254,0)</f>
        <v>0</v>
      </c>
      <c r="BF254" s="122">
        <f>IF(N254="znížená",J254,0)</f>
        <v>0</v>
      </c>
      <c r="BG254" s="122">
        <f>IF(N254="zákl. prenesená",J254,0)</f>
        <v>0</v>
      </c>
      <c r="BH254" s="122">
        <f>IF(N254="zníž. prenesená",J254,0)</f>
        <v>0</v>
      </c>
      <c r="BI254" s="122">
        <f>IF(N254="nulová",J254,0)</f>
        <v>0</v>
      </c>
      <c r="BJ254" s="18" t="s">
        <v>87</v>
      </c>
      <c r="BK254" s="122">
        <f>ROUND(I254*H254,2)</f>
        <v>0</v>
      </c>
      <c r="BL254" s="18" t="s">
        <v>569</v>
      </c>
      <c r="BM254" s="227" t="s">
        <v>3696</v>
      </c>
    </row>
    <row r="255" spans="1:65" s="2" customFormat="1" ht="14.45" customHeight="1">
      <c r="A255" s="36"/>
      <c r="B255" s="37"/>
      <c r="C255" s="215" t="s">
        <v>790</v>
      </c>
      <c r="D255" s="215" t="s">
        <v>204</v>
      </c>
      <c r="E255" s="216" t="s">
        <v>3685</v>
      </c>
      <c r="F255" s="217" t="s">
        <v>1761</v>
      </c>
      <c r="G255" s="218" t="s">
        <v>683</v>
      </c>
      <c r="H255" s="283"/>
      <c r="I255" s="220"/>
      <c r="J255" s="221">
        <f>ROUND(I255*H255,2)</f>
        <v>0</v>
      </c>
      <c r="K255" s="222"/>
      <c r="L255" s="39"/>
      <c r="M255" s="223" t="s">
        <v>1</v>
      </c>
      <c r="N255" s="224" t="s">
        <v>43</v>
      </c>
      <c r="O255" s="73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569</v>
      </c>
      <c r="AT255" s="227" t="s">
        <v>204</v>
      </c>
      <c r="AU255" s="227" t="s">
        <v>81</v>
      </c>
      <c r="AY255" s="18" t="s">
        <v>202</v>
      </c>
      <c r="BE255" s="122">
        <f>IF(N255="základná",J255,0)</f>
        <v>0</v>
      </c>
      <c r="BF255" s="122">
        <f>IF(N255="znížená",J255,0)</f>
        <v>0</v>
      </c>
      <c r="BG255" s="122">
        <f>IF(N255="zákl. prenesená",J255,0)</f>
        <v>0</v>
      </c>
      <c r="BH255" s="122">
        <f>IF(N255="zníž. prenesená",J255,0)</f>
        <v>0</v>
      </c>
      <c r="BI255" s="122">
        <f>IF(N255="nulová",J255,0)</f>
        <v>0</v>
      </c>
      <c r="BJ255" s="18" t="s">
        <v>87</v>
      </c>
      <c r="BK255" s="122">
        <f>ROUND(I255*H255,2)</f>
        <v>0</v>
      </c>
      <c r="BL255" s="18" t="s">
        <v>569</v>
      </c>
      <c r="BM255" s="227" t="s">
        <v>3697</v>
      </c>
    </row>
    <row r="256" spans="1:65" s="12" customFormat="1" ht="25.9" customHeight="1">
      <c r="B256" s="199"/>
      <c r="C256" s="200"/>
      <c r="D256" s="201" t="s">
        <v>76</v>
      </c>
      <c r="E256" s="202" t="s">
        <v>1763</v>
      </c>
      <c r="F256" s="202" t="s">
        <v>1764</v>
      </c>
      <c r="G256" s="200"/>
      <c r="H256" s="200"/>
      <c r="I256" s="203"/>
      <c r="J256" s="204">
        <f>BK256</f>
        <v>0</v>
      </c>
      <c r="K256" s="200"/>
      <c r="L256" s="205"/>
      <c r="M256" s="206"/>
      <c r="N256" s="207"/>
      <c r="O256" s="207"/>
      <c r="P256" s="208">
        <f>SUM(P257:P275)</f>
        <v>0</v>
      </c>
      <c r="Q256" s="207"/>
      <c r="R256" s="208">
        <f>SUM(R257:R275)</f>
        <v>0</v>
      </c>
      <c r="S256" s="207"/>
      <c r="T256" s="209">
        <f>SUM(T257:T275)</f>
        <v>0</v>
      </c>
      <c r="AR256" s="210" t="s">
        <v>81</v>
      </c>
      <c r="AT256" s="211" t="s">
        <v>76</v>
      </c>
      <c r="AU256" s="211" t="s">
        <v>77</v>
      </c>
      <c r="AY256" s="210" t="s">
        <v>202</v>
      </c>
      <c r="BK256" s="212">
        <f>SUM(BK257:BK275)</f>
        <v>0</v>
      </c>
    </row>
    <row r="257" spans="1:65" s="2" customFormat="1" ht="24.2" customHeight="1">
      <c r="A257" s="36"/>
      <c r="B257" s="37"/>
      <c r="C257" s="215" t="s">
        <v>796</v>
      </c>
      <c r="D257" s="215" t="s">
        <v>204</v>
      </c>
      <c r="E257" s="216" t="s">
        <v>3698</v>
      </c>
      <c r="F257" s="217" t="s">
        <v>3699</v>
      </c>
      <c r="G257" s="218" t="s">
        <v>230</v>
      </c>
      <c r="H257" s="219">
        <v>0</v>
      </c>
      <c r="I257" s="220"/>
      <c r="J257" s="221">
        <f t="shared" ref="J257:J275" si="65">ROUND(I257*H257,2)</f>
        <v>0</v>
      </c>
      <c r="K257" s="222"/>
      <c r="L257" s="39"/>
      <c r="M257" s="223" t="s">
        <v>1</v>
      </c>
      <c r="N257" s="224" t="s">
        <v>43</v>
      </c>
      <c r="O257" s="73"/>
      <c r="P257" s="225">
        <f t="shared" ref="P257:P275" si="66">O257*H257</f>
        <v>0</v>
      </c>
      <c r="Q257" s="225">
        <v>0</v>
      </c>
      <c r="R257" s="225">
        <f t="shared" ref="R257:R275" si="67">Q257*H257</f>
        <v>0</v>
      </c>
      <c r="S257" s="225">
        <v>0</v>
      </c>
      <c r="T257" s="226">
        <f t="shared" ref="T257:T275" si="68"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7" t="s">
        <v>569</v>
      </c>
      <c r="AT257" s="227" t="s">
        <v>204</v>
      </c>
      <c r="AU257" s="227" t="s">
        <v>81</v>
      </c>
      <c r="AY257" s="18" t="s">
        <v>202</v>
      </c>
      <c r="BE257" s="122">
        <f t="shared" ref="BE257:BE275" si="69">IF(N257="základná",J257,0)</f>
        <v>0</v>
      </c>
      <c r="BF257" s="122">
        <f t="shared" ref="BF257:BF275" si="70">IF(N257="znížená",J257,0)</f>
        <v>0</v>
      </c>
      <c r="BG257" s="122">
        <f t="shared" ref="BG257:BG275" si="71">IF(N257="zákl. prenesená",J257,0)</f>
        <v>0</v>
      </c>
      <c r="BH257" s="122">
        <f t="shared" ref="BH257:BH275" si="72">IF(N257="zníž. prenesená",J257,0)</f>
        <v>0</v>
      </c>
      <c r="BI257" s="122">
        <f t="shared" ref="BI257:BI275" si="73">IF(N257="nulová",J257,0)</f>
        <v>0</v>
      </c>
      <c r="BJ257" s="18" t="s">
        <v>87</v>
      </c>
      <c r="BK257" s="122">
        <f t="shared" ref="BK257:BK275" si="74">ROUND(I257*H257,2)</f>
        <v>0</v>
      </c>
      <c r="BL257" s="18" t="s">
        <v>569</v>
      </c>
      <c r="BM257" s="227" t="s">
        <v>3700</v>
      </c>
    </row>
    <row r="258" spans="1:65" s="2" customFormat="1" ht="14.45" customHeight="1">
      <c r="A258" s="36"/>
      <c r="B258" s="37"/>
      <c r="C258" s="215" t="s">
        <v>801</v>
      </c>
      <c r="D258" s="215" t="s">
        <v>204</v>
      </c>
      <c r="E258" s="216" t="s">
        <v>3701</v>
      </c>
      <c r="F258" s="217" t="s">
        <v>3702</v>
      </c>
      <c r="G258" s="218" t="s">
        <v>230</v>
      </c>
      <c r="H258" s="219">
        <v>170</v>
      </c>
      <c r="I258" s="220"/>
      <c r="J258" s="221">
        <f t="shared" si="65"/>
        <v>0</v>
      </c>
      <c r="K258" s="222"/>
      <c r="L258" s="39"/>
      <c r="M258" s="223" t="s">
        <v>1</v>
      </c>
      <c r="N258" s="224" t="s">
        <v>43</v>
      </c>
      <c r="O258" s="73"/>
      <c r="P258" s="225">
        <f t="shared" si="66"/>
        <v>0</v>
      </c>
      <c r="Q258" s="225">
        <v>0</v>
      </c>
      <c r="R258" s="225">
        <f t="shared" si="67"/>
        <v>0</v>
      </c>
      <c r="S258" s="225">
        <v>0</v>
      </c>
      <c r="T258" s="226">
        <f t="shared" si="68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7" t="s">
        <v>569</v>
      </c>
      <c r="AT258" s="227" t="s">
        <v>204</v>
      </c>
      <c r="AU258" s="227" t="s">
        <v>81</v>
      </c>
      <c r="AY258" s="18" t="s">
        <v>202</v>
      </c>
      <c r="BE258" s="122">
        <f t="shared" si="69"/>
        <v>0</v>
      </c>
      <c r="BF258" s="122">
        <f t="shared" si="70"/>
        <v>0</v>
      </c>
      <c r="BG258" s="122">
        <f t="shared" si="71"/>
        <v>0</v>
      </c>
      <c r="BH258" s="122">
        <f t="shared" si="72"/>
        <v>0</v>
      </c>
      <c r="BI258" s="122">
        <f t="shared" si="73"/>
        <v>0</v>
      </c>
      <c r="BJ258" s="18" t="s">
        <v>87</v>
      </c>
      <c r="BK258" s="122">
        <f t="shared" si="74"/>
        <v>0</v>
      </c>
      <c r="BL258" s="18" t="s">
        <v>569</v>
      </c>
      <c r="BM258" s="227" t="s">
        <v>3703</v>
      </c>
    </row>
    <row r="259" spans="1:65" s="2" customFormat="1" ht="24.2" customHeight="1">
      <c r="A259" s="36"/>
      <c r="B259" s="37"/>
      <c r="C259" s="215" t="s">
        <v>805</v>
      </c>
      <c r="D259" s="215" t="s">
        <v>204</v>
      </c>
      <c r="E259" s="216" t="s">
        <v>3704</v>
      </c>
      <c r="F259" s="217" t="s">
        <v>3705</v>
      </c>
      <c r="G259" s="218" t="s">
        <v>230</v>
      </c>
      <c r="H259" s="219">
        <v>170</v>
      </c>
      <c r="I259" s="220"/>
      <c r="J259" s="221">
        <f t="shared" si="65"/>
        <v>0</v>
      </c>
      <c r="K259" s="222"/>
      <c r="L259" s="39"/>
      <c r="M259" s="223" t="s">
        <v>1</v>
      </c>
      <c r="N259" s="224" t="s">
        <v>43</v>
      </c>
      <c r="O259" s="73"/>
      <c r="P259" s="225">
        <f t="shared" si="66"/>
        <v>0</v>
      </c>
      <c r="Q259" s="225">
        <v>0</v>
      </c>
      <c r="R259" s="225">
        <f t="shared" si="67"/>
        <v>0</v>
      </c>
      <c r="S259" s="225">
        <v>0</v>
      </c>
      <c r="T259" s="226">
        <f t="shared" si="68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569</v>
      </c>
      <c r="AT259" s="227" t="s">
        <v>204</v>
      </c>
      <c r="AU259" s="227" t="s">
        <v>81</v>
      </c>
      <c r="AY259" s="18" t="s">
        <v>202</v>
      </c>
      <c r="BE259" s="122">
        <f t="shared" si="69"/>
        <v>0</v>
      </c>
      <c r="BF259" s="122">
        <f t="shared" si="70"/>
        <v>0</v>
      </c>
      <c r="BG259" s="122">
        <f t="shared" si="71"/>
        <v>0</v>
      </c>
      <c r="BH259" s="122">
        <f t="shared" si="72"/>
        <v>0</v>
      </c>
      <c r="BI259" s="122">
        <f t="shared" si="73"/>
        <v>0</v>
      </c>
      <c r="BJ259" s="18" t="s">
        <v>87</v>
      </c>
      <c r="BK259" s="122">
        <f t="shared" si="74"/>
        <v>0</v>
      </c>
      <c r="BL259" s="18" t="s">
        <v>569</v>
      </c>
      <c r="BM259" s="227" t="s">
        <v>3706</v>
      </c>
    </row>
    <row r="260" spans="1:65" s="2" customFormat="1" ht="14.45" customHeight="1">
      <c r="A260" s="36"/>
      <c r="B260" s="37"/>
      <c r="C260" s="215" t="s">
        <v>811</v>
      </c>
      <c r="D260" s="215" t="s">
        <v>204</v>
      </c>
      <c r="E260" s="216" t="s">
        <v>3707</v>
      </c>
      <c r="F260" s="217" t="s">
        <v>3708</v>
      </c>
      <c r="G260" s="218" t="s">
        <v>386</v>
      </c>
      <c r="H260" s="219">
        <v>17.68</v>
      </c>
      <c r="I260" s="220"/>
      <c r="J260" s="221">
        <f t="shared" si="65"/>
        <v>0</v>
      </c>
      <c r="K260" s="222"/>
      <c r="L260" s="39"/>
      <c r="M260" s="223" t="s">
        <v>1</v>
      </c>
      <c r="N260" s="224" t="s">
        <v>43</v>
      </c>
      <c r="O260" s="73"/>
      <c r="P260" s="225">
        <f t="shared" si="66"/>
        <v>0</v>
      </c>
      <c r="Q260" s="225">
        <v>0</v>
      </c>
      <c r="R260" s="225">
        <f t="shared" si="67"/>
        <v>0</v>
      </c>
      <c r="S260" s="225">
        <v>0</v>
      </c>
      <c r="T260" s="226">
        <f t="shared" si="68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27" t="s">
        <v>569</v>
      </c>
      <c r="AT260" s="227" t="s">
        <v>204</v>
      </c>
      <c r="AU260" s="227" t="s">
        <v>81</v>
      </c>
      <c r="AY260" s="18" t="s">
        <v>202</v>
      </c>
      <c r="BE260" s="122">
        <f t="shared" si="69"/>
        <v>0</v>
      </c>
      <c r="BF260" s="122">
        <f t="shared" si="70"/>
        <v>0</v>
      </c>
      <c r="BG260" s="122">
        <f t="shared" si="71"/>
        <v>0</v>
      </c>
      <c r="BH260" s="122">
        <f t="shared" si="72"/>
        <v>0</v>
      </c>
      <c r="BI260" s="122">
        <f t="shared" si="73"/>
        <v>0</v>
      </c>
      <c r="BJ260" s="18" t="s">
        <v>87</v>
      </c>
      <c r="BK260" s="122">
        <f t="shared" si="74"/>
        <v>0</v>
      </c>
      <c r="BL260" s="18" t="s">
        <v>569</v>
      </c>
      <c r="BM260" s="227" t="s">
        <v>3709</v>
      </c>
    </row>
    <row r="261" spans="1:65" s="2" customFormat="1" ht="24.2" customHeight="1">
      <c r="A261" s="36"/>
      <c r="B261" s="37"/>
      <c r="C261" s="215" t="s">
        <v>816</v>
      </c>
      <c r="D261" s="215" t="s">
        <v>204</v>
      </c>
      <c r="E261" s="216" t="s">
        <v>3710</v>
      </c>
      <c r="F261" s="217" t="s">
        <v>3711</v>
      </c>
      <c r="G261" s="218" t="s">
        <v>230</v>
      </c>
      <c r="H261" s="219">
        <v>170</v>
      </c>
      <c r="I261" s="220"/>
      <c r="J261" s="221">
        <f t="shared" si="65"/>
        <v>0</v>
      </c>
      <c r="K261" s="222"/>
      <c r="L261" s="39"/>
      <c r="M261" s="223" t="s">
        <v>1</v>
      </c>
      <c r="N261" s="224" t="s">
        <v>43</v>
      </c>
      <c r="O261" s="73"/>
      <c r="P261" s="225">
        <f t="shared" si="66"/>
        <v>0</v>
      </c>
      <c r="Q261" s="225">
        <v>0</v>
      </c>
      <c r="R261" s="225">
        <f t="shared" si="67"/>
        <v>0</v>
      </c>
      <c r="S261" s="225">
        <v>0</v>
      </c>
      <c r="T261" s="226">
        <f t="shared" si="68"/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7" t="s">
        <v>569</v>
      </c>
      <c r="AT261" s="227" t="s">
        <v>204</v>
      </c>
      <c r="AU261" s="227" t="s">
        <v>81</v>
      </c>
      <c r="AY261" s="18" t="s">
        <v>202</v>
      </c>
      <c r="BE261" s="122">
        <f t="shared" si="69"/>
        <v>0</v>
      </c>
      <c r="BF261" s="122">
        <f t="shared" si="70"/>
        <v>0</v>
      </c>
      <c r="BG261" s="122">
        <f t="shared" si="71"/>
        <v>0</v>
      </c>
      <c r="BH261" s="122">
        <f t="shared" si="72"/>
        <v>0</v>
      </c>
      <c r="BI261" s="122">
        <f t="shared" si="73"/>
        <v>0</v>
      </c>
      <c r="BJ261" s="18" t="s">
        <v>87</v>
      </c>
      <c r="BK261" s="122">
        <f t="shared" si="74"/>
        <v>0</v>
      </c>
      <c r="BL261" s="18" t="s">
        <v>569</v>
      </c>
      <c r="BM261" s="227" t="s">
        <v>3712</v>
      </c>
    </row>
    <row r="262" spans="1:65" s="2" customFormat="1" ht="14.45" customHeight="1">
      <c r="A262" s="36"/>
      <c r="B262" s="37"/>
      <c r="C262" s="215" t="s">
        <v>821</v>
      </c>
      <c r="D262" s="215" t="s">
        <v>204</v>
      </c>
      <c r="E262" s="216" t="s">
        <v>3713</v>
      </c>
      <c r="F262" s="217" t="s">
        <v>3714</v>
      </c>
      <c r="G262" s="218" t="s">
        <v>230</v>
      </c>
      <c r="H262" s="219">
        <v>170</v>
      </c>
      <c r="I262" s="220"/>
      <c r="J262" s="221">
        <f t="shared" si="65"/>
        <v>0</v>
      </c>
      <c r="K262" s="222"/>
      <c r="L262" s="39"/>
      <c r="M262" s="223" t="s">
        <v>1</v>
      </c>
      <c r="N262" s="224" t="s">
        <v>43</v>
      </c>
      <c r="O262" s="73"/>
      <c r="P262" s="225">
        <f t="shared" si="66"/>
        <v>0</v>
      </c>
      <c r="Q262" s="225">
        <v>0</v>
      </c>
      <c r="R262" s="225">
        <f t="shared" si="67"/>
        <v>0</v>
      </c>
      <c r="S262" s="225">
        <v>0</v>
      </c>
      <c r="T262" s="226">
        <f t="shared" si="68"/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7" t="s">
        <v>569</v>
      </c>
      <c r="AT262" s="227" t="s">
        <v>204</v>
      </c>
      <c r="AU262" s="227" t="s">
        <v>81</v>
      </c>
      <c r="AY262" s="18" t="s">
        <v>202</v>
      </c>
      <c r="BE262" s="122">
        <f t="shared" si="69"/>
        <v>0</v>
      </c>
      <c r="BF262" s="122">
        <f t="shared" si="70"/>
        <v>0</v>
      </c>
      <c r="BG262" s="122">
        <f t="shared" si="71"/>
        <v>0</v>
      </c>
      <c r="BH262" s="122">
        <f t="shared" si="72"/>
        <v>0</v>
      </c>
      <c r="BI262" s="122">
        <f t="shared" si="73"/>
        <v>0</v>
      </c>
      <c r="BJ262" s="18" t="s">
        <v>87</v>
      </c>
      <c r="BK262" s="122">
        <f t="shared" si="74"/>
        <v>0</v>
      </c>
      <c r="BL262" s="18" t="s">
        <v>569</v>
      </c>
      <c r="BM262" s="227" t="s">
        <v>3715</v>
      </c>
    </row>
    <row r="263" spans="1:65" s="2" customFormat="1" ht="24.2" customHeight="1">
      <c r="A263" s="36"/>
      <c r="B263" s="37"/>
      <c r="C263" s="215" t="s">
        <v>825</v>
      </c>
      <c r="D263" s="215" t="s">
        <v>204</v>
      </c>
      <c r="E263" s="216" t="s">
        <v>1783</v>
      </c>
      <c r="F263" s="217" t="s">
        <v>1784</v>
      </c>
      <c r="G263" s="218" t="s">
        <v>230</v>
      </c>
      <c r="H263" s="219">
        <v>170</v>
      </c>
      <c r="I263" s="220"/>
      <c r="J263" s="221">
        <f t="shared" si="65"/>
        <v>0</v>
      </c>
      <c r="K263" s="222"/>
      <c r="L263" s="39"/>
      <c r="M263" s="223" t="s">
        <v>1</v>
      </c>
      <c r="N263" s="224" t="s">
        <v>43</v>
      </c>
      <c r="O263" s="73"/>
      <c r="P263" s="225">
        <f t="shared" si="66"/>
        <v>0</v>
      </c>
      <c r="Q263" s="225">
        <v>0</v>
      </c>
      <c r="R263" s="225">
        <f t="shared" si="67"/>
        <v>0</v>
      </c>
      <c r="S263" s="225">
        <v>0</v>
      </c>
      <c r="T263" s="226">
        <f t="shared" si="68"/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27" t="s">
        <v>569</v>
      </c>
      <c r="AT263" s="227" t="s">
        <v>204</v>
      </c>
      <c r="AU263" s="227" t="s">
        <v>81</v>
      </c>
      <c r="AY263" s="18" t="s">
        <v>202</v>
      </c>
      <c r="BE263" s="122">
        <f t="shared" si="69"/>
        <v>0</v>
      </c>
      <c r="BF263" s="122">
        <f t="shared" si="70"/>
        <v>0</v>
      </c>
      <c r="BG263" s="122">
        <f t="shared" si="71"/>
        <v>0</v>
      </c>
      <c r="BH263" s="122">
        <f t="shared" si="72"/>
        <v>0</v>
      </c>
      <c r="BI263" s="122">
        <f t="shared" si="73"/>
        <v>0</v>
      </c>
      <c r="BJ263" s="18" t="s">
        <v>87</v>
      </c>
      <c r="BK263" s="122">
        <f t="shared" si="74"/>
        <v>0</v>
      </c>
      <c r="BL263" s="18" t="s">
        <v>569</v>
      </c>
      <c r="BM263" s="227" t="s">
        <v>3716</v>
      </c>
    </row>
    <row r="264" spans="1:65" s="2" customFormat="1" ht="14.45" customHeight="1">
      <c r="A264" s="36"/>
      <c r="B264" s="37"/>
      <c r="C264" s="215" t="s">
        <v>831</v>
      </c>
      <c r="D264" s="215" t="s">
        <v>204</v>
      </c>
      <c r="E264" s="216" t="s">
        <v>3717</v>
      </c>
      <c r="F264" s="217" t="s">
        <v>3718</v>
      </c>
      <c r="G264" s="218" t="s">
        <v>230</v>
      </c>
      <c r="H264" s="219">
        <v>10</v>
      </c>
      <c r="I264" s="220"/>
      <c r="J264" s="221">
        <f t="shared" si="65"/>
        <v>0</v>
      </c>
      <c r="K264" s="222"/>
      <c r="L264" s="39"/>
      <c r="M264" s="223" t="s">
        <v>1</v>
      </c>
      <c r="N264" s="224" t="s">
        <v>43</v>
      </c>
      <c r="O264" s="73"/>
      <c r="P264" s="225">
        <f t="shared" si="66"/>
        <v>0</v>
      </c>
      <c r="Q264" s="225">
        <v>0</v>
      </c>
      <c r="R264" s="225">
        <f t="shared" si="67"/>
        <v>0</v>
      </c>
      <c r="S264" s="225">
        <v>0</v>
      </c>
      <c r="T264" s="226">
        <f t="shared" si="68"/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7" t="s">
        <v>569</v>
      </c>
      <c r="AT264" s="227" t="s">
        <v>204</v>
      </c>
      <c r="AU264" s="227" t="s">
        <v>81</v>
      </c>
      <c r="AY264" s="18" t="s">
        <v>202</v>
      </c>
      <c r="BE264" s="122">
        <f t="shared" si="69"/>
        <v>0</v>
      </c>
      <c r="BF264" s="122">
        <f t="shared" si="70"/>
        <v>0</v>
      </c>
      <c r="BG264" s="122">
        <f t="shared" si="71"/>
        <v>0</v>
      </c>
      <c r="BH264" s="122">
        <f t="shared" si="72"/>
        <v>0</v>
      </c>
      <c r="BI264" s="122">
        <f t="shared" si="73"/>
        <v>0</v>
      </c>
      <c r="BJ264" s="18" t="s">
        <v>87</v>
      </c>
      <c r="BK264" s="122">
        <f t="shared" si="74"/>
        <v>0</v>
      </c>
      <c r="BL264" s="18" t="s">
        <v>569</v>
      </c>
      <c r="BM264" s="227" t="s">
        <v>3719</v>
      </c>
    </row>
    <row r="265" spans="1:65" s="2" customFormat="1" ht="14.45" customHeight="1">
      <c r="A265" s="36"/>
      <c r="B265" s="37"/>
      <c r="C265" s="215" t="s">
        <v>836</v>
      </c>
      <c r="D265" s="215" t="s">
        <v>204</v>
      </c>
      <c r="E265" s="216" t="s">
        <v>1786</v>
      </c>
      <c r="F265" s="217" t="s">
        <v>1787</v>
      </c>
      <c r="G265" s="218" t="s">
        <v>230</v>
      </c>
      <c r="H265" s="219">
        <v>70</v>
      </c>
      <c r="I265" s="220"/>
      <c r="J265" s="221">
        <f t="shared" si="65"/>
        <v>0</v>
      </c>
      <c r="K265" s="222"/>
      <c r="L265" s="39"/>
      <c r="M265" s="223" t="s">
        <v>1</v>
      </c>
      <c r="N265" s="224" t="s">
        <v>43</v>
      </c>
      <c r="O265" s="73"/>
      <c r="P265" s="225">
        <f t="shared" si="66"/>
        <v>0</v>
      </c>
      <c r="Q265" s="225">
        <v>0</v>
      </c>
      <c r="R265" s="225">
        <f t="shared" si="67"/>
        <v>0</v>
      </c>
      <c r="S265" s="225">
        <v>0</v>
      </c>
      <c r="T265" s="226">
        <f t="shared" si="68"/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27" t="s">
        <v>569</v>
      </c>
      <c r="AT265" s="227" t="s">
        <v>204</v>
      </c>
      <c r="AU265" s="227" t="s">
        <v>81</v>
      </c>
      <c r="AY265" s="18" t="s">
        <v>202</v>
      </c>
      <c r="BE265" s="122">
        <f t="shared" si="69"/>
        <v>0</v>
      </c>
      <c r="BF265" s="122">
        <f t="shared" si="70"/>
        <v>0</v>
      </c>
      <c r="BG265" s="122">
        <f t="shared" si="71"/>
        <v>0</v>
      </c>
      <c r="BH265" s="122">
        <f t="shared" si="72"/>
        <v>0</v>
      </c>
      <c r="BI265" s="122">
        <f t="shared" si="73"/>
        <v>0</v>
      </c>
      <c r="BJ265" s="18" t="s">
        <v>87</v>
      </c>
      <c r="BK265" s="122">
        <f t="shared" si="74"/>
        <v>0</v>
      </c>
      <c r="BL265" s="18" t="s">
        <v>569</v>
      </c>
      <c r="BM265" s="227" t="s">
        <v>3720</v>
      </c>
    </row>
    <row r="266" spans="1:65" s="2" customFormat="1" ht="14.45" customHeight="1">
      <c r="A266" s="36"/>
      <c r="B266" s="37"/>
      <c r="C266" s="215" t="s">
        <v>841</v>
      </c>
      <c r="D266" s="215" t="s">
        <v>204</v>
      </c>
      <c r="E266" s="216" t="s">
        <v>3721</v>
      </c>
      <c r="F266" s="217" t="s">
        <v>1558</v>
      </c>
      <c r="G266" s="218" t="s">
        <v>230</v>
      </c>
      <c r="H266" s="219">
        <v>80</v>
      </c>
      <c r="I266" s="220"/>
      <c r="J266" s="221">
        <f t="shared" si="65"/>
        <v>0</v>
      </c>
      <c r="K266" s="222"/>
      <c r="L266" s="39"/>
      <c r="M266" s="223" t="s">
        <v>1</v>
      </c>
      <c r="N266" s="224" t="s">
        <v>43</v>
      </c>
      <c r="O266" s="73"/>
      <c r="P266" s="225">
        <f t="shared" si="66"/>
        <v>0</v>
      </c>
      <c r="Q266" s="225">
        <v>0</v>
      </c>
      <c r="R266" s="225">
        <f t="shared" si="67"/>
        <v>0</v>
      </c>
      <c r="S266" s="225">
        <v>0</v>
      </c>
      <c r="T266" s="226">
        <f t="shared" si="68"/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7" t="s">
        <v>569</v>
      </c>
      <c r="AT266" s="227" t="s">
        <v>204</v>
      </c>
      <c r="AU266" s="227" t="s">
        <v>81</v>
      </c>
      <c r="AY266" s="18" t="s">
        <v>202</v>
      </c>
      <c r="BE266" s="122">
        <f t="shared" si="69"/>
        <v>0</v>
      </c>
      <c r="BF266" s="122">
        <f t="shared" si="70"/>
        <v>0</v>
      </c>
      <c r="BG266" s="122">
        <f t="shared" si="71"/>
        <v>0</v>
      </c>
      <c r="BH266" s="122">
        <f t="shared" si="72"/>
        <v>0</v>
      </c>
      <c r="BI266" s="122">
        <f t="shared" si="73"/>
        <v>0</v>
      </c>
      <c r="BJ266" s="18" t="s">
        <v>87</v>
      </c>
      <c r="BK266" s="122">
        <f t="shared" si="74"/>
        <v>0</v>
      </c>
      <c r="BL266" s="18" t="s">
        <v>569</v>
      </c>
      <c r="BM266" s="227" t="s">
        <v>3722</v>
      </c>
    </row>
    <row r="267" spans="1:65" s="2" customFormat="1" ht="14.45" customHeight="1">
      <c r="A267" s="36"/>
      <c r="B267" s="37"/>
      <c r="C267" s="215" t="s">
        <v>846</v>
      </c>
      <c r="D267" s="215" t="s">
        <v>204</v>
      </c>
      <c r="E267" s="216" t="s">
        <v>3723</v>
      </c>
      <c r="F267" s="217" t="s">
        <v>3724</v>
      </c>
      <c r="G267" s="218" t="s">
        <v>230</v>
      </c>
      <c r="H267" s="219">
        <v>35</v>
      </c>
      <c r="I267" s="220"/>
      <c r="J267" s="221">
        <f t="shared" si="65"/>
        <v>0</v>
      </c>
      <c r="K267" s="222"/>
      <c r="L267" s="39"/>
      <c r="M267" s="223" t="s">
        <v>1</v>
      </c>
      <c r="N267" s="224" t="s">
        <v>43</v>
      </c>
      <c r="O267" s="73"/>
      <c r="P267" s="225">
        <f t="shared" si="66"/>
        <v>0</v>
      </c>
      <c r="Q267" s="225">
        <v>0</v>
      </c>
      <c r="R267" s="225">
        <f t="shared" si="67"/>
        <v>0</v>
      </c>
      <c r="S267" s="225">
        <v>0</v>
      </c>
      <c r="T267" s="226">
        <f t="shared" si="68"/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7" t="s">
        <v>569</v>
      </c>
      <c r="AT267" s="227" t="s">
        <v>204</v>
      </c>
      <c r="AU267" s="227" t="s">
        <v>81</v>
      </c>
      <c r="AY267" s="18" t="s">
        <v>202</v>
      </c>
      <c r="BE267" s="122">
        <f t="shared" si="69"/>
        <v>0</v>
      </c>
      <c r="BF267" s="122">
        <f t="shared" si="70"/>
        <v>0</v>
      </c>
      <c r="BG267" s="122">
        <f t="shared" si="71"/>
        <v>0</v>
      </c>
      <c r="BH267" s="122">
        <f t="shared" si="72"/>
        <v>0</v>
      </c>
      <c r="BI267" s="122">
        <f t="shared" si="73"/>
        <v>0</v>
      </c>
      <c r="BJ267" s="18" t="s">
        <v>87</v>
      </c>
      <c r="BK267" s="122">
        <f t="shared" si="74"/>
        <v>0</v>
      </c>
      <c r="BL267" s="18" t="s">
        <v>569</v>
      </c>
      <c r="BM267" s="227" t="s">
        <v>3725</v>
      </c>
    </row>
    <row r="268" spans="1:65" s="2" customFormat="1" ht="24.2" customHeight="1">
      <c r="A268" s="36"/>
      <c r="B268" s="37"/>
      <c r="C268" s="215" t="s">
        <v>851</v>
      </c>
      <c r="D268" s="215" t="s">
        <v>204</v>
      </c>
      <c r="E268" s="216" t="s">
        <v>3726</v>
      </c>
      <c r="F268" s="217" t="s">
        <v>3727</v>
      </c>
      <c r="G268" s="218" t="s">
        <v>230</v>
      </c>
      <c r="H268" s="219">
        <v>35</v>
      </c>
      <c r="I268" s="220"/>
      <c r="J268" s="221">
        <f t="shared" si="65"/>
        <v>0</v>
      </c>
      <c r="K268" s="222"/>
      <c r="L268" s="39"/>
      <c r="M268" s="223" t="s">
        <v>1</v>
      </c>
      <c r="N268" s="224" t="s">
        <v>43</v>
      </c>
      <c r="O268" s="73"/>
      <c r="P268" s="225">
        <f t="shared" si="66"/>
        <v>0</v>
      </c>
      <c r="Q268" s="225">
        <v>0</v>
      </c>
      <c r="R268" s="225">
        <f t="shared" si="67"/>
        <v>0</v>
      </c>
      <c r="S268" s="225">
        <v>0</v>
      </c>
      <c r="T268" s="226">
        <f t="shared" si="68"/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7" t="s">
        <v>569</v>
      </c>
      <c r="AT268" s="227" t="s">
        <v>204</v>
      </c>
      <c r="AU268" s="227" t="s">
        <v>81</v>
      </c>
      <c r="AY268" s="18" t="s">
        <v>202</v>
      </c>
      <c r="BE268" s="122">
        <f t="shared" si="69"/>
        <v>0</v>
      </c>
      <c r="BF268" s="122">
        <f t="shared" si="70"/>
        <v>0</v>
      </c>
      <c r="BG268" s="122">
        <f t="shared" si="71"/>
        <v>0</v>
      </c>
      <c r="BH268" s="122">
        <f t="shared" si="72"/>
        <v>0</v>
      </c>
      <c r="BI268" s="122">
        <f t="shared" si="73"/>
        <v>0</v>
      </c>
      <c r="BJ268" s="18" t="s">
        <v>87</v>
      </c>
      <c r="BK268" s="122">
        <f t="shared" si="74"/>
        <v>0</v>
      </c>
      <c r="BL268" s="18" t="s">
        <v>569</v>
      </c>
      <c r="BM268" s="227" t="s">
        <v>3728</v>
      </c>
    </row>
    <row r="269" spans="1:65" s="2" customFormat="1" ht="24.2" customHeight="1">
      <c r="A269" s="36"/>
      <c r="B269" s="37"/>
      <c r="C269" s="215" t="s">
        <v>856</v>
      </c>
      <c r="D269" s="215" t="s">
        <v>204</v>
      </c>
      <c r="E269" s="216" t="s">
        <v>3710</v>
      </c>
      <c r="F269" s="217" t="s">
        <v>3711</v>
      </c>
      <c r="G269" s="218" t="s">
        <v>230</v>
      </c>
      <c r="H269" s="219">
        <v>35</v>
      </c>
      <c r="I269" s="220"/>
      <c r="J269" s="221">
        <f t="shared" si="65"/>
        <v>0</v>
      </c>
      <c r="K269" s="222"/>
      <c r="L269" s="39"/>
      <c r="M269" s="223" t="s">
        <v>1</v>
      </c>
      <c r="N269" s="224" t="s">
        <v>43</v>
      </c>
      <c r="O269" s="73"/>
      <c r="P269" s="225">
        <f t="shared" si="66"/>
        <v>0</v>
      </c>
      <c r="Q269" s="225">
        <v>0</v>
      </c>
      <c r="R269" s="225">
        <f t="shared" si="67"/>
        <v>0</v>
      </c>
      <c r="S269" s="225">
        <v>0</v>
      </c>
      <c r="T269" s="226">
        <f t="shared" si="68"/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27" t="s">
        <v>569</v>
      </c>
      <c r="AT269" s="227" t="s">
        <v>204</v>
      </c>
      <c r="AU269" s="227" t="s">
        <v>81</v>
      </c>
      <c r="AY269" s="18" t="s">
        <v>202</v>
      </c>
      <c r="BE269" s="122">
        <f t="shared" si="69"/>
        <v>0</v>
      </c>
      <c r="BF269" s="122">
        <f t="shared" si="70"/>
        <v>0</v>
      </c>
      <c r="BG269" s="122">
        <f t="shared" si="71"/>
        <v>0</v>
      </c>
      <c r="BH269" s="122">
        <f t="shared" si="72"/>
        <v>0</v>
      </c>
      <c r="BI269" s="122">
        <f t="shared" si="73"/>
        <v>0</v>
      </c>
      <c r="BJ269" s="18" t="s">
        <v>87</v>
      </c>
      <c r="BK269" s="122">
        <f t="shared" si="74"/>
        <v>0</v>
      </c>
      <c r="BL269" s="18" t="s">
        <v>569</v>
      </c>
      <c r="BM269" s="227" t="s">
        <v>3729</v>
      </c>
    </row>
    <row r="270" spans="1:65" s="2" customFormat="1" ht="14.45" customHeight="1">
      <c r="A270" s="36"/>
      <c r="B270" s="37"/>
      <c r="C270" s="215" t="s">
        <v>861</v>
      </c>
      <c r="D270" s="215" t="s">
        <v>204</v>
      </c>
      <c r="E270" s="216" t="s">
        <v>3713</v>
      </c>
      <c r="F270" s="217" t="s">
        <v>3714</v>
      </c>
      <c r="G270" s="218" t="s">
        <v>230</v>
      </c>
      <c r="H270" s="219">
        <v>35</v>
      </c>
      <c r="I270" s="220"/>
      <c r="J270" s="221">
        <f t="shared" si="65"/>
        <v>0</v>
      </c>
      <c r="K270" s="222"/>
      <c r="L270" s="39"/>
      <c r="M270" s="223" t="s">
        <v>1</v>
      </c>
      <c r="N270" s="224" t="s">
        <v>43</v>
      </c>
      <c r="O270" s="73"/>
      <c r="P270" s="225">
        <f t="shared" si="66"/>
        <v>0</v>
      </c>
      <c r="Q270" s="225">
        <v>0</v>
      </c>
      <c r="R270" s="225">
        <f t="shared" si="67"/>
        <v>0</v>
      </c>
      <c r="S270" s="225">
        <v>0</v>
      </c>
      <c r="T270" s="226">
        <f t="shared" si="68"/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7" t="s">
        <v>569</v>
      </c>
      <c r="AT270" s="227" t="s">
        <v>204</v>
      </c>
      <c r="AU270" s="227" t="s">
        <v>81</v>
      </c>
      <c r="AY270" s="18" t="s">
        <v>202</v>
      </c>
      <c r="BE270" s="122">
        <f t="shared" si="69"/>
        <v>0</v>
      </c>
      <c r="BF270" s="122">
        <f t="shared" si="70"/>
        <v>0</v>
      </c>
      <c r="BG270" s="122">
        <f t="shared" si="71"/>
        <v>0</v>
      </c>
      <c r="BH270" s="122">
        <f t="shared" si="72"/>
        <v>0</v>
      </c>
      <c r="BI270" s="122">
        <f t="shared" si="73"/>
        <v>0</v>
      </c>
      <c r="BJ270" s="18" t="s">
        <v>87</v>
      </c>
      <c r="BK270" s="122">
        <f t="shared" si="74"/>
        <v>0</v>
      </c>
      <c r="BL270" s="18" t="s">
        <v>569</v>
      </c>
      <c r="BM270" s="227" t="s">
        <v>3730</v>
      </c>
    </row>
    <row r="271" spans="1:65" s="2" customFormat="1" ht="24.2" customHeight="1">
      <c r="A271" s="36"/>
      <c r="B271" s="37"/>
      <c r="C271" s="215" t="s">
        <v>866</v>
      </c>
      <c r="D271" s="215" t="s">
        <v>204</v>
      </c>
      <c r="E271" s="216" t="s">
        <v>1789</v>
      </c>
      <c r="F271" s="217" t="s">
        <v>1790</v>
      </c>
      <c r="G271" s="218" t="s">
        <v>230</v>
      </c>
      <c r="H271" s="219">
        <v>25</v>
      </c>
      <c r="I271" s="220"/>
      <c r="J271" s="221">
        <f t="shared" si="65"/>
        <v>0</v>
      </c>
      <c r="K271" s="222"/>
      <c r="L271" s="39"/>
      <c r="M271" s="223" t="s">
        <v>1</v>
      </c>
      <c r="N271" s="224" t="s">
        <v>43</v>
      </c>
      <c r="O271" s="73"/>
      <c r="P271" s="225">
        <f t="shared" si="66"/>
        <v>0</v>
      </c>
      <c r="Q271" s="225">
        <v>0</v>
      </c>
      <c r="R271" s="225">
        <f t="shared" si="67"/>
        <v>0</v>
      </c>
      <c r="S271" s="225">
        <v>0</v>
      </c>
      <c r="T271" s="226">
        <f t="shared" si="68"/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7" t="s">
        <v>569</v>
      </c>
      <c r="AT271" s="227" t="s">
        <v>204</v>
      </c>
      <c r="AU271" s="227" t="s">
        <v>81</v>
      </c>
      <c r="AY271" s="18" t="s">
        <v>202</v>
      </c>
      <c r="BE271" s="122">
        <f t="shared" si="69"/>
        <v>0</v>
      </c>
      <c r="BF271" s="122">
        <f t="shared" si="70"/>
        <v>0</v>
      </c>
      <c r="BG271" s="122">
        <f t="shared" si="71"/>
        <v>0</v>
      </c>
      <c r="BH271" s="122">
        <f t="shared" si="72"/>
        <v>0</v>
      </c>
      <c r="BI271" s="122">
        <f t="shared" si="73"/>
        <v>0</v>
      </c>
      <c r="BJ271" s="18" t="s">
        <v>87</v>
      </c>
      <c r="BK271" s="122">
        <f t="shared" si="74"/>
        <v>0</v>
      </c>
      <c r="BL271" s="18" t="s">
        <v>569</v>
      </c>
      <c r="BM271" s="227" t="s">
        <v>3731</v>
      </c>
    </row>
    <row r="272" spans="1:65" s="2" customFormat="1" ht="24.2" customHeight="1">
      <c r="A272" s="36"/>
      <c r="B272" s="37"/>
      <c r="C272" s="215" t="s">
        <v>872</v>
      </c>
      <c r="D272" s="215" t="s">
        <v>204</v>
      </c>
      <c r="E272" s="216" t="s">
        <v>1792</v>
      </c>
      <c r="F272" s="217" t="s">
        <v>1793</v>
      </c>
      <c r="G272" s="218" t="s">
        <v>230</v>
      </c>
      <c r="H272" s="219">
        <v>25</v>
      </c>
      <c r="I272" s="220"/>
      <c r="J272" s="221">
        <f t="shared" si="65"/>
        <v>0</v>
      </c>
      <c r="K272" s="222"/>
      <c r="L272" s="39"/>
      <c r="M272" s="223" t="s">
        <v>1</v>
      </c>
      <c r="N272" s="224" t="s">
        <v>43</v>
      </c>
      <c r="O272" s="73"/>
      <c r="P272" s="225">
        <f t="shared" si="66"/>
        <v>0</v>
      </c>
      <c r="Q272" s="225">
        <v>0</v>
      </c>
      <c r="R272" s="225">
        <f t="shared" si="67"/>
        <v>0</v>
      </c>
      <c r="S272" s="225">
        <v>0</v>
      </c>
      <c r="T272" s="226">
        <f t="shared" si="68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7" t="s">
        <v>569</v>
      </c>
      <c r="AT272" s="227" t="s">
        <v>204</v>
      </c>
      <c r="AU272" s="227" t="s">
        <v>81</v>
      </c>
      <c r="AY272" s="18" t="s">
        <v>202</v>
      </c>
      <c r="BE272" s="122">
        <f t="shared" si="69"/>
        <v>0</v>
      </c>
      <c r="BF272" s="122">
        <f t="shared" si="70"/>
        <v>0</v>
      </c>
      <c r="BG272" s="122">
        <f t="shared" si="71"/>
        <v>0</v>
      </c>
      <c r="BH272" s="122">
        <f t="shared" si="72"/>
        <v>0</v>
      </c>
      <c r="BI272" s="122">
        <f t="shared" si="73"/>
        <v>0</v>
      </c>
      <c r="BJ272" s="18" t="s">
        <v>87</v>
      </c>
      <c r="BK272" s="122">
        <f t="shared" si="74"/>
        <v>0</v>
      </c>
      <c r="BL272" s="18" t="s">
        <v>569</v>
      </c>
      <c r="BM272" s="227" t="s">
        <v>3732</v>
      </c>
    </row>
    <row r="273" spans="1:65" s="2" customFormat="1" ht="24.2" customHeight="1">
      <c r="A273" s="36"/>
      <c r="B273" s="37"/>
      <c r="C273" s="215" t="s">
        <v>877</v>
      </c>
      <c r="D273" s="215" t="s">
        <v>204</v>
      </c>
      <c r="E273" s="216" t="s">
        <v>1795</v>
      </c>
      <c r="F273" s="217" t="s">
        <v>1796</v>
      </c>
      <c r="G273" s="218" t="s">
        <v>230</v>
      </c>
      <c r="H273" s="219">
        <v>25</v>
      </c>
      <c r="I273" s="220"/>
      <c r="J273" s="221">
        <f t="shared" si="65"/>
        <v>0</v>
      </c>
      <c r="K273" s="222"/>
      <c r="L273" s="39"/>
      <c r="M273" s="223" t="s">
        <v>1</v>
      </c>
      <c r="N273" s="224" t="s">
        <v>43</v>
      </c>
      <c r="O273" s="73"/>
      <c r="P273" s="225">
        <f t="shared" si="66"/>
        <v>0</v>
      </c>
      <c r="Q273" s="225">
        <v>0</v>
      </c>
      <c r="R273" s="225">
        <f t="shared" si="67"/>
        <v>0</v>
      </c>
      <c r="S273" s="225">
        <v>0</v>
      </c>
      <c r="T273" s="226">
        <f t="shared" si="68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27" t="s">
        <v>569</v>
      </c>
      <c r="AT273" s="227" t="s">
        <v>204</v>
      </c>
      <c r="AU273" s="227" t="s">
        <v>81</v>
      </c>
      <c r="AY273" s="18" t="s">
        <v>202</v>
      </c>
      <c r="BE273" s="122">
        <f t="shared" si="69"/>
        <v>0</v>
      </c>
      <c r="BF273" s="122">
        <f t="shared" si="70"/>
        <v>0</v>
      </c>
      <c r="BG273" s="122">
        <f t="shared" si="71"/>
        <v>0</v>
      </c>
      <c r="BH273" s="122">
        <f t="shared" si="72"/>
        <v>0</v>
      </c>
      <c r="BI273" s="122">
        <f t="shared" si="73"/>
        <v>0</v>
      </c>
      <c r="BJ273" s="18" t="s">
        <v>87</v>
      </c>
      <c r="BK273" s="122">
        <f t="shared" si="74"/>
        <v>0</v>
      </c>
      <c r="BL273" s="18" t="s">
        <v>569</v>
      </c>
      <c r="BM273" s="227" t="s">
        <v>3733</v>
      </c>
    </row>
    <row r="274" spans="1:65" s="2" customFormat="1" ht="24.2" customHeight="1">
      <c r="A274" s="36"/>
      <c r="B274" s="37"/>
      <c r="C274" s="215" t="s">
        <v>882</v>
      </c>
      <c r="D274" s="215" t="s">
        <v>204</v>
      </c>
      <c r="E274" s="216" t="s">
        <v>1798</v>
      </c>
      <c r="F274" s="217" t="s">
        <v>1799</v>
      </c>
      <c r="G274" s="218" t="s">
        <v>287</v>
      </c>
      <c r="H274" s="219">
        <v>40</v>
      </c>
      <c r="I274" s="220"/>
      <c r="J274" s="221">
        <f t="shared" si="65"/>
        <v>0</v>
      </c>
      <c r="K274" s="222"/>
      <c r="L274" s="39"/>
      <c r="M274" s="223" t="s">
        <v>1</v>
      </c>
      <c r="N274" s="224" t="s">
        <v>43</v>
      </c>
      <c r="O274" s="73"/>
      <c r="P274" s="225">
        <f t="shared" si="66"/>
        <v>0</v>
      </c>
      <c r="Q274" s="225">
        <v>0</v>
      </c>
      <c r="R274" s="225">
        <f t="shared" si="67"/>
        <v>0</v>
      </c>
      <c r="S274" s="225">
        <v>0</v>
      </c>
      <c r="T274" s="226">
        <f t="shared" si="68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7" t="s">
        <v>569</v>
      </c>
      <c r="AT274" s="227" t="s">
        <v>204</v>
      </c>
      <c r="AU274" s="227" t="s">
        <v>81</v>
      </c>
      <c r="AY274" s="18" t="s">
        <v>202</v>
      </c>
      <c r="BE274" s="122">
        <f t="shared" si="69"/>
        <v>0</v>
      </c>
      <c r="BF274" s="122">
        <f t="shared" si="70"/>
        <v>0</v>
      </c>
      <c r="BG274" s="122">
        <f t="shared" si="71"/>
        <v>0</v>
      </c>
      <c r="BH274" s="122">
        <f t="shared" si="72"/>
        <v>0</v>
      </c>
      <c r="BI274" s="122">
        <f t="shared" si="73"/>
        <v>0</v>
      </c>
      <c r="BJ274" s="18" t="s">
        <v>87</v>
      </c>
      <c r="BK274" s="122">
        <f t="shared" si="74"/>
        <v>0</v>
      </c>
      <c r="BL274" s="18" t="s">
        <v>569</v>
      </c>
      <c r="BM274" s="227" t="s">
        <v>3734</v>
      </c>
    </row>
    <row r="275" spans="1:65" s="2" customFormat="1" ht="14.45" customHeight="1">
      <c r="A275" s="36"/>
      <c r="B275" s="37"/>
      <c r="C275" s="215" t="s">
        <v>891</v>
      </c>
      <c r="D275" s="215" t="s">
        <v>204</v>
      </c>
      <c r="E275" s="216" t="s">
        <v>3631</v>
      </c>
      <c r="F275" s="217" t="s">
        <v>1381</v>
      </c>
      <c r="G275" s="218" t="s">
        <v>683</v>
      </c>
      <c r="H275" s="283"/>
      <c r="I275" s="220"/>
      <c r="J275" s="221">
        <f t="shared" si="65"/>
        <v>0</v>
      </c>
      <c r="K275" s="222"/>
      <c r="L275" s="39"/>
      <c r="M275" s="223" t="s">
        <v>1</v>
      </c>
      <c r="N275" s="224" t="s">
        <v>43</v>
      </c>
      <c r="O275" s="73"/>
      <c r="P275" s="225">
        <f t="shared" si="66"/>
        <v>0</v>
      </c>
      <c r="Q275" s="225">
        <v>0</v>
      </c>
      <c r="R275" s="225">
        <f t="shared" si="67"/>
        <v>0</v>
      </c>
      <c r="S275" s="225">
        <v>0</v>
      </c>
      <c r="T275" s="226">
        <f t="shared" si="68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7" t="s">
        <v>569</v>
      </c>
      <c r="AT275" s="227" t="s">
        <v>204</v>
      </c>
      <c r="AU275" s="227" t="s">
        <v>81</v>
      </c>
      <c r="AY275" s="18" t="s">
        <v>202</v>
      </c>
      <c r="BE275" s="122">
        <f t="shared" si="69"/>
        <v>0</v>
      </c>
      <c r="BF275" s="122">
        <f t="shared" si="70"/>
        <v>0</v>
      </c>
      <c r="BG275" s="122">
        <f t="shared" si="71"/>
        <v>0</v>
      </c>
      <c r="BH275" s="122">
        <f t="shared" si="72"/>
        <v>0</v>
      </c>
      <c r="BI275" s="122">
        <f t="shared" si="73"/>
        <v>0</v>
      </c>
      <c r="BJ275" s="18" t="s">
        <v>87</v>
      </c>
      <c r="BK275" s="122">
        <f t="shared" si="74"/>
        <v>0</v>
      </c>
      <c r="BL275" s="18" t="s">
        <v>569</v>
      </c>
      <c r="BM275" s="227" t="s">
        <v>3735</v>
      </c>
    </row>
    <row r="276" spans="1:65" s="12" customFormat="1" ht="25.9" customHeight="1">
      <c r="B276" s="199"/>
      <c r="C276" s="200"/>
      <c r="D276" s="201" t="s">
        <v>76</v>
      </c>
      <c r="E276" s="202" t="s">
        <v>1804</v>
      </c>
      <c r="F276" s="202" t="s">
        <v>1805</v>
      </c>
      <c r="G276" s="200"/>
      <c r="H276" s="200"/>
      <c r="I276" s="203"/>
      <c r="J276" s="204">
        <f>BK276</f>
        <v>0</v>
      </c>
      <c r="K276" s="200"/>
      <c r="L276" s="205"/>
      <c r="M276" s="206"/>
      <c r="N276" s="207"/>
      <c r="O276" s="207"/>
      <c r="P276" s="208">
        <f>SUM(P277:P290)</f>
        <v>0</v>
      </c>
      <c r="Q276" s="207"/>
      <c r="R276" s="208">
        <f>SUM(R277:R290)</f>
        <v>0</v>
      </c>
      <c r="S276" s="207"/>
      <c r="T276" s="209">
        <f>SUM(T277:T290)</f>
        <v>0</v>
      </c>
      <c r="AR276" s="210" t="s">
        <v>81</v>
      </c>
      <c r="AT276" s="211" t="s">
        <v>76</v>
      </c>
      <c r="AU276" s="211" t="s">
        <v>77</v>
      </c>
      <c r="AY276" s="210" t="s">
        <v>202</v>
      </c>
      <c r="BK276" s="212">
        <f>SUM(BK277:BK290)</f>
        <v>0</v>
      </c>
    </row>
    <row r="277" spans="1:65" s="2" customFormat="1" ht="24.2" customHeight="1">
      <c r="A277" s="36"/>
      <c r="B277" s="37"/>
      <c r="C277" s="215" t="s">
        <v>896</v>
      </c>
      <c r="D277" s="215" t="s">
        <v>204</v>
      </c>
      <c r="E277" s="216" t="s">
        <v>3736</v>
      </c>
      <c r="F277" s="217" t="s">
        <v>1807</v>
      </c>
      <c r="G277" s="218" t="s">
        <v>287</v>
      </c>
      <c r="H277" s="219">
        <v>1</v>
      </c>
      <c r="I277" s="220"/>
      <c r="J277" s="221">
        <f t="shared" ref="J277:J290" si="75">ROUND(I277*H277,2)</f>
        <v>0</v>
      </c>
      <c r="K277" s="222"/>
      <c r="L277" s="39"/>
      <c r="M277" s="223" t="s">
        <v>1</v>
      </c>
      <c r="N277" s="224" t="s">
        <v>43</v>
      </c>
      <c r="O277" s="73"/>
      <c r="P277" s="225">
        <f t="shared" ref="P277:P290" si="76">O277*H277</f>
        <v>0</v>
      </c>
      <c r="Q277" s="225">
        <v>0</v>
      </c>
      <c r="R277" s="225">
        <f t="shared" ref="R277:R290" si="77">Q277*H277</f>
        <v>0</v>
      </c>
      <c r="S277" s="225">
        <v>0</v>
      </c>
      <c r="T277" s="226">
        <f t="shared" ref="T277:T290" si="78"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27" t="s">
        <v>659</v>
      </c>
      <c r="AT277" s="227" t="s">
        <v>204</v>
      </c>
      <c r="AU277" s="227" t="s">
        <v>81</v>
      </c>
      <c r="AY277" s="18" t="s">
        <v>202</v>
      </c>
      <c r="BE277" s="122">
        <f t="shared" ref="BE277:BE290" si="79">IF(N277="základná",J277,0)</f>
        <v>0</v>
      </c>
      <c r="BF277" s="122">
        <f t="shared" ref="BF277:BF290" si="80">IF(N277="znížená",J277,0)</f>
        <v>0</v>
      </c>
      <c r="BG277" s="122">
        <f t="shared" ref="BG277:BG290" si="81">IF(N277="zákl. prenesená",J277,0)</f>
        <v>0</v>
      </c>
      <c r="BH277" s="122">
        <f t="shared" ref="BH277:BH290" si="82">IF(N277="zníž. prenesená",J277,0)</f>
        <v>0</v>
      </c>
      <c r="BI277" s="122">
        <f t="shared" ref="BI277:BI290" si="83">IF(N277="nulová",J277,0)</f>
        <v>0</v>
      </c>
      <c r="BJ277" s="18" t="s">
        <v>87</v>
      </c>
      <c r="BK277" s="122">
        <f t="shared" ref="BK277:BK290" si="84">ROUND(I277*H277,2)</f>
        <v>0</v>
      </c>
      <c r="BL277" s="18" t="s">
        <v>659</v>
      </c>
      <c r="BM277" s="227" t="s">
        <v>3737</v>
      </c>
    </row>
    <row r="278" spans="1:65" s="2" customFormat="1" ht="24.2" customHeight="1">
      <c r="A278" s="36"/>
      <c r="B278" s="37"/>
      <c r="C278" s="215" t="s">
        <v>901</v>
      </c>
      <c r="D278" s="215" t="s">
        <v>204</v>
      </c>
      <c r="E278" s="216" t="s">
        <v>3738</v>
      </c>
      <c r="F278" s="217" t="s">
        <v>1810</v>
      </c>
      <c r="G278" s="218" t="s">
        <v>1811</v>
      </c>
      <c r="H278" s="219">
        <v>20</v>
      </c>
      <c r="I278" s="220"/>
      <c r="J278" s="221">
        <f t="shared" si="75"/>
        <v>0</v>
      </c>
      <c r="K278" s="222"/>
      <c r="L278" s="39"/>
      <c r="M278" s="223" t="s">
        <v>1</v>
      </c>
      <c r="N278" s="224" t="s">
        <v>43</v>
      </c>
      <c r="O278" s="73"/>
      <c r="P278" s="225">
        <f t="shared" si="76"/>
        <v>0</v>
      </c>
      <c r="Q278" s="225">
        <v>0</v>
      </c>
      <c r="R278" s="225">
        <f t="shared" si="77"/>
        <v>0</v>
      </c>
      <c r="S278" s="225">
        <v>0</v>
      </c>
      <c r="T278" s="226">
        <f t="shared" si="78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7" t="s">
        <v>659</v>
      </c>
      <c r="AT278" s="227" t="s">
        <v>204</v>
      </c>
      <c r="AU278" s="227" t="s">
        <v>81</v>
      </c>
      <c r="AY278" s="18" t="s">
        <v>202</v>
      </c>
      <c r="BE278" s="122">
        <f t="shared" si="79"/>
        <v>0</v>
      </c>
      <c r="BF278" s="122">
        <f t="shared" si="80"/>
        <v>0</v>
      </c>
      <c r="BG278" s="122">
        <f t="shared" si="81"/>
        <v>0</v>
      </c>
      <c r="BH278" s="122">
        <f t="shared" si="82"/>
        <v>0</v>
      </c>
      <c r="BI278" s="122">
        <f t="shared" si="83"/>
        <v>0</v>
      </c>
      <c r="BJ278" s="18" t="s">
        <v>87</v>
      </c>
      <c r="BK278" s="122">
        <f t="shared" si="84"/>
        <v>0</v>
      </c>
      <c r="BL278" s="18" t="s">
        <v>659</v>
      </c>
      <c r="BM278" s="227" t="s">
        <v>3739</v>
      </c>
    </row>
    <row r="279" spans="1:65" s="2" customFormat="1" ht="24.2" customHeight="1">
      <c r="A279" s="36"/>
      <c r="B279" s="37"/>
      <c r="C279" s="215" t="s">
        <v>906</v>
      </c>
      <c r="D279" s="215" t="s">
        <v>204</v>
      </c>
      <c r="E279" s="216" t="s">
        <v>3740</v>
      </c>
      <c r="F279" s="217" t="s">
        <v>1814</v>
      </c>
      <c r="G279" s="218" t="s">
        <v>1811</v>
      </c>
      <c r="H279" s="219">
        <v>25</v>
      </c>
      <c r="I279" s="220"/>
      <c r="J279" s="221">
        <f t="shared" si="75"/>
        <v>0</v>
      </c>
      <c r="K279" s="222"/>
      <c r="L279" s="39"/>
      <c r="M279" s="223" t="s">
        <v>1</v>
      </c>
      <c r="N279" s="224" t="s">
        <v>43</v>
      </c>
      <c r="O279" s="73"/>
      <c r="P279" s="225">
        <f t="shared" si="76"/>
        <v>0</v>
      </c>
      <c r="Q279" s="225">
        <v>0</v>
      </c>
      <c r="R279" s="225">
        <f t="shared" si="77"/>
        <v>0</v>
      </c>
      <c r="S279" s="225">
        <v>0</v>
      </c>
      <c r="T279" s="226">
        <f t="shared" si="78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7" t="s">
        <v>659</v>
      </c>
      <c r="AT279" s="227" t="s">
        <v>204</v>
      </c>
      <c r="AU279" s="227" t="s">
        <v>81</v>
      </c>
      <c r="AY279" s="18" t="s">
        <v>202</v>
      </c>
      <c r="BE279" s="122">
        <f t="shared" si="79"/>
        <v>0</v>
      </c>
      <c r="BF279" s="122">
        <f t="shared" si="80"/>
        <v>0</v>
      </c>
      <c r="BG279" s="122">
        <f t="shared" si="81"/>
        <v>0</v>
      </c>
      <c r="BH279" s="122">
        <f t="shared" si="82"/>
        <v>0</v>
      </c>
      <c r="BI279" s="122">
        <f t="shared" si="83"/>
        <v>0</v>
      </c>
      <c r="BJ279" s="18" t="s">
        <v>87</v>
      </c>
      <c r="BK279" s="122">
        <f t="shared" si="84"/>
        <v>0</v>
      </c>
      <c r="BL279" s="18" t="s">
        <v>659</v>
      </c>
      <c r="BM279" s="227" t="s">
        <v>3741</v>
      </c>
    </row>
    <row r="280" spans="1:65" s="2" customFormat="1" ht="24.2" customHeight="1">
      <c r="A280" s="36"/>
      <c r="B280" s="37"/>
      <c r="C280" s="215" t="s">
        <v>912</v>
      </c>
      <c r="D280" s="215" t="s">
        <v>204</v>
      </c>
      <c r="E280" s="216" t="s">
        <v>3742</v>
      </c>
      <c r="F280" s="217" t="s">
        <v>3743</v>
      </c>
      <c r="G280" s="218" t="s">
        <v>287</v>
      </c>
      <c r="H280" s="219">
        <v>0.5</v>
      </c>
      <c r="I280" s="220"/>
      <c r="J280" s="221">
        <f t="shared" si="75"/>
        <v>0</v>
      </c>
      <c r="K280" s="222"/>
      <c r="L280" s="39"/>
      <c r="M280" s="223" t="s">
        <v>1</v>
      </c>
      <c r="N280" s="224" t="s">
        <v>43</v>
      </c>
      <c r="O280" s="73"/>
      <c r="P280" s="225">
        <f t="shared" si="76"/>
        <v>0</v>
      </c>
      <c r="Q280" s="225">
        <v>0</v>
      </c>
      <c r="R280" s="225">
        <f t="shared" si="77"/>
        <v>0</v>
      </c>
      <c r="S280" s="225">
        <v>0</v>
      </c>
      <c r="T280" s="226">
        <f t="shared" si="78"/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7" t="s">
        <v>659</v>
      </c>
      <c r="AT280" s="227" t="s">
        <v>204</v>
      </c>
      <c r="AU280" s="227" t="s">
        <v>81</v>
      </c>
      <c r="AY280" s="18" t="s">
        <v>202</v>
      </c>
      <c r="BE280" s="122">
        <f t="shared" si="79"/>
        <v>0</v>
      </c>
      <c r="BF280" s="122">
        <f t="shared" si="80"/>
        <v>0</v>
      </c>
      <c r="BG280" s="122">
        <f t="shared" si="81"/>
        <v>0</v>
      </c>
      <c r="BH280" s="122">
        <f t="shared" si="82"/>
        <v>0</v>
      </c>
      <c r="BI280" s="122">
        <f t="shared" si="83"/>
        <v>0</v>
      </c>
      <c r="BJ280" s="18" t="s">
        <v>87</v>
      </c>
      <c r="BK280" s="122">
        <f t="shared" si="84"/>
        <v>0</v>
      </c>
      <c r="BL280" s="18" t="s">
        <v>659</v>
      </c>
      <c r="BM280" s="227" t="s">
        <v>3744</v>
      </c>
    </row>
    <row r="281" spans="1:65" s="2" customFormat="1" ht="24.2" customHeight="1">
      <c r="A281" s="36"/>
      <c r="B281" s="37"/>
      <c r="C281" s="272" t="s">
        <v>917</v>
      </c>
      <c r="D281" s="272" t="s">
        <v>489</v>
      </c>
      <c r="E281" s="273" t="s">
        <v>1818</v>
      </c>
      <c r="F281" s="274" t="s">
        <v>1819</v>
      </c>
      <c r="G281" s="275" t="s">
        <v>287</v>
      </c>
      <c r="H281" s="276">
        <v>0.5</v>
      </c>
      <c r="I281" s="277"/>
      <c r="J281" s="278">
        <f t="shared" si="75"/>
        <v>0</v>
      </c>
      <c r="K281" s="279"/>
      <c r="L281" s="280"/>
      <c r="M281" s="281" t="s">
        <v>1</v>
      </c>
      <c r="N281" s="282" t="s">
        <v>43</v>
      </c>
      <c r="O281" s="73"/>
      <c r="P281" s="225">
        <f t="shared" si="76"/>
        <v>0</v>
      </c>
      <c r="Q281" s="225">
        <v>0</v>
      </c>
      <c r="R281" s="225">
        <f t="shared" si="77"/>
        <v>0</v>
      </c>
      <c r="S281" s="225">
        <v>0</v>
      </c>
      <c r="T281" s="226">
        <f t="shared" si="78"/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27" t="s">
        <v>659</v>
      </c>
      <c r="AT281" s="227" t="s">
        <v>489</v>
      </c>
      <c r="AU281" s="227" t="s">
        <v>81</v>
      </c>
      <c r="AY281" s="18" t="s">
        <v>202</v>
      </c>
      <c r="BE281" s="122">
        <f t="shared" si="79"/>
        <v>0</v>
      </c>
      <c r="BF281" s="122">
        <f t="shared" si="80"/>
        <v>0</v>
      </c>
      <c r="BG281" s="122">
        <f t="shared" si="81"/>
        <v>0</v>
      </c>
      <c r="BH281" s="122">
        <f t="shared" si="82"/>
        <v>0</v>
      </c>
      <c r="BI281" s="122">
        <f t="shared" si="83"/>
        <v>0</v>
      </c>
      <c r="BJ281" s="18" t="s">
        <v>87</v>
      </c>
      <c r="BK281" s="122">
        <f t="shared" si="84"/>
        <v>0</v>
      </c>
      <c r="BL281" s="18" t="s">
        <v>659</v>
      </c>
      <c r="BM281" s="227" t="s">
        <v>3745</v>
      </c>
    </row>
    <row r="282" spans="1:65" s="2" customFormat="1" ht="24.2" customHeight="1">
      <c r="A282" s="36"/>
      <c r="B282" s="37"/>
      <c r="C282" s="272" t="s">
        <v>922</v>
      </c>
      <c r="D282" s="272" t="s">
        <v>489</v>
      </c>
      <c r="E282" s="273" t="s">
        <v>1821</v>
      </c>
      <c r="F282" s="274" t="s">
        <v>1822</v>
      </c>
      <c r="G282" s="275" t="s">
        <v>287</v>
      </c>
      <c r="H282" s="276">
        <v>1</v>
      </c>
      <c r="I282" s="277"/>
      <c r="J282" s="278">
        <f t="shared" si="75"/>
        <v>0</v>
      </c>
      <c r="K282" s="279"/>
      <c r="L282" s="280"/>
      <c r="M282" s="281" t="s">
        <v>1</v>
      </c>
      <c r="N282" s="282" t="s">
        <v>43</v>
      </c>
      <c r="O282" s="73"/>
      <c r="P282" s="225">
        <f t="shared" si="76"/>
        <v>0</v>
      </c>
      <c r="Q282" s="225">
        <v>0</v>
      </c>
      <c r="R282" s="225">
        <f t="shared" si="77"/>
        <v>0</v>
      </c>
      <c r="S282" s="225">
        <v>0</v>
      </c>
      <c r="T282" s="226">
        <f t="shared" si="78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7" t="s">
        <v>659</v>
      </c>
      <c r="AT282" s="227" t="s">
        <v>489</v>
      </c>
      <c r="AU282" s="227" t="s">
        <v>81</v>
      </c>
      <c r="AY282" s="18" t="s">
        <v>202</v>
      </c>
      <c r="BE282" s="122">
        <f t="shared" si="79"/>
        <v>0</v>
      </c>
      <c r="BF282" s="122">
        <f t="shared" si="80"/>
        <v>0</v>
      </c>
      <c r="BG282" s="122">
        <f t="shared" si="81"/>
        <v>0</v>
      </c>
      <c r="BH282" s="122">
        <f t="shared" si="82"/>
        <v>0</v>
      </c>
      <c r="BI282" s="122">
        <f t="shared" si="83"/>
        <v>0</v>
      </c>
      <c r="BJ282" s="18" t="s">
        <v>87</v>
      </c>
      <c r="BK282" s="122">
        <f t="shared" si="84"/>
        <v>0</v>
      </c>
      <c r="BL282" s="18" t="s">
        <v>659</v>
      </c>
      <c r="BM282" s="227" t="s">
        <v>3746</v>
      </c>
    </row>
    <row r="283" spans="1:65" s="2" customFormat="1" ht="24.2" customHeight="1">
      <c r="A283" s="36"/>
      <c r="B283" s="37"/>
      <c r="C283" s="272" t="s">
        <v>927</v>
      </c>
      <c r="D283" s="272" t="s">
        <v>489</v>
      </c>
      <c r="E283" s="273" t="s">
        <v>1824</v>
      </c>
      <c r="F283" s="274" t="s">
        <v>1825</v>
      </c>
      <c r="G283" s="275" t="s">
        <v>287</v>
      </c>
      <c r="H283" s="276">
        <v>1</v>
      </c>
      <c r="I283" s="277"/>
      <c r="J283" s="278">
        <f t="shared" si="75"/>
        <v>0</v>
      </c>
      <c r="K283" s="279"/>
      <c r="L283" s="280"/>
      <c r="M283" s="281" t="s">
        <v>1</v>
      </c>
      <c r="N283" s="282" t="s">
        <v>43</v>
      </c>
      <c r="O283" s="73"/>
      <c r="P283" s="225">
        <f t="shared" si="76"/>
        <v>0</v>
      </c>
      <c r="Q283" s="225">
        <v>0</v>
      </c>
      <c r="R283" s="225">
        <f t="shared" si="77"/>
        <v>0</v>
      </c>
      <c r="S283" s="225">
        <v>0</v>
      </c>
      <c r="T283" s="226">
        <f t="shared" si="78"/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7" t="s">
        <v>659</v>
      </c>
      <c r="AT283" s="227" t="s">
        <v>489</v>
      </c>
      <c r="AU283" s="227" t="s">
        <v>81</v>
      </c>
      <c r="AY283" s="18" t="s">
        <v>202</v>
      </c>
      <c r="BE283" s="122">
        <f t="shared" si="79"/>
        <v>0</v>
      </c>
      <c r="BF283" s="122">
        <f t="shared" si="80"/>
        <v>0</v>
      </c>
      <c r="BG283" s="122">
        <f t="shared" si="81"/>
        <v>0</v>
      </c>
      <c r="BH283" s="122">
        <f t="shared" si="82"/>
        <v>0</v>
      </c>
      <c r="BI283" s="122">
        <f t="shared" si="83"/>
        <v>0</v>
      </c>
      <c r="BJ283" s="18" t="s">
        <v>87</v>
      </c>
      <c r="BK283" s="122">
        <f t="shared" si="84"/>
        <v>0</v>
      </c>
      <c r="BL283" s="18" t="s">
        <v>659</v>
      </c>
      <c r="BM283" s="227" t="s">
        <v>3747</v>
      </c>
    </row>
    <row r="284" spans="1:65" s="2" customFormat="1" ht="24.2" customHeight="1">
      <c r="A284" s="36"/>
      <c r="B284" s="37"/>
      <c r="C284" s="272" t="s">
        <v>932</v>
      </c>
      <c r="D284" s="272" t="s">
        <v>489</v>
      </c>
      <c r="E284" s="273" t="s">
        <v>1827</v>
      </c>
      <c r="F284" s="274" t="s">
        <v>1828</v>
      </c>
      <c r="G284" s="275" t="s">
        <v>287</v>
      </c>
      <c r="H284" s="276">
        <v>1</v>
      </c>
      <c r="I284" s="277"/>
      <c r="J284" s="278">
        <f t="shared" si="75"/>
        <v>0</v>
      </c>
      <c r="K284" s="279"/>
      <c r="L284" s="280"/>
      <c r="M284" s="281" t="s">
        <v>1</v>
      </c>
      <c r="N284" s="282" t="s">
        <v>43</v>
      </c>
      <c r="O284" s="73"/>
      <c r="P284" s="225">
        <f t="shared" si="76"/>
        <v>0</v>
      </c>
      <c r="Q284" s="225">
        <v>0</v>
      </c>
      <c r="R284" s="225">
        <f t="shared" si="77"/>
        <v>0</v>
      </c>
      <c r="S284" s="225">
        <v>0</v>
      </c>
      <c r="T284" s="226">
        <f t="shared" si="78"/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27" t="s">
        <v>659</v>
      </c>
      <c r="AT284" s="227" t="s">
        <v>489</v>
      </c>
      <c r="AU284" s="227" t="s">
        <v>81</v>
      </c>
      <c r="AY284" s="18" t="s">
        <v>202</v>
      </c>
      <c r="BE284" s="122">
        <f t="shared" si="79"/>
        <v>0</v>
      </c>
      <c r="BF284" s="122">
        <f t="shared" si="80"/>
        <v>0</v>
      </c>
      <c r="BG284" s="122">
        <f t="shared" si="81"/>
        <v>0</v>
      </c>
      <c r="BH284" s="122">
        <f t="shared" si="82"/>
        <v>0</v>
      </c>
      <c r="BI284" s="122">
        <f t="shared" si="83"/>
        <v>0</v>
      </c>
      <c r="BJ284" s="18" t="s">
        <v>87</v>
      </c>
      <c r="BK284" s="122">
        <f t="shared" si="84"/>
        <v>0</v>
      </c>
      <c r="BL284" s="18" t="s">
        <v>659</v>
      </c>
      <c r="BM284" s="227" t="s">
        <v>3748</v>
      </c>
    </row>
    <row r="285" spans="1:65" s="2" customFormat="1" ht="24.2" customHeight="1">
      <c r="A285" s="36"/>
      <c r="B285" s="37"/>
      <c r="C285" s="272" t="s">
        <v>937</v>
      </c>
      <c r="D285" s="272" t="s">
        <v>489</v>
      </c>
      <c r="E285" s="273" t="s">
        <v>1830</v>
      </c>
      <c r="F285" s="274" t="s">
        <v>1831</v>
      </c>
      <c r="G285" s="275" t="s">
        <v>287</v>
      </c>
      <c r="H285" s="276">
        <v>1</v>
      </c>
      <c r="I285" s="277"/>
      <c r="J285" s="278">
        <f t="shared" si="75"/>
        <v>0</v>
      </c>
      <c r="K285" s="279"/>
      <c r="L285" s="280"/>
      <c r="M285" s="281" t="s">
        <v>1</v>
      </c>
      <c r="N285" s="282" t="s">
        <v>43</v>
      </c>
      <c r="O285" s="73"/>
      <c r="P285" s="225">
        <f t="shared" si="76"/>
        <v>0</v>
      </c>
      <c r="Q285" s="225">
        <v>0</v>
      </c>
      <c r="R285" s="225">
        <f t="shared" si="77"/>
        <v>0</v>
      </c>
      <c r="S285" s="225">
        <v>0</v>
      </c>
      <c r="T285" s="226">
        <f t="shared" si="78"/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7" t="s">
        <v>659</v>
      </c>
      <c r="AT285" s="227" t="s">
        <v>489</v>
      </c>
      <c r="AU285" s="227" t="s">
        <v>81</v>
      </c>
      <c r="AY285" s="18" t="s">
        <v>202</v>
      </c>
      <c r="BE285" s="122">
        <f t="shared" si="79"/>
        <v>0</v>
      </c>
      <c r="BF285" s="122">
        <f t="shared" si="80"/>
        <v>0</v>
      </c>
      <c r="BG285" s="122">
        <f t="shared" si="81"/>
        <v>0</v>
      </c>
      <c r="BH285" s="122">
        <f t="shared" si="82"/>
        <v>0</v>
      </c>
      <c r="BI285" s="122">
        <f t="shared" si="83"/>
        <v>0</v>
      </c>
      <c r="BJ285" s="18" t="s">
        <v>87</v>
      </c>
      <c r="BK285" s="122">
        <f t="shared" si="84"/>
        <v>0</v>
      </c>
      <c r="BL285" s="18" t="s">
        <v>659</v>
      </c>
      <c r="BM285" s="227" t="s">
        <v>3749</v>
      </c>
    </row>
    <row r="286" spans="1:65" s="2" customFormat="1" ht="14.45" customHeight="1">
      <c r="A286" s="36"/>
      <c r="B286" s="37"/>
      <c r="C286" s="215" t="s">
        <v>942</v>
      </c>
      <c r="D286" s="215" t="s">
        <v>204</v>
      </c>
      <c r="E286" s="216" t="s">
        <v>3750</v>
      </c>
      <c r="F286" s="217" t="s">
        <v>1834</v>
      </c>
      <c r="G286" s="218" t="s">
        <v>287</v>
      </c>
      <c r="H286" s="219">
        <v>1</v>
      </c>
      <c r="I286" s="220"/>
      <c r="J286" s="221">
        <f t="shared" si="75"/>
        <v>0</v>
      </c>
      <c r="K286" s="222"/>
      <c r="L286" s="39"/>
      <c r="M286" s="223" t="s">
        <v>1</v>
      </c>
      <c r="N286" s="224" t="s">
        <v>43</v>
      </c>
      <c r="O286" s="73"/>
      <c r="P286" s="225">
        <f t="shared" si="76"/>
        <v>0</v>
      </c>
      <c r="Q286" s="225">
        <v>0</v>
      </c>
      <c r="R286" s="225">
        <f t="shared" si="77"/>
        <v>0</v>
      </c>
      <c r="S286" s="225">
        <v>0</v>
      </c>
      <c r="T286" s="226">
        <f t="shared" si="78"/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27" t="s">
        <v>659</v>
      </c>
      <c r="AT286" s="227" t="s">
        <v>204</v>
      </c>
      <c r="AU286" s="227" t="s">
        <v>81</v>
      </c>
      <c r="AY286" s="18" t="s">
        <v>202</v>
      </c>
      <c r="BE286" s="122">
        <f t="shared" si="79"/>
        <v>0</v>
      </c>
      <c r="BF286" s="122">
        <f t="shared" si="80"/>
        <v>0</v>
      </c>
      <c r="BG286" s="122">
        <f t="shared" si="81"/>
        <v>0</v>
      </c>
      <c r="BH286" s="122">
        <f t="shared" si="82"/>
        <v>0</v>
      </c>
      <c r="BI286" s="122">
        <f t="shared" si="83"/>
        <v>0</v>
      </c>
      <c r="BJ286" s="18" t="s">
        <v>87</v>
      </c>
      <c r="BK286" s="122">
        <f t="shared" si="84"/>
        <v>0</v>
      </c>
      <c r="BL286" s="18" t="s">
        <v>659</v>
      </c>
      <c r="BM286" s="227" t="s">
        <v>3751</v>
      </c>
    </row>
    <row r="287" spans="1:65" s="2" customFormat="1" ht="14.45" customHeight="1">
      <c r="A287" s="36"/>
      <c r="B287" s="37"/>
      <c r="C287" s="215" t="s">
        <v>947</v>
      </c>
      <c r="D287" s="215" t="s">
        <v>204</v>
      </c>
      <c r="E287" s="216" t="s">
        <v>3752</v>
      </c>
      <c r="F287" s="217" t="s">
        <v>1837</v>
      </c>
      <c r="G287" s="218" t="s">
        <v>287</v>
      </c>
      <c r="H287" s="219">
        <v>1</v>
      </c>
      <c r="I287" s="220"/>
      <c r="J287" s="221">
        <f t="shared" si="75"/>
        <v>0</v>
      </c>
      <c r="K287" s="222"/>
      <c r="L287" s="39"/>
      <c r="M287" s="223" t="s">
        <v>1</v>
      </c>
      <c r="N287" s="224" t="s">
        <v>43</v>
      </c>
      <c r="O287" s="73"/>
      <c r="P287" s="225">
        <f t="shared" si="76"/>
        <v>0</v>
      </c>
      <c r="Q287" s="225">
        <v>0</v>
      </c>
      <c r="R287" s="225">
        <f t="shared" si="77"/>
        <v>0</v>
      </c>
      <c r="S287" s="225">
        <v>0</v>
      </c>
      <c r="T287" s="226">
        <f t="shared" si="78"/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7" t="s">
        <v>659</v>
      </c>
      <c r="AT287" s="227" t="s">
        <v>204</v>
      </c>
      <c r="AU287" s="227" t="s">
        <v>81</v>
      </c>
      <c r="AY287" s="18" t="s">
        <v>202</v>
      </c>
      <c r="BE287" s="122">
        <f t="shared" si="79"/>
        <v>0</v>
      </c>
      <c r="BF287" s="122">
        <f t="shared" si="80"/>
        <v>0</v>
      </c>
      <c r="BG287" s="122">
        <f t="shared" si="81"/>
        <v>0</v>
      </c>
      <c r="BH287" s="122">
        <f t="shared" si="82"/>
        <v>0</v>
      </c>
      <c r="BI287" s="122">
        <f t="shared" si="83"/>
        <v>0</v>
      </c>
      <c r="BJ287" s="18" t="s">
        <v>87</v>
      </c>
      <c r="BK287" s="122">
        <f t="shared" si="84"/>
        <v>0</v>
      </c>
      <c r="BL287" s="18" t="s">
        <v>659</v>
      </c>
      <c r="BM287" s="227" t="s">
        <v>3753</v>
      </c>
    </row>
    <row r="288" spans="1:65" s="2" customFormat="1" ht="14.45" customHeight="1">
      <c r="A288" s="36"/>
      <c r="B288" s="37"/>
      <c r="C288" s="215" t="s">
        <v>952</v>
      </c>
      <c r="D288" s="215" t="s">
        <v>204</v>
      </c>
      <c r="E288" s="216" t="s">
        <v>3754</v>
      </c>
      <c r="F288" s="217" t="s">
        <v>1840</v>
      </c>
      <c r="G288" s="218" t="s">
        <v>287</v>
      </c>
      <c r="H288" s="219">
        <v>40</v>
      </c>
      <c r="I288" s="220"/>
      <c r="J288" s="221">
        <f t="shared" si="75"/>
        <v>0</v>
      </c>
      <c r="K288" s="222"/>
      <c r="L288" s="39"/>
      <c r="M288" s="223" t="s">
        <v>1</v>
      </c>
      <c r="N288" s="224" t="s">
        <v>43</v>
      </c>
      <c r="O288" s="73"/>
      <c r="P288" s="225">
        <f t="shared" si="76"/>
        <v>0</v>
      </c>
      <c r="Q288" s="225">
        <v>0</v>
      </c>
      <c r="R288" s="225">
        <f t="shared" si="77"/>
        <v>0</v>
      </c>
      <c r="S288" s="225">
        <v>0</v>
      </c>
      <c r="T288" s="226">
        <f t="shared" si="78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7" t="s">
        <v>659</v>
      </c>
      <c r="AT288" s="227" t="s">
        <v>204</v>
      </c>
      <c r="AU288" s="227" t="s">
        <v>81</v>
      </c>
      <c r="AY288" s="18" t="s">
        <v>202</v>
      </c>
      <c r="BE288" s="122">
        <f t="shared" si="79"/>
        <v>0</v>
      </c>
      <c r="BF288" s="122">
        <f t="shared" si="80"/>
        <v>0</v>
      </c>
      <c r="BG288" s="122">
        <f t="shared" si="81"/>
        <v>0</v>
      </c>
      <c r="BH288" s="122">
        <f t="shared" si="82"/>
        <v>0</v>
      </c>
      <c r="BI288" s="122">
        <f t="shared" si="83"/>
        <v>0</v>
      </c>
      <c r="BJ288" s="18" t="s">
        <v>87</v>
      </c>
      <c r="BK288" s="122">
        <f t="shared" si="84"/>
        <v>0</v>
      </c>
      <c r="BL288" s="18" t="s">
        <v>659</v>
      </c>
      <c r="BM288" s="227" t="s">
        <v>3755</v>
      </c>
    </row>
    <row r="289" spans="1:65" s="2" customFormat="1" ht="14.45" customHeight="1">
      <c r="A289" s="36"/>
      <c r="B289" s="37"/>
      <c r="C289" s="215" t="s">
        <v>957</v>
      </c>
      <c r="D289" s="215" t="s">
        <v>204</v>
      </c>
      <c r="E289" s="216" t="s">
        <v>3756</v>
      </c>
      <c r="F289" s="217" t="s">
        <v>1843</v>
      </c>
      <c r="G289" s="218" t="s">
        <v>287</v>
      </c>
      <c r="H289" s="219">
        <v>60</v>
      </c>
      <c r="I289" s="220"/>
      <c r="J289" s="221">
        <f t="shared" si="75"/>
        <v>0</v>
      </c>
      <c r="K289" s="222"/>
      <c r="L289" s="39"/>
      <c r="M289" s="223" t="s">
        <v>1</v>
      </c>
      <c r="N289" s="224" t="s">
        <v>43</v>
      </c>
      <c r="O289" s="73"/>
      <c r="P289" s="225">
        <f t="shared" si="76"/>
        <v>0</v>
      </c>
      <c r="Q289" s="225">
        <v>0</v>
      </c>
      <c r="R289" s="225">
        <f t="shared" si="77"/>
        <v>0</v>
      </c>
      <c r="S289" s="225">
        <v>0</v>
      </c>
      <c r="T289" s="226">
        <f t="shared" si="78"/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7" t="s">
        <v>659</v>
      </c>
      <c r="AT289" s="227" t="s">
        <v>204</v>
      </c>
      <c r="AU289" s="227" t="s">
        <v>81</v>
      </c>
      <c r="AY289" s="18" t="s">
        <v>202</v>
      </c>
      <c r="BE289" s="122">
        <f t="shared" si="79"/>
        <v>0</v>
      </c>
      <c r="BF289" s="122">
        <f t="shared" si="80"/>
        <v>0</v>
      </c>
      <c r="BG289" s="122">
        <f t="shared" si="81"/>
        <v>0</v>
      </c>
      <c r="BH289" s="122">
        <f t="shared" si="82"/>
        <v>0</v>
      </c>
      <c r="BI289" s="122">
        <f t="shared" si="83"/>
        <v>0</v>
      </c>
      <c r="BJ289" s="18" t="s">
        <v>87</v>
      </c>
      <c r="BK289" s="122">
        <f t="shared" si="84"/>
        <v>0</v>
      </c>
      <c r="BL289" s="18" t="s">
        <v>659</v>
      </c>
      <c r="BM289" s="227" t="s">
        <v>3757</v>
      </c>
    </row>
    <row r="290" spans="1:65" s="2" customFormat="1" ht="14.45" customHeight="1">
      <c r="A290" s="36"/>
      <c r="B290" s="37"/>
      <c r="C290" s="215" t="s">
        <v>962</v>
      </c>
      <c r="D290" s="215" t="s">
        <v>204</v>
      </c>
      <c r="E290" s="216" t="s">
        <v>3758</v>
      </c>
      <c r="F290" s="217" t="s">
        <v>1846</v>
      </c>
      <c r="G290" s="218" t="s">
        <v>1847</v>
      </c>
      <c r="H290" s="219">
        <v>750</v>
      </c>
      <c r="I290" s="220"/>
      <c r="J290" s="221">
        <f t="shared" si="75"/>
        <v>0</v>
      </c>
      <c r="K290" s="222"/>
      <c r="L290" s="39"/>
      <c r="M290" s="223" t="s">
        <v>1</v>
      </c>
      <c r="N290" s="224" t="s">
        <v>43</v>
      </c>
      <c r="O290" s="73"/>
      <c r="P290" s="225">
        <f t="shared" si="76"/>
        <v>0</v>
      </c>
      <c r="Q290" s="225">
        <v>0</v>
      </c>
      <c r="R290" s="225">
        <f t="shared" si="77"/>
        <v>0</v>
      </c>
      <c r="S290" s="225">
        <v>0</v>
      </c>
      <c r="T290" s="226">
        <f t="shared" si="78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27" t="s">
        <v>659</v>
      </c>
      <c r="AT290" s="227" t="s">
        <v>204</v>
      </c>
      <c r="AU290" s="227" t="s">
        <v>81</v>
      </c>
      <c r="AY290" s="18" t="s">
        <v>202</v>
      </c>
      <c r="BE290" s="122">
        <f t="shared" si="79"/>
        <v>0</v>
      </c>
      <c r="BF290" s="122">
        <f t="shared" si="80"/>
        <v>0</v>
      </c>
      <c r="BG290" s="122">
        <f t="shared" si="81"/>
        <v>0</v>
      </c>
      <c r="BH290" s="122">
        <f t="shared" si="82"/>
        <v>0</v>
      </c>
      <c r="BI290" s="122">
        <f t="shared" si="83"/>
        <v>0</v>
      </c>
      <c r="BJ290" s="18" t="s">
        <v>87</v>
      </c>
      <c r="BK290" s="122">
        <f t="shared" si="84"/>
        <v>0</v>
      </c>
      <c r="BL290" s="18" t="s">
        <v>659</v>
      </c>
      <c r="BM290" s="227" t="s">
        <v>3759</v>
      </c>
    </row>
    <row r="291" spans="1:65" s="12" customFormat="1" ht="25.9" customHeight="1">
      <c r="B291" s="199"/>
      <c r="C291" s="200"/>
      <c r="D291" s="201" t="s">
        <v>76</v>
      </c>
      <c r="E291" s="202" t="s">
        <v>1849</v>
      </c>
      <c r="F291" s="202" t="s">
        <v>1850</v>
      </c>
      <c r="G291" s="200"/>
      <c r="H291" s="200"/>
      <c r="I291" s="203"/>
      <c r="J291" s="204">
        <f>BK291</f>
        <v>0</v>
      </c>
      <c r="K291" s="200"/>
      <c r="L291" s="205"/>
      <c r="M291" s="206"/>
      <c r="N291" s="207"/>
      <c r="O291" s="207"/>
      <c r="P291" s="208">
        <f>P292+SUM(P293:P299)</f>
        <v>0</v>
      </c>
      <c r="Q291" s="207"/>
      <c r="R291" s="208">
        <f>R292+SUM(R293:R299)</f>
        <v>0</v>
      </c>
      <c r="S291" s="207"/>
      <c r="T291" s="209">
        <f>T292+SUM(T293:T299)</f>
        <v>0</v>
      </c>
      <c r="AR291" s="210" t="s">
        <v>119</v>
      </c>
      <c r="AT291" s="211" t="s">
        <v>76</v>
      </c>
      <c r="AU291" s="211" t="s">
        <v>77</v>
      </c>
      <c r="AY291" s="210" t="s">
        <v>202</v>
      </c>
      <c r="BK291" s="212">
        <f>BK292+SUM(BK293:BK299)</f>
        <v>0</v>
      </c>
    </row>
    <row r="292" spans="1:65" s="2" customFormat="1" ht="49.15" customHeight="1">
      <c r="A292" s="36"/>
      <c r="B292" s="37"/>
      <c r="C292" s="215" t="s">
        <v>967</v>
      </c>
      <c r="D292" s="215" t="s">
        <v>204</v>
      </c>
      <c r="E292" s="216" t="s">
        <v>1851</v>
      </c>
      <c r="F292" s="217" t="s">
        <v>1852</v>
      </c>
      <c r="G292" s="218" t="s">
        <v>1811</v>
      </c>
      <c r="H292" s="219">
        <v>100</v>
      </c>
      <c r="I292" s="220"/>
      <c r="J292" s="221">
        <f t="shared" ref="J292:J298" si="85">ROUND(I292*H292,2)</f>
        <v>0</v>
      </c>
      <c r="K292" s="222"/>
      <c r="L292" s="39"/>
      <c r="M292" s="223" t="s">
        <v>1</v>
      </c>
      <c r="N292" s="224" t="s">
        <v>43</v>
      </c>
      <c r="O292" s="73"/>
      <c r="P292" s="225">
        <f t="shared" ref="P292:P298" si="86">O292*H292</f>
        <v>0</v>
      </c>
      <c r="Q292" s="225">
        <v>0</v>
      </c>
      <c r="R292" s="225">
        <f t="shared" ref="R292:R298" si="87">Q292*H292</f>
        <v>0</v>
      </c>
      <c r="S292" s="225">
        <v>0</v>
      </c>
      <c r="T292" s="226">
        <f t="shared" ref="T292:T298" si="88"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7" t="s">
        <v>659</v>
      </c>
      <c r="AT292" s="227" t="s">
        <v>204</v>
      </c>
      <c r="AU292" s="227" t="s">
        <v>81</v>
      </c>
      <c r="AY292" s="18" t="s">
        <v>202</v>
      </c>
      <c r="BE292" s="122">
        <f t="shared" ref="BE292:BE298" si="89">IF(N292="základná",J292,0)</f>
        <v>0</v>
      </c>
      <c r="BF292" s="122">
        <f t="shared" ref="BF292:BF298" si="90">IF(N292="znížená",J292,0)</f>
        <v>0</v>
      </c>
      <c r="BG292" s="122">
        <f t="shared" ref="BG292:BG298" si="91">IF(N292="zákl. prenesená",J292,0)</f>
        <v>0</v>
      </c>
      <c r="BH292" s="122">
        <f t="shared" ref="BH292:BH298" si="92">IF(N292="zníž. prenesená",J292,0)</f>
        <v>0</v>
      </c>
      <c r="BI292" s="122">
        <f t="shared" ref="BI292:BI298" si="93">IF(N292="nulová",J292,0)</f>
        <v>0</v>
      </c>
      <c r="BJ292" s="18" t="s">
        <v>87</v>
      </c>
      <c r="BK292" s="122">
        <f t="shared" ref="BK292:BK298" si="94">ROUND(I292*H292,2)</f>
        <v>0</v>
      </c>
      <c r="BL292" s="18" t="s">
        <v>659</v>
      </c>
      <c r="BM292" s="227" t="s">
        <v>3760</v>
      </c>
    </row>
    <row r="293" spans="1:65" s="2" customFormat="1" ht="37.9" customHeight="1">
      <c r="A293" s="36"/>
      <c r="B293" s="37"/>
      <c r="C293" s="215" t="s">
        <v>972</v>
      </c>
      <c r="D293" s="215" t="s">
        <v>204</v>
      </c>
      <c r="E293" s="216" t="s">
        <v>1854</v>
      </c>
      <c r="F293" s="217" t="s">
        <v>1858</v>
      </c>
      <c r="G293" s="218" t="s">
        <v>1811</v>
      </c>
      <c r="H293" s="219">
        <v>50</v>
      </c>
      <c r="I293" s="220"/>
      <c r="J293" s="221">
        <f t="shared" si="85"/>
        <v>0</v>
      </c>
      <c r="K293" s="222"/>
      <c r="L293" s="39"/>
      <c r="M293" s="223" t="s">
        <v>1</v>
      </c>
      <c r="N293" s="224" t="s">
        <v>43</v>
      </c>
      <c r="O293" s="73"/>
      <c r="P293" s="225">
        <f t="shared" si="86"/>
        <v>0</v>
      </c>
      <c r="Q293" s="225">
        <v>0</v>
      </c>
      <c r="R293" s="225">
        <f t="shared" si="87"/>
        <v>0</v>
      </c>
      <c r="S293" s="225">
        <v>0</v>
      </c>
      <c r="T293" s="226">
        <f t="shared" si="88"/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7" t="s">
        <v>659</v>
      </c>
      <c r="AT293" s="227" t="s">
        <v>204</v>
      </c>
      <c r="AU293" s="227" t="s">
        <v>81</v>
      </c>
      <c r="AY293" s="18" t="s">
        <v>202</v>
      </c>
      <c r="BE293" s="122">
        <f t="shared" si="89"/>
        <v>0</v>
      </c>
      <c r="BF293" s="122">
        <f t="shared" si="90"/>
        <v>0</v>
      </c>
      <c r="BG293" s="122">
        <f t="shared" si="91"/>
        <v>0</v>
      </c>
      <c r="BH293" s="122">
        <f t="shared" si="92"/>
        <v>0</v>
      </c>
      <c r="BI293" s="122">
        <f t="shared" si="93"/>
        <v>0</v>
      </c>
      <c r="BJ293" s="18" t="s">
        <v>87</v>
      </c>
      <c r="BK293" s="122">
        <f t="shared" si="94"/>
        <v>0</v>
      </c>
      <c r="BL293" s="18" t="s">
        <v>659</v>
      </c>
      <c r="BM293" s="227" t="s">
        <v>3761</v>
      </c>
    </row>
    <row r="294" spans="1:65" s="2" customFormat="1" ht="37.9" customHeight="1">
      <c r="A294" s="36"/>
      <c r="B294" s="37"/>
      <c r="C294" s="215" t="s">
        <v>978</v>
      </c>
      <c r="D294" s="215" t="s">
        <v>204</v>
      </c>
      <c r="E294" s="216" t="s">
        <v>1857</v>
      </c>
      <c r="F294" s="217" t="s">
        <v>3762</v>
      </c>
      <c r="G294" s="218" t="s">
        <v>1811</v>
      </c>
      <c r="H294" s="219">
        <v>112</v>
      </c>
      <c r="I294" s="220"/>
      <c r="J294" s="221">
        <f t="shared" si="85"/>
        <v>0</v>
      </c>
      <c r="K294" s="222"/>
      <c r="L294" s="39"/>
      <c r="M294" s="223" t="s">
        <v>1</v>
      </c>
      <c r="N294" s="224" t="s">
        <v>43</v>
      </c>
      <c r="O294" s="73"/>
      <c r="P294" s="225">
        <f t="shared" si="86"/>
        <v>0</v>
      </c>
      <c r="Q294" s="225">
        <v>0</v>
      </c>
      <c r="R294" s="225">
        <f t="shared" si="87"/>
        <v>0</v>
      </c>
      <c r="S294" s="225">
        <v>0</v>
      </c>
      <c r="T294" s="226">
        <f t="shared" si="88"/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7" t="s">
        <v>659</v>
      </c>
      <c r="AT294" s="227" t="s">
        <v>204</v>
      </c>
      <c r="AU294" s="227" t="s">
        <v>81</v>
      </c>
      <c r="AY294" s="18" t="s">
        <v>202</v>
      </c>
      <c r="BE294" s="122">
        <f t="shared" si="89"/>
        <v>0</v>
      </c>
      <c r="BF294" s="122">
        <f t="shared" si="90"/>
        <v>0</v>
      </c>
      <c r="BG294" s="122">
        <f t="shared" si="91"/>
        <v>0</v>
      </c>
      <c r="BH294" s="122">
        <f t="shared" si="92"/>
        <v>0</v>
      </c>
      <c r="BI294" s="122">
        <f t="shared" si="93"/>
        <v>0</v>
      </c>
      <c r="BJ294" s="18" t="s">
        <v>87</v>
      </c>
      <c r="BK294" s="122">
        <f t="shared" si="94"/>
        <v>0</v>
      </c>
      <c r="BL294" s="18" t="s">
        <v>659</v>
      </c>
      <c r="BM294" s="227" t="s">
        <v>3763</v>
      </c>
    </row>
    <row r="295" spans="1:65" s="2" customFormat="1" ht="24.2" customHeight="1">
      <c r="A295" s="36"/>
      <c r="B295" s="37"/>
      <c r="C295" s="215" t="s">
        <v>984</v>
      </c>
      <c r="D295" s="215" t="s">
        <v>204</v>
      </c>
      <c r="E295" s="216" t="s">
        <v>1860</v>
      </c>
      <c r="F295" s="217" t="s">
        <v>3764</v>
      </c>
      <c r="G295" s="218" t="s">
        <v>1811</v>
      </c>
      <c r="H295" s="219">
        <v>25</v>
      </c>
      <c r="I295" s="220"/>
      <c r="J295" s="221">
        <f t="shared" si="85"/>
        <v>0</v>
      </c>
      <c r="K295" s="222"/>
      <c r="L295" s="39"/>
      <c r="M295" s="223" t="s">
        <v>1</v>
      </c>
      <c r="N295" s="224" t="s">
        <v>43</v>
      </c>
      <c r="O295" s="73"/>
      <c r="P295" s="225">
        <f t="shared" si="86"/>
        <v>0</v>
      </c>
      <c r="Q295" s="225">
        <v>0</v>
      </c>
      <c r="R295" s="225">
        <f t="shared" si="87"/>
        <v>0</v>
      </c>
      <c r="S295" s="225">
        <v>0</v>
      </c>
      <c r="T295" s="226">
        <f t="shared" si="88"/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7" t="s">
        <v>659</v>
      </c>
      <c r="AT295" s="227" t="s">
        <v>204</v>
      </c>
      <c r="AU295" s="227" t="s">
        <v>81</v>
      </c>
      <c r="AY295" s="18" t="s">
        <v>202</v>
      </c>
      <c r="BE295" s="122">
        <f t="shared" si="89"/>
        <v>0</v>
      </c>
      <c r="BF295" s="122">
        <f t="shared" si="90"/>
        <v>0</v>
      </c>
      <c r="BG295" s="122">
        <f t="shared" si="91"/>
        <v>0</v>
      </c>
      <c r="BH295" s="122">
        <f t="shared" si="92"/>
        <v>0</v>
      </c>
      <c r="BI295" s="122">
        <f t="shared" si="93"/>
        <v>0</v>
      </c>
      <c r="BJ295" s="18" t="s">
        <v>87</v>
      </c>
      <c r="BK295" s="122">
        <f t="shared" si="94"/>
        <v>0</v>
      </c>
      <c r="BL295" s="18" t="s">
        <v>659</v>
      </c>
      <c r="BM295" s="227" t="s">
        <v>3765</v>
      </c>
    </row>
    <row r="296" spans="1:65" s="2" customFormat="1" ht="37.9" customHeight="1">
      <c r="A296" s="36"/>
      <c r="B296" s="37"/>
      <c r="C296" s="215" t="s">
        <v>988</v>
      </c>
      <c r="D296" s="215" t="s">
        <v>204</v>
      </c>
      <c r="E296" s="216" t="s">
        <v>1863</v>
      </c>
      <c r="F296" s="217" t="s">
        <v>1861</v>
      </c>
      <c r="G296" s="218" t="s">
        <v>1811</v>
      </c>
      <c r="H296" s="219">
        <v>100</v>
      </c>
      <c r="I296" s="220"/>
      <c r="J296" s="221">
        <f t="shared" si="85"/>
        <v>0</v>
      </c>
      <c r="K296" s="222"/>
      <c r="L296" s="39"/>
      <c r="M296" s="223" t="s">
        <v>1</v>
      </c>
      <c r="N296" s="224" t="s">
        <v>43</v>
      </c>
      <c r="O296" s="73"/>
      <c r="P296" s="225">
        <f t="shared" si="86"/>
        <v>0</v>
      </c>
      <c r="Q296" s="225">
        <v>0</v>
      </c>
      <c r="R296" s="225">
        <f t="shared" si="87"/>
        <v>0</v>
      </c>
      <c r="S296" s="225">
        <v>0</v>
      </c>
      <c r="T296" s="226">
        <f t="shared" si="88"/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7" t="s">
        <v>659</v>
      </c>
      <c r="AT296" s="227" t="s">
        <v>204</v>
      </c>
      <c r="AU296" s="227" t="s">
        <v>81</v>
      </c>
      <c r="AY296" s="18" t="s">
        <v>202</v>
      </c>
      <c r="BE296" s="122">
        <f t="shared" si="89"/>
        <v>0</v>
      </c>
      <c r="BF296" s="122">
        <f t="shared" si="90"/>
        <v>0</v>
      </c>
      <c r="BG296" s="122">
        <f t="shared" si="91"/>
        <v>0</v>
      </c>
      <c r="BH296" s="122">
        <f t="shared" si="92"/>
        <v>0</v>
      </c>
      <c r="BI296" s="122">
        <f t="shared" si="93"/>
        <v>0</v>
      </c>
      <c r="BJ296" s="18" t="s">
        <v>87</v>
      </c>
      <c r="BK296" s="122">
        <f t="shared" si="94"/>
        <v>0</v>
      </c>
      <c r="BL296" s="18" t="s">
        <v>659</v>
      </c>
      <c r="BM296" s="227" t="s">
        <v>3766</v>
      </c>
    </row>
    <row r="297" spans="1:65" s="2" customFormat="1" ht="37.9" customHeight="1">
      <c r="A297" s="36"/>
      <c r="B297" s="37"/>
      <c r="C297" s="215" t="s">
        <v>994</v>
      </c>
      <c r="D297" s="215" t="s">
        <v>204</v>
      </c>
      <c r="E297" s="216" t="s">
        <v>3767</v>
      </c>
      <c r="F297" s="217" t="s">
        <v>3768</v>
      </c>
      <c r="G297" s="218" t="s">
        <v>1811</v>
      </c>
      <c r="H297" s="219">
        <v>20</v>
      </c>
      <c r="I297" s="220"/>
      <c r="J297" s="221">
        <f t="shared" si="85"/>
        <v>0</v>
      </c>
      <c r="K297" s="222"/>
      <c r="L297" s="39"/>
      <c r="M297" s="223" t="s">
        <v>1</v>
      </c>
      <c r="N297" s="224" t="s">
        <v>43</v>
      </c>
      <c r="O297" s="73"/>
      <c r="P297" s="225">
        <f t="shared" si="86"/>
        <v>0</v>
      </c>
      <c r="Q297" s="225">
        <v>0</v>
      </c>
      <c r="R297" s="225">
        <f t="shared" si="87"/>
        <v>0</v>
      </c>
      <c r="S297" s="225">
        <v>0</v>
      </c>
      <c r="T297" s="226">
        <f t="shared" si="88"/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27" t="s">
        <v>659</v>
      </c>
      <c r="AT297" s="227" t="s">
        <v>204</v>
      </c>
      <c r="AU297" s="227" t="s">
        <v>81</v>
      </c>
      <c r="AY297" s="18" t="s">
        <v>202</v>
      </c>
      <c r="BE297" s="122">
        <f t="shared" si="89"/>
        <v>0</v>
      </c>
      <c r="BF297" s="122">
        <f t="shared" si="90"/>
        <v>0</v>
      </c>
      <c r="BG297" s="122">
        <f t="shared" si="91"/>
        <v>0</v>
      </c>
      <c r="BH297" s="122">
        <f t="shared" si="92"/>
        <v>0</v>
      </c>
      <c r="BI297" s="122">
        <f t="shared" si="93"/>
        <v>0</v>
      </c>
      <c r="BJ297" s="18" t="s">
        <v>87</v>
      </c>
      <c r="BK297" s="122">
        <f t="shared" si="94"/>
        <v>0</v>
      </c>
      <c r="BL297" s="18" t="s">
        <v>659</v>
      </c>
      <c r="BM297" s="227" t="s">
        <v>3769</v>
      </c>
    </row>
    <row r="298" spans="1:65" s="2" customFormat="1" ht="24.2" customHeight="1">
      <c r="A298" s="36"/>
      <c r="B298" s="37"/>
      <c r="C298" s="215" t="s">
        <v>997</v>
      </c>
      <c r="D298" s="215" t="s">
        <v>204</v>
      </c>
      <c r="E298" s="216" t="s">
        <v>3770</v>
      </c>
      <c r="F298" s="217" t="s">
        <v>3771</v>
      </c>
      <c r="G298" s="218" t="s">
        <v>1811</v>
      </c>
      <c r="H298" s="219">
        <v>25</v>
      </c>
      <c r="I298" s="220"/>
      <c r="J298" s="221">
        <f t="shared" si="85"/>
        <v>0</v>
      </c>
      <c r="K298" s="222"/>
      <c r="L298" s="39"/>
      <c r="M298" s="223" t="s">
        <v>1</v>
      </c>
      <c r="N298" s="224" t="s">
        <v>43</v>
      </c>
      <c r="O298" s="73"/>
      <c r="P298" s="225">
        <f t="shared" si="86"/>
        <v>0</v>
      </c>
      <c r="Q298" s="225">
        <v>0</v>
      </c>
      <c r="R298" s="225">
        <f t="shared" si="87"/>
        <v>0</v>
      </c>
      <c r="S298" s="225">
        <v>0</v>
      </c>
      <c r="T298" s="226">
        <f t="shared" si="88"/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27" t="s">
        <v>659</v>
      </c>
      <c r="AT298" s="227" t="s">
        <v>204</v>
      </c>
      <c r="AU298" s="227" t="s">
        <v>81</v>
      </c>
      <c r="AY298" s="18" t="s">
        <v>202</v>
      </c>
      <c r="BE298" s="122">
        <f t="shared" si="89"/>
        <v>0</v>
      </c>
      <c r="BF298" s="122">
        <f t="shared" si="90"/>
        <v>0</v>
      </c>
      <c r="BG298" s="122">
        <f t="shared" si="91"/>
        <v>0</v>
      </c>
      <c r="BH298" s="122">
        <f t="shared" si="92"/>
        <v>0</v>
      </c>
      <c r="BI298" s="122">
        <f t="shared" si="93"/>
        <v>0</v>
      </c>
      <c r="BJ298" s="18" t="s">
        <v>87</v>
      </c>
      <c r="BK298" s="122">
        <f t="shared" si="94"/>
        <v>0</v>
      </c>
      <c r="BL298" s="18" t="s">
        <v>659</v>
      </c>
      <c r="BM298" s="227" t="s">
        <v>3772</v>
      </c>
    </row>
    <row r="299" spans="1:65" s="12" customFormat="1" ht="22.9" customHeight="1">
      <c r="B299" s="199"/>
      <c r="C299" s="200"/>
      <c r="D299" s="201" t="s">
        <v>76</v>
      </c>
      <c r="E299" s="213" t="s">
        <v>1866</v>
      </c>
      <c r="F299" s="213" t="s">
        <v>1867</v>
      </c>
      <c r="G299" s="200"/>
      <c r="H299" s="200"/>
      <c r="I299" s="203"/>
      <c r="J299" s="214">
        <f>BK299</f>
        <v>0</v>
      </c>
      <c r="K299" s="200"/>
      <c r="L299" s="205"/>
      <c r="M299" s="206"/>
      <c r="N299" s="207"/>
      <c r="O299" s="207"/>
      <c r="P299" s="208">
        <f>SUM(P300:P301)</f>
        <v>0</v>
      </c>
      <c r="Q299" s="207"/>
      <c r="R299" s="208">
        <f>SUM(R300:R301)</f>
        <v>0</v>
      </c>
      <c r="S299" s="207"/>
      <c r="T299" s="209">
        <f>SUM(T300:T301)</f>
        <v>0</v>
      </c>
      <c r="AR299" s="210" t="s">
        <v>81</v>
      </c>
      <c r="AT299" s="211" t="s">
        <v>76</v>
      </c>
      <c r="AU299" s="211" t="s">
        <v>81</v>
      </c>
      <c r="AY299" s="210" t="s">
        <v>202</v>
      </c>
      <c r="BK299" s="212">
        <f>SUM(BK300:BK301)</f>
        <v>0</v>
      </c>
    </row>
    <row r="300" spans="1:65" s="2" customFormat="1" ht="24.2" customHeight="1">
      <c r="A300" s="36"/>
      <c r="B300" s="37"/>
      <c r="C300" s="272" t="s">
        <v>1001</v>
      </c>
      <c r="D300" s="272" t="s">
        <v>489</v>
      </c>
      <c r="E300" s="273" t="s">
        <v>1868</v>
      </c>
      <c r="F300" s="274" t="s">
        <v>1869</v>
      </c>
      <c r="G300" s="275" t="s">
        <v>1811</v>
      </c>
      <c r="H300" s="276">
        <v>100</v>
      </c>
      <c r="I300" s="277"/>
      <c r="J300" s="278">
        <f>ROUND(I300*H300,2)</f>
        <v>0</v>
      </c>
      <c r="K300" s="279"/>
      <c r="L300" s="280"/>
      <c r="M300" s="281" t="s">
        <v>1</v>
      </c>
      <c r="N300" s="282" t="s">
        <v>43</v>
      </c>
      <c r="O300" s="73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27" t="s">
        <v>659</v>
      </c>
      <c r="AT300" s="227" t="s">
        <v>489</v>
      </c>
      <c r="AU300" s="227" t="s">
        <v>87</v>
      </c>
      <c r="AY300" s="18" t="s">
        <v>202</v>
      </c>
      <c r="BE300" s="122">
        <f>IF(N300="základná",J300,0)</f>
        <v>0</v>
      </c>
      <c r="BF300" s="122">
        <f>IF(N300="znížená",J300,0)</f>
        <v>0</v>
      </c>
      <c r="BG300" s="122">
        <f>IF(N300="zákl. prenesená",J300,0)</f>
        <v>0</v>
      </c>
      <c r="BH300" s="122">
        <f>IF(N300="zníž. prenesená",J300,0)</f>
        <v>0</v>
      </c>
      <c r="BI300" s="122">
        <f>IF(N300="nulová",J300,0)</f>
        <v>0</v>
      </c>
      <c r="BJ300" s="18" t="s">
        <v>87</v>
      </c>
      <c r="BK300" s="122">
        <f>ROUND(I300*H300,2)</f>
        <v>0</v>
      </c>
      <c r="BL300" s="18" t="s">
        <v>659</v>
      </c>
      <c r="BM300" s="227" t="s">
        <v>3773</v>
      </c>
    </row>
    <row r="301" spans="1:65" s="2" customFormat="1" ht="14.45" customHeight="1">
      <c r="A301" s="36"/>
      <c r="B301" s="37"/>
      <c r="C301" s="215" t="s">
        <v>1007</v>
      </c>
      <c r="D301" s="215" t="s">
        <v>204</v>
      </c>
      <c r="E301" s="216" t="s">
        <v>1871</v>
      </c>
      <c r="F301" s="217" t="s">
        <v>1872</v>
      </c>
      <c r="G301" s="218" t="s">
        <v>1811</v>
      </c>
      <c r="H301" s="219">
        <v>70</v>
      </c>
      <c r="I301" s="220"/>
      <c r="J301" s="221">
        <f>ROUND(I301*H301,2)</f>
        <v>0</v>
      </c>
      <c r="K301" s="222"/>
      <c r="L301" s="39"/>
      <c r="M301" s="284" t="s">
        <v>1</v>
      </c>
      <c r="N301" s="285" t="s">
        <v>43</v>
      </c>
      <c r="O301" s="286"/>
      <c r="P301" s="287">
        <f>O301*H301</f>
        <v>0</v>
      </c>
      <c r="Q301" s="287">
        <v>0</v>
      </c>
      <c r="R301" s="287">
        <f>Q301*H301</f>
        <v>0</v>
      </c>
      <c r="S301" s="287">
        <v>0</v>
      </c>
      <c r="T301" s="288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7" t="s">
        <v>208</v>
      </c>
      <c r="AT301" s="227" t="s">
        <v>204</v>
      </c>
      <c r="AU301" s="227" t="s">
        <v>87</v>
      </c>
      <c r="AY301" s="18" t="s">
        <v>202</v>
      </c>
      <c r="BE301" s="122">
        <f>IF(N301="základná",J301,0)</f>
        <v>0</v>
      </c>
      <c r="BF301" s="122">
        <f>IF(N301="znížená",J301,0)</f>
        <v>0</v>
      </c>
      <c r="BG301" s="122">
        <f>IF(N301="zákl. prenesená",J301,0)</f>
        <v>0</v>
      </c>
      <c r="BH301" s="122">
        <f>IF(N301="zníž. prenesená",J301,0)</f>
        <v>0</v>
      </c>
      <c r="BI301" s="122">
        <f>IF(N301="nulová",J301,0)</f>
        <v>0</v>
      </c>
      <c r="BJ301" s="18" t="s">
        <v>87</v>
      </c>
      <c r="BK301" s="122">
        <f>ROUND(I301*H301,2)</f>
        <v>0</v>
      </c>
      <c r="BL301" s="18" t="s">
        <v>208</v>
      </c>
      <c r="BM301" s="227" t="s">
        <v>3774</v>
      </c>
    </row>
    <row r="302" spans="1:65" s="2" customFormat="1" ht="6.95" customHeight="1">
      <c r="A302" s="36"/>
      <c r="B302" s="56"/>
      <c r="C302" s="57"/>
      <c r="D302" s="57"/>
      <c r="E302" s="57"/>
      <c r="F302" s="57"/>
      <c r="G302" s="57"/>
      <c r="H302" s="57"/>
      <c r="I302" s="57"/>
      <c r="J302" s="57"/>
      <c r="K302" s="57"/>
      <c r="L302" s="39"/>
      <c r="M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</row>
  </sheetData>
  <sheetProtection algorithmName="SHA-512" hashValue="RMuUAiRiAk4VlsZWoPk2+ivp8792s6JxDU1IaiwOCBkVZY2xD89aHHQe5rthez2WZpJOp6RxZ+C5Vuqbky0exA==" saltValue="Vaj3uNfKPmxLblzPnCXQMBFlpFSyROfFECp2xzurqx340/ftI3iN7PAFF/bLCg5RunDSsd5o98shmEdwr7mBXg==" spinCount="100000" sheet="1" objects="1" scenarios="1" formatColumns="0" formatRows="0" autoFilter="0"/>
  <autoFilter ref="C140:K301"/>
  <mergeCells count="17">
    <mergeCell ref="E133:H133"/>
    <mergeCell ref="L2:V2"/>
    <mergeCell ref="D115:F115"/>
    <mergeCell ref="D116:F116"/>
    <mergeCell ref="D117:F117"/>
    <mergeCell ref="E129:H129"/>
    <mergeCell ref="E131:H131"/>
    <mergeCell ref="E85:H85"/>
    <mergeCell ref="E87:H87"/>
    <mergeCell ref="E89:H89"/>
    <mergeCell ref="D113:F113"/>
    <mergeCell ref="D114:F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4"/>
  <sheetViews>
    <sheetView showGridLines="0" topLeftCell="A17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113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30" customHeight="1">
      <c r="A11" s="36"/>
      <c r="B11" s="39"/>
      <c r="C11" s="36"/>
      <c r="D11" s="36"/>
      <c r="E11" s="348" t="s">
        <v>1874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J102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ROUND((SUM(BE102:BE109) + SUM(BE131:BE153)),  2)</f>
        <v>0</v>
      </c>
      <c r="G37" s="36"/>
      <c r="H37" s="36"/>
      <c r="I37" s="146">
        <v>0.2</v>
      </c>
      <c r="J37" s="145">
        <f>ROUND(((SUM(BE102:BE109) + SUM(BE131:BE153))*I37),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ROUND((SUM(BF102:BF109) + SUM(BF131:BF153)),  2)</f>
        <v>0</v>
      </c>
      <c r="G38" s="36"/>
      <c r="H38" s="36"/>
      <c r="I38" s="146">
        <v>0.2</v>
      </c>
      <c r="J38" s="145">
        <f>ROUND(((SUM(BF102:BF109) + SUM(BF131:BF153))*I38),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ROUND((SUM(BG102:BG109) + SUM(BG131:BG153)),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ROUND((SUM(BH102:BH109) + SUM(BH131:BH153)),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ROUND((SUM(BI102:BI109) + SUM(BI131:BI153)),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2272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30" customHeight="1">
      <c r="A89" s="36"/>
      <c r="B89" s="37"/>
      <c r="C89" s="38"/>
      <c r="D89" s="38"/>
      <c r="E89" s="339" t="str">
        <f>E11</f>
        <v>21M-22 - Svietidlá -materiál/požiadavky -včítane svetelných zdrojov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3775</v>
      </c>
      <c r="E99" s="171"/>
      <c r="F99" s="171"/>
      <c r="G99" s="171"/>
      <c r="H99" s="171"/>
      <c r="I99" s="171"/>
      <c r="J99" s="172">
        <f>J132</f>
        <v>0</v>
      </c>
      <c r="K99" s="169"/>
      <c r="L99" s="173"/>
    </row>
    <row r="100" spans="1:65" s="2" customFormat="1" ht="21.7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6.9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29.25" customHeight="1">
      <c r="A102" s="36"/>
      <c r="B102" s="37"/>
      <c r="C102" s="167" t="s">
        <v>179</v>
      </c>
      <c r="D102" s="38"/>
      <c r="E102" s="38"/>
      <c r="F102" s="38"/>
      <c r="G102" s="38"/>
      <c r="H102" s="38"/>
      <c r="I102" s="38"/>
      <c r="J102" s="179">
        <f>ROUND(J103 + J104 + J105 + J106 + J107 + J108,2)</f>
        <v>0</v>
      </c>
      <c r="K102" s="38"/>
      <c r="L102" s="53"/>
      <c r="N102" s="180" t="s">
        <v>41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18" customHeight="1">
      <c r="A103" s="36"/>
      <c r="B103" s="37"/>
      <c r="C103" s="38"/>
      <c r="D103" s="345" t="s">
        <v>180</v>
      </c>
      <c r="E103" s="344"/>
      <c r="F103" s="344"/>
      <c r="G103" s="38"/>
      <c r="H103" s="38"/>
      <c r="I103" s="38"/>
      <c r="J103" s="119">
        <v>0</v>
      </c>
      <c r="K103" s="38"/>
      <c r="L103" s="181"/>
      <c r="M103" s="182"/>
      <c r="N103" s="183" t="s">
        <v>43</v>
      </c>
      <c r="O103" s="182"/>
      <c r="P103" s="182"/>
      <c r="Q103" s="182"/>
      <c r="R103" s="182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5" t="s">
        <v>181</v>
      </c>
      <c r="AZ103" s="182"/>
      <c r="BA103" s="182"/>
      <c r="BB103" s="182"/>
      <c r="BC103" s="182"/>
      <c r="BD103" s="182"/>
      <c r="BE103" s="186">
        <f t="shared" ref="BE103:BE108" si="0">IF(N103="základná",J103,0)</f>
        <v>0</v>
      </c>
      <c r="BF103" s="186">
        <f t="shared" ref="BF103:BF108" si="1">IF(N103="znížená",J103,0)</f>
        <v>0</v>
      </c>
      <c r="BG103" s="186">
        <f t="shared" ref="BG103:BG108" si="2">IF(N103="zákl. prenesená",J103,0)</f>
        <v>0</v>
      </c>
      <c r="BH103" s="186">
        <f t="shared" ref="BH103:BH108" si="3">IF(N103="zníž. prenesená",J103,0)</f>
        <v>0</v>
      </c>
      <c r="BI103" s="186">
        <f t="shared" ref="BI103:BI108" si="4">IF(N103="nulová",J103,0)</f>
        <v>0</v>
      </c>
      <c r="BJ103" s="185" t="s">
        <v>87</v>
      </c>
      <c r="BK103" s="182"/>
      <c r="BL103" s="182"/>
      <c r="BM103" s="182"/>
    </row>
    <row r="104" spans="1:65" s="2" customFormat="1" ht="18" customHeight="1">
      <c r="A104" s="36"/>
      <c r="B104" s="37"/>
      <c r="C104" s="38"/>
      <c r="D104" s="345" t="s">
        <v>182</v>
      </c>
      <c r="E104" s="344"/>
      <c r="F104" s="344"/>
      <c r="G104" s="38"/>
      <c r="H104" s="38"/>
      <c r="I104" s="38"/>
      <c r="J104" s="119">
        <v>0</v>
      </c>
      <c r="K104" s="38"/>
      <c r="L104" s="181"/>
      <c r="M104" s="182"/>
      <c r="N104" s="183" t="s">
        <v>43</v>
      </c>
      <c r="O104" s="182"/>
      <c r="P104" s="182"/>
      <c r="Q104" s="182"/>
      <c r="R104" s="182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5" t="s">
        <v>181</v>
      </c>
      <c r="AZ104" s="182"/>
      <c r="BA104" s="182"/>
      <c r="BB104" s="182"/>
      <c r="BC104" s="182"/>
      <c r="BD104" s="182"/>
      <c r="BE104" s="186">
        <f t="shared" si="0"/>
        <v>0</v>
      </c>
      <c r="BF104" s="186">
        <f t="shared" si="1"/>
        <v>0</v>
      </c>
      <c r="BG104" s="186">
        <f t="shared" si="2"/>
        <v>0</v>
      </c>
      <c r="BH104" s="186">
        <f t="shared" si="3"/>
        <v>0</v>
      </c>
      <c r="BI104" s="186">
        <f t="shared" si="4"/>
        <v>0</v>
      </c>
      <c r="BJ104" s="185" t="s">
        <v>87</v>
      </c>
      <c r="BK104" s="182"/>
      <c r="BL104" s="182"/>
      <c r="BM104" s="182"/>
    </row>
    <row r="105" spans="1:65" s="2" customFormat="1" ht="18" customHeight="1">
      <c r="A105" s="36"/>
      <c r="B105" s="37"/>
      <c r="C105" s="38"/>
      <c r="D105" s="345" t="s">
        <v>183</v>
      </c>
      <c r="E105" s="344"/>
      <c r="F105" s="344"/>
      <c r="G105" s="38"/>
      <c r="H105" s="38"/>
      <c r="I105" s="38"/>
      <c r="J105" s="119">
        <v>0</v>
      </c>
      <c r="K105" s="38"/>
      <c r="L105" s="181"/>
      <c r="M105" s="182"/>
      <c r="N105" s="183" t="s">
        <v>43</v>
      </c>
      <c r="O105" s="182"/>
      <c r="P105" s="182"/>
      <c r="Q105" s="182"/>
      <c r="R105" s="182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5" t="s">
        <v>181</v>
      </c>
      <c r="AZ105" s="182"/>
      <c r="BA105" s="182"/>
      <c r="BB105" s="182"/>
      <c r="BC105" s="182"/>
      <c r="BD105" s="182"/>
      <c r="BE105" s="186">
        <f t="shared" si="0"/>
        <v>0</v>
      </c>
      <c r="BF105" s="186">
        <f t="shared" si="1"/>
        <v>0</v>
      </c>
      <c r="BG105" s="186">
        <f t="shared" si="2"/>
        <v>0</v>
      </c>
      <c r="BH105" s="186">
        <f t="shared" si="3"/>
        <v>0</v>
      </c>
      <c r="BI105" s="186">
        <f t="shared" si="4"/>
        <v>0</v>
      </c>
      <c r="BJ105" s="185" t="s">
        <v>87</v>
      </c>
      <c r="BK105" s="182"/>
      <c r="BL105" s="182"/>
      <c r="BM105" s="182"/>
    </row>
    <row r="106" spans="1:65" s="2" customFormat="1" ht="18" customHeight="1">
      <c r="A106" s="36"/>
      <c r="B106" s="37"/>
      <c r="C106" s="38"/>
      <c r="D106" s="345" t="s">
        <v>184</v>
      </c>
      <c r="E106" s="344"/>
      <c r="F106" s="344"/>
      <c r="G106" s="38"/>
      <c r="H106" s="38"/>
      <c r="I106" s="38"/>
      <c r="J106" s="119">
        <v>0</v>
      </c>
      <c r="K106" s="38"/>
      <c r="L106" s="181"/>
      <c r="M106" s="182"/>
      <c r="N106" s="183" t="s">
        <v>43</v>
      </c>
      <c r="O106" s="182"/>
      <c r="P106" s="182"/>
      <c r="Q106" s="182"/>
      <c r="R106" s="182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5" t="s">
        <v>181</v>
      </c>
      <c r="AZ106" s="182"/>
      <c r="BA106" s="182"/>
      <c r="BB106" s="182"/>
      <c r="BC106" s="182"/>
      <c r="BD106" s="182"/>
      <c r="BE106" s="186">
        <f t="shared" si="0"/>
        <v>0</v>
      </c>
      <c r="BF106" s="186">
        <f t="shared" si="1"/>
        <v>0</v>
      </c>
      <c r="BG106" s="186">
        <f t="shared" si="2"/>
        <v>0</v>
      </c>
      <c r="BH106" s="186">
        <f t="shared" si="3"/>
        <v>0</v>
      </c>
      <c r="BI106" s="186">
        <f t="shared" si="4"/>
        <v>0</v>
      </c>
      <c r="BJ106" s="185" t="s">
        <v>87</v>
      </c>
      <c r="BK106" s="182"/>
      <c r="BL106" s="182"/>
      <c r="BM106" s="182"/>
    </row>
    <row r="107" spans="1:65" s="2" customFormat="1" ht="18" customHeight="1">
      <c r="A107" s="36"/>
      <c r="B107" s="37"/>
      <c r="C107" s="38"/>
      <c r="D107" s="345" t="s">
        <v>185</v>
      </c>
      <c r="E107" s="344"/>
      <c r="F107" s="344"/>
      <c r="G107" s="38"/>
      <c r="H107" s="38"/>
      <c r="I107" s="38"/>
      <c r="J107" s="119">
        <v>0</v>
      </c>
      <c r="K107" s="38"/>
      <c r="L107" s="181"/>
      <c r="M107" s="182"/>
      <c r="N107" s="183" t="s">
        <v>43</v>
      </c>
      <c r="O107" s="182"/>
      <c r="P107" s="182"/>
      <c r="Q107" s="182"/>
      <c r="R107" s="182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5" t="s">
        <v>181</v>
      </c>
      <c r="AZ107" s="182"/>
      <c r="BA107" s="182"/>
      <c r="BB107" s="182"/>
      <c r="BC107" s="182"/>
      <c r="BD107" s="182"/>
      <c r="BE107" s="186">
        <f t="shared" si="0"/>
        <v>0</v>
      </c>
      <c r="BF107" s="186">
        <f t="shared" si="1"/>
        <v>0</v>
      </c>
      <c r="BG107" s="186">
        <f t="shared" si="2"/>
        <v>0</v>
      </c>
      <c r="BH107" s="186">
        <f t="shared" si="3"/>
        <v>0</v>
      </c>
      <c r="BI107" s="186">
        <f t="shared" si="4"/>
        <v>0</v>
      </c>
      <c r="BJ107" s="185" t="s">
        <v>87</v>
      </c>
      <c r="BK107" s="182"/>
      <c r="BL107" s="182"/>
      <c r="BM107" s="182"/>
    </row>
    <row r="108" spans="1:65" s="2" customFormat="1" ht="18" customHeight="1">
      <c r="A108" s="36"/>
      <c r="B108" s="37"/>
      <c r="C108" s="38"/>
      <c r="D108" s="118" t="s">
        <v>186</v>
      </c>
      <c r="E108" s="38"/>
      <c r="F108" s="38"/>
      <c r="G108" s="38"/>
      <c r="H108" s="38"/>
      <c r="I108" s="38"/>
      <c r="J108" s="119">
        <f>ROUND(J32*T108,2)</f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187</v>
      </c>
      <c r="AZ108" s="182"/>
      <c r="BA108" s="182"/>
      <c r="BB108" s="182"/>
      <c r="BC108" s="182"/>
      <c r="BD108" s="182"/>
      <c r="BE108" s="186">
        <f t="shared" si="0"/>
        <v>0</v>
      </c>
      <c r="BF108" s="186">
        <f t="shared" si="1"/>
        <v>0</v>
      </c>
      <c r="BG108" s="186">
        <f t="shared" si="2"/>
        <v>0</v>
      </c>
      <c r="BH108" s="186">
        <f t="shared" si="3"/>
        <v>0</v>
      </c>
      <c r="BI108" s="186">
        <f t="shared" si="4"/>
        <v>0</v>
      </c>
      <c r="BJ108" s="185" t="s">
        <v>87</v>
      </c>
      <c r="BK108" s="182"/>
      <c r="BL108" s="182"/>
      <c r="BM108" s="182"/>
    </row>
    <row r="109" spans="1:65" s="2" customFormat="1" ht="11.25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5" s="2" customFormat="1" ht="29.25" customHeight="1">
      <c r="A110" s="36"/>
      <c r="B110" s="37"/>
      <c r="C110" s="126" t="s">
        <v>151</v>
      </c>
      <c r="D110" s="127"/>
      <c r="E110" s="127"/>
      <c r="F110" s="127"/>
      <c r="G110" s="127"/>
      <c r="H110" s="127"/>
      <c r="I110" s="127"/>
      <c r="J110" s="128">
        <f>ROUND(J98+J102,2)</f>
        <v>0</v>
      </c>
      <c r="K110" s="127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65" s="2" customFormat="1" ht="6.95" customHeight="1">
      <c r="A111" s="36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pans="1:31" s="2" customFormat="1" ht="6.95" customHeight="1">
      <c r="A115" s="36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s="2" customFormat="1" ht="24.95" customHeight="1">
      <c r="A116" s="36"/>
      <c r="B116" s="37"/>
      <c r="C116" s="24" t="s">
        <v>188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31" s="2" customFormat="1" ht="6.95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31" s="2" customFormat="1" ht="12" customHeight="1">
      <c r="A118" s="36"/>
      <c r="B118" s="37"/>
      <c r="C118" s="30" t="s">
        <v>15</v>
      </c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s="2" customFormat="1" ht="26.25" customHeight="1">
      <c r="A119" s="36"/>
      <c r="B119" s="37"/>
      <c r="C119" s="38"/>
      <c r="D119" s="38"/>
      <c r="E119" s="353" t="str">
        <f>E7</f>
        <v>Rekonštrukcia Spišského hradu, Románsky palác a Západné paláce II.etapa</v>
      </c>
      <c r="F119" s="354"/>
      <c r="G119" s="354"/>
      <c r="H119" s="354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1" customFormat="1" ht="12" customHeight="1">
      <c r="B120" s="22"/>
      <c r="C120" s="30" t="s">
        <v>153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6"/>
      <c r="B121" s="37"/>
      <c r="C121" s="38"/>
      <c r="D121" s="38"/>
      <c r="E121" s="353" t="s">
        <v>2272</v>
      </c>
      <c r="F121" s="355"/>
      <c r="G121" s="355"/>
      <c r="H121" s="355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12" customHeight="1">
      <c r="A122" s="36"/>
      <c r="B122" s="37"/>
      <c r="C122" s="30" t="s">
        <v>1260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30" customHeight="1">
      <c r="A123" s="36"/>
      <c r="B123" s="37"/>
      <c r="C123" s="38"/>
      <c r="D123" s="38"/>
      <c r="E123" s="339" t="str">
        <f>E11</f>
        <v>21M-22 - Svietidlá -materiál/požiadavky -včítane svetelných zdrojov</v>
      </c>
      <c r="F123" s="355"/>
      <c r="G123" s="355"/>
      <c r="H123" s="355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2" customFormat="1" ht="6.95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s="2" customFormat="1" ht="12" customHeight="1">
      <c r="A125" s="36"/>
      <c r="B125" s="37"/>
      <c r="C125" s="30" t="s">
        <v>19</v>
      </c>
      <c r="D125" s="38"/>
      <c r="E125" s="38"/>
      <c r="F125" s="28" t="str">
        <f>F14</f>
        <v xml:space="preserve"> </v>
      </c>
      <c r="G125" s="38"/>
      <c r="H125" s="38"/>
      <c r="I125" s="30" t="s">
        <v>21</v>
      </c>
      <c r="J125" s="68" t="str">
        <f>IF(J14="","",J14)</f>
        <v>20. 3. 2021</v>
      </c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6.95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25.7" customHeight="1">
      <c r="A127" s="36"/>
      <c r="B127" s="37"/>
      <c r="C127" s="30" t="s">
        <v>23</v>
      </c>
      <c r="D127" s="38"/>
      <c r="E127" s="38"/>
      <c r="F127" s="28" t="str">
        <f>E17</f>
        <v>Slovenské národné múzeum Bratislava</v>
      </c>
      <c r="G127" s="38"/>
      <c r="H127" s="38"/>
      <c r="I127" s="30" t="s">
        <v>29</v>
      </c>
      <c r="J127" s="33" t="str">
        <f>E23</f>
        <v>Štúdio J  J s.r.o. Levoča</v>
      </c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15.2" customHeight="1">
      <c r="A128" s="36"/>
      <c r="B128" s="37"/>
      <c r="C128" s="30" t="s">
        <v>27</v>
      </c>
      <c r="D128" s="38"/>
      <c r="E128" s="38"/>
      <c r="F128" s="28" t="str">
        <f>IF(E20="","",E20)</f>
        <v>Vyplň údaj</v>
      </c>
      <c r="G128" s="38"/>
      <c r="H128" s="38"/>
      <c r="I128" s="30" t="s">
        <v>31</v>
      </c>
      <c r="J128" s="33" t="str">
        <f>E26</f>
        <v>Anna Hricová</v>
      </c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0.3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11" customFormat="1" ht="29.25" customHeight="1">
      <c r="A130" s="187"/>
      <c r="B130" s="188"/>
      <c r="C130" s="189" t="s">
        <v>189</v>
      </c>
      <c r="D130" s="190" t="s">
        <v>62</v>
      </c>
      <c r="E130" s="190" t="s">
        <v>58</v>
      </c>
      <c r="F130" s="190" t="s">
        <v>59</v>
      </c>
      <c r="G130" s="190" t="s">
        <v>190</v>
      </c>
      <c r="H130" s="190" t="s">
        <v>191</v>
      </c>
      <c r="I130" s="190" t="s">
        <v>192</v>
      </c>
      <c r="J130" s="191" t="s">
        <v>158</v>
      </c>
      <c r="K130" s="192" t="s">
        <v>193</v>
      </c>
      <c r="L130" s="193"/>
      <c r="M130" s="77" t="s">
        <v>1</v>
      </c>
      <c r="N130" s="78" t="s">
        <v>41</v>
      </c>
      <c r="O130" s="78" t="s">
        <v>194</v>
      </c>
      <c r="P130" s="78" t="s">
        <v>195</v>
      </c>
      <c r="Q130" s="78" t="s">
        <v>196</v>
      </c>
      <c r="R130" s="78" t="s">
        <v>197</v>
      </c>
      <c r="S130" s="78" t="s">
        <v>198</v>
      </c>
      <c r="T130" s="79" t="s">
        <v>199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</row>
    <row r="131" spans="1:65" s="2" customFormat="1" ht="22.9" customHeight="1">
      <c r="A131" s="36"/>
      <c r="B131" s="37"/>
      <c r="C131" s="84" t="s">
        <v>155</v>
      </c>
      <c r="D131" s="38"/>
      <c r="E131" s="38"/>
      <c r="F131" s="38"/>
      <c r="G131" s="38"/>
      <c r="H131" s="38"/>
      <c r="I131" s="38"/>
      <c r="J131" s="194">
        <f>BK131</f>
        <v>0</v>
      </c>
      <c r="K131" s="38"/>
      <c r="L131" s="39"/>
      <c r="M131" s="80"/>
      <c r="N131" s="195"/>
      <c r="O131" s="81"/>
      <c r="P131" s="196">
        <f>P132</f>
        <v>0</v>
      </c>
      <c r="Q131" s="81"/>
      <c r="R131" s="196">
        <f>R132</f>
        <v>0</v>
      </c>
      <c r="S131" s="81"/>
      <c r="T131" s="197">
        <f>T132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76</v>
      </c>
      <c r="AU131" s="18" t="s">
        <v>160</v>
      </c>
      <c r="BK131" s="198">
        <f>BK132</f>
        <v>0</v>
      </c>
    </row>
    <row r="132" spans="1:65" s="12" customFormat="1" ht="25.9" customHeight="1">
      <c r="B132" s="199"/>
      <c r="C132" s="200"/>
      <c r="D132" s="201" t="s">
        <v>76</v>
      </c>
      <c r="E132" s="202" t="s">
        <v>1471</v>
      </c>
      <c r="F132" s="202" t="s">
        <v>3776</v>
      </c>
      <c r="G132" s="200"/>
      <c r="H132" s="200"/>
      <c r="I132" s="203"/>
      <c r="J132" s="204">
        <f>BK132</f>
        <v>0</v>
      </c>
      <c r="K132" s="200"/>
      <c r="L132" s="205"/>
      <c r="M132" s="206"/>
      <c r="N132" s="207"/>
      <c r="O132" s="207"/>
      <c r="P132" s="208">
        <f>SUM(P133:P153)</f>
        <v>0</v>
      </c>
      <c r="Q132" s="207"/>
      <c r="R132" s="208">
        <f>SUM(R133:R153)</f>
        <v>0</v>
      </c>
      <c r="S132" s="207"/>
      <c r="T132" s="209">
        <f>SUM(T133:T153)</f>
        <v>0</v>
      </c>
      <c r="AR132" s="210" t="s">
        <v>81</v>
      </c>
      <c r="AT132" s="211" t="s">
        <v>76</v>
      </c>
      <c r="AU132" s="211" t="s">
        <v>77</v>
      </c>
      <c r="AY132" s="210" t="s">
        <v>202</v>
      </c>
      <c r="BK132" s="212">
        <f>SUM(BK133:BK153)</f>
        <v>0</v>
      </c>
    </row>
    <row r="133" spans="1:65" s="2" customFormat="1" ht="24.2" customHeight="1">
      <c r="A133" s="36"/>
      <c r="B133" s="37"/>
      <c r="C133" s="272" t="s">
        <v>77</v>
      </c>
      <c r="D133" s="272" t="s">
        <v>489</v>
      </c>
      <c r="E133" s="273" t="s">
        <v>3777</v>
      </c>
      <c r="F133" s="274" t="s">
        <v>3778</v>
      </c>
      <c r="G133" s="275" t="s">
        <v>287</v>
      </c>
      <c r="H133" s="276">
        <v>7</v>
      </c>
      <c r="I133" s="277"/>
      <c r="J133" s="278">
        <f>ROUND(I133*H133,2)</f>
        <v>0</v>
      </c>
      <c r="K133" s="279"/>
      <c r="L133" s="280"/>
      <c r="M133" s="281" t="s">
        <v>1</v>
      </c>
      <c r="N133" s="282" t="s">
        <v>43</v>
      </c>
      <c r="O133" s="73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1486</v>
      </c>
      <c r="AT133" s="227" t="s">
        <v>489</v>
      </c>
      <c r="AU133" s="227" t="s">
        <v>81</v>
      </c>
      <c r="AY133" s="18" t="s">
        <v>202</v>
      </c>
      <c r="BE133" s="122">
        <f>IF(N133="základná",J133,0)</f>
        <v>0</v>
      </c>
      <c r="BF133" s="122">
        <f>IF(N133="znížená",J133,0)</f>
        <v>0</v>
      </c>
      <c r="BG133" s="122">
        <f>IF(N133="zákl. prenesená",J133,0)</f>
        <v>0</v>
      </c>
      <c r="BH133" s="122">
        <f>IF(N133="zníž. prenesená",J133,0)</f>
        <v>0</v>
      </c>
      <c r="BI133" s="122">
        <f>IF(N133="nulová",J133,0)</f>
        <v>0</v>
      </c>
      <c r="BJ133" s="18" t="s">
        <v>87</v>
      </c>
      <c r="BK133" s="122">
        <f>ROUND(I133*H133,2)</f>
        <v>0</v>
      </c>
      <c r="BL133" s="18" t="s">
        <v>569</v>
      </c>
      <c r="BM133" s="227" t="s">
        <v>87</v>
      </c>
    </row>
    <row r="134" spans="1:65" s="13" customFormat="1" ht="11.25">
      <c r="B134" s="228"/>
      <c r="C134" s="229"/>
      <c r="D134" s="230" t="s">
        <v>210</v>
      </c>
      <c r="E134" s="231" t="s">
        <v>1</v>
      </c>
      <c r="F134" s="232" t="s">
        <v>239</v>
      </c>
      <c r="G134" s="229"/>
      <c r="H134" s="233">
        <v>7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AT134" s="239" t="s">
        <v>210</v>
      </c>
      <c r="AU134" s="239" t="s">
        <v>81</v>
      </c>
      <c r="AV134" s="13" t="s">
        <v>87</v>
      </c>
      <c r="AW134" s="13" t="s">
        <v>33</v>
      </c>
      <c r="AX134" s="13" t="s">
        <v>81</v>
      </c>
      <c r="AY134" s="239" t="s">
        <v>202</v>
      </c>
    </row>
    <row r="135" spans="1:65" s="16" customFormat="1" ht="22.5">
      <c r="B135" s="262"/>
      <c r="C135" s="263"/>
      <c r="D135" s="230" t="s">
        <v>210</v>
      </c>
      <c r="E135" s="264" t="s">
        <v>1</v>
      </c>
      <c r="F135" s="265" t="s">
        <v>3779</v>
      </c>
      <c r="G135" s="263"/>
      <c r="H135" s="264" t="s">
        <v>1</v>
      </c>
      <c r="I135" s="266"/>
      <c r="J135" s="263"/>
      <c r="K135" s="263"/>
      <c r="L135" s="267"/>
      <c r="M135" s="268"/>
      <c r="N135" s="269"/>
      <c r="O135" s="269"/>
      <c r="P135" s="269"/>
      <c r="Q135" s="269"/>
      <c r="R135" s="269"/>
      <c r="S135" s="269"/>
      <c r="T135" s="270"/>
      <c r="AT135" s="271" t="s">
        <v>210</v>
      </c>
      <c r="AU135" s="271" t="s">
        <v>81</v>
      </c>
      <c r="AV135" s="16" t="s">
        <v>81</v>
      </c>
      <c r="AW135" s="16" t="s">
        <v>33</v>
      </c>
      <c r="AX135" s="16" t="s">
        <v>77</v>
      </c>
      <c r="AY135" s="271" t="s">
        <v>202</v>
      </c>
    </row>
    <row r="136" spans="1:65" s="2" customFormat="1" ht="14.45" customHeight="1">
      <c r="A136" s="36"/>
      <c r="B136" s="37"/>
      <c r="C136" s="272" t="s">
        <v>77</v>
      </c>
      <c r="D136" s="272" t="s">
        <v>489</v>
      </c>
      <c r="E136" s="273" t="s">
        <v>3780</v>
      </c>
      <c r="F136" s="274" t="s">
        <v>3781</v>
      </c>
      <c r="G136" s="275" t="s">
        <v>287</v>
      </c>
      <c r="H136" s="276">
        <v>30</v>
      </c>
      <c r="I136" s="277"/>
      <c r="J136" s="278">
        <f t="shared" ref="J136:J153" si="5">ROUND(I136*H136,2)</f>
        <v>0</v>
      </c>
      <c r="K136" s="279"/>
      <c r="L136" s="280"/>
      <c r="M136" s="281" t="s">
        <v>1</v>
      </c>
      <c r="N136" s="282" t="s">
        <v>43</v>
      </c>
      <c r="O136" s="73"/>
      <c r="P136" s="225">
        <f t="shared" ref="P136:P153" si="6">O136*H136</f>
        <v>0</v>
      </c>
      <c r="Q136" s="225">
        <v>0</v>
      </c>
      <c r="R136" s="225">
        <f t="shared" ref="R136:R153" si="7">Q136*H136</f>
        <v>0</v>
      </c>
      <c r="S136" s="225">
        <v>0</v>
      </c>
      <c r="T136" s="226">
        <f t="shared" ref="T136:T153" si="8"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1486</v>
      </c>
      <c r="AT136" s="227" t="s">
        <v>489</v>
      </c>
      <c r="AU136" s="227" t="s">
        <v>81</v>
      </c>
      <c r="AY136" s="18" t="s">
        <v>202</v>
      </c>
      <c r="BE136" s="122">
        <f t="shared" ref="BE136:BE153" si="9">IF(N136="základná",J136,0)</f>
        <v>0</v>
      </c>
      <c r="BF136" s="122">
        <f t="shared" ref="BF136:BF153" si="10">IF(N136="znížená",J136,0)</f>
        <v>0</v>
      </c>
      <c r="BG136" s="122">
        <f t="shared" ref="BG136:BG153" si="11">IF(N136="zákl. prenesená",J136,0)</f>
        <v>0</v>
      </c>
      <c r="BH136" s="122">
        <f t="shared" ref="BH136:BH153" si="12">IF(N136="zníž. prenesená",J136,0)</f>
        <v>0</v>
      </c>
      <c r="BI136" s="122">
        <f t="shared" ref="BI136:BI153" si="13">IF(N136="nulová",J136,0)</f>
        <v>0</v>
      </c>
      <c r="BJ136" s="18" t="s">
        <v>87</v>
      </c>
      <c r="BK136" s="122">
        <f t="shared" ref="BK136:BK153" si="14">ROUND(I136*H136,2)</f>
        <v>0</v>
      </c>
      <c r="BL136" s="18" t="s">
        <v>569</v>
      </c>
      <c r="BM136" s="227" t="s">
        <v>208</v>
      </c>
    </row>
    <row r="137" spans="1:65" s="2" customFormat="1" ht="24.2" customHeight="1">
      <c r="A137" s="36"/>
      <c r="B137" s="37"/>
      <c r="C137" s="272" t="s">
        <v>77</v>
      </c>
      <c r="D137" s="272" t="s">
        <v>489</v>
      </c>
      <c r="E137" s="273" t="s">
        <v>3782</v>
      </c>
      <c r="F137" s="274" t="s">
        <v>3783</v>
      </c>
      <c r="G137" s="275" t="s">
        <v>287</v>
      </c>
      <c r="H137" s="276">
        <v>3</v>
      </c>
      <c r="I137" s="277"/>
      <c r="J137" s="278">
        <f t="shared" si="5"/>
        <v>0</v>
      </c>
      <c r="K137" s="279"/>
      <c r="L137" s="280"/>
      <c r="M137" s="281" t="s">
        <v>1</v>
      </c>
      <c r="N137" s="282" t="s">
        <v>43</v>
      </c>
      <c r="O137" s="73"/>
      <c r="P137" s="225">
        <f t="shared" si="6"/>
        <v>0</v>
      </c>
      <c r="Q137" s="225">
        <v>0</v>
      </c>
      <c r="R137" s="225">
        <f t="shared" si="7"/>
        <v>0</v>
      </c>
      <c r="S137" s="225">
        <v>0</v>
      </c>
      <c r="T137" s="226">
        <f t="shared" si="8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1486</v>
      </c>
      <c r="AT137" s="227" t="s">
        <v>489</v>
      </c>
      <c r="AU137" s="227" t="s">
        <v>81</v>
      </c>
      <c r="AY137" s="18" t="s">
        <v>202</v>
      </c>
      <c r="BE137" s="122">
        <f t="shared" si="9"/>
        <v>0</v>
      </c>
      <c r="BF137" s="122">
        <f t="shared" si="10"/>
        <v>0</v>
      </c>
      <c r="BG137" s="122">
        <f t="shared" si="11"/>
        <v>0</v>
      </c>
      <c r="BH137" s="122">
        <f t="shared" si="12"/>
        <v>0</v>
      </c>
      <c r="BI137" s="122">
        <f t="shared" si="13"/>
        <v>0</v>
      </c>
      <c r="BJ137" s="18" t="s">
        <v>87</v>
      </c>
      <c r="BK137" s="122">
        <f t="shared" si="14"/>
        <v>0</v>
      </c>
      <c r="BL137" s="18" t="s">
        <v>569</v>
      </c>
      <c r="BM137" s="227" t="s">
        <v>122</v>
      </c>
    </row>
    <row r="138" spans="1:65" s="2" customFormat="1" ht="14.45" customHeight="1">
      <c r="A138" s="36"/>
      <c r="B138" s="37"/>
      <c r="C138" s="272" t="s">
        <v>77</v>
      </c>
      <c r="D138" s="272" t="s">
        <v>489</v>
      </c>
      <c r="E138" s="273" t="s">
        <v>3784</v>
      </c>
      <c r="F138" s="274" t="s">
        <v>3785</v>
      </c>
      <c r="G138" s="275" t="s">
        <v>287</v>
      </c>
      <c r="H138" s="276">
        <v>12</v>
      </c>
      <c r="I138" s="277"/>
      <c r="J138" s="278">
        <f t="shared" si="5"/>
        <v>0</v>
      </c>
      <c r="K138" s="279"/>
      <c r="L138" s="280"/>
      <c r="M138" s="281" t="s">
        <v>1</v>
      </c>
      <c r="N138" s="282" t="s">
        <v>43</v>
      </c>
      <c r="O138" s="73"/>
      <c r="P138" s="225">
        <f t="shared" si="6"/>
        <v>0</v>
      </c>
      <c r="Q138" s="225">
        <v>0</v>
      </c>
      <c r="R138" s="225">
        <f t="shared" si="7"/>
        <v>0</v>
      </c>
      <c r="S138" s="225">
        <v>0</v>
      </c>
      <c r="T138" s="226">
        <f t="shared" si="8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1486</v>
      </c>
      <c r="AT138" s="227" t="s">
        <v>489</v>
      </c>
      <c r="AU138" s="227" t="s">
        <v>81</v>
      </c>
      <c r="AY138" s="18" t="s">
        <v>202</v>
      </c>
      <c r="BE138" s="122">
        <f t="shared" si="9"/>
        <v>0</v>
      </c>
      <c r="BF138" s="122">
        <f t="shared" si="10"/>
        <v>0</v>
      </c>
      <c r="BG138" s="122">
        <f t="shared" si="11"/>
        <v>0</v>
      </c>
      <c r="BH138" s="122">
        <f t="shared" si="12"/>
        <v>0</v>
      </c>
      <c r="BI138" s="122">
        <f t="shared" si="13"/>
        <v>0</v>
      </c>
      <c r="BJ138" s="18" t="s">
        <v>87</v>
      </c>
      <c r="BK138" s="122">
        <f t="shared" si="14"/>
        <v>0</v>
      </c>
      <c r="BL138" s="18" t="s">
        <v>569</v>
      </c>
      <c r="BM138" s="227" t="s">
        <v>244</v>
      </c>
    </row>
    <row r="139" spans="1:65" s="2" customFormat="1" ht="24.2" customHeight="1">
      <c r="A139" s="36"/>
      <c r="B139" s="37"/>
      <c r="C139" s="272" t="s">
        <v>77</v>
      </c>
      <c r="D139" s="272" t="s">
        <v>489</v>
      </c>
      <c r="E139" s="273" t="s">
        <v>3786</v>
      </c>
      <c r="F139" s="274" t="s">
        <v>3787</v>
      </c>
      <c r="G139" s="275" t="s">
        <v>287</v>
      </c>
      <c r="H139" s="276">
        <v>2</v>
      </c>
      <c r="I139" s="277"/>
      <c r="J139" s="278">
        <f t="shared" si="5"/>
        <v>0</v>
      </c>
      <c r="K139" s="279"/>
      <c r="L139" s="280"/>
      <c r="M139" s="281" t="s">
        <v>1</v>
      </c>
      <c r="N139" s="282" t="s">
        <v>43</v>
      </c>
      <c r="O139" s="73"/>
      <c r="P139" s="225">
        <f t="shared" si="6"/>
        <v>0</v>
      </c>
      <c r="Q139" s="225">
        <v>0</v>
      </c>
      <c r="R139" s="225">
        <f t="shared" si="7"/>
        <v>0</v>
      </c>
      <c r="S139" s="225">
        <v>0</v>
      </c>
      <c r="T139" s="226">
        <f t="shared" si="8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1486</v>
      </c>
      <c r="AT139" s="227" t="s">
        <v>489</v>
      </c>
      <c r="AU139" s="227" t="s">
        <v>81</v>
      </c>
      <c r="AY139" s="18" t="s">
        <v>202</v>
      </c>
      <c r="BE139" s="122">
        <f t="shared" si="9"/>
        <v>0</v>
      </c>
      <c r="BF139" s="122">
        <f t="shared" si="10"/>
        <v>0</v>
      </c>
      <c r="BG139" s="122">
        <f t="shared" si="11"/>
        <v>0</v>
      </c>
      <c r="BH139" s="122">
        <f t="shared" si="12"/>
        <v>0</v>
      </c>
      <c r="BI139" s="122">
        <f t="shared" si="13"/>
        <v>0</v>
      </c>
      <c r="BJ139" s="18" t="s">
        <v>87</v>
      </c>
      <c r="BK139" s="122">
        <f t="shared" si="14"/>
        <v>0</v>
      </c>
      <c r="BL139" s="18" t="s">
        <v>569</v>
      </c>
      <c r="BM139" s="227" t="s">
        <v>253</v>
      </c>
    </row>
    <row r="140" spans="1:65" s="2" customFormat="1" ht="14.45" customHeight="1">
      <c r="A140" s="36"/>
      <c r="B140" s="37"/>
      <c r="C140" s="272" t="s">
        <v>77</v>
      </c>
      <c r="D140" s="272" t="s">
        <v>489</v>
      </c>
      <c r="E140" s="273" t="s">
        <v>3788</v>
      </c>
      <c r="F140" s="274" t="s">
        <v>3789</v>
      </c>
      <c r="G140" s="275" t="s">
        <v>287</v>
      </c>
      <c r="H140" s="276">
        <v>8</v>
      </c>
      <c r="I140" s="277"/>
      <c r="J140" s="278">
        <f t="shared" si="5"/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81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569</v>
      </c>
      <c r="BM140" s="227" t="s">
        <v>266</v>
      </c>
    </row>
    <row r="141" spans="1:65" s="2" customFormat="1" ht="24.2" customHeight="1">
      <c r="A141" s="36"/>
      <c r="B141" s="37"/>
      <c r="C141" s="272" t="s">
        <v>77</v>
      </c>
      <c r="D141" s="272" t="s">
        <v>489</v>
      </c>
      <c r="E141" s="273" t="s">
        <v>3790</v>
      </c>
      <c r="F141" s="274" t="s">
        <v>3791</v>
      </c>
      <c r="G141" s="275" t="s">
        <v>287</v>
      </c>
      <c r="H141" s="276">
        <v>14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81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276</v>
      </c>
    </row>
    <row r="142" spans="1:65" s="2" customFormat="1" ht="24.2" customHeight="1">
      <c r="A142" s="36"/>
      <c r="B142" s="37"/>
      <c r="C142" s="272" t="s">
        <v>77</v>
      </c>
      <c r="D142" s="272" t="s">
        <v>489</v>
      </c>
      <c r="E142" s="273" t="s">
        <v>3792</v>
      </c>
      <c r="F142" s="274" t="s">
        <v>3793</v>
      </c>
      <c r="G142" s="275" t="s">
        <v>287</v>
      </c>
      <c r="H142" s="276">
        <v>14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81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289</v>
      </c>
    </row>
    <row r="143" spans="1:65" s="2" customFormat="1" ht="14.45" customHeight="1">
      <c r="A143" s="36"/>
      <c r="B143" s="37"/>
      <c r="C143" s="272" t="s">
        <v>77</v>
      </c>
      <c r="D143" s="272" t="s">
        <v>489</v>
      </c>
      <c r="E143" s="273" t="s">
        <v>3794</v>
      </c>
      <c r="F143" s="274" t="s">
        <v>3795</v>
      </c>
      <c r="G143" s="275" t="s">
        <v>287</v>
      </c>
      <c r="H143" s="276">
        <v>28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81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322</v>
      </c>
    </row>
    <row r="144" spans="1:65" s="2" customFormat="1" ht="14.45" customHeight="1">
      <c r="A144" s="36"/>
      <c r="B144" s="37"/>
      <c r="C144" s="272" t="s">
        <v>77</v>
      </c>
      <c r="D144" s="272" t="s">
        <v>489</v>
      </c>
      <c r="E144" s="273" t="s">
        <v>3796</v>
      </c>
      <c r="F144" s="274" t="s">
        <v>3797</v>
      </c>
      <c r="G144" s="275" t="s">
        <v>287</v>
      </c>
      <c r="H144" s="276">
        <v>28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81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7</v>
      </c>
    </row>
    <row r="145" spans="1:65" s="2" customFormat="1" ht="14.45" customHeight="1">
      <c r="A145" s="36"/>
      <c r="B145" s="37"/>
      <c r="C145" s="272" t="s">
        <v>77</v>
      </c>
      <c r="D145" s="272" t="s">
        <v>489</v>
      </c>
      <c r="E145" s="273" t="s">
        <v>3798</v>
      </c>
      <c r="F145" s="274" t="s">
        <v>3799</v>
      </c>
      <c r="G145" s="275" t="s">
        <v>287</v>
      </c>
      <c r="H145" s="276">
        <v>15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81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343</v>
      </c>
    </row>
    <row r="146" spans="1:65" s="2" customFormat="1" ht="24.2" customHeight="1">
      <c r="A146" s="36"/>
      <c r="B146" s="37"/>
      <c r="C146" s="272" t="s">
        <v>77</v>
      </c>
      <c r="D146" s="272" t="s">
        <v>489</v>
      </c>
      <c r="E146" s="273" t="s">
        <v>3800</v>
      </c>
      <c r="F146" s="274" t="s">
        <v>3801</v>
      </c>
      <c r="G146" s="275" t="s">
        <v>287</v>
      </c>
      <c r="H146" s="276">
        <v>18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81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351</v>
      </c>
    </row>
    <row r="147" spans="1:65" s="2" customFormat="1" ht="24.2" customHeight="1">
      <c r="A147" s="36"/>
      <c r="B147" s="37"/>
      <c r="C147" s="272" t="s">
        <v>77</v>
      </c>
      <c r="D147" s="272" t="s">
        <v>489</v>
      </c>
      <c r="E147" s="273" t="s">
        <v>3802</v>
      </c>
      <c r="F147" s="274" t="s">
        <v>3803</v>
      </c>
      <c r="G147" s="275" t="s">
        <v>287</v>
      </c>
      <c r="H147" s="276">
        <v>1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81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359</v>
      </c>
    </row>
    <row r="148" spans="1:65" s="2" customFormat="1" ht="24.2" customHeight="1">
      <c r="A148" s="36"/>
      <c r="B148" s="37"/>
      <c r="C148" s="272" t="s">
        <v>77</v>
      </c>
      <c r="D148" s="272" t="s">
        <v>489</v>
      </c>
      <c r="E148" s="273" t="s">
        <v>3804</v>
      </c>
      <c r="F148" s="274" t="s">
        <v>3805</v>
      </c>
      <c r="G148" s="275" t="s">
        <v>287</v>
      </c>
      <c r="H148" s="276">
        <v>1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81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368</v>
      </c>
    </row>
    <row r="149" spans="1:65" s="2" customFormat="1" ht="24.2" customHeight="1">
      <c r="A149" s="36"/>
      <c r="B149" s="37"/>
      <c r="C149" s="272" t="s">
        <v>77</v>
      </c>
      <c r="D149" s="272" t="s">
        <v>489</v>
      </c>
      <c r="E149" s="273" t="s">
        <v>3806</v>
      </c>
      <c r="F149" s="274" t="s">
        <v>3807</v>
      </c>
      <c r="G149" s="275" t="s">
        <v>287</v>
      </c>
      <c r="H149" s="276">
        <v>4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81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379</v>
      </c>
    </row>
    <row r="150" spans="1:65" s="2" customFormat="1" ht="14.45" customHeight="1">
      <c r="A150" s="36"/>
      <c r="B150" s="37"/>
      <c r="C150" s="272" t="s">
        <v>77</v>
      </c>
      <c r="D150" s="272" t="s">
        <v>489</v>
      </c>
      <c r="E150" s="273" t="s">
        <v>3808</v>
      </c>
      <c r="F150" s="274" t="s">
        <v>3809</v>
      </c>
      <c r="G150" s="275" t="s">
        <v>287</v>
      </c>
      <c r="H150" s="276">
        <v>2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1486</v>
      </c>
      <c r="AT150" s="227" t="s">
        <v>489</v>
      </c>
      <c r="AU150" s="227" t="s">
        <v>81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390</v>
      </c>
    </row>
    <row r="151" spans="1:65" s="2" customFormat="1" ht="14.45" customHeight="1">
      <c r="A151" s="36"/>
      <c r="B151" s="37"/>
      <c r="C151" s="272" t="s">
        <v>77</v>
      </c>
      <c r="D151" s="272" t="s">
        <v>489</v>
      </c>
      <c r="E151" s="273" t="s">
        <v>3810</v>
      </c>
      <c r="F151" s="274" t="s">
        <v>3811</v>
      </c>
      <c r="G151" s="275" t="s">
        <v>287</v>
      </c>
      <c r="H151" s="276">
        <v>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81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400</v>
      </c>
    </row>
    <row r="152" spans="1:65" s="2" customFormat="1" ht="14.45" customHeight="1">
      <c r="A152" s="36"/>
      <c r="B152" s="37"/>
      <c r="C152" s="272" t="s">
        <v>77</v>
      </c>
      <c r="D152" s="272" t="s">
        <v>489</v>
      </c>
      <c r="E152" s="273" t="s">
        <v>3812</v>
      </c>
      <c r="F152" s="274" t="s">
        <v>3813</v>
      </c>
      <c r="G152" s="275" t="s">
        <v>287</v>
      </c>
      <c r="H152" s="276">
        <v>1</v>
      </c>
      <c r="I152" s="277"/>
      <c r="J152" s="278">
        <f t="shared" si="5"/>
        <v>0</v>
      </c>
      <c r="K152" s="279"/>
      <c r="L152" s="280"/>
      <c r="M152" s="281" t="s">
        <v>1</v>
      </c>
      <c r="N152" s="282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1486</v>
      </c>
      <c r="AT152" s="227" t="s">
        <v>489</v>
      </c>
      <c r="AU152" s="227" t="s">
        <v>81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420</v>
      </c>
    </row>
    <row r="153" spans="1:65" s="2" customFormat="1" ht="14.45" customHeight="1">
      <c r="A153" s="36"/>
      <c r="B153" s="37"/>
      <c r="C153" s="272" t="s">
        <v>77</v>
      </c>
      <c r="D153" s="272" t="s">
        <v>489</v>
      </c>
      <c r="E153" s="273" t="s">
        <v>3814</v>
      </c>
      <c r="F153" s="274" t="s">
        <v>3815</v>
      </c>
      <c r="G153" s="275" t="s">
        <v>287</v>
      </c>
      <c r="H153" s="276">
        <v>1</v>
      </c>
      <c r="I153" s="277"/>
      <c r="J153" s="278">
        <f t="shared" si="5"/>
        <v>0</v>
      </c>
      <c r="K153" s="279"/>
      <c r="L153" s="280"/>
      <c r="M153" s="289" t="s">
        <v>1</v>
      </c>
      <c r="N153" s="290" t="s">
        <v>43</v>
      </c>
      <c r="O153" s="286"/>
      <c r="P153" s="287">
        <f t="shared" si="6"/>
        <v>0</v>
      </c>
      <c r="Q153" s="287">
        <v>0</v>
      </c>
      <c r="R153" s="287">
        <f t="shared" si="7"/>
        <v>0</v>
      </c>
      <c r="S153" s="287">
        <v>0</v>
      </c>
      <c r="T153" s="288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1486</v>
      </c>
      <c r="AT153" s="227" t="s">
        <v>489</v>
      </c>
      <c r="AU153" s="227" t="s">
        <v>81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430</v>
      </c>
    </row>
    <row r="154" spans="1:65" s="2" customFormat="1" ht="6.95" customHeight="1">
      <c r="A154" s="36"/>
      <c r="B154" s="56"/>
      <c r="C154" s="57"/>
      <c r="D154" s="57"/>
      <c r="E154" s="57"/>
      <c r="F154" s="57"/>
      <c r="G154" s="57"/>
      <c r="H154" s="57"/>
      <c r="I154" s="57"/>
      <c r="J154" s="57"/>
      <c r="K154" s="57"/>
      <c r="L154" s="39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algorithmName="SHA-512" hashValue="VHkVjm7miEMTI6bJMrtqZ3E2f+BQnmJaLG5GVrIkD5CBVVwoTnkCCys/WQsehCgiYXsMSbi26Mqx5uzY3lndaA==" saltValue="fUL8Nbkytxt9TWg5czhStG3fgwWauxRMaAruNnHJpsUTGHj319mxXRBGlEkkYVbzxBI1nu07q4I7VJ+lsxG3Lw==" spinCount="100000" sheet="1" objects="1" scenarios="1" formatColumns="0" formatRows="0" autoFilter="0"/>
  <autoFilter ref="C130:K153"/>
  <mergeCells count="17">
    <mergeCell ref="E123:H123"/>
    <mergeCell ref="L2:V2"/>
    <mergeCell ref="D105:F105"/>
    <mergeCell ref="D106:F106"/>
    <mergeCell ref="D107:F107"/>
    <mergeCell ref="E119:H119"/>
    <mergeCell ref="E121:H121"/>
    <mergeCell ref="E85:H85"/>
    <mergeCell ref="E87:H87"/>
    <mergeCell ref="E89:H89"/>
    <mergeCell ref="D103:F103"/>
    <mergeCell ref="D104:F10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3"/>
  <sheetViews>
    <sheetView showGridLines="0" topLeftCell="A24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115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3816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J110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ROUND((SUM(BE110:BE117) + SUM(BE139:BE212)),  2)</f>
        <v>0</v>
      </c>
      <c r="G37" s="36"/>
      <c r="H37" s="36"/>
      <c r="I37" s="146">
        <v>0.2</v>
      </c>
      <c r="J37" s="145">
        <f>ROUND(((SUM(BE110:BE117) + SUM(BE139:BE212))*I37),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ROUND((SUM(BF110:BF117) + SUM(BF139:BF212)),  2)</f>
        <v>0</v>
      </c>
      <c r="G38" s="36"/>
      <c r="H38" s="36"/>
      <c r="I38" s="146">
        <v>0.2</v>
      </c>
      <c r="J38" s="145">
        <f>ROUND(((SUM(BF110:BF117) + SUM(BF139:BF212))*I38),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ROUND((SUM(BG110:BG117) + SUM(BG139:BG212)),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ROUND((SUM(BH110:BH117) + SUM(BH139:BH212)),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ROUND((SUM(BI110:BI117) + SUM(BI139:BI212)),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2272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21M-2 - Dodávky - Rozvádzače- Špecifikácia hlavnej výzbroje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J139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3817</v>
      </c>
      <c r="E99" s="171"/>
      <c r="F99" s="171"/>
      <c r="G99" s="171"/>
      <c r="H99" s="171"/>
      <c r="I99" s="171"/>
      <c r="J99" s="172">
        <f>J140</f>
        <v>0</v>
      </c>
      <c r="K99" s="169"/>
      <c r="L99" s="173"/>
    </row>
    <row r="100" spans="1:65" s="9" customFormat="1" ht="24.95" customHeight="1">
      <c r="B100" s="168"/>
      <c r="C100" s="169"/>
      <c r="D100" s="170" t="s">
        <v>1911</v>
      </c>
      <c r="E100" s="171"/>
      <c r="F100" s="171"/>
      <c r="G100" s="171"/>
      <c r="H100" s="171"/>
      <c r="I100" s="171"/>
      <c r="J100" s="172">
        <f>J141</f>
        <v>0</v>
      </c>
      <c r="K100" s="169"/>
      <c r="L100" s="173"/>
    </row>
    <row r="101" spans="1:65" s="10" customFormat="1" ht="19.899999999999999" customHeight="1">
      <c r="B101" s="174"/>
      <c r="C101" s="106"/>
      <c r="D101" s="175" t="s">
        <v>3818</v>
      </c>
      <c r="E101" s="176"/>
      <c r="F101" s="176"/>
      <c r="G101" s="176"/>
      <c r="H101" s="176"/>
      <c r="I101" s="176"/>
      <c r="J101" s="177">
        <f>J142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3819</v>
      </c>
      <c r="E102" s="176"/>
      <c r="F102" s="176"/>
      <c r="G102" s="176"/>
      <c r="H102" s="176"/>
      <c r="I102" s="176"/>
      <c r="J102" s="177">
        <f>J162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3820</v>
      </c>
      <c r="E103" s="176"/>
      <c r="F103" s="176"/>
      <c r="G103" s="176"/>
      <c r="H103" s="176"/>
      <c r="I103" s="176"/>
      <c r="J103" s="177">
        <f>J175</f>
        <v>0</v>
      </c>
      <c r="K103" s="106"/>
      <c r="L103" s="178"/>
    </row>
    <row r="104" spans="1:65" s="10" customFormat="1" ht="19.899999999999999" customHeight="1">
      <c r="B104" s="174"/>
      <c r="C104" s="106"/>
      <c r="D104" s="175" t="s">
        <v>3821</v>
      </c>
      <c r="E104" s="176"/>
      <c r="F104" s="176"/>
      <c r="G104" s="176"/>
      <c r="H104" s="176"/>
      <c r="I104" s="176"/>
      <c r="J104" s="177">
        <f>J185</f>
        <v>0</v>
      </c>
      <c r="K104" s="106"/>
      <c r="L104" s="178"/>
    </row>
    <row r="105" spans="1:65" s="10" customFormat="1" ht="19.899999999999999" customHeight="1">
      <c r="B105" s="174"/>
      <c r="C105" s="106"/>
      <c r="D105" s="175" t="s">
        <v>3822</v>
      </c>
      <c r="E105" s="176"/>
      <c r="F105" s="176"/>
      <c r="G105" s="176"/>
      <c r="H105" s="176"/>
      <c r="I105" s="176"/>
      <c r="J105" s="177">
        <f>J193</f>
        <v>0</v>
      </c>
      <c r="K105" s="106"/>
      <c r="L105" s="178"/>
    </row>
    <row r="106" spans="1:65" s="10" customFormat="1" ht="19.899999999999999" customHeight="1">
      <c r="B106" s="174"/>
      <c r="C106" s="106"/>
      <c r="D106" s="175" t="s">
        <v>3823</v>
      </c>
      <c r="E106" s="176"/>
      <c r="F106" s="176"/>
      <c r="G106" s="176"/>
      <c r="H106" s="176"/>
      <c r="I106" s="176"/>
      <c r="J106" s="177">
        <f>J204</f>
        <v>0</v>
      </c>
      <c r="K106" s="106"/>
      <c r="L106" s="178"/>
    </row>
    <row r="107" spans="1:65" s="9" customFormat="1" ht="24.95" customHeight="1">
      <c r="B107" s="168"/>
      <c r="C107" s="169"/>
      <c r="D107" s="170" t="s">
        <v>2141</v>
      </c>
      <c r="E107" s="171"/>
      <c r="F107" s="171"/>
      <c r="G107" s="171"/>
      <c r="H107" s="171"/>
      <c r="I107" s="171"/>
      <c r="J107" s="172">
        <f>J212</f>
        <v>0</v>
      </c>
      <c r="K107" s="169"/>
      <c r="L107" s="173"/>
    </row>
    <row r="108" spans="1:65" s="2" customFormat="1" ht="21.75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5" s="2" customFormat="1" ht="6.95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5" s="2" customFormat="1" ht="29.25" customHeight="1">
      <c r="A110" s="36"/>
      <c r="B110" s="37"/>
      <c r="C110" s="167" t="s">
        <v>179</v>
      </c>
      <c r="D110" s="38"/>
      <c r="E110" s="38"/>
      <c r="F110" s="38"/>
      <c r="G110" s="38"/>
      <c r="H110" s="38"/>
      <c r="I110" s="38"/>
      <c r="J110" s="179">
        <f>ROUND(J111 + J112 + J113 + J114 + J115 + J116,2)</f>
        <v>0</v>
      </c>
      <c r="K110" s="38"/>
      <c r="L110" s="53"/>
      <c r="N110" s="180" t="s">
        <v>41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65" s="2" customFormat="1" ht="18" customHeight="1">
      <c r="A111" s="36"/>
      <c r="B111" s="37"/>
      <c r="C111" s="38"/>
      <c r="D111" s="345" t="s">
        <v>180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ref="BE111:BE116" si="0">IF(N111="základná",J111,0)</f>
        <v>0</v>
      </c>
      <c r="BF111" s="186">
        <f t="shared" ref="BF111:BF116" si="1">IF(N111="znížená",J111,0)</f>
        <v>0</v>
      </c>
      <c r="BG111" s="186">
        <f t="shared" ref="BG111:BG116" si="2">IF(N111="zákl. prenesená",J111,0)</f>
        <v>0</v>
      </c>
      <c r="BH111" s="186">
        <f t="shared" ref="BH111:BH116" si="3">IF(N111="zníž. prenesená",J111,0)</f>
        <v>0</v>
      </c>
      <c r="BI111" s="186">
        <f t="shared" ref="BI111:BI116" si="4">IF(N111="nulová",J111,0)</f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345" t="s">
        <v>182</v>
      </c>
      <c r="E112" s="344"/>
      <c r="F112" s="344"/>
      <c r="G112" s="38"/>
      <c r="H112" s="38"/>
      <c r="I112" s="38"/>
      <c r="J112" s="119"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181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65" s="2" customFormat="1" ht="18" customHeight="1">
      <c r="A113" s="36"/>
      <c r="B113" s="37"/>
      <c r="C113" s="38"/>
      <c r="D113" s="345" t="s">
        <v>183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si="0"/>
        <v>0</v>
      </c>
      <c r="BF113" s="186">
        <f t="shared" si="1"/>
        <v>0</v>
      </c>
      <c r="BG113" s="186">
        <f t="shared" si="2"/>
        <v>0</v>
      </c>
      <c r="BH113" s="186">
        <f t="shared" si="3"/>
        <v>0</v>
      </c>
      <c r="BI113" s="186">
        <f t="shared" si="4"/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345" t="s">
        <v>184</v>
      </c>
      <c r="E114" s="344"/>
      <c r="F114" s="344"/>
      <c r="G114" s="38"/>
      <c r="H114" s="38"/>
      <c r="I114" s="38"/>
      <c r="J114" s="119"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181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8" customHeight="1">
      <c r="A115" s="36"/>
      <c r="B115" s="37"/>
      <c r="C115" s="38"/>
      <c r="D115" s="345" t="s">
        <v>185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si="0"/>
        <v>0</v>
      </c>
      <c r="BF115" s="186">
        <f t="shared" si="1"/>
        <v>0</v>
      </c>
      <c r="BG115" s="186">
        <f t="shared" si="2"/>
        <v>0</v>
      </c>
      <c r="BH115" s="186">
        <f t="shared" si="3"/>
        <v>0</v>
      </c>
      <c r="BI115" s="186">
        <f t="shared" si="4"/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118" t="s">
        <v>186</v>
      </c>
      <c r="E116" s="38"/>
      <c r="F116" s="38"/>
      <c r="G116" s="38"/>
      <c r="H116" s="38"/>
      <c r="I116" s="38"/>
      <c r="J116" s="119">
        <f>ROUND(J32*T116,2)</f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187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1.25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29.25" customHeight="1">
      <c r="A118" s="36"/>
      <c r="B118" s="37"/>
      <c r="C118" s="126" t="s">
        <v>151</v>
      </c>
      <c r="D118" s="127"/>
      <c r="E118" s="127"/>
      <c r="F118" s="127"/>
      <c r="G118" s="127"/>
      <c r="H118" s="127"/>
      <c r="I118" s="127"/>
      <c r="J118" s="128">
        <f>ROUND(J98+J110,2)</f>
        <v>0</v>
      </c>
      <c r="K118" s="127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6.95" customHeight="1">
      <c r="A119" s="36"/>
      <c r="B119" s="56"/>
      <c r="C119" s="57"/>
      <c r="D119" s="57"/>
      <c r="E119" s="57"/>
      <c r="F119" s="57"/>
      <c r="G119" s="57"/>
      <c r="H119" s="57"/>
      <c r="I119" s="57"/>
      <c r="J119" s="57"/>
      <c r="K119" s="57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3" spans="1:65" s="2" customFormat="1" ht="6.95" customHeight="1">
      <c r="A123" s="36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24.95" customHeight="1">
      <c r="A124" s="36"/>
      <c r="B124" s="37"/>
      <c r="C124" s="24" t="s">
        <v>188</v>
      </c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2" customFormat="1" ht="6.95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12" customHeight="1">
      <c r="A126" s="36"/>
      <c r="B126" s="37"/>
      <c r="C126" s="30" t="s">
        <v>15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26.25" customHeight="1">
      <c r="A127" s="36"/>
      <c r="B127" s="37"/>
      <c r="C127" s="38"/>
      <c r="D127" s="38"/>
      <c r="E127" s="353" t="str">
        <f>E7</f>
        <v>Rekonštrukcia Spišského hradu, Románsky palác a Západné paláce II.etapa</v>
      </c>
      <c r="F127" s="354"/>
      <c r="G127" s="354"/>
      <c r="H127" s="354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1" customFormat="1" ht="12" customHeight="1">
      <c r="B128" s="22"/>
      <c r="C128" s="30" t="s">
        <v>153</v>
      </c>
      <c r="D128" s="23"/>
      <c r="E128" s="23"/>
      <c r="F128" s="23"/>
      <c r="G128" s="23"/>
      <c r="H128" s="23"/>
      <c r="I128" s="23"/>
      <c r="J128" s="23"/>
      <c r="K128" s="23"/>
      <c r="L128" s="21"/>
    </row>
    <row r="129" spans="1:65" s="2" customFormat="1" ht="16.5" customHeight="1">
      <c r="A129" s="36"/>
      <c r="B129" s="37"/>
      <c r="C129" s="38"/>
      <c r="D129" s="38"/>
      <c r="E129" s="353" t="s">
        <v>2272</v>
      </c>
      <c r="F129" s="355"/>
      <c r="G129" s="355"/>
      <c r="H129" s="355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12" customHeight="1">
      <c r="A130" s="36"/>
      <c r="B130" s="37"/>
      <c r="C130" s="30" t="s">
        <v>1260</v>
      </c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16.5" customHeight="1">
      <c r="A131" s="36"/>
      <c r="B131" s="37"/>
      <c r="C131" s="38"/>
      <c r="D131" s="38"/>
      <c r="E131" s="339" t="str">
        <f>E11</f>
        <v>21M-2 - Dodávky - Rozvádzače- Špecifikácia hlavnej výzbroje</v>
      </c>
      <c r="F131" s="355"/>
      <c r="G131" s="355"/>
      <c r="H131" s="355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6.95" customHeight="1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2" customHeight="1">
      <c r="A133" s="36"/>
      <c r="B133" s="37"/>
      <c r="C133" s="30" t="s">
        <v>19</v>
      </c>
      <c r="D133" s="38"/>
      <c r="E133" s="38"/>
      <c r="F133" s="28" t="str">
        <f>F14</f>
        <v xml:space="preserve"> </v>
      </c>
      <c r="G133" s="38"/>
      <c r="H133" s="38"/>
      <c r="I133" s="30" t="s">
        <v>21</v>
      </c>
      <c r="J133" s="68" t="str">
        <f>IF(J14="","",J14)</f>
        <v>20. 3. 2021</v>
      </c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6.95" customHeight="1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2" customFormat="1" ht="25.7" customHeight="1">
      <c r="A135" s="36"/>
      <c r="B135" s="37"/>
      <c r="C135" s="30" t="s">
        <v>23</v>
      </c>
      <c r="D135" s="38"/>
      <c r="E135" s="38"/>
      <c r="F135" s="28" t="str">
        <f>E17</f>
        <v>Slovenské národné múzeum Bratislava</v>
      </c>
      <c r="G135" s="38"/>
      <c r="H135" s="38"/>
      <c r="I135" s="30" t="s">
        <v>29</v>
      </c>
      <c r="J135" s="33" t="str">
        <f>E23</f>
        <v>Štúdio J  J s.r.o. Levoča</v>
      </c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5" s="2" customFormat="1" ht="15.2" customHeight="1">
      <c r="A136" s="36"/>
      <c r="B136" s="37"/>
      <c r="C136" s="30" t="s">
        <v>27</v>
      </c>
      <c r="D136" s="38"/>
      <c r="E136" s="38"/>
      <c r="F136" s="28" t="str">
        <f>IF(E20="","",E20)</f>
        <v>Vyplň údaj</v>
      </c>
      <c r="G136" s="38"/>
      <c r="H136" s="38"/>
      <c r="I136" s="30" t="s">
        <v>31</v>
      </c>
      <c r="J136" s="33" t="str">
        <f>E26</f>
        <v>Anna Hricová</v>
      </c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5" s="2" customFormat="1" ht="10.35" customHeight="1">
      <c r="A137" s="36"/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5" s="11" customFormat="1" ht="29.25" customHeight="1">
      <c r="A138" s="187"/>
      <c r="B138" s="188"/>
      <c r="C138" s="189" t="s">
        <v>189</v>
      </c>
      <c r="D138" s="190" t="s">
        <v>62</v>
      </c>
      <c r="E138" s="190" t="s">
        <v>58</v>
      </c>
      <c r="F138" s="190" t="s">
        <v>59</v>
      </c>
      <c r="G138" s="190" t="s">
        <v>190</v>
      </c>
      <c r="H138" s="190" t="s">
        <v>191</v>
      </c>
      <c r="I138" s="190" t="s">
        <v>192</v>
      </c>
      <c r="J138" s="191" t="s">
        <v>158</v>
      </c>
      <c r="K138" s="192" t="s">
        <v>193</v>
      </c>
      <c r="L138" s="193"/>
      <c r="M138" s="77" t="s">
        <v>1</v>
      </c>
      <c r="N138" s="78" t="s">
        <v>41</v>
      </c>
      <c r="O138" s="78" t="s">
        <v>194</v>
      </c>
      <c r="P138" s="78" t="s">
        <v>195</v>
      </c>
      <c r="Q138" s="78" t="s">
        <v>196</v>
      </c>
      <c r="R138" s="78" t="s">
        <v>197</v>
      </c>
      <c r="S138" s="78" t="s">
        <v>198</v>
      </c>
      <c r="T138" s="79" t="s">
        <v>199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</row>
    <row r="139" spans="1:65" s="2" customFormat="1" ht="22.9" customHeight="1">
      <c r="A139" s="36"/>
      <c r="B139" s="37"/>
      <c r="C139" s="84" t="s">
        <v>155</v>
      </c>
      <c r="D139" s="38"/>
      <c r="E139" s="38"/>
      <c r="F139" s="38"/>
      <c r="G139" s="38"/>
      <c r="H139" s="38"/>
      <c r="I139" s="38"/>
      <c r="J139" s="194">
        <f>BK139</f>
        <v>0</v>
      </c>
      <c r="K139" s="38"/>
      <c r="L139" s="39"/>
      <c r="M139" s="80"/>
      <c r="N139" s="195"/>
      <c r="O139" s="81"/>
      <c r="P139" s="196">
        <f>P140+P141+P212</f>
        <v>0</v>
      </c>
      <c r="Q139" s="81"/>
      <c r="R139" s="196">
        <f>R140+R141+R212</f>
        <v>0</v>
      </c>
      <c r="S139" s="81"/>
      <c r="T139" s="197">
        <f>T140+T141+T212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76</v>
      </c>
      <c r="AU139" s="18" t="s">
        <v>160</v>
      </c>
      <c r="BK139" s="198">
        <f>BK140+BK141+BK212</f>
        <v>0</v>
      </c>
    </row>
    <row r="140" spans="1:65" s="12" customFormat="1" ht="25.9" customHeight="1">
      <c r="B140" s="199"/>
      <c r="C140" s="200"/>
      <c r="D140" s="201" t="s">
        <v>76</v>
      </c>
      <c r="E140" s="202" t="s">
        <v>98</v>
      </c>
      <c r="F140" s="202" t="s">
        <v>3824</v>
      </c>
      <c r="G140" s="200"/>
      <c r="H140" s="200"/>
      <c r="I140" s="203"/>
      <c r="J140" s="204">
        <f>BK140</f>
        <v>0</v>
      </c>
      <c r="K140" s="200"/>
      <c r="L140" s="205"/>
      <c r="M140" s="206"/>
      <c r="N140" s="207"/>
      <c r="O140" s="207"/>
      <c r="P140" s="208">
        <v>0</v>
      </c>
      <c r="Q140" s="207"/>
      <c r="R140" s="208">
        <v>0</v>
      </c>
      <c r="S140" s="207"/>
      <c r="T140" s="209">
        <v>0</v>
      </c>
      <c r="AR140" s="210" t="s">
        <v>81</v>
      </c>
      <c r="AT140" s="211" t="s">
        <v>76</v>
      </c>
      <c r="AU140" s="211" t="s">
        <v>77</v>
      </c>
      <c r="AY140" s="210" t="s">
        <v>202</v>
      </c>
      <c r="BK140" s="212">
        <v>0</v>
      </c>
    </row>
    <row r="141" spans="1:65" s="12" customFormat="1" ht="25.9" customHeight="1">
      <c r="B141" s="199"/>
      <c r="C141" s="200"/>
      <c r="D141" s="201" t="s">
        <v>76</v>
      </c>
      <c r="E141" s="202" t="s">
        <v>1471</v>
      </c>
      <c r="F141" s="202" t="s">
        <v>1</v>
      </c>
      <c r="G141" s="200"/>
      <c r="H141" s="200"/>
      <c r="I141" s="203"/>
      <c r="J141" s="204">
        <f>BK141</f>
        <v>0</v>
      </c>
      <c r="K141" s="200"/>
      <c r="L141" s="205"/>
      <c r="M141" s="206"/>
      <c r="N141" s="207"/>
      <c r="O141" s="207"/>
      <c r="P141" s="208">
        <f>P142+P162+P175+P185+P193+P204</f>
        <v>0</v>
      </c>
      <c r="Q141" s="207"/>
      <c r="R141" s="208">
        <f>R142+R162+R175+R185+R193+R204</f>
        <v>0</v>
      </c>
      <c r="S141" s="207"/>
      <c r="T141" s="209">
        <f>T142+T162+T175+T185+T193+T204</f>
        <v>0</v>
      </c>
      <c r="AR141" s="210" t="s">
        <v>81</v>
      </c>
      <c r="AT141" s="211" t="s">
        <v>76</v>
      </c>
      <c r="AU141" s="211" t="s">
        <v>77</v>
      </c>
      <c r="AY141" s="210" t="s">
        <v>202</v>
      </c>
      <c r="BK141" s="212">
        <f>BK142+BK162+BK175+BK185+BK193+BK204</f>
        <v>0</v>
      </c>
    </row>
    <row r="142" spans="1:65" s="12" customFormat="1" ht="22.9" customHeight="1">
      <c r="B142" s="199"/>
      <c r="C142" s="200"/>
      <c r="D142" s="201" t="s">
        <v>76</v>
      </c>
      <c r="E142" s="213" t="s">
        <v>3825</v>
      </c>
      <c r="F142" s="213" t="s">
        <v>3825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SUM(P143:P161)</f>
        <v>0</v>
      </c>
      <c r="Q142" s="207"/>
      <c r="R142" s="208">
        <f>SUM(R143:R161)</f>
        <v>0</v>
      </c>
      <c r="S142" s="207"/>
      <c r="T142" s="209">
        <f>SUM(T143:T161)</f>
        <v>0</v>
      </c>
      <c r="AR142" s="210" t="s">
        <v>81</v>
      </c>
      <c r="AT142" s="211" t="s">
        <v>76</v>
      </c>
      <c r="AU142" s="211" t="s">
        <v>81</v>
      </c>
      <c r="AY142" s="210" t="s">
        <v>202</v>
      </c>
      <c r="BK142" s="212">
        <f>SUM(BK143:BK161)</f>
        <v>0</v>
      </c>
    </row>
    <row r="143" spans="1:65" s="2" customFormat="1" ht="24.2" customHeight="1">
      <c r="A143" s="36"/>
      <c r="B143" s="37"/>
      <c r="C143" s="272" t="s">
        <v>81</v>
      </c>
      <c r="D143" s="272" t="s">
        <v>489</v>
      </c>
      <c r="E143" s="273" t="s">
        <v>1915</v>
      </c>
      <c r="F143" s="274" t="s">
        <v>3826</v>
      </c>
      <c r="G143" s="275" t="s">
        <v>287</v>
      </c>
      <c r="H143" s="276">
        <v>1</v>
      </c>
      <c r="I143" s="277"/>
      <c r="J143" s="278">
        <f t="shared" ref="J143:J161" si="5">ROUND(I143*H143,2)</f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ref="P143:P161" si="6">O143*H143</f>
        <v>0</v>
      </c>
      <c r="Q143" s="225">
        <v>0</v>
      </c>
      <c r="R143" s="225">
        <f t="shared" ref="R143:R161" si="7">Q143*H143</f>
        <v>0</v>
      </c>
      <c r="S143" s="225">
        <v>0</v>
      </c>
      <c r="T143" s="226">
        <f t="shared" ref="T143:T161" si="8"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ref="BE143:BE161" si="9">IF(N143="základná",J143,0)</f>
        <v>0</v>
      </c>
      <c r="BF143" s="122">
        <f t="shared" ref="BF143:BF161" si="10">IF(N143="znížená",J143,0)</f>
        <v>0</v>
      </c>
      <c r="BG143" s="122">
        <f t="shared" ref="BG143:BG161" si="11">IF(N143="zákl. prenesená",J143,0)</f>
        <v>0</v>
      </c>
      <c r="BH143" s="122">
        <f t="shared" ref="BH143:BH161" si="12">IF(N143="zníž. prenesená",J143,0)</f>
        <v>0</v>
      </c>
      <c r="BI143" s="122">
        <f t="shared" ref="BI143:BI161" si="13">IF(N143="nulová",J143,0)</f>
        <v>0</v>
      </c>
      <c r="BJ143" s="18" t="s">
        <v>87</v>
      </c>
      <c r="BK143" s="122">
        <f t="shared" ref="BK143:BK161" si="14">ROUND(I143*H143,2)</f>
        <v>0</v>
      </c>
      <c r="BL143" s="18" t="s">
        <v>569</v>
      </c>
      <c r="BM143" s="227" t="s">
        <v>3827</v>
      </c>
    </row>
    <row r="144" spans="1:65" s="2" customFormat="1" ht="14.45" customHeight="1">
      <c r="A144" s="36"/>
      <c r="B144" s="37"/>
      <c r="C144" s="272" t="s">
        <v>87</v>
      </c>
      <c r="D144" s="272" t="s">
        <v>489</v>
      </c>
      <c r="E144" s="273" t="s">
        <v>3828</v>
      </c>
      <c r="F144" s="274" t="s">
        <v>1920</v>
      </c>
      <c r="G144" s="275" t="s">
        <v>287</v>
      </c>
      <c r="H144" s="276">
        <v>0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3829</v>
      </c>
    </row>
    <row r="145" spans="1:65" s="2" customFormat="1" ht="14.45" customHeight="1">
      <c r="A145" s="36"/>
      <c r="B145" s="37"/>
      <c r="C145" s="272" t="s">
        <v>215</v>
      </c>
      <c r="D145" s="272" t="s">
        <v>489</v>
      </c>
      <c r="E145" s="273" t="s">
        <v>1917</v>
      </c>
      <c r="F145" s="274" t="s">
        <v>1918</v>
      </c>
      <c r="G145" s="275" t="s">
        <v>287</v>
      </c>
      <c r="H145" s="276">
        <v>1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3830</v>
      </c>
    </row>
    <row r="146" spans="1:65" s="2" customFormat="1" ht="14.45" customHeight="1">
      <c r="A146" s="36"/>
      <c r="B146" s="37"/>
      <c r="C146" s="272" t="s">
        <v>208</v>
      </c>
      <c r="D146" s="272" t="s">
        <v>489</v>
      </c>
      <c r="E146" s="273" t="s">
        <v>3831</v>
      </c>
      <c r="F146" s="274" t="s">
        <v>1922</v>
      </c>
      <c r="G146" s="275" t="s">
        <v>287</v>
      </c>
      <c r="H146" s="276">
        <v>1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3832</v>
      </c>
    </row>
    <row r="147" spans="1:65" s="2" customFormat="1" ht="37.9" customHeight="1">
      <c r="A147" s="36"/>
      <c r="B147" s="37"/>
      <c r="C147" s="272" t="s">
        <v>119</v>
      </c>
      <c r="D147" s="272" t="s">
        <v>489</v>
      </c>
      <c r="E147" s="273" t="s">
        <v>1923</v>
      </c>
      <c r="F147" s="274" t="s">
        <v>3833</v>
      </c>
      <c r="G147" s="275" t="s">
        <v>287</v>
      </c>
      <c r="H147" s="276">
        <v>1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3834</v>
      </c>
    </row>
    <row r="148" spans="1:65" s="2" customFormat="1" ht="14.45" customHeight="1">
      <c r="A148" s="36"/>
      <c r="B148" s="37"/>
      <c r="C148" s="272" t="s">
        <v>122</v>
      </c>
      <c r="D148" s="272" t="s">
        <v>489</v>
      </c>
      <c r="E148" s="273" t="s">
        <v>3835</v>
      </c>
      <c r="F148" s="274" t="s">
        <v>1932</v>
      </c>
      <c r="G148" s="275" t="s">
        <v>287</v>
      </c>
      <c r="H148" s="276">
        <v>1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3836</v>
      </c>
    </row>
    <row r="149" spans="1:65" s="2" customFormat="1" ht="14.45" customHeight="1">
      <c r="A149" s="36"/>
      <c r="B149" s="37"/>
      <c r="C149" s="272" t="s">
        <v>239</v>
      </c>
      <c r="D149" s="272" t="s">
        <v>489</v>
      </c>
      <c r="E149" s="273" t="s">
        <v>3837</v>
      </c>
      <c r="F149" s="274" t="s">
        <v>1934</v>
      </c>
      <c r="G149" s="275" t="s">
        <v>287</v>
      </c>
      <c r="H149" s="276">
        <v>1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3838</v>
      </c>
    </row>
    <row r="150" spans="1:65" s="2" customFormat="1" ht="14.45" customHeight="1">
      <c r="A150" s="36"/>
      <c r="B150" s="37"/>
      <c r="C150" s="272" t="s">
        <v>244</v>
      </c>
      <c r="D150" s="272" t="s">
        <v>489</v>
      </c>
      <c r="E150" s="273" t="s">
        <v>3839</v>
      </c>
      <c r="F150" s="274" t="s">
        <v>3840</v>
      </c>
      <c r="G150" s="275" t="s">
        <v>287</v>
      </c>
      <c r="H150" s="276">
        <v>1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1486</v>
      </c>
      <c r="AT150" s="227" t="s">
        <v>489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3841</v>
      </c>
    </row>
    <row r="151" spans="1:65" s="2" customFormat="1" ht="14.45" customHeight="1">
      <c r="A151" s="36"/>
      <c r="B151" s="37"/>
      <c r="C151" s="272" t="s">
        <v>249</v>
      </c>
      <c r="D151" s="272" t="s">
        <v>489</v>
      </c>
      <c r="E151" s="273" t="s">
        <v>3842</v>
      </c>
      <c r="F151" s="274" t="s">
        <v>3843</v>
      </c>
      <c r="G151" s="275" t="s">
        <v>287</v>
      </c>
      <c r="H151" s="276">
        <v>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3844</v>
      </c>
    </row>
    <row r="152" spans="1:65" s="2" customFormat="1" ht="14.45" customHeight="1">
      <c r="A152" s="36"/>
      <c r="B152" s="37"/>
      <c r="C152" s="272" t="s">
        <v>253</v>
      </c>
      <c r="D152" s="272" t="s">
        <v>489</v>
      </c>
      <c r="E152" s="273" t="s">
        <v>3845</v>
      </c>
      <c r="F152" s="274" t="s">
        <v>1938</v>
      </c>
      <c r="G152" s="275" t="s">
        <v>287</v>
      </c>
      <c r="H152" s="276">
        <v>14</v>
      </c>
      <c r="I152" s="277"/>
      <c r="J152" s="278">
        <f t="shared" si="5"/>
        <v>0</v>
      </c>
      <c r="K152" s="279"/>
      <c r="L152" s="280"/>
      <c r="M152" s="281" t="s">
        <v>1</v>
      </c>
      <c r="N152" s="282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1486</v>
      </c>
      <c r="AT152" s="227" t="s">
        <v>489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3846</v>
      </c>
    </row>
    <row r="153" spans="1:65" s="2" customFormat="1" ht="14.45" customHeight="1">
      <c r="A153" s="36"/>
      <c r="B153" s="37"/>
      <c r="C153" s="272" t="s">
        <v>125</v>
      </c>
      <c r="D153" s="272" t="s">
        <v>489</v>
      </c>
      <c r="E153" s="273" t="s">
        <v>3847</v>
      </c>
      <c r="F153" s="274" t="s">
        <v>1940</v>
      </c>
      <c r="G153" s="275" t="s">
        <v>287</v>
      </c>
      <c r="H153" s="276">
        <v>15</v>
      </c>
      <c r="I153" s="277"/>
      <c r="J153" s="278">
        <f t="shared" si="5"/>
        <v>0</v>
      </c>
      <c r="K153" s="279"/>
      <c r="L153" s="280"/>
      <c r="M153" s="281" t="s">
        <v>1</v>
      </c>
      <c r="N153" s="282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1486</v>
      </c>
      <c r="AT153" s="227" t="s">
        <v>489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3848</v>
      </c>
    </row>
    <row r="154" spans="1:65" s="2" customFormat="1" ht="14.45" customHeight="1">
      <c r="A154" s="36"/>
      <c r="B154" s="37"/>
      <c r="C154" s="272" t="s">
        <v>266</v>
      </c>
      <c r="D154" s="272" t="s">
        <v>489</v>
      </c>
      <c r="E154" s="273" t="s">
        <v>3849</v>
      </c>
      <c r="F154" s="274" t="s">
        <v>1942</v>
      </c>
      <c r="G154" s="275" t="s">
        <v>287</v>
      </c>
      <c r="H154" s="276">
        <v>1</v>
      </c>
      <c r="I154" s="277"/>
      <c r="J154" s="278">
        <f t="shared" si="5"/>
        <v>0</v>
      </c>
      <c r="K154" s="279"/>
      <c r="L154" s="280"/>
      <c r="M154" s="281" t="s">
        <v>1</v>
      </c>
      <c r="N154" s="282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1486</v>
      </c>
      <c r="AT154" s="227" t="s">
        <v>489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3850</v>
      </c>
    </row>
    <row r="155" spans="1:65" s="2" customFormat="1" ht="24.2" customHeight="1">
      <c r="A155" s="36"/>
      <c r="B155" s="37"/>
      <c r="C155" s="272" t="s">
        <v>271</v>
      </c>
      <c r="D155" s="272" t="s">
        <v>489</v>
      </c>
      <c r="E155" s="273" t="s">
        <v>3851</v>
      </c>
      <c r="F155" s="274" t="s">
        <v>1948</v>
      </c>
      <c r="G155" s="275" t="s">
        <v>287</v>
      </c>
      <c r="H155" s="276">
        <v>1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1486</v>
      </c>
      <c r="AT155" s="227" t="s">
        <v>489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3852</v>
      </c>
    </row>
    <row r="156" spans="1:65" s="2" customFormat="1" ht="37.9" customHeight="1">
      <c r="A156" s="36"/>
      <c r="B156" s="37"/>
      <c r="C156" s="272" t="s">
        <v>276</v>
      </c>
      <c r="D156" s="272" t="s">
        <v>489</v>
      </c>
      <c r="E156" s="273" t="s">
        <v>3853</v>
      </c>
      <c r="F156" s="274" t="s">
        <v>1950</v>
      </c>
      <c r="G156" s="275" t="s">
        <v>287</v>
      </c>
      <c r="H156" s="276">
        <v>8</v>
      </c>
      <c r="I156" s="277"/>
      <c r="J156" s="278">
        <f t="shared" si="5"/>
        <v>0</v>
      </c>
      <c r="K156" s="279"/>
      <c r="L156" s="280"/>
      <c r="M156" s="281" t="s">
        <v>1</v>
      </c>
      <c r="N156" s="282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1486</v>
      </c>
      <c r="AT156" s="227" t="s">
        <v>489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3854</v>
      </c>
    </row>
    <row r="157" spans="1:65" s="2" customFormat="1" ht="14.45" customHeight="1">
      <c r="A157" s="36"/>
      <c r="B157" s="37"/>
      <c r="C157" s="272" t="s">
        <v>284</v>
      </c>
      <c r="D157" s="272" t="s">
        <v>489</v>
      </c>
      <c r="E157" s="273" t="s">
        <v>3855</v>
      </c>
      <c r="F157" s="274" t="s">
        <v>1958</v>
      </c>
      <c r="G157" s="275" t="s">
        <v>287</v>
      </c>
      <c r="H157" s="276">
        <v>1</v>
      </c>
      <c r="I157" s="277"/>
      <c r="J157" s="278">
        <f t="shared" si="5"/>
        <v>0</v>
      </c>
      <c r="K157" s="279"/>
      <c r="L157" s="280"/>
      <c r="M157" s="281" t="s">
        <v>1</v>
      </c>
      <c r="N157" s="282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1486</v>
      </c>
      <c r="AT157" s="227" t="s">
        <v>489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3856</v>
      </c>
    </row>
    <row r="158" spans="1:65" s="2" customFormat="1" ht="14.45" customHeight="1">
      <c r="A158" s="36"/>
      <c r="B158" s="37"/>
      <c r="C158" s="272" t="s">
        <v>289</v>
      </c>
      <c r="D158" s="272" t="s">
        <v>489</v>
      </c>
      <c r="E158" s="273" t="s">
        <v>3857</v>
      </c>
      <c r="F158" s="274" t="s">
        <v>1960</v>
      </c>
      <c r="G158" s="275" t="s">
        <v>287</v>
      </c>
      <c r="H158" s="276">
        <v>1</v>
      </c>
      <c r="I158" s="277"/>
      <c r="J158" s="278">
        <f t="shared" si="5"/>
        <v>0</v>
      </c>
      <c r="K158" s="279"/>
      <c r="L158" s="280"/>
      <c r="M158" s="281" t="s">
        <v>1</v>
      </c>
      <c r="N158" s="282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1486</v>
      </c>
      <c r="AT158" s="227" t="s">
        <v>489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569</v>
      </c>
      <c r="BM158" s="227" t="s">
        <v>3858</v>
      </c>
    </row>
    <row r="159" spans="1:65" s="2" customFormat="1" ht="14.45" customHeight="1">
      <c r="A159" s="36"/>
      <c r="B159" s="37"/>
      <c r="C159" s="272" t="s">
        <v>301</v>
      </c>
      <c r="D159" s="272" t="s">
        <v>489</v>
      </c>
      <c r="E159" s="273" t="s">
        <v>3859</v>
      </c>
      <c r="F159" s="274" t="s">
        <v>3860</v>
      </c>
      <c r="G159" s="275" t="s">
        <v>287</v>
      </c>
      <c r="H159" s="276">
        <v>1</v>
      </c>
      <c r="I159" s="277"/>
      <c r="J159" s="278">
        <f t="shared" si="5"/>
        <v>0</v>
      </c>
      <c r="K159" s="279"/>
      <c r="L159" s="280"/>
      <c r="M159" s="281" t="s">
        <v>1</v>
      </c>
      <c r="N159" s="282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1486</v>
      </c>
      <c r="AT159" s="227" t="s">
        <v>489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569</v>
      </c>
      <c r="BM159" s="227" t="s">
        <v>3861</v>
      </c>
    </row>
    <row r="160" spans="1:65" s="2" customFormat="1" ht="14.45" customHeight="1">
      <c r="A160" s="36"/>
      <c r="B160" s="37"/>
      <c r="C160" s="272" t="s">
        <v>322</v>
      </c>
      <c r="D160" s="272" t="s">
        <v>489</v>
      </c>
      <c r="E160" s="273" t="s">
        <v>3845</v>
      </c>
      <c r="F160" s="274" t="s">
        <v>1938</v>
      </c>
      <c r="G160" s="275" t="s">
        <v>287</v>
      </c>
      <c r="H160" s="276">
        <v>0</v>
      </c>
      <c r="I160" s="277"/>
      <c r="J160" s="278">
        <f t="shared" si="5"/>
        <v>0</v>
      </c>
      <c r="K160" s="279"/>
      <c r="L160" s="280"/>
      <c r="M160" s="281" t="s">
        <v>1</v>
      </c>
      <c r="N160" s="282" t="s">
        <v>43</v>
      </c>
      <c r="O160" s="73"/>
      <c r="P160" s="225">
        <f t="shared" si="6"/>
        <v>0</v>
      </c>
      <c r="Q160" s="225">
        <v>0</v>
      </c>
      <c r="R160" s="225">
        <f t="shared" si="7"/>
        <v>0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1486</v>
      </c>
      <c r="AT160" s="227" t="s">
        <v>489</v>
      </c>
      <c r="AU160" s="227" t="s">
        <v>87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569</v>
      </c>
      <c r="BM160" s="227" t="s">
        <v>3862</v>
      </c>
    </row>
    <row r="161" spans="1:65" s="2" customFormat="1" ht="37.9" customHeight="1">
      <c r="A161" s="36"/>
      <c r="B161" s="37"/>
      <c r="C161" s="272" t="s">
        <v>328</v>
      </c>
      <c r="D161" s="272" t="s">
        <v>489</v>
      </c>
      <c r="E161" s="273" t="s">
        <v>1927</v>
      </c>
      <c r="F161" s="274" t="s">
        <v>3863</v>
      </c>
      <c r="G161" s="275" t="s">
        <v>287</v>
      </c>
      <c r="H161" s="276">
        <v>0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0</v>
      </c>
      <c r="R161" s="225">
        <f t="shared" si="7"/>
        <v>0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87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569</v>
      </c>
      <c r="BM161" s="227" t="s">
        <v>3864</v>
      </c>
    </row>
    <row r="162" spans="1:65" s="12" customFormat="1" ht="22.9" customHeight="1">
      <c r="B162" s="199"/>
      <c r="C162" s="200"/>
      <c r="D162" s="201" t="s">
        <v>76</v>
      </c>
      <c r="E162" s="213" t="s">
        <v>1816</v>
      </c>
      <c r="F162" s="213" t="s">
        <v>3865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SUM(P163:P174)</f>
        <v>0</v>
      </c>
      <c r="Q162" s="207"/>
      <c r="R162" s="208">
        <f>SUM(R163:R174)</f>
        <v>0</v>
      </c>
      <c r="S162" s="207"/>
      <c r="T162" s="209">
        <f>SUM(T163:T174)</f>
        <v>0</v>
      </c>
      <c r="AR162" s="210" t="s">
        <v>81</v>
      </c>
      <c r="AT162" s="211" t="s">
        <v>76</v>
      </c>
      <c r="AU162" s="211" t="s">
        <v>81</v>
      </c>
      <c r="AY162" s="210" t="s">
        <v>202</v>
      </c>
      <c r="BK162" s="212">
        <f>SUM(BK163:BK174)</f>
        <v>0</v>
      </c>
    </row>
    <row r="163" spans="1:65" s="2" customFormat="1" ht="14.45" customHeight="1">
      <c r="A163" s="36"/>
      <c r="B163" s="37"/>
      <c r="C163" s="272" t="s">
        <v>7</v>
      </c>
      <c r="D163" s="272" t="s">
        <v>489</v>
      </c>
      <c r="E163" s="273" t="s">
        <v>3866</v>
      </c>
      <c r="F163" s="274" t="s">
        <v>1975</v>
      </c>
      <c r="G163" s="275" t="s">
        <v>287</v>
      </c>
      <c r="H163" s="276">
        <v>1</v>
      </c>
      <c r="I163" s="277"/>
      <c r="J163" s="278">
        <f t="shared" ref="J163:J174" si="15">ROUND(I163*H163,2)</f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ref="P163:P174" si="16">O163*H163</f>
        <v>0</v>
      </c>
      <c r="Q163" s="225">
        <v>0</v>
      </c>
      <c r="R163" s="225">
        <f t="shared" ref="R163:R174" si="17">Q163*H163</f>
        <v>0</v>
      </c>
      <c r="S163" s="225">
        <v>0</v>
      </c>
      <c r="T163" s="226">
        <f t="shared" ref="T163:T174" si="18"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1486</v>
      </c>
      <c r="AT163" s="227" t="s">
        <v>489</v>
      </c>
      <c r="AU163" s="227" t="s">
        <v>87</v>
      </c>
      <c r="AY163" s="18" t="s">
        <v>202</v>
      </c>
      <c r="BE163" s="122">
        <f t="shared" ref="BE163:BE174" si="19">IF(N163="základná",J163,0)</f>
        <v>0</v>
      </c>
      <c r="BF163" s="122">
        <f t="shared" ref="BF163:BF174" si="20">IF(N163="znížená",J163,0)</f>
        <v>0</v>
      </c>
      <c r="BG163" s="122">
        <f t="shared" ref="BG163:BG174" si="21">IF(N163="zákl. prenesená",J163,0)</f>
        <v>0</v>
      </c>
      <c r="BH163" s="122">
        <f t="shared" ref="BH163:BH174" si="22">IF(N163="zníž. prenesená",J163,0)</f>
        <v>0</v>
      </c>
      <c r="BI163" s="122">
        <f t="shared" ref="BI163:BI174" si="23">IF(N163="nulová",J163,0)</f>
        <v>0</v>
      </c>
      <c r="BJ163" s="18" t="s">
        <v>87</v>
      </c>
      <c r="BK163" s="122">
        <f t="shared" ref="BK163:BK174" si="24">ROUND(I163*H163,2)</f>
        <v>0</v>
      </c>
      <c r="BL163" s="18" t="s">
        <v>569</v>
      </c>
      <c r="BM163" s="227" t="s">
        <v>3867</v>
      </c>
    </row>
    <row r="164" spans="1:65" s="2" customFormat="1" ht="14.45" customHeight="1">
      <c r="A164" s="36"/>
      <c r="B164" s="37"/>
      <c r="C164" s="272" t="s">
        <v>339</v>
      </c>
      <c r="D164" s="272" t="s">
        <v>489</v>
      </c>
      <c r="E164" s="273" t="s">
        <v>3866</v>
      </c>
      <c r="F164" s="274" t="s">
        <v>1975</v>
      </c>
      <c r="G164" s="275" t="s">
        <v>287</v>
      </c>
      <c r="H164" s="276">
        <v>3</v>
      </c>
      <c r="I164" s="277"/>
      <c r="J164" s="278">
        <f t="shared" si="15"/>
        <v>0</v>
      </c>
      <c r="K164" s="279"/>
      <c r="L164" s="280"/>
      <c r="M164" s="281" t="s">
        <v>1</v>
      </c>
      <c r="N164" s="282" t="s">
        <v>43</v>
      </c>
      <c r="O164" s="73"/>
      <c r="P164" s="225">
        <f t="shared" si="16"/>
        <v>0</v>
      </c>
      <c r="Q164" s="225">
        <v>0</v>
      </c>
      <c r="R164" s="225">
        <f t="shared" si="17"/>
        <v>0</v>
      </c>
      <c r="S164" s="225">
        <v>0</v>
      </c>
      <c r="T164" s="226">
        <f t="shared" si="1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1486</v>
      </c>
      <c r="AT164" s="227" t="s">
        <v>489</v>
      </c>
      <c r="AU164" s="227" t="s">
        <v>87</v>
      </c>
      <c r="AY164" s="18" t="s">
        <v>202</v>
      </c>
      <c r="BE164" s="122">
        <f t="shared" si="19"/>
        <v>0</v>
      </c>
      <c r="BF164" s="122">
        <f t="shared" si="20"/>
        <v>0</v>
      </c>
      <c r="BG164" s="122">
        <f t="shared" si="21"/>
        <v>0</v>
      </c>
      <c r="BH164" s="122">
        <f t="shared" si="22"/>
        <v>0</v>
      </c>
      <c r="BI164" s="122">
        <f t="shared" si="23"/>
        <v>0</v>
      </c>
      <c r="BJ164" s="18" t="s">
        <v>87</v>
      </c>
      <c r="BK164" s="122">
        <f t="shared" si="24"/>
        <v>0</v>
      </c>
      <c r="BL164" s="18" t="s">
        <v>569</v>
      </c>
      <c r="BM164" s="227" t="s">
        <v>3868</v>
      </c>
    </row>
    <row r="165" spans="1:65" s="2" customFormat="1" ht="14.45" customHeight="1">
      <c r="A165" s="36"/>
      <c r="B165" s="37"/>
      <c r="C165" s="272" t="s">
        <v>343</v>
      </c>
      <c r="D165" s="272" t="s">
        <v>489</v>
      </c>
      <c r="E165" s="273" t="s">
        <v>3869</v>
      </c>
      <c r="F165" s="274" t="s">
        <v>1977</v>
      </c>
      <c r="G165" s="275" t="s">
        <v>287</v>
      </c>
      <c r="H165" s="276">
        <v>1</v>
      </c>
      <c r="I165" s="277"/>
      <c r="J165" s="278">
        <f t="shared" si="1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16"/>
        <v>0</v>
      </c>
      <c r="Q165" s="225">
        <v>0</v>
      </c>
      <c r="R165" s="225">
        <f t="shared" si="17"/>
        <v>0</v>
      </c>
      <c r="S165" s="225">
        <v>0</v>
      </c>
      <c r="T165" s="226">
        <f t="shared" si="1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1486</v>
      </c>
      <c r="AT165" s="227" t="s">
        <v>489</v>
      </c>
      <c r="AU165" s="227" t="s">
        <v>87</v>
      </c>
      <c r="AY165" s="18" t="s">
        <v>202</v>
      </c>
      <c r="BE165" s="122">
        <f t="shared" si="19"/>
        <v>0</v>
      </c>
      <c r="BF165" s="122">
        <f t="shared" si="20"/>
        <v>0</v>
      </c>
      <c r="BG165" s="122">
        <f t="shared" si="21"/>
        <v>0</v>
      </c>
      <c r="BH165" s="122">
        <f t="shared" si="22"/>
        <v>0</v>
      </c>
      <c r="BI165" s="122">
        <f t="shared" si="23"/>
        <v>0</v>
      </c>
      <c r="BJ165" s="18" t="s">
        <v>87</v>
      </c>
      <c r="BK165" s="122">
        <f t="shared" si="24"/>
        <v>0</v>
      </c>
      <c r="BL165" s="18" t="s">
        <v>569</v>
      </c>
      <c r="BM165" s="227" t="s">
        <v>3870</v>
      </c>
    </row>
    <row r="166" spans="1:65" s="2" customFormat="1" ht="14.45" customHeight="1">
      <c r="A166" s="36"/>
      <c r="B166" s="37"/>
      <c r="C166" s="272" t="s">
        <v>347</v>
      </c>
      <c r="D166" s="272" t="s">
        <v>489</v>
      </c>
      <c r="E166" s="273" t="s">
        <v>3871</v>
      </c>
      <c r="F166" s="274" t="s">
        <v>3872</v>
      </c>
      <c r="G166" s="275" t="s">
        <v>287</v>
      </c>
      <c r="H166" s="276">
        <v>1</v>
      </c>
      <c r="I166" s="277"/>
      <c r="J166" s="278">
        <f t="shared" si="1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16"/>
        <v>0</v>
      </c>
      <c r="Q166" s="225">
        <v>0</v>
      </c>
      <c r="R166" s="225">
        <f t="shared" si="17"/>
        <v>0</v>
      </c>
      <c r="S166" s="225">
        <v>0</v>
      </c>
      <c r="T166" s="226">
        <f t="shared" si="1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1486</v>
      </c>
      <c r="AT166" s="227" t="s">
        <v>489</v>
      </c>
      <c r="AU166" s="227" t="s">
        <v>87</v>
      </c>
      <c r="AY166" s="18" t="s">
        <v>202</v>
      </c>
      <c r="BE166" s="122">
        <f t="shared" si="19"/>
        <v>0</v>
      </c>
      <c r="BF166" s="122">
        <f t="shared" si="20"/>
        <v>0</v>
      </c>
      <c r="BG166" s="122">
        <f t="shared" si="21"/>
        <v>0</v>
      </c>
      <c r="BH166" s="122">
        <f t="shared" si="22"/>
        <v>0</v>
      </c>
      <c r="BI166" s="122">
        <f t="shared" si="23"/>
        <v>0</v>
      </c>
      <c r="BJ166" s="18" t="s">
        <v>87</v>
      </c>
      <c r="BK166" s="122">
        <f t="shared" si="24"/>
        <v>0</v>
      </c>
      <c r="BL166" s="18" t="s">
        <v>569</v>
      </c>
      <c r="BM166" s="227" t="s">
        <v>3873</v>
      </c>
    </row>
    <row r="167" spans="1:65" s="2" customFormat="1" ht="24.2" customHeight="1">
      <c r="A167" s="36"/>
      <c r="B167" s="37"/>
      <c r="C167" s="272" t="s">
        <v>351</v>
      </c>
      <c r="D167" s="272" t="s">
        <v>489</v>
      </c>
      <c r="E167" s="273" t="s">
        <v>3874</v>
      </c>
      <c r="F167" s="274" t="s">
        <v>1985</v>
      </c>
      <c r="G167" s="275" t="s">
        <v>287</v>
      </c>
      <c r="H167" s="276">
        <v>14</v>
      </c>
      <c r="I167" s="277"/>
      <c r="J167" s="278">
        <f t="shared" si="1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16"/>
        <v>0</v>
      </c>
      <c r="Q167" s="225">
        <v>0</v>
      </c>
      <c r="R167" s="225">
        <f t="shared" si="17"/>
        <v>0</v>
      </c>
      <c r="S167" s="225">
        <v>0</v>
      </c>
      <c r="T167" s="226">
        <f t="shared" si="1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1486</v>
      </c>
      <c r="AT167" s="227" t="s">
        <v>489</v>
      </c>
      <c r="AU167" s="227" t="s">
        <v>87</v>
      </c>
      <c r="AY167" s="18" t="s">
        <v>202</v>
      </c>
      <c r="BE167" s="122">
        <f t="shared" si="19"/>
        <v>0</v>
      </c>
      <c r="BF167" s="122">
        <f t="shared" si="20"/>
        <v>0</v>
      </c>
      <c r="BG167" s="122">
        <f t="shared" si="21"/>
        <v>0</v>
      </c>
      <c r="BH167" s="122">
        <f t="shared" si="22"/>
        <v>0</v>
      </c>
      <c r="BI167" s="122">
        <f t="shared" si="23"/>
        <v>0</v>
      </c>
      <c r="BJ167" s="18" t="s">
        <v>87</v>
      </c>
      <c r="BK167" s="122">
        <f t="shared" si="24"/>
        <v>0</v>
      </c>
      <c r="BL167" s="18" t="s">
        <v>569</v>
      </c>
      <c r="BM167" s="227" t="s">
        <v>3875</v>
      </c>
    </row>
    <row r="168" spans="1:65" s="2" customFormat="1" ht="14.45" customHeight="1">
      <c r="A168" s="36"/>
      <c r="B168" s="37"/>
      <c r="C168" s="272" t="s">
        <v>355</v>
      </c>
      <c r="D168" s="272" t="s">
        <v>489</v>
      </c>
      <c r="E168" s="273" t="s">
        <v>1986</v>
      </c>
      <c r="F168" s="274" t="s">
        <v>1987</v>
      </c>
      <c r="G168" s="275" t="s">
        <v>287</v>
      </c>
      <c r="H168" s="276">
        <v>80</v>
      </c>
      <c r="I168" s="277"/>
      <c r="J168" s="278">
        <f t="shared" si="1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16"/>
        <v>0</v>
      </c>
      <c r="Q168" s="225">
        <v>0</v>
      </c>
      <c r="R168" s="225">
        <f t="shared" si="17"/>
        <v>0</v>
      </c>
      <c r="S168" s="225">
        <v>0</v>
      </c>
      <c r="T168" s="226">
        <f t="shared" si="1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1486</v>
      </c>
      <c r="AT168" s="227" t="s">
        <v>489</v>
      </c>
      <c r="AU168" s="227" t="s">
        <v>87</v>
      </c>
      <c r="AY168" s="18" t="s">
        <v>202</v>
      </c>
      <c r="BE168" s="122">
        <f t="shared" si="19"/>
        <v>0</v>
      </c>
      <c r="BF168" s="122">
        <f t="shared" si="20"/>
        <v>0</v>
      </c>
      <c r="BG168" s="122">
        <f t="shared" si="21"/>
        <v>0</v>
      </c>
      <c r="BH168" s="122">
        <f t="shared" si="22"/>
        <v>0</v>
      </c>
      <c r="BI168" s="122">
        <f t="shared" si="23"/>
        <v>0</v>
      </c>
      <c r="BJ168" s="18" t="s">
        <v>87</v>
      </c>
      <c r="BK168" s="122">
        <f t="shared" si="24"/>
        <v>0</v>
      </c>
      <c r="BL168" s="18" t="s">
        <v>569</v>
      </c>
      <c r="BM168" s="227" t="s">
        <v>3876</v>
      </c>
    </row>
    <row r="169" spans="1:65" s="2" customFormat="1" ht="14.45" customHeight="1">
      <c r="A169" s="36"/>
      <c r="B169" s="37"/>
      <c r="C169" s="272" t="s">
        <v>359</v>
      </c>
      <c r="D169" s="272" t="s">
        <v>489</v>
      </c>
      <c r="E169" s="273" t="s">
        <v>1988</v>
      </c>
      <c r="F169" s="274" t="s">
        <v>1989</v>
      </c>
      <c r="G169" s="275" t="s">
        <v>287</v>
      </c>
      <c r="H169" s="276">
        <v>4</v>
      </c>
      <c r="I169" s="277"/>
      <c r="J169" s="278">
        <f t="shared" si="1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16"/>
        <v>0</v>
      </c>
      <c r="Q169" s="225">
        <v>0</v>
      </c>
      <c r="R169" s="225">
        <f t="shared" si="17"/>
        <v>0</v>
      </c>
      <c r="S169" s="225">
        <v>0</v>
      </c>
      <c r="T169" s="226">
        <f t="shared" si="1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87</v>
      </c>
      <c r="AY169" s="18" t="s">
        <v>202</v>
      </c>
      <c r="BE169" s="122">
        <f t="shared" si="19"/>
        <v>0</v>
      </c>
      <c r="BF169" s="122">
        <f t="shared" si="20"/>
        <v>0</v>
      </c>
      <c r="BG169" s="122">
        <f t="shared" si="21"/>
        <v>0</v>
      </c>
      <c r="BH169" s="122">
        <f t="shared" si="22"/>
        <v>0</v>
      </c>
      <c r="BI169" s="122">
        <f t="shared" si="23"/>
        <v>0</v>
      </c>
      <c r="BJ169" s="18" t="s">
        <v>87</v>
      </c>
      <c r="BK169" s="122">
        <f t="shared" si="24"/>
        <v>0</v>
      </c>
      <c r="BL169" s="18" t="s">
        <v>569</v>
      </c>
      <c r="BM169" s="227" t="s">
        <v>3877</v>
      </c>
    </row>
    <row r="170" spans="1:65" s="2" customFormat="1" ht="14.45" customHeight="1">
      <c r="A170" s="36"/>
      <c r="B170" s="37"/>
      <c r="C170" s="272" t="s">
        <v>364</v>
      </c>
      <c r="D170" s="272" t="s">
        <v>489</v>
      </c>
      <c r="E170" s="273" t="s">
        <v>1990</v>
      </c>
      <c r="F170" s="274" t="s">
        <v>1991</v>
      </c>
      <c r="G170" s="275" t="s">
        <v>287</v>
      </c>
      <c r="H170" s="276">
        <v>4</v>
      </c>
      <c r="I170" s="277"/>
      <c r="J170" s="278">
        <f t="shared" si="1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16"/>
        <v>0</v>
      </c>
      <c r="Q170" s="225">
        <v>0</v>
      </c>
      <c r="R170" s="225">
        <f t="shared" si="17"/>
        <v>0</v>
      </c>
      <c r="S170" s="225">
        <v>0</v>
      </c>
      <c r="T170" s="226">
        <f t="shared" si="1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1486</v>
      </c>
      <c r="AT170" s="227" t="s">
        <v>489</v>
      </c>
      <c r="AU170" s="227" t="s">
        <v>87</v>
      </c>
      <c r="AY170" s="18" t="s">
        <v>202</v>
      </c>
      <c r="BE170" s="122">
        <f t="shared" si="19"/>
        <v>0</v>
      </c>
      <c r="BF170" s="122">
        <f t="shared" si="20"/>
        <v>0</v>
      </c>
      <c r="BG170" s="122">
        <f t="shared" si="21"/>
        <v>0</v>
      </c>
      <c r="BH170" s="122">
        <f t="shared" si="22"/>
        <v>0</v>
      </c>
      <c r="BI170" s="122">
        <f t="shared" si="23"/>
        <v>0</v>
      </c>
      <c r="BJ170" s="18" t="s">
        <v>87</v>
      </c>
      <c r="BK170" s="122">
        <f t="shared" si="24"/>
        <v>0</v>
      </c>
      <c r="BL170" s="18" t="s">
        <v>569</v>
      </c>
      <c r="BM170" s="227" t="s">
        <v>3878</v>
      </c>
    </row>
    <row r="171" spans="1:65" s="2" customFormat="1" ht="14.45" customHeight="1">
      <c r="A171" s="36"/>
      <c r="B171" s="37"/>
      <c r="C171" s="272" t="s">
        <v>368</v>
      </c>
      <c r="D171" s="272" t="s">
        <v>489</v>
      </c>
      <c r="E171" s="273" t="s">
        <v>1992</v>
      </c>
      <c r="F171" s="274" t="s">
        <v>1993</v>
      </c>
      <c r="G171" s="275" t="s">
        <v>287</v>
      </c>
      <c r="H171" s="276">
        <v>2</v>
      </c>
      <c r="I171" s="277"/>
      <c r="J171" s="278">
        <f t="shared" si="1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16"/>
        <v>0</v>
      </c>
      <c r="Q171" s="225">
        <v>0</v>
      </c>
      <c r="R171" s="225">
        <f t="shared" si="17"/>
        <v>0</v>
      </c>
      <c r="S171" s="225">
        <v>0</v>
      </c>
      <c r="T171" s="226">
        <f t="shared" si="1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1486</v>
      </c>
      <c r="AT171" s="227" t="s">
        <v>489</v>
      </c>
      <c r="AU171" s="227" t="s">
        <v>87</v>
      </c>
      <c r="AY171" s="18" t="s">
        <v>202</v>
      </c>
      <c r="BE171" s="122">
        <f t="shared" si="19"/>
        <v>0</v>
      </c>
      <c r="BF171" s="122">
        <f t="shared" si="20"/>
        <v>0</v>
      </c>
      <c r="BG171" s="122">
        <f t="shared" si="21"/>
        <v>0</v>
      </c>
      <c r="BH171" s="122">
        <f t="shared" si="22"/>
        <v>0</v>
      </c>
      <c r="BI171" s="122">
        <f t="shared" si="23"/>
        <v>0</v>
      </c>
      <c r="BJ171" s="18" t="s">
        <v>87</v>
      </c>
      <c r="BK171" s="122">
        <f t="shared" si="24"/>
        <v>0</v>
      </c>
      <c r="BL171" s="18" t="s">
        <v>569</v>
      </c>
      <c r="BM171" s="227" t="s">
        <v>3879</v>
      </c>
    </row>
    <row r="172" spans="1:65" s="2" customFormat="1" ht="14.45" customHeight="1">
      <c r="A172" s="36"/>
      <c r="B172" s="37"/>
      <c r="C172" s="272" t="s">
        <v>374</v>
      </c>
      <c r="D172" s="272" t="s">
        <v>489</v>
      </c>
      <c r="E172" s="273" t="s">
        <v>1994</v>
      </c>
      <c r="F172" s="274" t="s">
        <v>1995</v>
      </c>
      <c r="G172" s="275" t="s">
        <v>683</v>
      </c>
      <c r="H172" s="291"/>
      <c r="I172" s="277"/>
      <c r="J172" s="278">
        <f t="shared" si="15"/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si="16"/>
        <v>0</v>
      </c>
      <c r="Q172" s="225">
        <v>0</v>
      </c>
      <c r="R172" s="225">
        <f t="shared" si="17"/>
        <v>0</v>
      </c>
      <c r="S172" s="225">
        <v>0</v>
      </c>
      <c r="T172" s="226">
        <f t="shared" si="1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1486</v>
      </c>
      <c r="AT172" s="227" t="s">
        <v>489</v>
      </c>
      <c r="AU172" s="227" t="s">
        <v>87</v>
      </c>
      <c r="AY172" s="18" t="s">
        <v>202</v>
      </c>
      <c r="BE172" s="122">
        <f t="shared" si="19"/>
        <v>0</v>
      </c>
      <c r="BF172" s="122">
        <f t="shared" si="20"/>
        <v>0</v>
      </c>
      <c r="BG172" s="122">
        <f t="shared" si="21"/>
        <v>0</v>
      </c>
      <c r="BH172" s="122">
        <f t="shared" si="22"/>
        <v>0</v>
      </c>
      <c r="BI172" s="122">
        <f t="shared" si="23"/>
        <v>0</v>
      </c>
      <c r="BJ172" s="18" t="s">
        <v>87</v>
      </c>
      <c r="BK172" s="122">
        <f t="shared" si="24"/>
        <v>0</v>
      </c>
      <c r="BL172" s="18" t="s">
        <v>569</v>
      </c>
      <c r="BM172" s="227" t="s">
        <v>3880</v>
      </c>
    </row>
    <row r="173" spans="1:65" s="2" customFormat="1" ht="14.45" customHeight="1">
      <c r="A173" s="36"/>
      <c r="B173" s="37"/>
      <c r="C173" s="272" t="s">
        <v>379</v>
      </c>
      <c r="D173" s="272" t="s">
        <v>489</v>
      </c>
      <c r="E173" s="273" t="s">
        <v>3881</v>
      </c>
      <c r="F173" s="274" t="s">
        <v>1997</v>
      </c>
      <c r="G173" s="275" t="s">
        <v>287</v>
      </c>
      <c r="H173" s="276">
        <v>1</v>
      </c>
      <c r="I173" s="277"/>
      <c r="J173" s="278">
        <f t="shared" si="15"/>
        <v>0</v>
      </c>
      <c r="K173" s="279"/>
      <c r="L173" s="280"/>
      <c r="M173" s="281" t="s">
        <v>1</v>
      </c>
      <c r="N173" s="282" t="s">
        <v>43</v>
      </c>
      <c r="O173" s="73"/>
      <c r="P173" s="225">
        <f t="shared" si="16"/>
        <v>0</v>
      </c>
      <c r="Q173" s="225">
        <v>0</v>
      </c>
      <c r="R173" s="225">
        <f t="shared" si="17"/>
        <v>0</v>
      </c>
      <c r="S173" s="225">
        <v>0</v>
      </c>
      <c r="T173" s="226">
        <f t="shared" si="1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1486</v>
      </c>
      <c r="AT173" s="227" t="s">
        <v>489</v>
      </c>
      <c r="AU173" s="227" t="s">
        <v>87</v>
      </c>
      <c r="AY173" s="18" t="s">
        <v>202</v>
      </c>
      <c r="BE173" s="122">
        <f t="shared" si="19"/>
        <v>0</v>
      </c>
      <c r="BF173" s="122">
        <f t="shared" si="20"/>
        <v>0</v>
      </c>
      <c r="BG173" s="122">
        <f t="shared" si="21"/>
        <v>0</v>
      </c>
      <c r="BH173" s="122">
        <f t="shared" si="22"/>
        <v>0</v>
      </c>
      <c r="BI173" s="122">
        <f t="shared" si="23"/>
        <v>0</v>
      </c>
      <c r="BJ173" s="18" t="s">
        <v>87</v>
      </c>
      <c r="BK173" s="122">
        <f t="shared" si="24"/>
        <v>0</v>
      </c>
      <c r="BL173" s="18" t="s">
        <v>569</v>
      </c>
      <c r="BM173" s="227" t="s">
        <v>3882</v>
      </c>
    </row>
    <row r="174" spans="1:65" s="2" customFormat="1" ht="14.45" customHeight="1">
      <c r="A174" s="36"/>
      <c r="B174" s="37"/>
      <c r="C174" s="272" t="s">
        <v>383</v>
      </c>
      <c r="D174" s="272" t="s">
        <v>489</v>
      </c>
      <c r="E174" s="273" t="s">
        <v>3883</v>
      </c>
      <c r="F174" s="274" t="s">
        <v>1999</v>
      </c>
      <c r="G174" s="275" t="s">
        <v>683</v>
      </c>
      <c r="H174" s="291"/>
      <c r="I174" s="277"/>
      <c r="J174" s="278">
        <f t="shared" si="15"/>
        <v>0</v>
      </c>
      <c r="K174" s="279"/>
      <c r="L174" s="280"/>
      <c r="M174" s="281" t="s">
        <v>1</v>
      </c>
      <c r="N174" s="282" t="s">
        <v>43</v>
      </c>
      <c r="O174" s="73"/>
      <c r="P174" s="225">
        <f t="shared" si="16"/>
        <v>0</v>
      </c>
      <c r="Q174" s="225">
        <v>0</v>
      </c>
      <c r="R174" s="225">
        <f t="shared" si="17"/>
        <v>0</v>
      </c>
      <c r="S174" s="225">
        <v>0</v>
      </c>
      <c r="T174" s="226">
        <f t="shared" si="1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1486</v>
      </c>
      <c r="AT174" s="227" t="s">
        <v>489</v>
      </c>
      <c r="AU174" s="227" t="s">
        <v>87</v>
      </c>
      <c r="AY174" s="18" t="s">
        <v>202</v>
      </c>
      <c r="BE174" s="122">
        <f t="shared" si="19"/>
        <v>0</v>
      </c>
      <c r="BF174" s="122">
        <f t="shared" si="20"/>
        <v>0</v>
      </c>
      <c r="BG174" s="122">
        <f t="shared" si="21"/>
        <v>0</v>
      </c>
      <c r="BH174" s="122">
        <f t="shared" si="22"/>
        <v>0</v>
      </c>
      <c r="BI174" s="122">
        <f t="shared" si="23"/>
        <v>0</v>
      </c>
      <c r="BJ174" s="18" t="s">
        <v>87</v>
      </c>
      <c r="BK174" s="122">
        <f t="shared" si="24"/>
        <v>0</v>
      </c>
      <c r="BL174" s="18" t="s">
        <v>569</v>
      </c>
      <c r="BM174" s="227" t="s">
        <v>3884</v>
      </c>
    </row>
    <row r="175" spans="1:65" s="12" customFormat="1" ht="22.9" customHeight="1">
      <c r="B175" s="199"/>
      <c r="C175" s="200"/>
      <c r="D175" s="201" t="s">
        <v>76</v>
      </c>
      <c r="E175" s="213" t="s">
        <v>3885</v>
      </c>
      <c r="F175" s="213" t="s">
        <v>3885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SUM(P176:P184)</f>
        <v>0</v>
      </c>
      <c r="Q175" s="207"/>
      <c r="R175" s="208">
        <f>SUM(R176:R184)</f>
        <v>0</v>
      </c>
      <c r="S175" s="207"/>
      <c r="T175" s="209">
        <f>SUM(T176:T184)</f>
        <v>0</v>
      </c>
      <c r="AR175" s="210" t="s">
        <v>81</v>
      </c>
      <c r="AT175" s="211" t="s">
        <v>76</v>
      </c>
      <c r="AU175" s="211" t="s">
        <v>81</v>
      </c>
      <c r="AY175" s="210" t="s">
        <v>202</v>
      </c>
      <c r="BK175" s="212">
        <f>SUM(BK176:BK184)</f>
        <v>0</v>
      </c>
    </row>
    <row r="176" spans="1:65" s="2" customFormat="1" ht="24.2" customHeight="1">
      <c r="A176" s="36"/>
      <c r="B176" s="37"/>
      <c r="C176" s="272" t="s">
        <v>390</v>
      </c>
      <c r="D176" s="272" t="s">
        <v>489</v>
      </c>
      <c r="E176" s="273" t="s">
        <v>2001</v>
      </c>
      <c r="F176" s="274" t="s">
        <v>3886</v>
      </c>
      <c r="G176" s="275" t="s">
        <v>287</v>
      </c>
      <c r="H176" s="276">
        <v>1</v>
      </c>
      <c r="I176" s="277"/>
      <c r="J176" s="278">
        <f t="shared" ref="J176:J184" si="25">ROUND(I176*H176,2)</f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ref="P176:P184" si="26">O176*H176</f>
        <v>0</v>
      </c>
      <c r="Q176" s="225">
        <v>0</v>
      </c>
      <c r="R176" s="225">
        <f t="shared" ref="R176:R184" si="27">Q176*H176</f>
        <v>0</v>
      </c>
      <c r="S176" s="225">
        <v>0</v>
      </c>
      <c r="T176" s="226">
        <f t="shared" ref="T176:T184" si="28"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87</v>
      </c>
      <c r="AY176" s="18" t="s">
        <v>202</v>
      </c>
      <c r="BE176" s="122">
        <f t="shared" ref="BE176:BE184" si="29">IF(N176="základná",J176,0)</f>
        <v>0</v>
      </c>
      <c r="BF176" s="122">
        <f t="shared" ref="BF176:BF184" si="30">IF(N176="znížená",J176,0)</f>
        <v>0</v>
      </c>
      <c r="BG176" s="122">
        <f t="shared" ref="BG176:BG184" si="31">IF(N176="zákl. prenesená",J176,0)</f>
        <v>0</v>
      </c>
      <c r="BH176" s="122">
        <f t="shared" ref="BH176:BH184" si="32">IF(N176="zníž. prenesená",J176,0)</f>
        <v>0</v>
      </c>
      <c r="BI176" s="122">
        <f t="shared" ref="BI176:BI184" si="33">IF(N176="nulová",J176,0)</f>
        <v>0</v>
      </c>
      <c r="BJ176" s="18" t="s">
        <v>87</v>
      </c>
      <c r="BK176" s="122">
        <f t="shared" ref="BK176:BK184" si="34">ROUND(I176*H176,2)</f>
        <v>0</v>
      </c>
      <c r="BL176" s="18" t="s">
        <v>569</v>
      </c>
      <c r="BM176" s="227" t="s">
        <v>3887</v>
      </c>
    </row>
    <row r="177" spans="1:65" s="2" customFormat="1" ht="14.45" customHeight="1">
      <c r="A177" s="36"/>
      <c r="B177" s="37"/>
      <c r="C177" s="272" t="s">
        <v>395</v>
      </c>
      <c r="D177" s="272" t="s">
        <v>489</v>
      </c>
      <c r="E177" s="273" t="s">
        <v>1917</v>
      </c>
      <c r="F177" s="274" t="s">
        <v>1918</v>
      </c>
      <c r="G177" s="275" t="s">
        <v>287</v>
      </c>
      <c r="H177" s="276">
        <v>1</v>
      </c>
      <c r="I177" s="277"/>
      <c r="J177" s="278">
        <f t="shared" si="25"/>
        <v>0</v>
      </c>
      <c r="K177" s="279"/>
      <c r="L177" s="280"/>
      <c r="M177" s="281" t="s">
        <v>1</v>
      </c>
      <c r="N177" s="282" t="s">
        <v>43</v>
      </c>
      <c r="O177" s="73"/>
      <c r="P177" s="225">
        <f t="shared" si="26"/>
        <v>0</v>
      </c>
      <c r="Q177" s="225">
        <v>0</v>
      </c>
      <c r="R177" s="225">
        <f t="shared" si="27"/>
        <v>0</v>
      </c>
      <c r="S177" s="225">
        <v>0</v>
      </c>
      <c r="T177" s="226">
        <f t="shared" si="2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1486</v>
      </c>
      <c r="AT177" s="227" t="s">
        <v>489</v>
      </c>
      <c r="AU177" s="227" t="s">
        <v>87</v>
      </c>
      <c r="AY177" s="18" t="s">
        <v>202</v>
      </c>
      <c r="BE177" s="122">
        <f t="shared" si="29"/>
        <v>0</v>
      </c>
      <c r="BF177" s="122">
        <f t="shared" si="30"/>
        <v>0</v>
      </c>
      <c r="BG177" s="122">
        <f t="shared" si="31"/>
        <v>0</v>
      </c>
      <c r="BH177" s="122">
        <f t="shared" si="32"/>
        <v>0</v>
      </c>
      <c r="BI177" s="122">
        <f t="shared" si="33"/>
        <v>0</v>
      </c>
      <c r="BJ177" s="18" t="s">
        <v>87</v>
      </c>
      <c r="BK177" s="122">
        <f t="shared" si="34"/>
        <v>0</v>
      </c>
      <c r="BL177" s="18" t="s">
        <v>569</v>
      </c>
      <c r="BM177" s="227" t="s">
        <v>3888</v>
      </c>
    </row>
    <row r="178" spans="1:65" s="2" customFormat="1" ht="14.45" customHeight="1">
      <c r="A178" s="36"/>
      <c r="B178" s="37"/>
      <c r="C178" s="272" t="s">
        <v>400</v>
      </c>
      <c r="D178" s="272" t="s">
        <v>489</v>
      </c>
      <c r="E178" s="273" t="s">
        <v>3889</v>
      </c>
      <c r="F178" s="274" t="s">
        <v>3890</v>
      </c>
      <c r="G178" s="275" t="s">
        <v>287</v>
      </c>
      <c r="H178" s="276">
        <v>1</v>
      </c>
      <c r="I178" s="277"/>
      <c r="J178" s="278">
        <f t="shared" si="2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26"/>
        <v>0</v>
      </c>
      <c r="Q178" s="225">
        <v>0</v>
      </c>
      <c r="R178" s="225">
        <f t="shared" si="27"/>
        <v>0</v>
      </c>
      <c r="S178" s="225">
        <v>0</v>
      </c>
      <c r="T178" s="226">
        <f t="shared" si="2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1486</v>
      </c>
      <c r="AT178" s="227" t="s">
        <v>489</v>
      </c>
      <c r="AU178" s="227" t="s">
        <v>87</v>
      </c>
      <c r="AY178" s="18" t="s">
        <v>202</v>
      </c>
      <c r="BE178" s="122">
        <f t="shared" si="29"/>
        <v>0</v>
      </c>
      <c r="BF178" s="122">
        <f t="shared" si="30"/>
        <v>0</v>
      </c>
      <c r="BG178" s="122">
        <f t="shared" si="31"/>
        <v>0</v>
      </c>
      <c r="BH178" s="122">
        <f t="shared" si="32"/>
        <v>0</v>
      </c>
      <c r="BI178" s="122">
        <f t="shared" si="33"/>
        <v>0</v>
      </c>
      <c r="BJ178" s="18" t="s">
        <v>87</v>
      </c>
      <c r="BK178" s="122">
        <f t="shared" si="34"/>
        <v>0</v>
      </c>
      <c r="BL178" s="18" t="s">
        <v>569</v>
      </c>
      <c r="BM178" s="227" t="s">
        <v>3891</v>
      </c>
    </row>
    <row r="179" spans="1:65" s="2" customFormat="1" ht="37.9" customHeight="1">
      <c r="A179" s="36"/>
      <c r="B179" s="37"/>
      <c r="C179" s="272" t="s">
        <v>406</v>
      </c>
      <c r="D179" s="272" t="s">
        <v>489</v>
      </c>
      <c r="E179" s="273" t="s">
        <v>3892</v>
      </c>
      <c r="F179" s="274" t="s">
        <v>3863</v>
      </c>
      <c r="G179" s="275" t="s">
        <v>287</v>
      </c>
      <c r="H179" s="276">
        <v>1</v>
      </c>
      <c r="I179" s="277"/>
      <c r="J179" s="278">
        <f t="shared" si="2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26"/>
        <v>0</v>
      </c>
      <c r="Q179" s="225">
        <v>0</v>
      </c>
      <c r="R179" s="225">
        <f t="shared" si="27"/>
        <v>0</v>
      </c>
      <c r="S179" s="225">
        <v>0</v>
      </c>
      <c r="T179" s="226">
        <f t="shared" si="2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1486</v>
      </c>
      <c r="AT179" s="227" t="s">
        <v>489</v>
      </c>
      <c r="AU179" s="227" t="s">
        <v>87</v>
      </c>
      <c r="AY179" s="18" t="s">
        <v>202</v>
      </c>
      <c r="BE179" s="122">
        <f t="shared" si="29"/>
        <v>0</v>
      </c>
      <c r="BF179" s="122">
        <f t="shared" si="30"/>
        <v>0</v>
      </c>
      <c r="BG179" s="122">
        <f t="shared" si="31"/>
        <v>0</v>
      </c>
      <c r="BH179" s="122">
        <f t="shared" si="32"/>
        <v>0</v>
      </c>
      <c r="BI179" s="122">
        <f t="shared" si="33"/>
        <v>0</v>
      </c>
      <c r="BJ179" s="18" t="s">
        <v>87</v>
      </c>
      <c r="BK179" s="122">
        <f t="shared" si="34"/>
        <v>0</v>
      </c>
      <c r="BL179" s="18" t="s">
        <v>569</v>
      </c>
      <c r="BM179" s="227" t="s">
        <v>3893</v>
      </c>
    </row>
    <row r="180" spans="1:65" s="2" customFormat="1" ht="14.45" customHeight="1">
      <c r="A180" s="36"/>
      <c r="B180" s="37"/>
      <c r="C180" s="272" t="s">
        <v>420</v>
      </c>
      <c r="D180" s="272" t="s">
        <v>489</v>
      </c>
      <c r="E180" s="273" t="s">
        <v>3845</v>
      </c>
      <c r="F180" s="274" t="s">
        <v>1938</v>
      </c>
      <c r="G180" s="275" t="s">
        <v>287</v>
      </c>
      <c r="H180" s="276">
        <v>1</v>
      </c>
      <c r="I180" s="277"/>
      <c r="J180" s="278">
        <f t="shared" si="2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26"/>
        <v>0</v>
      </c>
      <c r="Q180" s="225">
        <v>0</v>
      </c>
      <c r="R180" s="225">
        <f t="shared" si="27"/>
        <v>0</v>
      </c>
      <c r="S180" s="225">
        <v>0</v>
      </c>
      <c r="T180" s="226">
        <f t="shared" si="2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1486</v>
      </c>
      <c r="AT180" s="227" t="s">
        <v>489</v>
      </c>
      <c r="AU180" s="227" t="s">
        <v>87</v>
      </c>
      <c r="AY180" s="18" t="s">
        <v>202</v>
      </c>
      <c r="BE180" s="122">
        <f t="shared" si="29"/>
        <v>0</v>
      </c>
      <c r="BF180" s="122">
        <f t="shared" si="30"/>
        <v>0</v>
      </c>
      <c r="BG180" s="122">
        <f t="shared" si="31"/>
        <v>0</v>
      </c>
      <c r="BH180" s="122">
        <f t="shared" si="32"/>
        <v>0</v>
      </c>
      <c r="BI180" s="122">
        <f t="shared" si="33"/>
        <v>0</v>
      </c>
      <c r="BJ180" s="18" t="s">
        <v>87</v>
      </c>
      <c r="BK180" s="122">
        <f t="shared" si="34"/>
        <v>0</v>
      </c>
      <c r="BL180" s="18" t="s">
        <v>569</v>
      </c>
      <c r="BM180" s="227" t="s">
        <v>3894</v>
      </c>
    </row>
    <row r="181" spans="1:65" s="2" customFormat="1" ht="14.45" customHeight="1">
      <c r="A181" s="36"/>
      <c r="B181" s="37"/>
      <c r="C181" s="272" t="s">
        <v>425</v>
      </c>
      <c r="D181" s="272" t="s">
        <v>489</v>
      </c>
      <c r="E181" s="273" t="s">
        <v>3855</v>
      </c>
      <c r="F181" s="274" t="s">
        <v>1958</v>
      </c>
      <c r="G181" s="275" t="s">
        <v>287</v>
      </c>
      <c r="H181" s="276">
        <v>1</v>
      </c>
      <c r="I181" s="277"/>
      <c r="J181" s="278">
        <f t="shared" si="25"/>
        <v>0</v>
      </c>
      <c r="K181" s="279"/>
      <c r="L181" s="280"/>
      <c r="M181" s="281" t="s">
        <v>1</v>
      </c>
      <c r="N181" s="282" t="s">
        <v>43</v>
      </c>
      <c r="O181" s="73"/>
      <c r="P181" s="225">
        <f t="shared" si="26"/>
        <v>0</v>
      </c>
      <c r="Q181" s="225">
        <v>0</v>
      </c>
      <c r="R181" s="225">
        <f t="shared" si="27"/>
        <v>0</v>
      </c>
      <c r="S181" s="225">
        <v>0</v>
      </c>
      <c r="T181" s="226">
        <f t="shared" si="2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1486</v>
      </c>
      <c r="AT181" s="227" t="s">
        <v>489</v>
      </c>
      <c r="AU181" s="227" t="s">
        <v>87</v>
      </c>
      <c r="AY181" s="18" t="s">
        <v>202</v>
      </c>
      <c r="BE181" s="122">
        <f t="shared" si="29"/>
        <v>0</v>
      </c>
      <c r="BF181" s="122">
        <f t="shared" si="30"/>
        <v>0</v>
      </c>
      <c r="BG181" s="122">
        <f t="shared" si="31"/>
        <v>0</v>
      </c>
      <c r="BH181" s="122">
        <f t="shared" si="32"/>
        <v>0</v>
      </c>
      <c r="BI181" s="122">
        <f t="shared" si="33"/>
        <v>0</v>
      </c>
      <c r="BJ181" s="18" t="s">
        <v>87</v>
      </c>
      <c r="BK181" s="122">
        <f t="shared" si="34"/>
        <v>0</v>
      </c>
      <c r="BL181" s="18" t="s">
        <v>569</v>
      </c>
      <c r="BM181" s="227" t="s">
        <v>3895</v>
      </c>
    </row>
    <row r="182" spans="1:65" s="2" customFormat="1" ht="14.45" customHeight="1">
      <c r="A182" s="36"/>
      <c r="B182" s="37"/>
      <c r="C182" s="272" t="s">
        <v>430</v>
      </c>
      <c r="D182" s="272" t="s">
        <v>489</v>
      </c>
      <c r="E182" s="273" t="s">
        <v>3857</v>
      </c>
      <c r="F182" s="274" t="s">
        <v>1960</v>
      </c>
      <c r="G182" s="275" t="s">
        <v>287</v>
      </c>
      <c r="H182" s="276">
        <v>1</v>
      </c>
      <c r="I182" s="277"/>
      <c r="J182" s="278">
        <f t="shared" si="25"/>
        <v>0</v>
      </c>
      <c r="K182" s="279"/>
      <c r="L182" s="280"/>
      <c r="M182" s="281" t="s">
        <v>1</v>
      </c>
      <c r="N182" s="282" t="s">
        <v>43</v>
      </c>
      <c r="O182" s="73"/>
      <c r="P182" s="225">
        <f t="shared" si="26"/>
        <v>0</v>
      </c>
      <c r="Q182" s="225">
        <v>0</v>
      </c>
      <c r="R182" s="225">
        <f t="shared" si="27"/>
        <v>0</v>
      </c>
      <c r="S182" s="225">
        <v>0</v>
      </c>
      <c r="T182" s="226">
        <f t="shared" si="2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1486</v>
      </c>
      <c r="AT182" s="227" t="s">
        <v>489</v>
      </c>
      <c r="AU182" s="227" t="s">
        <v>87</v>
      </c>
      <c r="AY182" s="18" t="s">
        <v>202</v>
      </c>
      <c r="BE182" s="122">
        <f t="shared" si="29"/>
        <v>0</v>
      </c>
      <c r="BF182" s="122">
        <f t="shared" si="30"/>
        <v>0</v>
      </c>
      <c r="BG182" s="122">
        <f t="shared" si="31"/>
        <v>0</v>
      </c>
      <c r="BH182" s="122">
        <f t="shared" si="32"/>
        <v>0</v>
      </c>
      <c r="BI182" s="122">
        <f t="shared" si="33"/>
        <v>0</v>
      </c>
      <c r="BJ182" s="18" t="s">
        <v>87</v>
      </c>
      <c r="BK182" s="122">
        <f t="shared" si="34"/>
        <v>0</v>
      </c>
      <c r="BL182" s="18" t="s">
        <v>569</v>
      </c>
      <c r="BM182" s="227" t="s">
        <v>3896</v>
      </c>
    </row>
    <row r="183" spans="1:65" s="2" customFormat="1" ht="14.45" customHeight="1">
      <c r="A183" s="36"/>
      <c r="B183" s="37"/>
      <c r="C183" s="272" t="s">
        <v>442</v>
      </c>
      <c r="D183" s="272" t="s">
        <v>489</v>
      </c>
      <c r="E183" s="273" t="s">
        <v>3897</v>
      </c>
      <c r="F183" s="274" t="s">
        <v>3898</v>
      </c>
      <c r="G183" s="275" t="s">
        <v>287</v>
      </c>
      <c r="H183" s="276">
        <v>1</v>
      </c>
      <c r="I183" s="277"/>
      <c r="J183" s="278">
        <f t="shared" si="25"/>
        <v>0</v>
      </c>
      <c r="K183" s="279"/>
      <c r="L183" s="280"/>
      <c r="M183" s="281" t="s">
        <v>1</v>
      </c>
      <c r="N183" s="282" t="s">
        <v>43</v>
      </c>
      <c r="O183" s="73"/>
      <c r="P183" s="225">
        <f t="shared" si="26"/>
        <v>0</v>
      </c>
      <c r="Q183" s="225">
        <v>0</v>
      </c>
      <c r="R183" s="225">
        <f t="shared" si="27"/>
        <v>0</v>
      </c>
      <c r="S183" s="225">
        <v>0</v>
      </c>
      <c r="T183" s="226">
        <f t="shared" si="2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1486</v>
      </c>
      <c r="AT183" s="227" t="s">
        <v>489</v>
      </c>
      <c r="AU183" s="227" t="s">
        <v>87</v>
      </c>
      <c r="AY183" s="18" t="s">
        <v>202</v>
      </c>
      <c r="BE183" s="122">
        <f t="shared" si="29"/>
        <v>0</v>
      </c>
      <c r="BF183" s="122">
        <f t="shared" si="30"/>
        <v>0</v>
      </c>
      <c r="BG183" s="122">
        <f t="shared" si="31"/>
        <v>0</v>
      </c>
      <c r="BH183" s="122">
        <f t="shared" si="32"/>
        <v>0</v>
      </c>
      <c r="BI183" s="122">
        <f t="shared" si="33"/>
        <v>0</v>
      </c>
      <c r="BJ183" s="18" t="s">
        <v>87</v>
      </c>
      <c r="BK183" s="122">
        <f t="shared" si="34"/>
        <v>0</v>
      </c>
      <c r="BL183" s="18" t="s">
        <v>569</v>
      </c>
      <c r="BM183" s="227" t="s">
        <v>3899</v>
      </c>
    </row>
    <row r="184" spans="1:65" s="2" customFormat="1" ht="14.45" customHeight="1">
      <c r="A184" s="36"/>
      <c r="B184" s="37"/>
      <c r="C184" s="272" t="s">
        <v>447</v>
      </c>
      <c r="D184" s="272" t="s">
        <v>489</v>
      </c>
      <c r="E184" s="273" t="s">
        <v>3900</v>
      </c>
      <c r="F184" s="274" t="s">
        <v>3901</v>
      </c>
      <c r="G184" s="275" t="s">
        <v>287</v>
      </c>
      <c r="H184" s="276">
        <v>8</v>
      </c>
      <c r="I184" s="277"/>
      <c r="J184" s="278">
        <f t="shared" si="25"/>
        <v>0</v>
      </c>
      <c r="K184" s="279"/>
      <c r="L184" s="280"/>
      <c r="M184" s="281" t="s">
        <v>1</v>
      </c>
      <c r="N184" s="282" t="s">
        <v>43</v>
      </c>
      <c r="O184" s="73"/>
      <c r="P184" s="225">
        <f t="shared" si="26"/>
        <v>0</v>
      </c>
      <c r="Q184" s="225">
        <v>0</v>
      </c>
      <c r="R184" s="225">
        <f t="shared" si="27"/>
        <v>0</v>
      </c>
      <c r="S184" s="225">
        <v>0</v>
      </c>
      <c r="T184" s="226">
        <f t="shared" si="2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1486</v>
      </c>
      <c r="AT184" s="227" t="s">
        <v>489</v>
      </c>
      <c r="AU184" s="227" t="s">
        <v>87</v>
      </c>
      <c r="AY184" s="18" t="s">
        <v>202</v>
      </c>
      <c r="BE184" s="122">
        <f t="shared" si="29"/>
        <v>0</v>
      </c>
      <c r="BF184" s="122">
        <f t="shared" si="30"/>
        <v>0</v>
      </c>
      <c r="BG184" s="122">
        <f t="shared" si="31"/>
        <v>0</v>
      </c>
      <c r="BH184" s="122">
        <f t="shared" si="32"/>
        <v>0</v>
      </c>
      <c r="BI184" s="122">
        <f t="shared" si="33"/>
        <v>0</v>
      </c>
      <c r="BJ184" s="18" t="s">
        <v>87</v>
      </c>
      <c r="BK184" s="122">
        <f t="shared" si="34"/>
        <v>0</v>
      </c>
      <c r="BL184" s="18" t="s">
        <v>569</v>
      </c>
      <c r="BM184" s="227" t="s">
        <v>3902</v>
      </c>
    </row>
    <row r="185" spans="1:65" s="12" customFormat="1" ht="22.9" customHeight="1">
      <c r="B185" s="199"/>
      <c r="C185" s="200"/>
      <c r="D185" s="201" t="s">
        <v>76</v>
      </c>
      <c r="E185" s="213" t="s">
        <v>3903</v>
      </c>
      <c r="F185" s="213" t="s">
        <v>3865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SUM(P186:P192)</f>
        <v>0</v>
      </c>
      <c r="Q185" s="207"/>
      <c r="R185" s="208">
        <f>SUM(R186:R192)</f>
        <v>0</v>
      </c>
      <c r="S185" s="207"/>
      <c r="T185" s="209">
        <f>SUM(T186:T192)</f>
        <v>0</v>
      </c>
      <c r="AR185" s="210" t="s">
        <v>215</v>
      </c>
      <c r="AT185" s="211" t="s">
        <v>76</v>
      </c>
      <c r="AU185" s="211" t="s">
        <v>81</v>
      </c>
      <c r="AY185" s="210" t="s">
        <v>202</v>
      </c>
      <c r="BK185" s="212">
        <f>SUM(BK186:BK192)</f>
        <v>0</v>
      </c>
    </row>
    <row r="186" spans="1:65" s="2" customFormat="1" ht="24.2" customHeight="1">
      <c r="A186" s="36"/>
      <c r="B186" s="37"/>
      <c r="C186" s="272" t="s">
        <v>452</v>
      </c>
      <c r="D186" s="272" t="s">
        <v>489</v>
      </c>
      <c r="E186" s="273" t="s">
        <v>3904</v>
      </c>
      <c r="F186" s="274" t="s">
        <v>3905</v>
      </c>
      <c r="G186" s="275" t="s">
        <v>287</v>
      </c>
      <c r="H186" s="276">
        <v>1</v>
      </c>
      <c r="I186" s="277"/>
      <c r="J186" s="278">
        <f t="shared" ref="J186:J192" si="35">ROUND(I186*H186,2)</f>
        <v>0</v>
      </c>
      <c r="K186" s="279"/>
      <c r="L186" s="280"/>
      <c r="M186" s="281" t="s">
        <v>1</v>
      </c>
      <c r="N186" s="282" t="s">
        <v>43</v>
      </c>
      <c r="O186" s="73"/>
      <c r="P186" s="225">
        <f t="shared" ref="P186:P192" si="36">O186*H186</f>
        <v>0</v>
      </c>
      <c r="Q186" s="225">
        <v>0</v>
      </c>
      <c r="R186" s="225">
        <f t="shared" ref="R186:R192" si="37">Q186*H186</f>
        <v>0</v>
      </c>
      <c r="S186" s="225">
        <v>0</v>
      </c>
      <c r="T186" s="226">
        <f t="shared" ref="T186:T192" si="38"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1486</v>
      </c>
      <c r="AT186" s="227" t="s">
        <v>489</v>
      </c>
      <c r="AU186" s="227" t="s">
        <v>87</v>
      </c>
      <c r="AY186" s="18" t="s">
        <v>202</v>
      </c>
      <c r="BE186" s="122">
        <f t="shared" ref="BE186:BE192" si="39">IF(N186="základná",J186,0)</f>
        <v>0</v>
      </c>
      <c r="BF186" s="122">
        <f t="shared" ref="BF186:BF192" si="40">IF(N186="znížená",J186,0)</f>
        <v>0</v>
      </c>
      <c r="BG186" s="122">
        <f t="shared" ref="BG186:BG192" si="41">IF(N186="zákl. prenesená",J186,0)</f>
        <v>0</v>
      </c>
      <c r="BH186" s="122">
        <f t="shared" ref="BH186:BH192" si="42">IF(N186="zníž. prenesená",J186,0)</f>
        <v>0</v>
      </c>
      <c r="BI186" s="122">
        <f t="shared" ref="BI186:BI192" si="43">IF(N186="nulová",J186,0)</f>
        <v>0</v>
      </c>
      <c r="BJ186" s="18" t="s">
        <v>87</v>
      </c>
      <c r="BK186" s="122">
        <f t="shared" ref="BK186:BK192" si="44">ROUND(I186*H186,2)</f>
        <v>0</v>
      </c>
      <c r="BL186" s="18" t="s">
        <v>569</v>
      </c>
      <c r="BM186" s="227" t="s">
        <v>3906</v>
      </c>
    </row>
    <row r="187" spans="1:65" s="2" customFormat="1" ht="14.45" customHeight="1">
      <c r="A187" s="36"/>
      <c r="B187" s="37"/>
      <c r="C187" s="272" t="s">
        <v>458</v>
      </c>
      <c r="D187" s="272" t="s">
        <v>489</v>
      </c>
      <c r="E187" s="273" t="s">
        <v>3907</v>
      </c>
      <c r="F187" s="274" t="s">
        <v>3908</v>
      </c>
      <c r="G187" s="275" t="s">
        <v>287</v>
      </c>
      <c r="H187" s="276">
        <v>1</v>
      </c>
      <c r="I187" s="277"/>
      <c r="J187" s="278">
        <f t="shared" si="35"/>
        <v>0</v>
      </c>
      <c r="K187" s="279"/>
      <c r="L187" s="280"/>
      <c r="M187" s="281" t="s">
        <v>1</v>
      </c>
      <c r="N187" s="282" t="s">
        <v>43</v>
      </c>
      <c r="O187" s="73"/>
      <c r="P187" s="225">
        <f t="shared" si="36"/>
        <v>0</v>
      </c>
      <c r="Q187" s="225">
        <v>0</v>
      </c>
      <c r="R187" s="225">
        <f t="shared" si="37"/>
        <v>0</v>
      </c>
      <c r="S187" s="225">
        <v>0</v>
      </c>
      <c r="T187" s="226">
        <f t="shared" si="3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1486</v>
      </c>
      <c r="AT187" s="227" t="s">
        <v>489</v>
      </c>
      <c r="AU187" s="227" t="s">
        <v>87</v>
      </c>
      <c r="AY187" s="18" t="s">
        <v>202</v>
      </c>
      <c r="BE187" s="122">
        <f t="shared" si="39"/>
        <v>0</v>
      </c>
      <c r="BF187" s="122">
        <f t="shared" si="40"/>
        <v>0</v>
      </c>
      <c r="BG187" s="122">
        <f t="shared" si="41"/>
        <v>0</v>
      </c>
      <c r="BH187" s="122">
        <f t="shared" si="42"/>
        <v>0</v>
      </c>
      <c r="BI187" s="122">
        <f t="shared" si="43"/>
        <v>0</v>
      </c>
      <c r="BJ187" s="18" t="s">
        <v>87</v>
      </c>
      <c r="BK187" s="122">
        <f t="shared" si="44"/>
        <v>0</v>
      </c>
      <c r="BL187" s="18" t="s">
        <v>569</v>
      </c>
      <c r="BM187" s="227" t="s">
        <v>3909</v>
      </c>
    </row>
    <row r="188" spans="1:65" s="2" customFormat="1" ht="24.2" customHeight="1">
      <c r="A188" s="36"/>
      <c r="B188" s="37"/>
      <c r="C188" s="272" t="s">
        <v>463</v>
      </c>
      <c r="D188" s="272" t="s">
        <v>489</v>
      </c>
      <c r="E188" s="273" t="s">
        <v>3874</v>
      </c>
      <c r="F188" s="274" t="s">
        <v>1985</v>
      </c>
      <c r="G188" s="275" t="s">
        <v>287</v>
      </c>
      <c r="H188" s="276">
        <v>4</v>
      </c>
      <c r="I188" s="277"/>
      <c r="J188" s="278">
        <f t="shared" si="35"/>
        <v>0</v>
      </c>
      <c r="K188" s="279"/>
      <c r="L188" s="280"/>
      <c r="M188" s="281" t="s">
        <v>1</v>
      </c>
      <c r="N188" s="282" t="s">
        <v>43</v>
      </c>
      <c r="O188" s="73"/>
      <c r="P188" s="225">
        <f t="shared" si="36"/>
        <v>0</v>
      </c>
      <c r="Q188" s="225">
        <v>0</v>
      </c>
      <c r="R188" s="225">
        <f t="shared" si="37"/>
        <v>0</v>
      </c>
      <c r="S188" s="225">
        <v>0</v>
      </c>
      <c r="T188" s="226">
        <f t="shared" si="38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1486</v>
      </c>
      <c r="AT188" s="227" t="s">
        <v>489</v>
      </c>
      <c r="AU188" s="227" t="s">
        <v>87</v>
      </c>
      <c r="AY188" s="18" t="s">
        <v>202</v>
      </c>
      <c r="BE188" s="122">
        <f t="shared" si="39"/>
        <v>0</v>
      </c>
      <c r="BF188" s="122">
        <f t="shared" si="40"/>
        <v>0</v>
      </c>
      <c r="BG188" s="122">
        <f t="shared" si="41"/>
        <v>0</v>
      </c>
      <c r="BH188" s="122">
        <f t="shared" si="42"/>
        <v>0</v>
      </c>
      <c r="BI188" s="122">
        <f t="shared" si="43"/>
        <v>0</v>
      </c>
      <c r="BJ188" s="18" t="s">
        <v>87</v>
      </c>
      <c r="BK188" s="122">
        <f t="shared" si="44"/>
        <v>0</v>
      </c>
      <c r="BL188" s="18" t="s">
        <v>569</v>
      </c>
      <c r="BM188" s="227" t="s">
        <v>3910</v>
      </c>
    </row>
    <row r="189" spans="1:65" s="2" customFormat="1" ht="14.45" customHeight="1">
      <c r="A189" s="36"/>
      <c r="B189" s="37"/>
      <c r="C189" s="272" t="s">
        <v>469</v>
      </c>
      <c r="D189" s="272" t="s">
        <v>489</v>
      </c>
      <c r="E189" s="273" t="s">
        <v>1986</v>
      </c>
      <c r="F189" s="274" t="s">
        <v>1987</v>
      </c>
      <c r="G189" s="275" t="s">
        <v>287</v>
      </c>
      <c r="H189" s="276">
        <v>2</v>
      </c>
      <c r="I189" s="277"/>
      <c r="J189" s="278">
        <f t="shared" si="35"/>
        <v>0</v>
      </c>
      <c r="K189" s="279"/>
      <c r="L189" s="280"/>
      <c r="M189" s="281" t="s">
        <v>1</v>
      </c>
      <c r="N189" s="282" t="s">
        <v>43</v>
      </c>
      <c r="O189" s="73"/>
      <c r="P189" s="225">
        <f t="shared" si="36"/>
        <v>0</v>
      </c>
      <c r="Q189" s="225">
        <v>0</v>
      </c>
      <c r="R189" s="225">
        <f t="shared" si="37"/>
        <v>0</v>
      </c>
      <c r="S189" s="225">
        <v>0</v>
      </c>
      <c r="T189" s="226">
        <f t="shared" si="3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1486</v>
      </c>
      <c r="AT189" s="227" t="s">
        <v>489</v>
      </c>
      <c r="AU189" s="227" t="s">
        <v>87</v>
      </c>
      <c r="AY189" s="18" t="s">
        <v>202</v>
      </c>
      <c r="BE189" s="122">
        <f t="shared" si="39"/>
        <v>0</v>
      </c>
      <c r="BF189" s="122">
        <f t="shared" si="40"/>
        <v>0</v>
      </c>
      <c r="BG189" s="122">
        <f t="shared" si="41"/>
        <v>0</v>
      </c>
      <c r="BH189" s="122">
        <f t="shared" si="42"/>
        <v>0</v>
      </c>
      <c r="BI189" s="122">
        <f t="shared" si="43"/>
        <v>0</v>
      </c>
      <c r="BJ189" s="18" t="s">
        <v>87</v>
      </c>
      <c r="BK189" s="122">
        <f t="shared" si="44"/>
        <v>0</v>
      </c>
      <c r="BL189" s="18" t="s">
        <v>569</v>
      </c>
      <c r="BM189" s="227" t="s">
        <v>3911</v>
      </c>
    </row>
    <row r="190" spans="1:65" s="2" customFormat="1" ht="14.45" customHeight="1">
      <c r="A190" s="36"/>
      <c r="B190" s="37"/>
      <c r="C190" s="272" t="s">
        <v>474</v>
      </c>
      <c r="D190" s="272" t="s">
        <v>489</v>
      </c>
      <c r="E190" s="273" t="s">
        <v>1994</v>
      </c>
      <c r="F190" s="274" t="s">
        <v>1995</v>
      </c>
      <c r="G190" s="275" t="s">
        <v>683</v>
      </c>
      <c r="H190" s="291"/>
      <c r="I190" s="277"/>
      <c r="J190" s="278">
        <f t="shared" si="35"/>
        <v>0</v>
      </c>
      <c r="K190" s="279"/>
      <c r="L190" s="280"/>
      <c r="M190" s="281" t="s">
        <v>1</v>
      </c>
      <c r="N190" s="282" t="s">
        <v>43</v>
      </c>
      <c r="O190" s="73"/>
      <c r="P190" s="225">
        <f t="shared" si="36"/>
        <v>0</v>
      </c>
      <c r="Q190" s="225">
        <v>0</v>
      </c>
      <c r="R190" s="225">
        <f t="shared" si="37"/>
        <v>0</v>
      </c>
      <c r="S190" s="225">
        <v>0</v>
      </c>
      <c r="T190" s="226">
        <f t="shared" si="3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1486</v>
      </c>
      <c r="AT190" s="227" t="s">
        <v>489</v>
      </c>
      <c r="AU190" s="227" t="s">
        <v>87</v>
      </c>
      <c r="AY190" s="18" t="s">
        <v>202</v>
      </c>
      <c r="BE190" s="122">
        <f t="shared" si="39"/>
        <v>0</v>
      </c>
      <c r="BF190" s="122">
        <f t="shared" si="40"/>
        <v>0</v>
      </c>
      <c r="BG190" s="122">
        <f t="shared" si="41"/>
        <v>0</v>
      </c>
      <c r="BH190" s="122">
        <f t="shared" si="42"/>
        <v>0</v>
      </c>
      <c r="BI190" s="122">
        <f t="shared" si="43"/>
        <v>0</v>
      </c>
      <c r="BJ190" s="18" t="s">
        <v>87</v>
      </c>
      <c r="BK190" s="122">
        <f t="shared" si="44"/>
        <v>0</v>
      </c>
      <c r="BL190" s="18" t="s">
        <v>569</v>
      </c>
      <c r="BM190" s="227" t="s">
        <v>3912</v>
      </c>
    </row>
    <row r="191" spans="1:65" s="2" customFormat="1" ht="14.45" customHeight="1">
      <c r="A191" s="36"/>
      <c r="B191" s="37"/>
      <c r="C191" s="272" t="s">
        <v>479</v>
      </c>
      <c r="D191" s="272" t="s">
        <v>489</v>
      </c>
      <c r="E191" s="273" t="s">
        <v>3881</v>
      </c>
      <c r="F191" s="274" t="s">
        <v>1997</v>
      </c>
      <c r="G191" s="275" t="s">
        <v>287</v>
      </c>
      <c r="H191" s="276">
        <v>1</v>
      </c>
      <c r="I191" s="277"/>
      <c r="J191" s="278">
        <f t="shared" si="35"/>
        <v>0</v>
      </c>
      <c r="K191" s="279"/>
      <c r="L191" s="280"/>
      <c r="M191" s="281" t="s">
        <v>1</v>
      </c>
      <c r="N191" s="282" t="s">
        <v>43</v>
      </c>
      <c r="O191" s="73"/>
      <c r="P191" s="225">
        <f t="shared" si="36"/>
        <v>0</v>
      </c>
      <c r="Q191" s="225">
        <v>0</v>
      </c>
      <c r="R191" s="225">
        <f t="shared" si="37"/>
        <v>0</v>
      </c>
      <c r="S191" s="225">
        <v>0</v>
      </c>
      <c r="T191" s="226">
        <f t="shared" si="38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1486</v>
      </c>
      <c r="AT191" s="227" t="s">
        <v>489</v>
      </c>
      <c r="AU191" s="227" t="s">
        <v>87</v>
      </c>
      <c r="AY191" s="18" t="s">
        <v>202</v>
      </c>
      <c r="BE191" s="122">
        <f t="shared" si="39"/>
        <v>0</v>
      </c>
      <c r="BF191" s="122">
        <f t="shared" si="40"/>
        <v>0</v>
      </c>
      <c r="BG191" s="122">
        <f t="shared" si="41"/>
        <v>0</v>
      </c>
      <c r="BH191" s="122">
        <f t="shared" si="42"/>
        <v>0</v>
      </c>
      <c r="BI191" s="122">
        <f t="shared" si="43"/>
        <v>0</v>
      </c>
      <c r="BJ191" s="18" t="s">
        <v>87</v>
      </c>
      <c r="BK191" s="122">
        <f t="shared" si="44"/>
        <v>0</v>
      </c>
      <c r="BL191" s="18" t="s">
        <v>569</v>
      </c>
      <c r="BM191" s="227" t="s">
        <v>3913</v>
      </c>
    </row>
    <row r="192" spans="1:65" s="2" customFormat="1" ht="14.45" customHeight="1">
      <c r="A192" s="36"/>
      <c r="B192" s="37"/>
      <c r="C192" s="272" t="s">
        <v>483</v>
      </c>
      <c r="D192" s="272" t="s">
        <v>489</v>
      </c>
      <c r="E192" s="273" t="s">
        <v>3914</v>
      </c>
      <c r="F192" s="274" t="s">
        <v>1999</v>
      </c>
      <c r="G192" s="275" t="s">
        <v>683</v>
      </c>
      <c r="H192" s="291"/>
      <c r="I192" s="277"/>
      <c r="J192" s="278">
        <f t="shared" si="35"/>
        <v>0</v>
      </c>
      <c r="K192" s="279"/>
      <c r="L192" s="280"/>
      <c r="M192" s="281" t="s">
        <v>1</v>
      </c>
      <c r="N192" s="282" t="s">
        <v>43</v>
      </c>
      <c r="O192" s="73"/>
      <c r="P192" s="225">
        <f t="shared" si="36"/>
        <v>0</v>
      </c>
      <c r="Q192" s="225">
        <v>0</v>
      </c>
      <c r="R192" s="225">
        <f t="shared" si="37"/>
        <v>0</v>
      </c>
      <c r="S192" s="225">
        <v>0</v>
      </c>
      <c r="T192" s="226">
        <f t="shared" si="38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1486</v>
      </c>
      <c r="AT192" s="227" t="s">
        <v>489</v>
      </c>
      <c r="AU192" s="227" t="s">
        <v>87</v>
      </c>
      <c r="AY192" s="18" t="s">
        <v>202</v>
      </c>
      <c r="BE192" s="122">
        <f t="shared" si="39"/>
        <v>0</v>
      </c>
      <c r="BF192" s="122">
        <f t="shared" si="40"/>
        <v>0</v>
      </c>
      <c r="BG192" s="122">
        <f t="shared" si="41"/>
        <v>0</v>
      </c>
      <c r="BH192" s="122">
        <f t="shared" si="42"/>
        <v>0</v>
      </c>
      <c r="BI192" s="122">
        <f t="shared" si="43"/>
        <v>0</v>
      </c>
      <c r="BJ192" s="18" t="s">
        <v>87</v>
      </c>
      <c r="BK192" s="122">
        <f t="shared" si="44"/>
        <v>0</v>
      </c>
      <c r="BL192" s="18" t="s">
        <v>569</v>
      </c>
      <c r="BM192" s="227" t="s">
        <v>3915</v>
      </c>
    </row>
    <row r="193" spans="1:65" s="12" customFormat="1" ht="22.9" customHeight="1">
      <c r="B193" s="199"/>
      <c r="C193" s="200"/>
      <c r="D193" s="201" t="s">
        <v>76</v>
      </c>
      <c r="E193" s="213" t="s">
        <v>3916</v>
      </c>
      <c r="F193" s="213" t="s">
        <v>3680</v>
      </c>
      <c r="G193" s="200"/>
      <c r="H193" s="200"/>
      <c r="I193" s="203"/>
      <c r="J193" s="214">
        <f>BK193</f>
        <v>0</v>
      </c>
      <c r="K193" s="200"/>
      <c r="L193" s="205"/>
      <c r="M193" s="206"/>
      <c r="N193" s="207"/>
      <c r="O193" s="207"/>
      <c r="P193" s="208">
        <f>SUM(P194:P203)</f>
        <v>0</v>
      </c>
      <c r="Q193" s="207"/>
      <c r="R193" s="208">
        <f>SUM(R194:R203)</f>
        <v>0</v>
      </c>
      <c r="S193" s="207"/>
      <c r="T193" s="209">
        <f>SUM(T194:T203)</f>
        <v>0</v>
      </c>
      <c r="AR193" s="210" t="s">
        <v>81</v>
      </c>
      <c r="AT193" s="211" t="s">
        <v>76</v>
      </c>
      <c r="AU193" s="211" t="s">
        <v>81</v>
      </c>
      <c r="AY193" s="210" t="s">
        <v>202</v>
      </c>
      <c r="BK193" s="212">
        <f>SUM(BK194:BK203)</f>
        <v>0</v>
      </c>
    </row>
    <row r="194" spans="1:65" s="2" customFormat="1" ht="24.2" customHeight="1">
      <c r="A194" s="36"/>
      <c r="B194" s="37"/>
      <c r="C194" s="272" t="s">
        <v>488</v>
      </c>
      <c r="D194" s="272" t="s">
        <v>489</v>
      </c>
      <c r="E194" s="273" t="s">
        <v>3917</v>
      </c>
      <c r="F194" s="274" t="s">
        <v>3918</v>
      </c>
      <c r="G194" s="275" t="s">
        <v>287</v>
      </c>
      <c r="H194" s="276">
        <v>1</v>
      </c>
      <c r="I194" s="277"/>
      <c r="J194" s="278">
        <f t="shared" ref="J194:J203" si="45">ROUND(I194*H194,2)</f>
        <v>0</v>
      </c>
      <c r="K194" s="279"/>
      <c r="L194" s="280"/>
      <c r="M194" s="281" t="s">
        <v>1</v>
      </c>
      <c r="N194" s="282" t="s">
        <v>43</v>
      </c>
      <c r="O194" s="73"/>
      <c r="P194" s="225">
        <f t="shared" ref="P194:P203" si="46">O194*H194</f>
        <v>0</v>
      </c>
      <c r="Q194" s="225">
        <v>0</v>
      </c>
      <c r="R194" s="225">
        <f t="shared" ref="R194:R203" si="47">Q194*H194</f>
        <v>0</v>
      </c>
      <c r="S194" s="225">
        <v>0</v>
      </c>
      <c r="T194" s="226">
        <f t="shared" ref="T194:T203" si="48"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1486</v>
      </c>
      <c r="AT194" s="227" t="s">
        <v>489</v>
      </c>
      <c r="AU194" s="227" t="s">
        <v>87</v>
      </c>
      <c r="AY194" s="18" t="s">
        <v>202</v>
      </c>
      <c r="BE194" s="122">
        <f t="shared" ref="BE194:BE203" si="49">IF(N194="základná",J194,0)</f>
        <v>0</v>
      </c>
      <c r="BF194" s="122">
        <f t="shared" ref="BF194:BF203" si="50">IF(N194="znížená",J194,0)</f>
        <v>0</v>
      </c>
      <c r="BG194" s="122">
        <f t="shared" ref="BG194:BG203" si="51">IF(N194="zákl. prenesená",J194,0)</f>
        <v>0</v>
      </c>
      <c r="BH194" s="122">
        <f t="shared" ref="BH194:BH203" si="52">IF(N194="zníž. prenesená",J194,0)</f>
        <v>0</v>
      </c>
      <c r="BI194" s="122">
        <f t="shared" ref="BI194:BI203" si="53">IF(N194="nulová",J194,0)</f>
        <v>0</v>
      </c>
      <c r="BJ194" s="18" t="s">
        <v>87</v>
      </c>
      <c r="BK194" s="122">
        <f t="shared" ref="BK194:BK203" si="54">ROUND(I194*H194,2)</f>
        <v>0</v>
      </c>
      <c r="BL194" s="18" t="s">
        <v>569</v>
      </c>
      <c r="BM194" s="227" t="s">
        <v>3919</v>
      </c>
    </row>
    <row r="195" spans="1:65" s="2" customFormat="1" ht="24.2" customHeight="1">
      <c r="A195" s="36"/>
      <c r="B195" s="37"/>
      <c r="C195" s="272" t="s">
        <v>494</v>
      </c>
      <c r="D195" s="272" t="s">
        <v>489</v>
      </c>
      <c r="E195" s="273" t="s">
        <v>3920</v>
      </c>
      <c r="F195" s="274" t="s">
        <v>3921</v>
      </c>
      <c r="G195" s="275" t="s">
        <v>287</v>
      </c>
      <c r="H195" s="276">
        <v>1</v>
      </c>
      <c r="I195" s="277"/>
      <c r="J195" s="278">
        <f t="shared" si="45"/>
        <v>0</v>
      </c>
      <c r="K195" s="279"/>
      <c r="L195" s="280"/>
      <c r="M195" s="281" t="s">
        <v>1</v>
      </c>
      <c r="N195" s="282" t="s">
        <v>43</v>
      </c>
      <c r="O195" s="73"/>
      <c r="P195" s="225">
        <f t="shared" si="46"/>
        <v>0</v>
      </c>
      <c r="Q195" s="225">
        <v>0</v>
      </c>
      <c r="R195" s="225">
        <f t="shared" si="47"/>
        <v>0</v>
      </c>
      <c r="S195" s="225">
        <v>0</v>
      </c>
      <c r="T195" s="226">
        <f t="shared" si="48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1486</v>
      </c>
      <c r="AT195" s="227" t="s">
        <v>489</v>
      </c>
      <c r="AU195" s="227" t="s">
        <v>87</v>
      </c>
      <c r="AY195" s="18" t="s">
        <v>202</v>
      </c>
      <c r="BE195" s="122">
        <f t="shared" si="49"/>
        <v>0</v>
      </c>
      <c r="BF195" s="122">
        <f t="shared" si="50"/>
        <v>0</v>
      </c>
      <c r="BG195" s="122">
        <f t="shared" si="51"/>
        <v>0</v>
      </c>
      <c r="BH195" s="122">
        <f t="shared" si="52"/>
        <v>0</v>
      </c>
      <c r="BI195" s="122">
        <f t="shared" si="53"/>
        <v>0</v>
      </c>
      <c r="BJ195" s="18" t="s">
        <v>87</v>
      </c>
      <c r="BK195" s="122">
        <f t="shared" si="54"/>
        <v>0</v>
      </c>
      <c r="BL195" s="18" t="s">
        <v>569</v>
      </c>
      <c r="BM195" s="227" t="s">
        <v>3922</v>
      </c>
    </row>
    <row r="196" spans="1:65" s="2" customFormat="1" ht="14.45" customHeight="1">
      <c r="A196" s="36"/>
      <c r="B196" s="37"/>
      <c r="C196" s="272" t="s">
        <v>498</v>
      </c>
      <c r="D196" s="272" t="s">
        <v>489</v>
      </c>
      <c r="E196" s="273" t="s">
        <v>3923</v>
      </c>
      <c r="F196" s="274" t="s">
        <v>1934</v>
      </c>
      <c r="G196" s="275" t="s">
        <v>287</v>
      </c>
      <c r="H196" s="276">
        <v>1</v>
      </c>
      <c r="I196" s="277"/>
      <c r="J196" s="278">
        <f t="shared" si="45"/>
        <v>0</v>
      </c>
      <c r="K196" s="279"/>
      <c r="L196" s="280"/>
      <c r="M196" s="281" t="s">
        <v>1</v>
      </c>
      <c r="N196" s="282" t="s">
        <v>43</v>
      </c>
      <c r="O196" s="73"/>
      <c r="P196" s="225">
        <f t="shared" si="46"/>
        <v>0</v>
      </c>
      <c r="Q196" s="225">
        <v>0</v>
      </c>
      <c r="R196" s="225">
        <f t="shared" si="47"/>
        <v>0</v>
      </c>
      <c r="S196" s="225">
        <v>0</v>
      </c>
      <c r="T196" s="226">
        <f t="shared" si="48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1486</v>
      </c>
      <c r="AT196" s="227" t="s">
        <v>489</v>
      </c>
      <c r="AU196" s="227" t="s">
        <v>87</v>
      </c>
      <c r="AY196" s="18" t="s">
        <v>202</v>
      </c>
      <c r="BE196" s="122">
        <f t="shared" si="49"/>
        <v>0</v>
      </c>
      <c r="BF196" s="122">
        <f t="shared" si="50"/>
        <v>0</v>
      </c>
      <c r="BG196" s="122">
        <f t="shared" si="51"/>
        <v>0</v>
      </c>
      <c r="BH196" s="122">
        <f t="shared" si="52"/>
        <v>0</v>
      </c>
      <c r="BI196" s="122">
        <f t="shared" si="53"/>
        <v>0</v>
      </c>
      <c r="BJ196" s="18" t="s">
        <v>87</v>
      </c>
      <c r="BK196" s="122">
        <f t="shared" si="54"/>
        <v>0</v>
      </c>
      <c r="BL196" s="18" t="s">
        <v>569</v>
      </c>
      <c r="BM196" s="227" t="s">
        <v>3924</v>
      </c>
    </row>
    <row r="197" spans="1:65" s="2" customFormat="1" ht="14.45" customHeight="1">
      <c r="A197" s="36"/>
      <c r="B197" s="37"/>
      <c r="C197" s="272" t="s">
        <v>502</v>
      </c>
      <c r="D197" s="272" t="s">
        <v>489</v>
      </c>
      <c r="E197" s="273" t="s">
        <v>3925</v>
      </c>
      <c r="F197" s="274" t="s">
        <v>1936</v>
      </c>
      <c r="G197" s="275" t="s">
        <v>287</v>
      </c>
      <c r="H197" s="276">
        <v>1</v>
      </c>
      <c r="I197" s="277"/>
      <c r="J197" s="278">
        <f t="shared" si="45"/>
        <v>0</v>
      </c>
      <c r="K197" s="279"/>
      <c r="L197" s="280"/>
      <c r="M197" s="281" t="s">
        <v>1</v>
      </c>
      <c r="N197" s="282" t="s">
        <v>43</v>
      </c>
      <c r="O197" s="73"/>
      <c r="P197" s="225">
        <f t="shared" si="46"/>
        <v>0</v>
      </c>
      <c r="Q197" s="225">
        <v>0</v>
      </c>
      <c r="R197" s="225">
        <f t="shared" si="47"/>
        <v>0</v>
      </c>
      <c r="S197" s="225">
        <v>0</v>
      </c>
      <c r="T197" s="226">
        <f t="shared" si="48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1486</v>
      </c>
      <c r="AT197" s="227" t="s">
        <v>489</v>
      </c>
      <c r="AU197" s="227" t="s">
        <v>87</v>
      </c>
      <c r="AY197" s="18" t="s">
        <v>202</v>
      </c>
      <c r="BE197" s="122">
        <f t="shared" si="49"/>
        <v>0</v>
      </c>
      <c r="BF197" s="122">
        <f t="shared" si="50"/>
        <v>0</v>
      </c>
      <c r="BG197" s="122">
        <f t="shared" si="51"/>
        <v>0</v>
      </c>
      <c r="BH197" s="122">
        <f t="shared" si="52"/>
        <v>0</v>
      </c>
      <c r="BI197" s="122">
        <f t="shared" si="53"/>
        <v>0</v>
      </c>
      <c r="BJ197" s="18" t="s">
        <v>87</v>
      </c>
      <c r="BK197" s="122">
        <f t="shared" si="54"/>
        <v>0</v>
      </c>
      <c r="BL197" s="18" t="s">
        <v>569</v>
      </c>
      <c r="BM197" s="227" t="s">
        <v>3926</v>
      </c>
    </row>
    <row r="198" spans="1:65" s="2" customFormat="1" ht="14.45" customHeight="1">
      <c r="A198" s="36"/>
      <c r="B198" s="37"/>
      <c r="C198" s="272" t="s">
        <v>506</v>
      </c>
      <c r="D198" s="272" t="s">
        <v>489</v>
      </c>
      <c r="E198" s="273" t="s">
        <v>3927</v>
      </c>
      <c r="F198" s="274" t="s">
        <v>3928</v>
      </c>
      <c r="G198" s="275" t="s">
        <v>287</v>
      </c>
      <c r="H198" s="276">
        <v>1</v>
      </c>
      <c r="I198" s="277"/>
      <c r="J198" s="278">
        <f t="shared" si="45"/>
        <v>0</v>
      </c>
      <c r="K198" s="279"/>
      <c r="L198" s="280"/>
      <c r="M198" s="281" t="s">
        <v>1</v>
      </c>
      <c r="N198" s="282" t="s">
        <v>43</v>
      </c>
      <c r="O198" s="73"/>
      <c r="P198" s="225">
        <f t="shared" si="46"/>
        <v>0</v>
      </c>
      <c r="Q198" s="225">
        <v>0</v>
      </c>
      <c r="R198" s="225">
        <f t="shared" si="47"/>
        <v>0</v>
      </c>
      <c r="S198" s="225">
        <v>0</v>
      </c>
      <c r="T198" s="226">
        <f t="shared" si="48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1486</v>
      </c>
      <c r="AT198" s="227" t="s">
        <v>489</v>
      </c>
      <c r="AU198" s="227" t="s">
        <v>87</v>
      </c>
      <c r="AY198" s="18" t="s">
        <v>202</v>
      </c>
      <c r="BE198" s="122">
        <f t="shared" si="49"/>
        <v>0</v>
      </c>
      <c r="BF198" s="122">
        <f t="shared" si="50"/>
        <v>0</v>
      </c>
      <c r="BG198" s="122">
        <f t="shared" si="51"/>
        <v>0</v>
      </c>
      <c r="BH198" s="122">
        <f t="shared" si="52"/>
        <v>0</v>
      </c>
      <c r="BI198" s="122">
        <f t="shared" si="53"/>
        <v>0</v>
      </c>
      <c r="BJ198" s="18" t="s">
        <v>87</v>
      </c>
      <c r="BK198" s="122">
        <f t="shared" si="54"/>
        <v>0</v>
      </c>
      <c r="BL198" s="18" t="s">
        <v>569</v>
      </c>
      <c r="BM198" s="227" t="s">
        <v>3929</v>
      </c>
    </row>
    <row r="199" spans="1:65" s="2" customFormat="1" ht="14.45" customHeight="1">
      <c r="A199" s="36"/>
      <c r="B199" s="37"/>
      <c r="C199" s="272" t="s">
        <v>510</v>
      </c>
      <c r="D199" s="272" t="s">
        <v>489</v>
      </c>
      <c r="E199" s="273" t="s">
        <v>3930</v>
      </c>
      <c r="F199" s="274" t="s">
        <v>3931</v>
      </c>
      <c r="G199" s="275" t="s">
        <v>287</v>
      </c>
      <c r="H199" s="276">
        <v>1</v>
      </c>
      <c r="I199" s="277"/>
      <c r="J199" s="278">
        <f t="shared" si="45"/>
        <v>0</v>
      </c>
      <c r="K199" s="279"/>
      <c r="L199" s="280"/>
      <c r="M199" s="281" t="s">
        <v>1</v>
      </c>
      <c r="N199" s="282" t="s">
        <v>43</v>
      </c>
      <c r="O199" s="73"/>
      <c r="P199" s="225">
        <f t="shared" si="46"/>
        <v>0</v>
      </c>
      <c r="Q199" s="225">
        <v>0</v>
      </c>
      <c r="R199" s="225">
        <f t="shared" si="47"/>
        <v>0</v>
      </c>
      <c r="S199" s="225">
        <v>0</v>
      </c>
      <c r="T199" s="226">
        <f t="shared" si="48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1486</v>
      </c>
      <c r="AT199" s="227" t="s">
        <v>489</v>
      </c>
      <c r="AU199" s="227" t="s">
        <v>87</v>
      </c>
      <c r="AY199" s="18" t="s">
        <v>202</v>
      </c>
      <c r="BE199" s="122">
        <f t="shared" si="49"/>
        <v>0</v>
      </c>
      <c r="BF199" s="122">
        <f t="shared" si="50"/>
        <v>0</v>
      </c>
      <c r="BG199" s="122">
        <f t="shared" si="51"/>
        <v>0</v>
      </c>
      <c r="BH199" s="122">
        <f t="shared" si="52"/>
        <v>0</v>
      </c>
      <c r="BI199" s="122">
        <f t="shared" si="53"/>
        <v>0</v>
      </c>
      <c r="BJ199" s="18" t="s">
        <v>87</v>
      </c>
      <c r="BK199" s="122">
        <f t="shared" si="54"/>
        <v>0</v>
      </c>
      <c r="BL199" s="18" t="s">
        <v>569</v>
      </c>
      <c r="BM199" s="227" t="s">
        <v>3932</v>
      </c>
    </row>
    <row r="200" spans="1:65" s="2" customFormat="1" ht="14.45" customHeight="1">
      <c r="A200" s="36"/>
      <c r="B200" s="37"/>
      <c r="C200" s="272" t="s">
        <v>516</v>
      </c>
      <c r="D200" s="272" t="s">
        <v>489</v>
      </c>
      <c r="E200" s="273" t="s">
        <v>3933</v>
      </c>
      <c r="F200" s="274" t="s">
        <v>3934</v>
      </c>
      <c r="G200" s="275" t="s">
        <v>287</v>
      </c>
      <c r="H200" s="276">
        <v>1</v>
      </c>
      <c r="I200" s="277"/>
      <c r="J200" s="278">
        <f t="shared" si="45"/>
        <v>0</v>
      </c>
      <c r="K200" s="279"/>
      <c r="L200" s="280"/>
      <c r="M200" s="281" t="s">
        <v>1</v>
      </c>
      <c r="N200" s="282" t="s">
        <v>43</v>
      </c>
      <c r="O200" s="73"/>
      <c r="P200" s="225">
        <f t="shared" si="46"/>
        <v>0</v>
      </c>
      <c r="Q200" s="225">
        <v>0</v>
      </c>
      <c r="R200" s="225">
        <f t="shared" si="47"/>
        <v>0</v>
      </c>
      <c r="S200" s="225">
        <v>0</v>
      </c>
      <c r="T200" s="226">
        <f t="shared" si="48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1486</v>
      </c>
      <c r="AT200" s="227" t="s">
        <v>489</v>
      </c>
      <c r="AU200" s="227" t="s">
        <v>87</v>
      </c>
      <c r="AY200" s="18" t="s">
        <v>202</v>
      </c>
      <c r="BE200" s="122">
        <f t="shared" si="49"/>
        <v>0</v>
      </c>
      <c r="BF200" s="122">
        <f t="shared" si="50"/>
        <v>0</v>
      </c>
      <c r="BG200" s="122">
        <f t="shared" si="51"/>
        <v>0</v>
      </c>
      <c r="BH200" s="122">
        <f t="shared" si="52"/>
        <v>0</v>
      </c>
      <c r="BI200" s="122">
        <f t="shared" si="53"/>
        <v>0</v>
      </c>
      <c r="BJ200" s="18" t="s">
        <v>87</v>
      </c>
      <c r="BK200" s="122">
        <f t="shared" si="54"/>
        <v>0</v>
      </c>
      <c r="BL200" s="18" t="s">
        <v>569</v>
      </c>
      <c r="BM200" s="227" t="s">
        <v>3935</v>
      </c>
    </row>
    <row r="201" spans="1:65" s="2" customFormat="1" ht="14.45" customHeight="1">
      <c r="A201" s="36"/>
      <c r="B201" s="37"/>
      <c r="C201" s="272" t="s">
        <v>520</v>
      </c>
      <c r="D201" s="272" t="s">
        <v>489</v>
      </c>
      <c r="E201" s="273" t="s">
        <v>3936</v>
      </c>
      <c r="F201" s="274" t="s">
        <v>1995</v>
      </c>
      <c r="G201" s="275" t="s">
        <v>683</v>
      </c>
      <c r="H201" s="291"/>
      <c r="I201" s="277"/>
      <c r="J201" s="278">
        <f t="shared" si="45"/>
        <v>0</v>
      </c>
      <c r="K201" s="279"/>
      <c r="L201" s="280"/>
      <c r="M201" s="281" t="s">
        <v>1</v>
      </c>
      <c r="N201" s="282" t="s">
        <v>43</v>
      </c>
      <c r="O201" s="73"/>
      <c r="P201" s="225">
        <f t="shared" si="46"/>
        <v>0</v>
      </c>
      <c r="Q201" s="225">
        <v>0</v>
      </c>
      <c r="R201" s="225">
        <f t="shared" si="47"/>
        <v>0</v>
      </c>
      <c r="S201" s="225">
        <v>0</v>
      </c>
      <c r="T201" s="226">
        <f t="shared" si="48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1486</v>
      </c>
      <c r="AT201" s="227" t="s">
        <v>489</v>
      </c>
      <c r="AU201" s="227" t="s">
        <v>87</v>
      </c>
      <c r="AY201" s="18" t="s">
        <v>202</v>
      </c>
      <c r="BE201" s="122">
        <f t="shared" si="49"/>
        <v>0</v>
      </c>
      <c r="BF201" s="122">
        <f t="shared" si="50"/>
        <v>0</v>
      </c>
      <c r="BG201" s="122">
        <f t="shared" si="51"/>
        <v>0</v>
      </c>
      <c r="BH201" s="122">
        <f t="shared" si="52"/>
        <v>0</v>
      </c>
      <c r="BI201" s="122">
        <f t="shared" si="53"/>
        <v>0</v>
      </c>
      <c r="BJ201" s="18" t="s">
        <v>87</v>
      </c>
      <c r="BK201" s="122">
        <f t="shared" si="54"/>
        <v>0</v>
      </c>
      <c r="BL201" s="18" t="s">
        <v>569</v>
      </c>
      <c r="BM201" s="227" t="s">
        <v>3937</v>
      </c>
    </row>
    <row r="202" spans="1:65" s="2" customFormat="1" ht="14.45" customHeight="1">
      <c r="A202" s="36"/>
      <c r="B202" s="37"/>
      <c r="C202" s="272" t="s">
        <v>525</v>
      </c>
      <c r="D202" s="272" t="s">
        <v>489</v>
      </c>
      <c r="E202" s="273" t="s">
        <v>3938</v>
      </c>
      <c r="F202" s="274" t="s">
        <v>1997</v>
      </c>
      <c r="G202" s="275" t="s">
        <v>287</v>
      </c>
      <c r="H202" s="276">
        <v>1</v>
      </c>
      <c r="I202" s="277"/>
      <c r="J202" s="278">
        <f t="shared" si="45"/>
        <v>0</v>
      </c>
      <c r="K202" s="279"/>
      <c r="L202" s="280"/>
      <c r="M202" s="281" t="s">
        <v>1</v>
      </c>
      <c r="N202" s="282" t="s">
        <v>43</v>
      </c>
      <c r="O202" s="73"/>
      <c r="P202" s="225">
        <f t="shared" si="46"/>
        <v>0</v>
      </c>
      <c r="Q202" s="225">
        <v>0</v>
      </c>
      <c r="R202" s="225">
        <f t="shared" si="47"/>
        <v>0</v>
      </c>
      <c r="S202" s="225">
        <v>0</v>
      </c>
      <c r="T202" s="226">
        <f t="shared" si="48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1486</v>
      </c>
      <c r="AT202" s="227" t="s">
        <v>489</v>
      </c>
      <c r="AU202" s="227" t="s">
        <v>87</v>
      </c>
      <c r="AY202" s="18" t="s">
        <v>202</v>
      </c>
      <c r="BE202" s="122">
        <f t="shared" si="49"/>
        <v>0</v>
      </c>
      <c r="BF202" s="122">
        <f t="shared" si="50"/>
        <v>0</v>
      </c>
      <c r="BG202" s="122">
        <f t="shared" si="51"/>
        <v>0</v>
      </c>
      <c r="BH202" s="122">
        <f t="shared" si="52"/>
        <v>0</v>
      </c>
      <c r="BI202" s="122">
        <f t="shared" si="53"/>
        <v>0</v>
      </c>
      <c r="BJ202" s="18" t="s">
        <v>87</v>
      </c>
      <c r="BK202" s="122">
        <f t="shared" si="54"/>
        <v>0</v>
      </c>
      <c r="BL202" s="18" t="s">
        <v>569</v>
      </c>
      <c r="BM202" s="227" t="s">
        <v>3939</v>
      </c>
    </row>
    <row r="203" spans="1:65" s="2" customFormat="1" ht="14.45" customHeight="1">
      <c r="A203" s="36"/>
      <c r="B203" s="37"/>
      <c r="C203" s="272" t="s">
        <v>532</v>
      </c>
      <c r="D203" s="272" t="s">
        <v>489</v>
      </c>
      <c r="E203" s="273" t="s">
        <v>3940</v>
      </c>
      <c r="F203" s="274" t="s">
        <v>1999</v>
      </c>
      <c r="G203" s="275" t="s">
        <v>683</v>
      </c>
      <c r="H203" s="291"/>
      <c r="I203" s="277"/>
      <c r="J203" s="278">
        <f t="shared" si="45"/>
        <v>0</v>
      </c>
      <c r="K203" s="279"/>
      <c r="L203" s="280"/>
      <c r="M203" s="281" t="s">
        <v>1</v>
      </c>
      <c r="N203" s="282" t="s">
        <v>43</v>
      </c>
      <c r="O203" s="73"/>
      <c r="P203" s="225">
        <f t="shared" si="46"/>
        <v>0</v>
      </c>
      <c r="Q203" s="225">
        <v>0</v>
      </c>
      <c r="R203" s="225">
        <f t="shared" si="47"/>
        <v>0</v>
      </c>
      <c r="S203" s="225">
        <v>0</v>
      </c>
      <c r="T203" s="226">
        <f t="shared" si="48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1486</v>
      </c>
      <c r="AT203" s="227" t="s">
        <v>489</v>
      </c>
      <c r="AU203" s="227" t="s">
        <v>87</v>
      </c>
      <c r="AY203" s="18" t="s">
        <v>202</v>
      </c>
      <c r="BE203" s="122">
        <f t="shared" si="49"/>
        <v>0</v>
      </c>
      <c r="BF203" s="122">
        <f t="shared" si="50"/>
        <v>0</v>
      </c>
      <c r="BG203" s="122">
        <f t="shared" si="51"/>
        <v>0</v>
      </c>
      <c r="BH203" s="122">
        <f t="shared" si="52"/>
        <v>0</v>
      </c>
      <c r="BI203" s="122">
        <f t="shared" si="53"/>
        <v>0</v>
      </c>
      <c r="BJ203" s="18" t="s">
        <v>87</v>
      </c>
      <c r="BK203" s="122">
        <f t="shared" si="54"/>
        <v>0</v>
      </c>
      <c r="BL203" s="18" t="s">
        <v>569</v>
      </c>
      <c r="BM203" s="227" t="s">
        <v>3941</v>
      </c>
    </row>
    <row r="204" spans="1:65" s="12" customFormat="1" ht="22.9" customHeight="1">
      <c r="B204" s="199"/>
      <c r="C204" s="200"/>
      <c r="D204" s="201" t="s">
        <v>76</v>
      </c>
      <c r="E204" s="213" t="s">
        <v>3942</v>
      </c>
      <c r="F204" s="213" t="s">
        <v>3683</v>
      </c>
      <c r="G204" s="200"/>
      <c r="H204" s="200"/>
      <c r="I204" s="203"/>
      <c r="J204" s="214">
        <f>BK204</f>
        <v>0</v>
      </c>
      <c r="K204" s="200"/>
      <c r="L204" s="205"/>
      <c r="M204" s="206"/>
      <c r="N204" s="207"/>
      <c r="O204" s="207"/>
      <c r="P204" s="208">
        <f>SUM(P205:P211)</f>
        <v>0</v>
      </c>
      <c r="Q204" s="207"/>
      <c r="R204" s="208">
        <f>SUM(R205:R211)</f>
        <v>0</v>
      </c>
      <c r="S204" s="207"/>
      <c r="T204" s="209">
        <f>SUM(T205:T211)</f>
        <v>0</v>
      </c>
      <c r="AR204" s="210" t="s">
        <v>215</v>
      </c>
      <c r="AT204" s="211" t="s">
        <v>76</v>
      </c>
      <c r="AU204" s="211" t="s">
        <v>81</v>
      </c>
      <c r="AY204" s="210" t="s">
        <v>202</v>
      </c>
      <c r="BK204" s="212">
        <f>SUM(BK205:BK211)</f>
        <v>0</v>
      </c>
    </row>
    <row r="205" spans="1:65" s="2" customFormat="1" ht="24.2" customHeight="1">
      <c r="A205" s="36"/>
      <c r="B205" s="37"/>
      <c r="C205" s="272" t="s">
        <v>537</v>
      </c>
      <c r="D205" s="272" t="s">
        <v>489</v>
      </c>
      <c r="E205" s="273" t="s">
        <v>3917</v>
      </c>
      <c r="F205" s="274" t="s">
        <v>3918</v>
      </c>
      <c r="G205" s="275" t="s">
        <v>287</v>
      </c>
      <c r="H205" s="276">
        <v>1</v>
      </c>
      <c r="I205" s="277"/>
      <c r="J205" s="278">
        <f t="shared" ref="J205:J211" si="55">ROUND(I205*H205,2)</f>
        <v>0</v>
      </c>
      <c r="K205" s="279"/>
      <c r="L205" s="280"/>
      <c r="M205" s="281" t="s">
        <v>1</v>
      </c>
      <c r="N205" s="282" t="s">
        <v>43</v>
      </c>
      <c r="O205" s="73"/>
      <c r="P205" s="225">
        <f t="shared" ref="P205:P211" si="56">O205*H205</f>
        <v>0</v>
      </c>
      <c r="Q205" s="225">
        <v>0</v>
      </c>
      <c r="R205" s="225">
        <f t="shared" ref="R205:R211" si="57">Q205*H205</f>
        <v>0</v>
      </c>
      <c r="S205" s="225">
        <v>0</v>
      </c>
      <c r="T205" s="226">
        <f t="shared" ref="T205:T211" si="58"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1486</v>
      </c>
      <c r="AT205" s="227" t="s">
        <v>489</v>
      </c>
      <c r="AU205" s="227" t="s">
        <v>87</v>
      </c>
      <c r="AY205" s="18" t="s">
        <v>202</v>
      </c>
      <c r="BE205" s="122">
        <f t="shared" ref="BE205:BE211" si="59">IF(N205="základná",J205,0)</f>
        <v>0</v>
      </c>
      <c r="BF205" s="122">
        <f t="shared" ref="BF205:BF211" si="60">IF(N205="znížená",J205,0)</f>
        <v>0</v>
      </c>
      <c r="BG205" s="122">
        <f t="shared" ref="BG205:BG211" si="61">IF(N205="zákl. prenesená",J205,0)</f>
        <v>0</v>
      </c>
      <c r="BH205" s="122">
        <f t="shared" ref="BH205:BH211" si="62">IF(N205="zníž. prenesená",J205,0)</f>
        <v>0</v>
      </c>
      <c r="BI205" s="122">
        <f t="shared" ref="BI205:BI211" si="63">IF(N205="nulová",J205,0)</f>
        <v>0</v>
      </c>
      <c r="BJ205" s="18" t="s">
        <v>87</v>
      </c>
      <c r="BK205" s="122">
        <f t="shared" ref="BK205:BK211" si="64">ROUND(I205*H205,2)</f>
        <v>0</v>
      </c>
      <c r="BL205" s="18" t="s">
        <v>569</v>
      </c>
      <c r="BM205" s="227" t="s">
        <v>3943</v>
      </c>
    </row>
    <row r="206" spans="1:65" s="2" customFormat="1" ht="24.2" customHeight="1">
      <c r="A206" s="36"/>
      <c r="B206" s="37"/>
      <c r="C206" s="272" t="s">
        <v>543</v>
      </c>
      <c r="D206" s="272" t="s">
        <v>489</v>
      </c>
      <c r="E206" s="273" t="s">
        <v>3944</v>
      </c>
      <c r="F206" s="274" t="s">
        <v>3945</v>
      </c>
      <c r="G206" s="275" t="s">
        <v>287</v>
      </c>
      <c r="H206" s="276">
        <v>5</v>
      </c>
      <c r="I206" s="277"/>
      <c r="J206" s="278">
        <f t="shared" si="55"/>
        <v>0</v>
      </c>
      <c r="K206" s="279"/>
      <c r="L206" s="280"/>
      <c r="M206" s="281" t="s">
        <v>1</v>
      </c>
      <c r="N206" s="282" t="s">
        <v>43</v>
      </c>
      <c r="O206" s="73"/>
      <c r="P206" s="225">
        <f t="shared" si="56"/>
        <v>0</v>
      </c>
      <c r="Q206" s="225">
        <v>0</v>
      </c>
      <c r="R206" s="225">
        <f t="shared" si="57"/>
        <v>0</v>
      </c>
      <c r="S206" s="225">
        <v>0</v>
      </c>
      <c r="T206" s="226">
        <f t="shared" si="58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1486</v>
      </c>
      <c r="AT206" s="227" t="s">
        <v>489</v>
      </c>
      <c r="AU206" s="227" t="s">
        <v>87</v>
      </c>
      <c r="AY206" s="18" t="s">
        <v>202</v>
      </c>
      <c r="BE206" s="122">
        <f t="shared" si="59"/>
        <v>0</v>
      </c>
      <c r="BF206" s="122">
        <f t="shared" si="60"/>
        <v>0</v>
      </c>
      <c r="BG206" s="122">
        <f t="shared" si="61"/>
        <v>0</v>
      </c>
      <c r="BH206" s="122">
        <f t="shared" si="62"/>
        <v>0</v>
      </c>
      <c r="BI206" s="122">
        <f t="shared" si="63"/>
        <v>0</v>
      </c>
      <c r="BJ206" s="18" t="s">
        <v>87</v>
      </c>
      <c r="BK206" s="122">
        <f t="shared" si="64"/>
        <v>0</v>
      </c>
      <c r="BL206" s="18" t="s">
        <v>569</v>
      </c>
      <c r="BM206" s="227" t="s">
        <v>3946</v>
      </c>
    </row>
    <row r="207" spans="1:65" s="2" customFormat="1" ht="14.45" customHeight="1">
      <c r="A207" s="36"/>
      <c r="B207" s="37"/>
      <c r="C207" s="272" t="s">
        <v>548</v>
      </c>
      <c r="D207" s="272" t="s">
        <v>489</v>
      </c>
      <c r="E207" s="273" t="s">
        <v>3927</v>
      </c>
      <c r="F207" s="274" t="s">
        <v>3928</v>
      </c>
      <c r="G207" s="275" t="s">
        <v>287</v>
      </c>
      <c r="H207" s="276">
        <v>3</v>
      </c>
      <c r="I207" s="277"/>
      <c r="J207" s="278">
        <f t="shared" si="55"/>
        <v>0</v>
      </c>
      <c r="K207" s="279"/>
      <c r="L207" s="280"/>
      <c r="M207" s="281" t="s">
        <v>1</v>
      </c>
      <c r="N207" s="282" t="s">
        <v>43</v>
      </c>
      <c r="O207" s="73"/>
      <c r="P207" s="225">
        <f t="shared" si="56"/>
        <v>0</v>
      </c>
      <c r="Q207" s="225">
        <v>0</v>
      </c>
      <c r="R207" s="225">
        <f t="shared" si="57"/>
        <v>0</v>
      </c>
      <c r="S207" s="225">
        <v>0</v>
      </c>
      <c r="T207" s="226">
        <f t="shared" si="58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1486</v>
      </c>
      <c r="AT207" s="227" t="s">
        <v>489</v>
      </c>
      <c r="AU207" s="227" t="s">
        <v>87</v>
      </c>
      <c r="AY207" s="18" t="s">
        <v>202</v>
      </c>
      <c r="BE207" s="122">
        <f t="shared" si="59"/>
        <v>0</v>
      </c>
      <c r="BF207" s="122">
        <f t="shared" si="60"/>
        <v>0</v>
      </c>
      <c r="BG207" s="122">
        <f t="shared" si="61"/>
        <v>0</v>
      </c>
      <c r="BH207" s="122">
        <f t="shared" si="62"/>
        <v>0</v>
      </c>
      <c r="BI207" s="122">
        <f t="shared" si="63"/>
        <v>0</v>
      </c>
      <c r="BJ207" s="18" t="s">
        <v>87</v>
      </c>
      <c r="BK207" s="122">
        <f t="shared" si="64"/>
        <v>0</v>
      </c>
      <c r="BL207" s="18" t="s">
        <v>569</v>
      </c>
      <c r="BM207" s="227" t="s">
        <v>3947</v>
      </c>
    </row>
    <row r="208" spans="1:65" s="2" customFormat="1" ht="14.45" customHeight="1">
      <c r="A208" s="36"/>
      <c r="B208" s="37"/>
      <c r="C208" s="272" t="s">
        <v>553</v>
      </c>
      <c r="D208" s="272" t="s">
        <v>489</v>
      </c>
      <c r="E208" s="273" t="s">
        <v>3933</v>
      </c>
      <c r="F208" s="274" t="s">
        <v>3934</v>
      </c>
      <c r="G208" s="275" t="s">
        <v>287</v>
      </c>
      <c r="H208" s="276">
        <v>1</v>
      </c>
      <c r="I208" s="277"/>
      <c r="J208" s="278">
        <f t="shared" si="55"/>
        <v>0</v>
      </c>
      <c r="K208" s="279"/>
      <c r="L208" s="280"/>
      <c r="M208" s="281" t="s">
        <v>1</v>
      </c>
      <c r="N208" s="282" t="s">
        <v>43</v>
      </c>
      <c r="O208" s="73"/>
      <c r="P208" s="225">
        <f t="shared" si="56"/>
        <v>0</v>
      </c>
      <c r="Q208" s="225">
        <v>0</v>
      </c>
      <c r="R208" s="225">
        <f t="shared" si="57"/>
        <v>0</v>
      </c>
      <c r="S208" s="225">
        <v>0</v>
      </c>
      <c r="T208" s="226">
        <f t="shared" si="58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1486</v>
      </c>
      <c r="AT208" s="227" t="s">
        <v>489</v>
      </c>
      <c r="AU208" s="227" t="s">
        <v>87</v>
      </c>
      <c r="AY208" s="18" t="s">
        <v>202</v>
      </c>
      <c r="BE208" s="122">
        <f t="shared" si="59"/>
        <v>0</v>
      </c>
      <c r="BF208" s="122">
        <f t="shared" si="60"/>
        <v>0</v>
      </c>
      <c r="BG208" s="122">
        <f t="shared" si="61"/>
        <v>0</v>
      </c>
      <c r="BH208" s="122">
        <f t="shared" si="62"/>
        <v>0</v>
      </c>
      <c r="BI208" s="122">
        <f t="shared" si="63"/>
        <v>0</v>
      </c>
      <c r="BJ208" s="18" t="s">
        <v>87</v>
      </c>
      <c r="BK208" s="122">
        <f t="shared" si="64"/>
        <v>0</v>
      </c>
      <c r="BL208" s="18" t="s">
        <v>569</v>
      </c>
      <c r="BM208" s="227" t="s">
        <v>3948</v>
      </c>
    </row>
    <row r="209" spans="1:65" s="2" customFormat="1" ht="14.45" customHeight="1">
      <c r="A209" s="36"/>
      <c r="B209" s="37"/>
      <c r="C209" s="272" t="s">
        <v>558</v>
      </c>
      <c r="D209" s="272" t="s">
        <v>489</v>
      </c>
      <c r="E209" s="273" t="s">
        <v>3949</v>
      </c>
      <c r="F209" s="274" t="s">
        <v>1995</v>
      </c>
      <c r="G209" s="275" t="s">
        <v>683</v>
      </c>
      <c r="H209" s="291"/>
      <c r="I209" s="277"/>
      <c r="J209" s="278">
        <f t="shared" si="55"/>
        <v>0</v>
      </c>
      <c r="K209" s="279"/>
      <c r="L209" s="280"/>
      <c r="M209" s="281" t="s">
        <v>1</v>
      </c>
      <c r="N209" s="282" t="s">
        <v>43</v>
      </c>
      <c r="O209" s="73"/>
      <c r="P209" s="225">
        <f t="shared" si="56"/>
        <v>0</v>
      </c>
      <c r="Q209" s="225">
        <v>0</v>
      </c>
      <c r="R209" s="225">
        <f t="shared" si="57"/>
        <v>0</v>
      </c>
      <c r="S209" s="225">
        <v>0</v>
      </c>
      <c r="T209" s="226">
        <f t="shared" si="58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1486</v>
      </c>
      <c r="AT209" s="227" t="s">
        <v>489</v>
      </c>
      <c r="AU209" s="227" t="s">
        <v>87</v>
      </c>
      <c r="AY209" s="18" t="s">
        <v>202</v>
      </c>
      <c r="BE209" s="122">
        <f t="shared" si="59"/>
        <v>0</v>
      </c>
      <c r="BF209" s="122">
        <f t="shared" si="60"/>
        <v>0</v>
      </c>
      <c r="BG209" s="122">
        <f t="shared" si="61"/>
        <v>0</v>
      </c>
      <c r="BH209" s="122">
        <f t="shared" si="62"/>
        <v>0</v>
      </c>
      <c r="BI209" s="122">
        <f t="shared" si="63"/>
        <v>0</v>
      </c>
      <c r="BJ209" s="18" t="s">
        <v>87</v>
      </c>
      <c r="BK209" s="122">
        <f t="shared" si="64"/>
        <v>0</v>
      </c>
      <c r="BL209" s="18" t="s">
        <v>569</v>
      </c>
      <c r="BM209" s="227" t="s">
        <v>3950</v>
      </c>
    </row>
    <row r="210" spans="1:65" s="2" customFormat="1" ht="14.45" customHeight="1">
      <c r="A210" s="36"/>
      <c r="B210" s="37"/>
      <c r="C210" s="272" t="s">
        <v>565</v>
      </c>
      <c r="D210" s="272" t="s">
        <v>489</v>
      </c>
      <c r="E210" s="273" t="s">
        <v>3938</v>
      </c>
      <c r="F210" s="274" t="s">
        <v>1997</v>
      </c>
      <c r="G210" s="275" t="s">
        <v>287</v>
      </c>
      <c r="H210" s="276">
        <v>1</v>
      </c>
      <c r="I210" s="277"/>
      <c r="J210" s="278">
        <f t="shared" si="55"/>
        <v>0</v>
      </c>
      <c r="K210" s="279"/>
      <c r="L210" s="280"/>
      <c r="M210" s="281" t="s">
        <v>1</v>
      </c>
      <c r="N210" s="282" t="s">
        <v>43</v>
      </c>
      <c r="O210" s="73"/>
      <c r="P210" s="225">
        <f t="shared" si="56"/>
        <v>0</v>
      </c>
      <c r="Q210" s="225">
        <v>0</v>
      </c>
      <c r="R210" s="225">
        <f t="shared" si="57"/>
        <v>0</v>
      </c>
      <c r="S210" s="225">
        <v>0</v>
      </c>
      <c r="T210" s="226">
        <f t="shared" si="58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1486</v>
      </c>
      <c r="AT210" s="227" t="s">
        <v>489</v>
      </c>
      <c r="AU210" s="227" t="s">
        <v>87</v>
      </c>
      <c r="AY210" s="18" t="s">
        <v>202</v>
      </c>
      <c r="BE210" s="122">
        <f t="shared" si="59"/>
        <v>0</v>
      </c>
      <c r="BF210" s="122">
        <f t="shared" si="60"/>
        <v>0</v>
      </c>
      <c r="BG210" s="122">
        <f t="shared" si="61"/>
        <v>0</v>
      </c>
      <c r="BH210" s="122">
        <f t="shared" si="62"/>
        <v>0</v>
      </c>
      <c r="BI210" s="122">
        <f t="shared" si="63"/>
        <v>0</v>
      </c>
      <c r="BJ210" s="18" t="s">
        <v>87</v>
      </c>
      <c r="BK210" s="122">
        <f t="shared" si="64"/>
        <v>0</v>
      </c>
      <c r="BL210" s="18" t="s">
        <v>569</v>
      </c>
      <c r="BM210" s="227" t="s">
        <v>3951</v>
      </c>
    </row>
    <row r="211" spans="1:65" s="2" customFormat="1" ht="14.45" customHeight="1">
      <c r="A211" s="36"/>
      <c r="B211" s="37"/>
      <c r="C211" s="272" t="s">
        <v>569</v>
      </c>
      <c r="D211" s="272" t="s">
        <v>489</v>
      </c>
      <c r="E211" s="273" t="s">
        <v>3952</v>
      </c>
      <c r="F211" s="274" t="s">
        <v>1999</v>
      </c>
      <c r="G211" s="275" t="s">
        <v>683</v>
      </c>
      <c r="H211" s="291"/>
      <c r="I211" s="277"/>
      <c r="J211" s="278">
        <f t="shared" si="55"/>
        <v>0</v>
      </c>
      <c r="K211" s="279"/>
      <c r="L211" s="280"/>
      <c r="M211" s="281" t="s">
        <v>1</v>
      </c>
      <c r="N211" s="282" t="s">
        <v>43</v>
      </c>
      <c r="O211" s="73"/>
      <c r="P211" s="225">
        <f t="shared" si="56"/>
        <v>0</v>
      </c>
      <c r="Q211" s="225">
        <v>0</v>
      </c>
      <c r="R211" s="225">
        <f t="shared" si="57"/>
        <v>0</v>
      </c>
      <c r="S211" s="225">
        <v>0</v>
      </c>
      <c r="T211" s="226">
        <f t="shared" si="58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1486</v>
      </c>
      <c r="AT211" s="227" t="s">
        <v>489</v>
      </c>
      <c r="AU211" s="227" t="s">
        <v>87</v>
      </c>
      <c r="AY211" s="18" t="s">
        <v>202</v>
      </c>
      <c r="BE211" s="122">
        <f t="shared" si="59"/>
        <v>0</v>
      </c>
      <c r="BF211" s="122">
        <f t="shared" si="60"/>
        <v>0</v>
      </c>
      <c r="BG211" s="122">
        <f t="shared" si="61"/>
        <v>0</v>
      </c>
      <c r="BH211" s="122">
        <f t="shared" si="62"/>
        <v>0</v>
      </c>
      <c r="BI211" s="122">
        <f t="shared" si="63"/>
        <v>0</v>
      </c>
      <c r="BJ211" s="18" t="s">
        <v>87</v>
      </c>
      <c r="BK211" s="122">
        <f t="shared" si="64"/>
        <v>0</v>
      </c>
      <c r="BL211" s="18" t="s">
        <v>569</v>
      </c>
      <c r="BM211" s="227" t="s">
        <v>3953</v>
      </c>
    </row>
    <row r="212" spans="1:65" s="12" customFormat="1" ht="25.9" customHeight="1">
      <c r="B212" s="199"/>
      <c r="C212" s="200"/>
      <c r="D212" s="201" t="s">
        <v>76</v>
      </c>
      <c r="E212" s="202" t="s">
        <v>489</v>
      </c>
      <c r="F212" s="202" t="s">
        <v>489</v>
      </c>
      <c r="G212" s="200"/>
      <c r="H212" s="200"/>
      <c r="I212" s="203"/>
      <c r="J212" s="204">
        <f>BK212</f>
        <v>0</v>
      </c>
      <c r="K212" s="200"/>
      <c r="L212" s="205"/>
      <c r="M212" s="292"/>
      <c r="N212" s="293"/>
      <c r="O212" s="293"/>
      <c r="P212" s="294">
        <v>0</v>
      </c>
      <c r="Q212" s="293"/>
      <c r="R212" s="294">
        <v>0</v>
      </c>
      <c r="S212" s="293"/>
      <c r="T212" s="295">
        <v>0</v>
      </c>
      <c r="AR212" s="210" t="s">
        <v>215</v>
      </c>
      <c r="AT212" s="211" t="s">
        <v>76</v>
      </c>
      <c r="AU212" s="211" t="s">
        <v>77</v>
      </c>
      <c r="AY212" s="210" t="s">
        <v>202</v>
      </c>
      <c r="BK212" s="212">
        <v>0</v>
      </c>
    </row>
    <row r="213" spans="1:65" s="2" customFormat="1" ht="6.95" customHeight="1">
      <c r="A213" s="36"/>
      <c r="B213" s="56"/>
      <c r="C213" s="57"/>
      <c r="D213" s="57"/>
      <c r="E213" s="57"/>
      <c r="F213" s="57"/>
      <c r="G213" s="57"/>
      <c r="H213" s="57"/>
      <c r="I213" s="57"/>
      <c r="J213" s="57"/>
      <c r="K213" s="57"/>
      <c r="L213" s="39"/>
      <c r="M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</sheetData>
  <sheetProtection algorithmName="SHA-512" hashValue="P8/X9Gn5QAxVGWCOwuDeKK8FZeAzIU4/DTzrF6aBIoHrBUBogRUGhNgi+u0gOOAMF7gemnJnGyXGuOtu6sPwiQ==" saltValue="DG99CkK8rYHRyxLrFYrXOLBmu1pUYvz6ScyV0PZ6Iju8fFyuKB48Dmrry599q782quHAh4W9YwRQT5+N+p2WiQ==" spinCount="100000" sheet="1" objects="1" scenarios="1" formatColumns="0" formatRows="0" autoFilter="0"/>
  <autoFilter ref="C138:K212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1"/>
  <sheetViews>
    <sheetView showGridLines="0" topLeftCell="A19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116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3954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J108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ROUND((SUM(BE108:BE115) + SUM(BE137:BE190)),  2)</f>
        <v>0</v>
      </c>
      <c r="G37" s="36"/>
      <c r="H37" s="36"/>
      <c r="I37" s="146">
        <v>0.2</v>
      </c>
      <c r="J37" s="145">
        <f>ROUND(((SUM(BE108:BE115) + SUM(BE137:BE190))*I37),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ROUND((SUM(BF108:BF115) + SUM(BF137:BF190)),  2)</f>
        <v>0</v>
      </c>
      <c r="G38" s="36"/>
      <c r="H38" s="36"/>
      <c r="I38" s="146">
        <v>0.2</v>
      </c>
      <c r="J38" s="145">
        <f>ROUND(((SUM(BF108:BF115) + SUM(BF137:BF190))*I38),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ROUND((SUM(BG108:BG115) + SUM(BG137:BG190)),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ROUND((SUM(BH108:BH115) + SUM(BH137:BH190)),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ROUND((SUM(BI108:BI115) + SUM(BI137:BI190)),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2272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OZV - OZV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J137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2141</v>
      </c>
      <c r="E99" s="171"/>
      <c r="F99" s="171"/>
      <c r="G99" s="171"/>
      <c r="H99" s="171"/>
      <c r="I99" s="171"/>
      <c r="J99" s="172">
        <f>J138</f>
        <v>0</v>
      </c>
      <c r="K99" s="169"/>
      <c r="L99" s="173"/>
    </row>
    <row r="100" spans="1:65" s="10" customFormat="1" ht="19.899999999999999" customHeight="1">
      <c r="B100" s="174"/>
      <c r="C100" s="106"/>
      <c r="D100" s="175" t="s">
        <v>3955</v>
      </c>
      <c r="E100" s="176"/>
      <c r="F100" s="176"/>
      <c r="G100" s="176"/>
      <c r="H100" s="176"/>
      <c r="I100" s="176"/>
      <c r="J100" s="177">
        <f>J139</f>
        <v>0</v>
      </c>
      <c r="K100" s="106"/>
      <c r="L100" s="178"/>
    </row>
    <row r="101" spans="1:65" s="10" customFormat="1" ht="19.899999999999999" customHeight="1">
      <c r="B101" s="174"/>
      <c r="C101" s="106"/>
      <c r="D101" s="175" t="s">
        <v>3956</v>
      </c>
      <c r="E101" s="176"/>
      <c r="F101" s="176"/>
      <c r="G101" s="176"/>
      <c r="H101" s="176"/>
      <c r="I101" s="176"/>
      <c r="J101" s="177">
        <f>J151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3957</v>
      </c>
      <c r="E102" s="176"/>
      <c r="F102" s="176"/>
      <c r="G102" s="176"/>
      <c r="H102" s="176"/>
      <c r="I102" s="176"/>
      <c r="J102" s="177">
        <f>J160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3958</v>
      </c>
      <c r="E103" s="176"/>
      <c r="F103" s="176"/>
      <c r="G103" s="176"/>
      <c r="H103" s="176"/>
      <c r="I103" s="176"/>
      <c r="J103" s="177">
        <f>J173</f>
        <v>0</v>
      </c>
      <c r="K103" s="106"/>
      <c r="L103" s="178"/>
    </row>
    <row r="104" spans="1:65" s="10" customFormat="1" ht="19.899999999999999" customHeight="1">
      <c r="B104" s="174"/>
      <c r="C104" s="106"/>
      <c r="D104" s="175" t="s">
        <v>3959</v>
      </c>
      <c r="E104" s="176"/>
      <c r="F104" s="176"/>
      <c r="G104" s="176"/>
      <c r="H104" s="176"/>
      <c r="I104" s="176"/>
      <c r="J104" s="177">
        <f>J185</f>
        <v>0</v>
      </c>
      <c r="K104" s="106"/>
      <c r="L104" s="178"/>
    </row>
    <row r="105" spans="1:65" s="10" customFormat="1" ht="19.899999999999999" customHeight="1">
      <c r="B105" s="174"/>
      <c r="C105" s="106"/>
      <c r="D105" s="175" t="s">
        <v>3960</v>
      </c>
      <c r="E105" s="176"/>
      <c r="F105" s="176"/>
      <c r="G105" s="176"/>
      <c r="H105" s="176"/>
      <c r="I105" s="176"/>
      <c r="J105" s="177">
        <f>J188</f>
        <v>0</v>
      </c>
      <c r="K105" s="106"/>
      <c r="L105" s="178"/>
    </row>
    <row r="106" spans="1:65" s="2" customFormat="1" ht="21.7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5" s="2" customFormat="1" ht="6.95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65" s="2" customFormat="1" ht="29.25" customHeight="1">
      <c r="A108" s="36"/>
      <c r="B108" s="37"/>
      <c r="C108" s="167" t="s">
        <v>179</v>
      </c>
      <c r="D108" s="38"/>
      <c r="E108" s="38"/>
      <c r="F108" s="38"/>
      <c r="G108" s="38"/>
      <c r="H108" s="38"/>
      <c r="I108" s="38"/>
      <c r="J108" s="179">
        <f>ROUND(J109 + J110 + J111 + J112 + J113 + J114,2)</f>
        <v>0</v>
      </c>
      <c r="K108" s="38"/>
      <c r="L108" s="53"/>
      <c r="N108" s="180" t="s">
        <v>41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5" s="2" customFormat="1" ht="18" customHeight="1">
      <c r="A109" s="36"/>
      <c r="B109" s="37"/>
      <c r="C109" s="38"/>
      <c r="D109" s="345" t="s">
        <v>180</v>
      </c>
      <c r="E109" s="344"/>
      <c r="F109" s="344"/>
      <c r="G109" s="38"/>
      <c r="H109" s="38"/>
      <c r="I109" s="38"/>
      <c r="J109" s="119">
        <v>0</v>
      </c>
      <c r="K109" s="38"/>
      <c r="L109" s="181"/>
      <c r="M109" s="182"/>
      <c r="N109" s="183" t="s">
        <v>43</v>
      </c>
      <c r="O109" s="182"/>
      <c r="P109" s="182"/>
      <c r="Q109" s="182"/>
      <c r="R109" s="182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5" t="s">
        <v>181</v>
      </c>
      <c r="AZ109" s="182"/>
      <c r="BA109" s="182"/>
      <c r="BB109" s="182"/>
      <c r="BC109" s="182"/>
      <c r="BD109" s="182"/>
      <c r="BE109" s="186">
        <f t="shared" ref="BE109:BE114" si="0">IF(N109="základná",J109,0)</f>
        <v>0</v>
      </c>
      <c r="BF109" s="186">
        <f t="shared" ref="BF109:BF114" si="1">IF(N109="znížená",J109,0)</f>
        <v>0</v>
      </c>
      <c r="BG109" s="186">
        <f t="shared" ref="BG109:BG114" si="2">IF(N109="zákl. prenesená",J109,0)</f>
        <v>0</v>
      </c>
      <c r="BH109" s="186">
        <f t="shared" ref="BH109:BH114" si="3">IF(N109="zníž. prenesená",J109,0)</f>
        <v>0</v>
      </c>
      <c r="BI109" s="186">
        <f t="shared" ref="BI109:BI114" si="4">IF(N109="nulová",J109,0)</f>
        <v>0</v>
      </c>
      <c r="BJ109" s="185" t="s">
        <v>87</v>
      </c>
      <c r="BK109" s="182"/>
      <c r="BL109" s="182"/>
      <c r="BM109" s="182"/>
    </row>
    <row r="110" spans="1:65" s="2" customFormat="1" ht="18" customHeight="1">
      <c r="A110" s="36"/>
      <c r="B110" s="37"/>
      <c r="C110" s="38"/>
      <c r="D110" s="345" t="s">
        <v>182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si="0"/>
        <v>0</v>
      </c>
      <c r="BF110" s="186">
        <f t="shared" si="1"/>
        <v>0</v>
      </c>
      <c r="BG110" s="186">
        <f t="shared" si="2"/>
        <v>0</v>
      </c>
      <c r="BH110" s="186">
        <f t="shared" si="3"/>
        <v>0</v>
      </c>
      <c r="BI110" s="186">
        <f t="shared" si="4"/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345" t="s">
        <v>183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345" t="s">
        <v>184</v>
      </c>
      <c r="E112" s="344"/>
      <c r="F112" s="344"/>
      <c r="G112" s="38"/>
      <c r="H112" s="38"/>
      <c r="I112" s="38"/>
      <c r="J112" s="119"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181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65" s="2" customFormat="1" ht="18" customHeight="1">
      <c r="A113" s="36"/>
      <c r="B113" s="37"/>
      <c r="C113" s="38"/>
      <c r="D113" s="345" t="s">
        <v>185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si="0"/>
        <v>0</v>
      </c>
      <c r="BF113" s="186">
        <f t="shared" si="1"/>
        <v>0</v>
      </c>
      <c r="BG113" s="186">
        <f t="shared" si="2"/>
        <v>0</v>
      </c>
      <c r="BH113" s="186">
        <f t="shared" si="3"/>
        <v>0</v>
      </c>
      <c r="BI113" s="186">
        <f t="shared" si="4"/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118" t="s">
        <v>186</v>
      </c>
      <c r="E114" s="38"/>
      <c r="F114" s="38"/>
      <c r="G114" s="38"/>
      <c r="H114" s="38"/>
      <c r="I114" s="38"/>
      <c r="J114" s="119">
        <f>ROUND(J32*T114,2)</f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187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1.25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29.25" customHeight="1">
      <c r="A116" s="36"/>
      <c r="B116" s="37"/>
      <c r="C116" s="126" t="s">
        <v>151</v>
      </c>
      <c r="D116" s="127"/>
      <c r="E116" s="127"/>
      <c r="F116" s="127"/>
      <c r="G116" s="127"/>
      <c r="H116" s="127"/>
      <c r="I116" s="127"/>
      <c r="J116" s="128">
        <f>ROUND(J98+J108,2)</f>
        <v>0</v>
      </c>
      <c r="K116" s="127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6.95" customHeight="1">
      <c r="A117" s="36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pans="1:65" s="2" customFormat="1" ht="6.95" customHeight="1">
      <c r="A121" s="36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24.95" customHeight="1">
      <c r="A122" s="36"/>
      <c r="B122" s="37"/>
      <c r="C122" s="24" t="s">
        <v>188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6.95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12" customHeight="1">
      <c r="A124" s="36"/>
      <c r="B124" s="37"/>
      <c r="C124" s="30" t="s">
        <v>15</v>
      </c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2" customFormat="1" ht="26.25" customHeight="1">
      <c r="A125" s="36"/>
      <c r="B125" s="37"/>
      <c r="C125" s="38"/>
      <c r="D125" s="38"/>
      <c r="E125" s="353" t="str">
        <f>E7</f>
        <v>Rekonštrukcia Spišského hradu, Románsky palác a Západné paláce II.etapa</v>
      </c>
      <c r="F125" s="354"/>
      <c r="G125" s="354"/>
      <c r="H125" s="354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1" customFormat="1" ht="12" customHeight="1">
      <c r="B126" s="22"/>
      <c r="C126" s="30" t="s">
        <v>153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pans="1:65" s="2" customFormat="1" ht="16.5" customHeight="1">
      <c r="A127" s="36"/>
      <c r="B127" s="37"/>
      <c r="C127" s="38"/>
      <c r="D127" s="38"/>
      <c r="E127" s="353" t="s">
        <v>2272</v>
      </c>
      <c r="F127" s="355"/>
      <c r="G127" s="355"/>
      <c r="H127" s="355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2" customHeight="1">
      <c r="A128" s="36"/>
      <c r="B128" s="37"/>
      <c r="C128" s="30" t="s">
        <v>1260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6.5" customHeight="1">
      <c r="A129" s="36"/>
      <c r="B129" s="37"/>
      <c r="C129" s="38"/>
      <c r="D129" s="38"/>
      <c r="E129" s="339" t="str">
        <f>E11</f>
        <v>OZV - OZV</v>
      </c>
      <c r="F129" s="355"/>
      <c r="G129" s="355"/>
      <c r="H129" s="355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6.95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12" customHeight="1">
      <c r="A131" s="36"/>
      <c r="B131" s="37"/>
      <c r="C131" s="30" t="s">
        <v>19</v>
      </c>
      <c r="D131" s="38"/>
      <c r="E131" s="38"/>
      <c r="F131" s="28" t="str">
        <f>F14</f>
        <v xml:space="preserve"> </v>
      </c>
      <c r="G131" s="38"/>
      <c r="H131" s="38"/>
      <c r="I131" s="30" t="s">
        <v>21</v>
      </c>
      <c r="J131" s="68" t="str">
        <f>IF(J14="","",J14)</f>
        <v>20. 3. 2021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6.95" customHeight="1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25.7" customHeight="1">
      <c r="A133" s="36"/>
      <c r="B133" s="37"/>
      <c r="C133" s="30" t="s">
        <v>23</v>
      </c>
      <c r="D133" s="38"/>
      <c r="E133" s="38"/>
      <c r="F133" s="28" t="str">
        <f>E17</f>
        <v>Slovenské národné múzeum Bratislava</v>
      </c>
      <c r="G133" s="38"/>
      <c r="H133" s="38"/>
      <c r="I133" s="30" t="s">
        <v>29</v>
      </c>
      <c r="J133" s="33" t="str">
        <f>E23</f>
        <v>Štúdio J  J s.r.o. Levoča</v>
      </c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15.2" customHeight="1">
      <c r="A134" s="36"/>
      <c r="B134" s="37"/>
      <c r="C134" s="30" t="s">
        <v>27</v>
      </c>
      <c r="D134" s="38"/>
      <c r="E134" s="38"/>
      <c r="F134" s="28" t="str">
        <f>IF(E20="","",E20)</f>
        <v>Vyplň údaj</v>
      </c>
      <c r="G134" s="38"/>
      <c r="H134" s="38"/>
      <c r="I134" s="30" t="s">
        <v>31</v>
      </c>
      <c r="J134" s="33" t="str">
        <f>E26</f>
        <v>Anna Hricová</v>
      </c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2" customFormat="1" ht="10.35" customHeight="1">
      <c r="A135" s="36"/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5" s="11" customFormat="1" ht="29.25" customHeight="1">
      <c r="A136" s="187"/>
      <c r="B136" s="188"/>
      <c r="C136" s="189" t="s">
        <v>189</v>
      </c>
      <c r="D136" s="190" t="s">
        <v>62</v>
      </c>
      <c r="E136" s="190" t="s">
        <v>58</v>
      </c>
      <c r="F136" s="190" t="s">
        <v>59</v>
      </c>
      <c r="G136" s="190" t="s">
        <v>190</v>
      </c>
      <c r="H136" s="190" t="s">
        <v>191</v>
      </c>
      <c r="I136" s="190" t="s">
        <v>192</v>
      </c>
      <c r="J136" s="191" t="s">
        <v>158</v>
      </c>
      <c r="K136" s="192" t="s">
        <v>193</v>
      </c>
      <c r="L136" s="193"/>
      <c r="M136" s="77" t="s">
        <v>1</v>
      </c>
      <c r="N136" s="78" t="s">
        <v>41</v>
      </c>
      <c r="O136" s="78" t="s">
        <v>194</v>
      </c>
      <c r="P136" s="78" t="s">
        <v>195</v>
      </c>
      <c r="Q136" s="78" t="s">
        <v>196</v>
      </c>
      <c r="R136" s="78" t="s">
        <v>197</v>
      </c>
      <c r="S136" s="78" t="s">
        <v>198</v>
      </c>
      <c r="T136" s="79" t="s">
        <v>199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</row>
    <row r="137" spans="1:65" s="2" customFormat="1" ht="22.9" customHeight="1">
      <c r="A137" s="36"/>
      <c r="B137" s="37"/>
      <c r="C137" s="84" t="s">
        <v>155</v>
      </c>
      <c r="D137" s="38"/>
      <c r="E137" s="38"/>
      <c r="F137" s="38"/>
      <c r="G137" s="38"/>
      <c r="H137" s="38"/>
      <c r="I137" s="38"/>
      <c r="J137" s="194">
        <f>BK137</f>
        <v>0</v>
      </c>
      <c r="K137" s="38"/>
      <c r="L137" s="39"/>
      <c r="M137" s="80"/>
      <c r="N137" s="195"/>
      <c r="O137" s="81"/>
      <c r="P137" s="196">
        <f>P138</f>
        <v>0</v>
      </c>
      <c r="Q137" s="81"/>
      <c r="R137" s="196">
        <f>R138</f>
        <v>0</v>
      </c>
      <c r="S137" s="81"/>
      <c r="T137" s="197">
        <f>T138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76</v>
      </c>
      <c r="AU137" s="18" t="s">
        <v>160</v>
      </c>
      <c r="BK137" s="198">
        <f>BK138</f>
        <v>0</v>
      </c>
    </row>
    <row r="138" spans="1:65" s="12" customFormat="1" ht="25.9" customHeight="1">
      <c r="B138" s="199"/>
      <c r="C138" s="200"/>
      <c r="D138" s="201" t="s">
        <v>76</v>
      </c>
      <c r="E138" s="202" t="s">
        <v>489</v>
      </c>
      <c r="F138" s="202" t="s">
        <v>489</v>
      </c>
      <c r="G138" s="200"/>
      <c r="H138" s="200"/>
      <c r="I138" s="203"/>
      <c r="J138" s="204">
        <f>BK138</f>
        <v>0</v>
      </c>
      <c r="K138" s="200"/>
      <c r="L138" s="205"/>
      <c r="M138" s="206"/>
      <c r="N138" s="207"/>
      <c r="O138" s="207"/>
      <c r="P138" s="208">
        <f>P139+P151+P160+P173+P185+P188</f>
        <v>0</v>
      </c>
      <c r="Q138" s="207"/>
      <c r="R138" s="208">
        <f>R139+R151+R160+R173+R185+R188</f>
        <v>0</v>
      </c>
      <c r="S138" s="207"/>
      <c r="T138" s="209">
        <f>T139+T151+T160+T173+T185+T188</f>
        <v>0</v>
      </c>
      <c r="AR138" s="210" t="s">
        <v>215</v>
      </c>
      <c r="AT138" s="211" t="s">
        <v>76</v>
      </c>
      <c r="AU138" s="211" t="s">
        <v>77</v>
      </c>
      <c r="AY138" s="210" t="s">
        <v>202</v>
      </c>
      <c r="BK138" s="212">
        <f>BK139+BK151+BK160+BK173+BK185+BK188</f>
        <v>0</v>
      </c>
    </row>
    <row r="139" spans="1:65" s="12" customFormat="1" ht="22.9" customHeight="1">
      <c r="B139" s="199"/>
      <c r="C139" s="200"/>
      <c r="D139" s="201" t="s">
        <v>76</v>
      </c>
      <c r="E139" s="213" t="s">
        <v>3961</v>
      </c>
      <c r="F139" s="213" t="s">
        <v>3962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SUM(P140:P150)</f>
        <v>0</v>
      </c>
      <c r="Q139" s="207"/>
      <c r="R139" s="208">
        <f>SUM(R140:R150)</f>
        <v>0</v>
      </c>
      <c r="S139" s="207"/>
      <c r="T139" s="209">
        <f>SUM(T140:T150)</f>
        <v>0</v>
      </c>
      <c r="AR139" s="210" t="s">
        <v>215</v>
      </c>
      <c r="AT139" s="211" t="s">
        <v>76</v>
      </c>
      <c r="AU139" s="211" t="s">
        <v>81</v>
      </c>
      <c r="AY139" s="210" t="s">
        <v>202</v>
      </c>
      <c r="BK139" s="212">
        <f>SUM(BK140:BK150)</f>
        <v>0</v>
      </c>
    </row>
    <row r="140" spans="1:65" s="2" customFormat="1" ht="62.65" customHeight="1">
      <c r="A140" s="36"/>
      <c r="B140" s="37"/>
      <c r="C140" s="272" t="s">
        <v>81</v>
      </c>
      <c r="D140" s="272" t="s">
        <v>489</v>
      </c>
      <c r="E140" s="273" t="s">
        <v>3963</v>
      </c>
      <c r="F140" s="274" t="s">
        <v>3964</v>
      </c>
      <c r="G140" s="275" t="s">
        <v>287</v>
      </c>
      <c r="H140" s="276">
        <v>1</v>
      </c>
      <c r="I140" s="277"/>
      <c r="J140" s="278">
        <f t="shared" ref="J140:J150" si="5">ROUND(I140*H140,2)</f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ref="P140:P150" si="6">O140*H140</f>
        <v>0</v>
      </c>
      <c r="Q140" s="225">
        <v>0</v>
      </c>
      <c r="R140" s="225">
        <f t="shared" ref="R140:R150" si="7">Q140*H140</f>
        <v>0</v>
      </c>
      <c r="S140" s="225">
        <v>0</v>
      </c>
      <c r="T140" s="226">
        <f t="shared" ref="T140:T150" si="8"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87</v>
      </c>
      <c r="AY140" s="18" t="s">
        <v>202</v>
      </c>
      <c r="BE140" s="122">
        <f t="shared" ref="BE140:BE150" si="9">IF(N140="základná",J140,0)</f>
        <v>0</v>
      </c>
      <c r="BF140" s="122">
        <f t="shared" ref="BF140:BF150" si="10">IF(N140="znížená",J140,0)</f>
        <v>0</v>
      </c>
      <c r="BG140" s="122">
        <f t="shared" ref="BG140:BG150" si="11">IF(N140="zákl. prenesená",J140,0)</f>
        <v>0</v>
      </c>
      <c r="BH140" s="122">
        <f t="shared" ref="BH140:BH150" si="12">IF(N140="zníž. prenesená",J140,0)</f>
        <v>0</v>
      </c>
      <c r="BI140" s="122">
        <f t="shared" ref="BI140:BI150" si="13">IF(N140="nulová",J140,0)</f>
        <v>0</v>
      </c>
      <c r="BJ140" s="18" t="s">
        <v>87</v>
      </c>
      <c r="BK140" s="122">
        <f t="shared" ref="BK140:BK150" si="14">ROUND(I140*H140,2)</f>
        <v>0</v>
      </c>
      <c r="BL140" s="18" t="s">
        <v>569</v>
      </c>
      <c r="BM140" s="227" t="s">
        <v>87</v>
      </c>
    </row>
    <row r="141" spans="1:65" s="2" customFormat="1" ht="24.2" customHeight="1">
      <c r="A141" s="36"/>
      <c r="B141" s="37"/>
      <c r="C141" s="272" t="s">
        <v>87</v>
      </c>
      <c r="D141" s="272" t="s">
        <v>489</v>
      </c>
      <c r="E141" s="273" t="s">
        <v>3965</v>
      </c>
      <c r="F141" s="274" t="s">
        <v>3966</v>
      </c>
      <c r="G141" s="275" t="s">
        <v>287</v>
      </c>
      <c r="H141" s="276">
        <v>1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87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208</v>
      </c>
    </row>
    <row r="142" spans="1:65" s="2" customFormat="1" ht="24.2" customHeight="1">
      <c r="A142" s="36"/>
      <c r="B142" s="37"/>
      <c r="C142" s="272" t="s">
        <v>215</v>
      </c>
      <c r="D142" s="272" t="s">
        <v>489</v>
      </c>
      <c r="E142" s="273" t="s">
        <v>3967</v>
      </c>
      <c r="F142" s="274" t="s">
        <v>3968</v>
      </c>
      <c r="G142" s="275" t="s">
        <v>287</v>
      </c>
      <c r="H142" s="276">
        <v>1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87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122</v>
      </c>
    </row>
    <row r="143" spans="1:65" s="2" customFormat="1" ht="24.2" customHeight="1">
      <c r="A143" s="36"/>
      <c r="B143" s="37"/>
      <c r="C143" s="272" t="s">
        <v>208</v>
      </c>
      <c r="D143" s="272" t="s">
        <v>489</v>
      </c>
      <c r="E143" s="273" t="s">
        <v>3969</v>
      </c>
      <c r="F143" s="274" t="s">
        <v>3970</v>
      </c>
      <c r="G143" s="275" t="s">
        <v>287</v>
      </c>
      <c r="H143" s="276">
        <v>1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244</v>
      </c>
    </row>
    <row r="144" spans="1:65" s="2" customFormat="1" ht="24.2" customHeight="1">
      <c r="A144" s="36"/>
      <c r="B144" s="37"/>
      <c r="C144" s="272" t="s">
        <v>119</v>
      </c>
      <c r="D144" s="272" t="s">
        <v>489</v>
      </c>
      <c r="E144" s="273" t="s">
        <v>3971</v>
      </c>
      <c r="F144" s="274" t="s">
        <v>3972</v>
      </c>
      <c r="G144" s="275" t="s">
        <v>287</v>
      </c>
      <c r="H144" s="276">
        <v>1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253</v>
      </c>
    </row>
    <row r="145" spans="1:65" s="2" customFormat="1" ht="24.2" customHeight="1">
      <c r="A145" s="36"/>
      <c r="B145" s="37"/>
      <c r="C145" s="272" t="s">
        <v>122</v>
      </c>
      <c r="D145" s="272" t="s">
        <v>489</v>
      </c>
      <c r="E145" s="273" t="s">
        <v>3973</v>
      </c>
      <c r="F145" s="274" t="s">
        <v>3974</v>
      </c>
      <c r="G145" s="275" t="s">
        <v>287</v>
      </c>
      <c r="H145" s="276">
        <v>2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266</v>
      </c>
    </row>
    <row r="146" spans="1:65" s="2" customFormat="1" ht="24.2" customHeight="1">
      <c r="A146" s="36"/>
      <c r="B146" s="37"/>
      <c r="C146" s="272" t="s">
        <v>239</v>
      </c>
      <c r="D146" s="272" t="s">
        <v>489</v>
      </c>
      <c r="E146" s="273" t="s">
        <v>3975</v>
      </c>
      <c r="F146" s="274" t="s">
        <v>3976</v>
      </c>
      <c r="G146" s="275" t="s">
        <v>287</v>
      </c>
      <c r="H146" s="276">
        <v>2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276</v>
      </c>
    </row>
    <row r="147" spans="1:65" s="2" customFormat="1" ht="24.2" customHeight="1">
      <c r="A147" s="36"/>
      <c r="B147" s="37"/>
      <c r="C147" s="272" t="s">
        <v>244</v>
      </c>
      <c r="D147" s="272" t="s">
        <v>489</v>
      </c>
      <c r="E147" s="273" t="s">
        <v>2012</v>
      </c>
      <c r="F147" s="274" t="s">
        <v>2013</v>
      </c>
      <c r="G147" s="275" t="s">
        <v>287</v>
      </c>
      <c r="H147" s="276">
        <v>14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289</v>
      </c>
    </row>
    <row r="148" spans="1:65" s="2" customFormat="1" ht="24.2" customHeight="1">
      <c r="A148" s="36"/>
      <c r="B148" s="37"/>
      <c r="C148" s="272" t="s">
        <v>249</v>
      </c>
      <c r="D148" s="272" t="s">
        <v>489</v>
      </c>
      <c r="E148" s="273" t="s">
        <v>2014</v>
      </c>
      <c r="F148" s="274" t="s">
        <v>2015</v>
      </c>
      <c r="G148" s="275" t="s">
        <v>287</v>
      </c>
      <c r="H148" s="276">
        <v>5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322</v>
      </c>
    </row>
    <row r="149" spans="1:65" s="2" customFormat="1" ht="24.2" customHeight="1">
      <c r="A149" s="36"/>
      <c r="B149" s="37"/>
      <c r="C149" s="272" t="s">
        <v>253</v>
      </c>
      <c r="D149" s="272" t="s">
        <v>489</v>
      </c>
      <c r="E149" s="273" t="s">
        <v>3977</v>
      </c>
      <c r="F149" s="274" t="s">
        <v>3978</v>
      </c>
      <c r="G149" s="275" t="s">
        <v>287</v>
      </c>
      <c r="H149" s="276">
        <v>1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7</v>
      </c>
    </row>
    <row r="150" spans="1:65" s="2" customFormat="1" ht="24.2" customHeight="1">
      <c r="A150" s="36"/>
      <c r="B150" s="37"/>
      <c r="C150" s="272" t="s">
        <v>125</v>
      </c>
      <c r="D150" s="272" t="s">
        <v>489</v>
      </c>
      <c r="E150" s="273" t="s">
        <v>3979</v>
      </c>
      <c r="F150" s="274" t="s">
        <v>3980</v>
      </c>
      <c r="G150" s="275" t="s">
        <v>287</v>
      </c>
      <c r="H150" s="276">
        <v>2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1486</v>
      </c>
      <c r="AT150" s="227" t="s">
        <v>489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343</v>
      </c>
    </row>
    <row r="151" spans="1:65" s="12" customFormat="1" ht="22.9" customHeight="1">
      <c r="B151" s="199"/>
      <c r="C151" s="200"/>
      <c r="D151" s="201" t="s">
        <v>76</v>
      </c>
      <c r="E151" s="213" t="s">
        <v>3981</v>
      </c>
      <c r="F151" s="213" t="s">
        <v>3982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SUM(P152:P159)</f>
        <v>0</v>
      </c>
      <c r="Q151" s="207"/>
      <c r="R151" s="208">
        <f>SUM(R152:R159)</f>
        <v>0</v>
      </c>
      <c r="S151" s="207"/>
      <c r="T151" s="209">
        <f>SUM(T152:T159)</f>
        <v>0</v>
      </c>
      <c r="AR151" s="210" t="s">
        <v>215</v>
      </c>
      <c r="AT151" s="211" t="s">
        <v>76</v>
      </c>
      <c r="AU151" s="211" t="s">
        <v>81</v>
      </c>
      <c r="AY151" s="210" t="s">
        <v>202</v>
      </c>
      <c r="BK151" s="212">
        <f>SUM(BK152:BK159)</f>
        <v>0</v>
      </c>
    </row>
    <row r="152" spans="1:65" s="2" customFormat="1" ht="14.45" customHeight="1">
      <c r="A152" s="36"/>
      <c r="B152" s="37"/>
      <c r="C152" s="215" t="s">
        <v>266</v>
      </c>
      <c r="D152" s="215" t="s">
        <v>204</v>
      </c>
      <c r="E152" s="216" t="s">
        <v>3983</v>
      </c>
      <c r="F152" s="217" t="s">
        <v>3984</v>
      </c>
      <c r="G152" s="218" t="s">
        <v>287</v>
      </c>
      <c r="H152" s="219">
        <v>1</v>
      </c>
      <c r="I152" s="220"/>
      <c r="J152" s="221">
        <f t="shared" ref="J152:J159" si="15">ROUND(I152*H152,2)</f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ref="P152:P159" si="16">O152*H152</f>
        <v>0</v>
      </c>
      <c r="Q152" s="225">
        <v>0</v>
      </c>
      <c r="R152" s="225">
        <f t="shared" ref="R152:R159" si="17">Q152*H152</f>
        <v>0</v>
      </c>
      <c r="S152" s="225">
        <v>0</v>
      </c>
      <c r="T152" s="226">
        <f t="shared" ref="T152:T159" si="18"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87</v>
      </c>
      <c r="AY152" s="18" t="s">
        <v>202</v>
      </c>
      <c r="BE152" s="122">
        <f t="shared" ref="BE152:BE159" si="19">IF(N152="základná",J152,0)</f>
        <v>0</v>
      </c>
      <c r="BF152" s="122">
        <f t="shared" ref="BF152:BF159" si="20">IF(N152="znížená",J152,0)</f>
        <v>0</v>
      </c>
      <c r="BG152" s="122">
        <f t="shared" ref="BG152:BG159" si="21">IF(N152="zákl. prenesená",J152,0)</f>
        <v>0</v>
      </c>
      <c r="BH152" s="122">
        <f t="shared" ref="BH152:BH159" si="22">IF(N152="zníž. prenesená",J152,0)</f>
        <v>0</v>
      </c>
      <c r="BI152" s="122">
        <f t="shared" ref="BI152:BI159" si="23">IF(N152="nulová",J152,0)</f>
        <v>0</v>
      </c>
      <c r="BJ152" s="18" t="s">
        <v>87</v>
      </c>
      <c r="BK152" s="122">
        <f t="shared" ref="BK152:BK159" si="24">ROUND(I152*H152,2)</f>
        <v>0</v>
      </c>
      <c r="BL152" s="18" t="s">
        <v>569</v>
      </c>
      <c r="BM152" s="227" t="s">
        <v>3985</v>
      </c>
    </row>
    <row r="153" spans="1:65" s="2" customFormat="1" ht="14.45" customHeight="1">
      <c r="A153" s="36"/>
      <c r="B153" s="37"/>
      <c r="C153" s="215" t="s">
        <v>271</v>
      </c>
      <c r="D153" s="215" t="s">
        <v>204</v>
      </c>
      <c r="E153" s="216" t="s">
        <v>3986</v>
      </c>
      <c r="F153" s="217" t="s">
        <v>3987</v>
      </c>
      <c r="G153" s="218" t="s">
        <v>287</v>
      </c>
      <c r="H153" s="219">
        <v>1</v>
      </c>
      <c r="I153" s="220"/>
      <c r="J153" s="221">
        <f t="shared" si="1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16"/>
        <v>0</v>
      </c>
      <c r="Q153" s="225">
        <v>0</v>
      </c>
      <c r="R153" s="225">
        <f t="shared" si="17"/>
        <v>0</v>
      </c>
      <c r="S153" s="225">
        <v>0</v>
      </c>
      <c r="T153" s="226">
        <f t="shared" si="1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569</v>
      </c>
      <c r="AT153" s="227" t="s">
        <v>204</v>
      </c>
      <c r="AU153" s="227" t="s">
        <v>87</v>
      </c>
      <c r="AY153" s="18" t="s">
        <v>202</v>
      </c>
      <c r="BE153" s="122">
        <f t="shared" si="19"/>
        <v>0</v>
      </c>
      <c r="BF153" s="122">
        <f t="shared" si="20"/>
        <v>0</v>
      </c>
      <c r="BG153" s="122">
        <f t="shared" si="21"/>
        <v>0</v>
      </c>
      <c r="BH153" s="122">
        <f t="shared" si="22"/>
        <v>0</v>
      </c>
      <c r="BI153" s="122">
        <f t="shared" si="23"/>
        <v>0</v>
      </c>
      <c r="BJ153" s="18" t="s">
        <v>87</v>
      </c>
      <c r="BK153" s="122">
        <f t="shared" si="24"/>
        <v>0</v>
      </c>
      <c r="BL153" s="18" t="s">
        <v>569</v>
      </c>
      <c r="BM153" s="227" t="s">
        <v>3988</v>
      </c>
    </row>
    <row r="154" spans="1:65" s="2" customFormat="1" ht="14.45" customHeight="1">
      <c r="A154" s="36"/>
      <c r="B154" s="37"/>
      <c r="C154" s="215" t="s">
        <v>276</v>
      </c>
      <c r="D154" s="215" t="s">
        <v>204</v>
      </c>
      <c r="E154" s="216" t="s">
        <v>3989</v>
      </c>
      <c r="F154" s="217" t="s">
        <v>3990</v>
      </c>
      <c r="G154" s="218" t="s">
        <v>287</v>
      </c>
      <c r="H154" s="219">
        <v>3</v>
      </c>
      <c r="I154" s="220"/>
      <c r="J154" s="221">
        <f t="shared" si="1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16"/>
        <v>0</v>
      </c>
      <c r="Q154" s="225">
        <v>0</v>
      </c>
      <c r="R154" s="225">
        <f t="shared" si="17"/>
        <v>0</v>
      </c>
      <c r="S154" s="225">
        <v>0</v>
      </c>
      <c r="T154" s="226">
        <f t="shared" si="1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87</v>
      </c>
      <c r="AY154" s="18" t="s">
        <v>202</v>
      </c>
      <c r="BE154" s="122">
        <f t="shared" si="19"/>
        <v>0</v>
      </c>
      <c r="BF154" s="122">
        <f t="shared" si="20"/>
        <v>0</v>
      </c>
      <c r="BG154" s="122">
        <f t="shared" si="21"/>
        <v>0</v>
      </c>
      <c r="BH154" s="122">
        <f t="shared" si="22"/>
        <v>0</v>
      </c>
      <c r="BI154" s="122">
        <f t="shared" si="23"/>
        <v>0</v>
      </c>
      <c r="BJ154" s="18" t="s">
        <v>87</v>
      </c>
      <c r="BK154" s="122">
        <f t="shared" si="24"/>
        <v>0</v>
      </c>
      <c r="BL154" s="18" t="s">
        <v>569</v>
      </c>
      <c r="BM154" s="227" t="s">
        <v>3991</v>
      </c>
    </row>
    <row r="155" spans="1:65" s="2" customFormat="1" ht="14.45" customHeight="1">
      <c r="A155" s="36"/>
      <c r="B155" s="37"/>
      <c r="C155" s="215" t="s">
        <v>284</v>
      </c>
      <c r="D155" s="215" t="s">
        <v>204</v>
      </c>
      <c r="E155" s="216" t="s">
        <v>3992</v>
      </c>
      <c r="F155" s="217" t="s">
        <v>2017</v>
      </c>
      <c r="G155" s="218" t="s">
        <v>287</v>
      </c>
      <c r="H155" s="219">
        <v>14</v>
      </c>
      <c r="I155" s="220"/>
      <c r="J155" s="221">
        <f t="shared" si="15"/>
        <v>0</v>
      </c>
      <c r="K155" s="222"/>
      <c r="L155" s="39"/>
      <c r="M155" s="223" t="s">
        <v>1</v>
      </c>
      <c r="N155" s="224" t="s">
        <v>43</v>
      </c>
      <c r="O155" s="73"/>
      <c r="P155" s="225">
        <f t="shared" si="16"/>
        <v>0</v>
      </c>
      <c r="Q155" s="225">
        <v>0</v>
      </c>
      <c r="R155" s="225">
        <f t="shared" si="17"/>
        <v>0</v>
      </c>
      <c r="S155" s="225">
        <v>0</v>
      </c>
      <c r="T155" s="226">
        <f t="shared" si="1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569</v>
      </c>
      <c r="AT155" s="227" t="s">
        <v>204</v>
      </c>
      <c r="AU155" s="227" t="s">
        <v>87</v>
      </c>
      <c r="AY155" s="18" t="s">
        <v>202</v>
      </c>
      <c r="BE155" s="122">
        <f t="shared" si="19"/>
        <v>0</v>
      </c>
      <c r="BF155" s="122">
        <f t="shared" si="20"/>
        <v>0</v>
      </c>
      <c r="BG155" s="122">
        <f t="shared" si="21"/>
        <v>0</v>
      </c>
      <c r="BH155" s="122">
        <f t="shared" si="22"/>
        <v>0</v>
      </c>
      <c r="BI155" s="122">
        <f t="shared" si="23"/>
        <v>0</v>
      </c>
      <c r="BJ155" s="18" t="s">
        <v>87</v>
      </c>
      <c r="BK155" s="122">
        <f t="shared" si="24"/>
        <v>0</v>
      </c>
      <c r="BL155" s="18" t="s">
        <v>569</v>
      </c>
      <c r="BM155" s="227" t="s">
        <v>3993</v>
      </c>
    </row>
    <row r="156" spans="1:65" s="2" customFormat="1" ht="14.45" customHeight="1">
      <c r="A156" s="36"/>
      <c r="B156" s="37"/>
      <c r="C156" s="215" t="s">
        <v>289</v>
      </c>
      <c r="D156" s="215" t="s">
        <v>204</v>
      </c>
      <c r="E156" s="216" t="s">
        <v>3994</v>
      </c>
      <c r="F156" s="217" t="s">
        <v>3995</v>
      </c>
      <c r="G156" s="218" t="s">
        <v>287</v>
      </c>
      <c r="H156" s="219">
        <v>2</v>
      </c>
      <c r="I156" s="220"/>
      <c r="J156" s="221">
        <f t="shared" si="15"/>
        <v>0</v>
      </c>
      <c r="K156" s="222"/>
      <c r="L156" s="39"/>
      <c r="M156" s="223" t="s">
        <v>1</v>
      </c>
      <c r="N156" s="224" t="s">
        <v>43</v>
      </c>
      <c r="O156" s="73"/>
      <c r="P156" s="225">
        <f t="shared" si="16"/>
        <v>0</v>
      </c>
      <c r="Q156" s="225">
        <v>0</v>
      </c>
      <c r="R156" s="225">
        <f t="shared" si="17"/>
        <v>0</v>
      </c>
      <c r="S156" s="225">
        <v>0</v>
      </c>
      <c r="T156" s="226">
        <f t="shared" si="1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569</v>
      </c>
      <c r="AT156" s="227" t="s">
        <v>204</v>
      </c>
      <c r="AU156" s="227" t="s">
        <v>87</v>
      </c>
      <c r="AY156" s="18" t="s">
        <v>202</v>
      </c>
      <c r="BE156" s="122">
        <f t="shared" si="19"/>
        <v>0</v>
      </c>
      <c r="BF156" s="122">
        <f t="shared" si="20"/>
        <v>0</v>
      </c>
      <c r="BG156" s="122">
        <f t="shared" si="21"/>
        <v>0</v>
      </c>
      <c r="BH156" s="122">
        <f t="shared" si="22"/>
        <v>0</v>
      </c>
      <c r="BI156" s="122">
        <f t="shared" si="23"/>
        <v>0</v>
      </c>
      <c r="BJ156" s="18" t="s">
        <v>87</v>
      </c>
      <c r="BK156" s="122">
        <f t="shared" si="24"/>
        <v>0</v>
      </c>
      <c r="BL156" s="18" t="s">
        <v>569</v>
      </c>
      <c r="BM156" s="227" t="s">
        <v>3996</v>
      </c>
    </row>
    <row r="157" spans="1:65" s="2" customFormat="1" ht="14.45" customHeight="1">
      <c r="A157" s="36"/>
      <c r="B157" s="37"/>
      <c r="C157" s="215" t="s">
        <v>301</v>
      </c>
      <c r="D157" s="215" t="s">
        <v>204</v>
      </c>
      <c r="E157" s="216" t="s">
        <v>3997</v>
      </c>
      <c r="F157" s="217" t="s">
        <v>2020</v>
      </c>
      <c r="G157" s="218" t="s">
        <v>287</v>
      </c>
      <c r="H157" s="219">
        <v>16</v>
      </c>
      <c r="I157" s="220"/>
      <c r="J157" s="221">
        <f t="shared" si="15"/>
        <v>0</v>
      </c>
      <c r="K157" s="222"/>
      <c r="L157" s="39"/>
      <c r="M157" s="223" t="s">
        <v>1</v>
      </c>
      <c r="N157" s="224" t="s">
        <v>43</v>
      </c>
      <c r="O157" s="73"/>
      <c r="P157" s="225">
        <f t="shared" si="16"/>
        <v>0</v>
      </c>
      <c r="Q157" s="225">
        <v>0</v>
      </c>
      <c r="R157" s="225">
        <f t="shared" si="17"/>
        <v>0</v>
      </c>
      <c r="S157" s="225">
        <v>0</v>
      </c>
      <c r="T157" s="226">
        <f t="shared" si="1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569</v>
      </c>
      <c r="AT157" s="227" t="s">
        <v>204</v>
      </c>
      <c r="AU157" s="227" t="s">
        <v>87</v>
      </c>
      <c r="AY157" s="18" t="s">
        <v>202</v>
      </c>
      <c r="BE157" s="122">
        <f t="shared" si="19"/>
        <v>0</v>
      </c>
      <c r="BF157" s="122">
        <f t="shared" si="20"/>
        <v>0</v>
      </c>
      <c r="BG157" s="122">
        <f t="shared" si="21"/>
        <v>0</v>
      </c>
      <c r="BH157" s="122">
        <f t="shared" si="22"/>
        <v>0</v>
      </c>
      <c r="BI157" s="122">
        <f t="shared" si="23"/>
        <v>0</v>
      </c>
      <c r="BJ157" s="18" t="s">
        <v>87</v>
      </c>
      <c r="BK157" s="122">
        <f t="shared" si="24"/>
        <v>0</v>
      </c>
      <c r="BL157" s="18" t="s">
        <v>569</v>
      </c>
      <c r="BM157" s="227" t="s">
        <v>3998</v>
      </c>
    </row>
    <row r="158" spans="1:65" s="2" customFormat="1" ht="14.45" customHeight="1">
      <c r="A158" s="36"/>
      <c r="B158" s="37"/>
      <c r="C158" s="215" t="s">
        <v>322</v>
      </c>
      <c r="D158" s="215" t="s">
        <v>204</v>
      </c>
      <c r="E158" s="216" t="s">
        <v>3999</v>
      </c>
      <c r="F158" s="217" t="s">
        <v>4000</v>
      </c>
      <c r="G158" s="218" t="s">
        <v>287</v>
      </c>
      <c r="H158" s="219">
        <v>1</v>
      </c>
      <c r="I158" s="220"/>
      <c r="J158" s="221">
        <f t="shared" si="15"/>
        <v>0</v>
      </c>
      <c r="K158" s="222"/>
      <c r="L158" s="39"/>
      <c r="M158" s="223" t="s">
        <v>1</v>
      </c>
      <c r="N158" s="224" t="s">
        <v>43</v>
      </c>
      <c r="O158" s="73"/>
      <c r="P158" s="225">
        <f t="shared" si="16"/>
        <v>0</v>
      </c>
      <c r="Q158" s="225">
        <v>0</v>
      </c>
      <c r="R158" s="225">
        <f t="shared" si="17"/>
        <v>0</v>
      </c>
      <c r="S158" s="225">
        <v>0</v>
      </c>
      <c r="T158" s="226">
        <f t="shared" si="1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569</v>
      </c>
      <c r="AT158" s="227" t="s">
        <v>204</v>
      </c>
      <c r="AU158" s="227" t="s">
        <v>87</v>
      </c>
      <c r="AY158" s="18" t="s">
        <v>202</v>
      </c>
      <c r="BE158" s="122">
        <f t="shared" si="19"/>
        <v>0</v>
      </c>
      <c r="BF158" s="122">
        <f t="shared" si="20"/>
        <v>0</v>
      </c>
      <c r="BG158" s="122">
        <f t="shared" si="21"/>
        <v>0</v>
      </c>
      <c r="BH158" s="122">
        <f t="shared" si="22"/>
        <v>0</v>
      </c>
      <c r="BI158" s="122">
        <f t="shared" si="23"/>
        <v>0</v>
      </c>
      <c r="BJ158" s="18" t="s">
        <v>87</v>
      </c>
      <c r="BK158" s="122">
        <f t="shared" si="24"/>
        <v>0</v>
      </c>
      <c r="BL158" s="18" t="s">
        <v>569</v>
      </c>
      <c r="BM158" s="227" t="s">
        <v>4001</v>
      </c>
    </row>
    <row r="159" spans="1:65" s="2" customFormat="1" ht="14.45" customHeight="1">
      <c r="A159" s="36"/>
      <c r="B159" s="37"/>
      <c r="C159" s="215" t="s">
        <v>328</v>
      </c>
      <c r="D159" s="215" t="s">
        <v>204</v>
      </c>
      <c r="E159" s="216" t="s">
        <v>4002</v>
      </c>
      <c r="F159" s="217" t="s">
        <v>4003</v>
      </c>
      <c r="G159" s="218" t="s">
        <v>287</v>
      </c>
      <c r="H159" s="219">
        <v>5</v>
      </c>
      <c r="I159" s="220"/>
      <c r="J159" s="221">
        <f t="shared" si="15"/>
        <v>0</v>
      </c>
      <c r="K159" s="222"/>
      <c r="L159" s="39"/>
      <c r="M159" s="223" t="s">
        <v>1</v>
      </c>
      <c r="N159" s="224" t="s">
        <v>43</v>
      </c>
      <c r="O159" s="73"/>
      <c r="P159" s="225">
        <f t="shared" si="16"/>
        <v>0</v>
      </c>
      <c r="Q159" s="225">
        <v>0</v>
      </c>
      <c r="R159" s="225">
        <f t="shared" si="17"/>
        <v>0</v>
      </c>
      <c r="S159" s="225">
        <v>0</v>
      </c>
      <c r="T159" s="226">
        <f t="shared" si="1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569</v>
      </c>
      <c r="AT159" s="227" t="s">
        <v>204</v>
      </c>
      <c r="AU159" s="227" t="s">
        <v>87</v>
      </c>
      <c r="AY159" s="18" t="s">
        <v>202</v>
      </c>
      <c r="BE159" s="122">
        <f t="shared" si="19"/>
        <v>0</v>
      </c>
      <c r="BF159" s="122">
        <f t="shared" si="20"/>
        <v>0</v>
      </c>
      <c r="BG159" s="122">
        <f t="shared" si="21"/>
        <v>0</v>
      </c>
      <c r="BH159" s="122">
        <f t="shared" si="22"/>
        <v>0</v>
      </c>
      <c r="BI159" s="122">
        <f t="shared" si="23"/>
        <v>0</v>
      </c>
      <c r="BJ159" s="18" t="s">
        <v>87</v>
      </c>
      <c r="BK159" s="122">
        <f t="shared" si="24"/>
        <v>0</v>
      </c>
      <c r="BL159" s="18" t="s">
        <v>569</v>
      </c>
      <c r="BM159" s="227" t="s">
        <v>4004</v>
      </c>
    </row>
    <row r="160" spans="1:65" s="12" customFormat="1" ht="22.9" customHeight="1">
      <c r="B160" s="199"/>
      <c r="C160" s="200"/>
      <c r="D160" s="201" t="s">
        <v>76</v>
      </c>
      <c r="E160" s="213" t="s">
        <v>4005</v>
      </c>
      <c r="F160" s="213" t="s">
        <v>4006</v>
      </c>
      <c r="G160" s="200"/>
      <c r="H160" s="200"/>
      <c r="I160" s="203"/>
      <c r="J160" s="214">
        <f>BK160</f>
        <v>0</v>
      </c>
      <c r="K160" s="200"/>
      <c r="L160" s="205"/>
      <c r="M160" s="206"/>
      <c r="N160" s="207"/>
      <c r="O160" s="207"/>
      <c r="P160" s="208">
        <f>SUM(P161:P172)</f>
        <v>0</v>
      </c>
      <c r="Q160" s="207"/>
      <c r="R160" s="208">
        <f>SUM(R161:R172)</f>
        <v>0</v>
      </c>
      <c r="S160" s="207"/>
      <c r="T160" s="209">
        <f>SUM(T161:T172)</f>
        <v>0</v>
      </c>
      <c r="AR160" s="210" t="s">
        <v>215</v>
      </c>
      <c r="AT160" s="211" t="s">
        <v>76</v>
      </c>
      <c r="AU160" s="211" t="s">
        <v>81</v>
      </c>
      <c r="AY160" s="210" t="s">
        <v>202</v>
      </c>
      <c r="BK160" s="212">
        <f>SUM(BK161:BK172)</f>
        <v>0</v>
      </c>
    </row>
    <row r="161" spans="1:65" s="2" customFormat="1" ht="14.45" customHeight="1">
      <c r="A161" s="36"/>
      <c r="B161" s="37"/>
      <c r="C161" s="272" t="s">
        <v>7</v>
      </c>
      <c r="D161" s="272" t="s">
        <v>489</v>
      </c>
      <c r="E161" s="273" t="s">
        <v>2024</v>
      </c>
      <c r="F161" s="274" t="s">
        <v>2025</v>
      </c>
      <c r="G161" s="275" t="s">
        <v>230</v>
      </c>
      <c r="H161" s="276">
        <v>1580</v>
      </c>
      <c r="I161" s="277"/>
      <c r="J161" s="278">
        <f t="shared" ref="J161:J172" si="25">ROUND(I161*H161,2)</f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ref="P161:P172" si="26">O161*H161</f>
        <v>0</v>
      </c>
      <c r="Q161" s="225">
        <v>0</v>
      </c>
      <c r="R161" s="225">
        <f t="shared" ref="R161:R172" si="27">Q161*H161</f>
        <v>0</v>
      </c>
      <c r="S161" s="225">
        <v>0</v>
      </c>
      <c r="T161" s="226">
        <f t="shared" ref="T161:T172" si="28"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87</v>
      </c>
      <c r="AY161" s="18" t="s">
        <v>202</v>
      </c>
      <c r="BE161" s="122">
        <f t="shared" ref="BE161:BE172" si="29">IF(N161="základná",J161,0)</f>
        <v>0</v>
      </c>
      <c r="BF161" s="122">
        <f t="shared" ref="BF161:BF172" si="30">IF(N161="znížená",J161,0)</f>
        <v>0</v>
      </c>
      <c r="BG161" s="122">
        <f t="shared" ref="BG161:BG172" si="31">IF(N161="zákl. prenesená",J161,0)</f>
        <v>0</v>
      </c>
      <c r="BH161" s="122">
        <f t="shared" ref="BH161:BH172" si="32">IF(N161="zníž. prenesená",J161,0)</f>
        <v>0</v>
      </c>
      <c r="BI161" s="122">
        <f t="shared" ref="BI161:BI172" si="33">IF(N161="nulová",J161,0)</f>
        <v>0</v>
      </c>
      <c r="BJ161" s="18" t="s">
        <v>87</v>
      </c>
      <c r="BK161" s="122">
        <f t="shared" ref="BK161:BK172" si="34">ROUND(I161*H161,2)</f>
        <v>0</v>
      </c>
      <c r="BL161" s="18" t="s">
        <v>569</v>
      </c>
      <c r="BM161" s="227" t="s">
        <v>447</v>
      </c>
    </row>
    <row r="162" spans="1:65" s="2" customFormat="1" ht="14.45" customHeight="1">
      <c r="A162" s="36"/>
      <c r="B162" s="37"/>
      <c r="C162" s="272" t="s">
        <v>339</v>
      </c>
      <c r="D162" s="272" t="s">
        <v>489</v>
      </c>
      <c r="E162" s="273" t="s">
        <v>4007</v>
      </c>
      <c r="F162" s="274" t="s">
        <v>4008</v>
      </c>
      <c r="G162" s="275" t="s">
        <v>230</v>
      </c>
      <c r="H162" s="276">
        <v>77</v>
      </c>
      <c r="I162" s="277"/>
      <c r="J162" s="278">
        <f t="shared" si="2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26"/>
        <v>0</v>
      </c>
      <c r="Q162" s="225">
        <v>0</v>
      </c>
      <c r="R162" s="225">
        <f t="shared" si="27"/>
        <v>0</v>
      </c>
      <c r="S162" s="225">
        <v>0</v>
      </c>
      <c r="T162" s="226">
        <f t="shared" si="2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1486</v>
      </c>
      <c r="AT162" s="227" t="s">
        <v>489</v>
      </c>
      <c r="AU162" s="227" t="s">
        <v>87</v>
      </c>
      <c r="AY162" s="18" t="s">
        <v>202</v>
      </c>
      <c r="BE162" s="122">
        <f t="shared" si="29"/>
        <v>0</v>
      </c>
      <c r="BF162" s="122">
        <f t="shared" si="30"/>
        <v>0</v>
      </c>
      <c r="BG162" s="122">
        <f t="shared" si="31"/>
        <v>0</v>
      </c>
      <c r="BH162" s="122">
        <f t="shared" si="32"/>
        <v>0</v>
      </c>
      <c r="BI162" s="122">
        <f t="shared" si="33"/>
        <v>0</v>
      </c>
      <c r="BJ162" s="18" t="s">
        <v>87</v>
      </c>
      <c r="BK162" s="122">
        <f t="shared" si="34"/>
        <v>0</v>
      </c>
      <c r="BL162" s="18" t="s">
        <v>569</v>
      </c>
      <c r="BM162" s="227" t="s">
        <v>458</v>
      </c>
    </row>
    <row r="163" spans="1:65" s="2" customFormat="1" ht="14.45" customHeight="1">
      <c r="A163" s="36"/>
      <c r="B163" s="37"/>
      <c r="C163" s="272" t="s">
        <v>343</v>
      </c>
      <c r="D163" s="272" t="s">
        <v>489</v>
      </c>
      <c r="E163" s="273" t="s">
        <v>2026</v>
      </c>
      <c r="F163" s="274" t="s">
        <v>2027</v>
      </c>
      <c r="G163" s="275" t="s">
        <v>230</v>
      </c>
      <c r="H163" s="276">
        <v>640</v>
      </c>
      <c r="I163" s="277"/>
      <c r="J163" s="278">
        <f t="shared" si="25"/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si="26"/>
        <v>0</v>
      </c>
      <c r="Q163" s="225">
        <v>0</v>
      </c>
      <c r="R163" s="225">
        <f t="shared" si="27"/>
        <v>0</v>
      </c>
      <c r="S163" s="225">
        <v>0</v>
      </c>
      <c r="T163" s="226">
        <f t="shared" si="2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1486</v>
      </c>
      <c r="AT163" s="227" t="s">
        <v>489</v>
      </c>
      <c r="AU163" s="227" t="s">
        <v>87</v>
      </c>
      <c r="AY163" s="18" t="s">
        <v>202</v>
      </c>
      <c r="BE163" s="122">
        <f t="shared" si="29"/>
        <v>0</v>
      </c>
      <c r="BF163" s="122">
        <f t="shared" si="30"/>
        <v>0</v>
      </c>
      <c r="BG163" s="122">
        <f t="shared" si="31"/>
        <v>0</v>
      </c>
      <c r="BH163" s="122">
        <f t="shared" si="32"/>
        <v>0</v>
      </c>
      <c r="BI163" s="122">
        <f t="shared" si="33"/>
        <v>0</v>
      </c>
      <c r="BJ163" s="18" t="s">
        <v>87</v>
      </c>
      <c r="BK163" s="122">
        <f t="shared" si="34"/>
        <v>0</v>
      </c>
      <c r="BL163" s="18" t="s">
        <v>569</v>
      </c>
      <c r="BM163" s="227" t="s">
        <v>469</v>
      </c>
    </row>
    <row r="164" spans="1:65" s="2" customFormat="1" ht="14.45" customHeight="1">
      <c r="A164" s="36"/>
      <c r="B164" s="37"/>
      <c r="C164" s="272" t="s">
        <v>347</v>
      </c>
      <c r="D164" s="272" t="s">
        <v>489</v>
      </c>
      <c r="E164" s="273" t="s">
        <v>2028</v>
      </c>
      <c r="F164" s="274" t="s">
        <v>2029</v>
      </c>
      <c r="G164" s="275" t="s">
        <v>287</v>
      </c>
      <c r="H164" s="276">
        <v>20</v>
      </c>
      <c r="I164" s="277"/>
      <c r="J164" s="278">
        <f t="shared" si="25"/>
        <v>0</v>
      </c>
      <c r="K164" s="279"/>
      <c r="L164" s="280"/>
      <c r="M164" s="281" t="s">
        <v>1</v>
      </c>
      <c r="N164" s="282" t="s">
        <v>43</v>
      </c>
      <c r="O164" s="73"/>
      <c r="P164" s="225">
        <f t="shared" si="26"/>
        <v>0</v>
      </c>
      <c r="Q164" s="225">
        <v>0</v>
      </c>
      <c r="R164" s="225">
        <f t="shared" si="27"/>
        <v>0</v>
      </c>
      <c r="S164" s="225">
        <v>0</v>
      </c>
      <c r="T164" s="226">
        <f t="shared" si="2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1486</v>
      </c>
      <c r="AT164" s="227" t="s">
        <v>489</v>
      </c>
      <c r="AU164" s="227" t="s">
        <v>87</v>
      </c>
      <c r="AY164" s="18" t="s">
        <v>202</v>
      </c>
      <c r="BE164" s="122">
        <f t="shared" si="29"/>
        <v>0</v>
      </c>
      <c r="BF164" s="122">
        <f t="shared" si="30"/>
        <v>0</v>
      </c>
      <c r="BG164" s="122">
        <f t="shared" si="31"/>
        <v>0</v>
      </c>
      <c r="BH164" s="122">
        <f t="shared" si="32"/>
        <v>0</v>
      </c>
      <c r="BI164" s="122">
        <f t="shared" si="33"/>
        <v>0</v>
      </c>
      <c r="BJ164" s="18" t="s">
        <v>87</v>
      </c>
      <c r="BK164" s="122">
        <f t="shared" si="34"/>
        <v>0</v>
      </c>
      <c r="BL164" s="18" t="s">
        <v>569</v>
      </c>
      <c r="BM164" s="227" t="s">
        <v>479</v>
      </c>
    </row>
    <row r="165" spans="1:65" s="2" customFormat="1" ht="14.45" customHeight="1">
      <c r="A165" s="36"/>
      <c r="B165" s="37"/>
      <c r="C165" s="272" t="s">
        <v>351</v>
      </c>
      <c r="D165" s="272" t="s">
        <v>489</v>
      </c>
      <c r="E165" s="273" t="s">
        <v>2030</v>
      </c>
      <c r="F165" s="274" t="s">
        <v>2031</v>
      </c>
      <c r="G165" s="275" t="s">
        <v>287</v>
      </c>
      <c r="H165" s="276">
        <v>40</v>
      </c>
      <c r="I165" s="277"/>
      <c r="J165" s="278">
        <f t="shared" si="2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26"/>
        <v>0</v>
      </c>
      <c r="Q165" s="225">
        <v>0</v>
      </c>
      <c r="R165" s="225">
        <f t="shared" si="27"/>
        <v>0</v>
      </c>
      <c r="S165" s="225">
        <v>0</v>
      </c>
      <c r="T165" s="226">
        <f t="shared" si="2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1486</v>
      </c>
      <c r="AT165" s="227" t="s">
        <v>489</v>
      </c>
      <c r="AU165" s="227" t="s">
        <v>87</v>
      </c>
      <c r="AY165" s="18" t="s">
        <v>202</v>
      </c>
      <c r="BE165" s="122">
        <f t="shared" si="29"/>
        <v>0</v>
      </c>
      <c r="BF165" s="122">
        <f t="shared" si="30"/>
        <v>0</v>
      </c>
      <c r="BG165" s="122">
        <f t="shared" si="31"/>
        <v>0</v>
      </c>
      <c r="BH165" s="122">
        <f t="shared" si="32"/>
        <v>0</v>
      </c>
      <c r="BI165" s="122">
        <f t="shared" si="33"/>
        <v>0</v>
      </c>
      <c r="BJ165" s="18" t="s">
        <v>87</v>
      </c>
      <c r="BK165" s="122">
        <f t="shared" si="34"/>
        <v>0</v>
      </c>
      <c r="BL165" s="18" t="s">
        <v>569</v>
      </c>
      <c r="BM165" s="227" t="s">
        <v>488</v>
      </c>
    </row>
    <row r="166" spans="1:65" s="2" customFormat="1" ht="14.45" customHeight="1">
      <c r="A166" s="36"/>
      <c r="B166" s="37"/>
      <c r="C166" s="272" t="s">
        <v>355</v>
      </c>
      <c r="D166" s="272" t="s">
        <v>489</v>
      </c>
      <c r="E166" s="273" t="s">
        <v>2032</v>
      </c>
      <c r="F166" s="274" t="s">
        <v>2033</v>
      </c>
      <c r="G166" s="275" t="s">
        <v>287</v>
      </c>
      <c r="H166" s="276">
        <v>60</v>
      </c>
      <c r="I166" s="277"/>
      <c r="J166" s="278">
        <f t="shared" si="2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26"/>
        <v>0</v>
      </c>
      <c r="Q166" s="225">
        <v>0</v>
      </c>
      <c r="R166" s="225">
        <f t="shared" si="27"/>
        <v>0</v>
      </c>
      <c r="S166" s="225">
        <v>0</v>
      </c>
      <c r="T166" s="226">
        <f t="shared" si="2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1486</v>
      </c>
      <c r="AT166" s="227" t="s">
        <v>489</v>
      </c>
      <c r="AU166" s="227" t="s">
        <v>87</v>
      </c>
      <c r="AY166" s="18" t="s">
        <v>202</v>
      </c>
      <c r="BE166" s="122">
        <f t="shared" si="29"/>
        <v>0</v>
      </c>
      <c r="BF166" s="122">
        <f t="shared" si="30"/>
        <v>0</v>
      </c>
      <c r="BG166" s="122">
        <f t="shared" si="31"/>
        <v>0</v>
      </c>
      <c r="BH166" s="122">
        <f t="shared" si="32"/>
        <v>0</v>
      </c>
      <c r="BI166" s="122">
        <f t="shared" si="33"/>
        <v>0</v>
      </c>
      <c r="BJ166" s="18" t="s">
        <v>87</v>
      </c>
      <c r="BK166" s="122">
        <f t="shared" si="34"/>
        <v>0</v>
      </c>
      <c r="BL166" s="18" t="s">
        <v>569</v>
      </c>
      <c r="BM166" s="227" t="s">
        <v>498</v>
      </c>
    </row>
    <row r="167" spans="1:65" s="2" customFormat="1" ht="24.2" customHeight="1">
      <c r="A167" s="36"/>
      <c r="B167" s="37"/>
      <c r="C167" s="272" t="s">
        <v>359</v>
      </c>
      <c r="D167" s="272" t="s">
        <v>489</v>
      </c>
      <c r="E167" s="273" t="s">
        <v>2034</v>
      </c>
      <c r="F167" s="274" t="s">
        <v>2229</v>
      </c>
      <c r="G167" s="275" t="s">
        <v>230</v>
      </c>
      <c r="H167" s="276">
        <v>25</v>
      </c>
      <c r="I167" s="277"/>
      <c r="J167" s="278">
        <f t="shared" si="2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26"/>
        <v>0</v>
      </c>
      <c r="Q167" s="225">
        <v>0</v>
      </c>
      <c r="R167" s="225">
        <f t="shared" si="27"/>
        <v>0</v>
      </c>
      <c r="S167" s="225">
        <v>0</v>
      </c>
      <c r="T167" s="226">
        <f t="shared" si="2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1486</v>
      </c>
      <c r="AT167" s="227" t="s">
        <v>489</v>
      </c>
      <c r="AU167" s="227" t="s">
        <v>87</v>
      </c>
      <c r="AY167" s="18" t="s">
        <v>202</v>
      </c>
      <c r="BE167" s="122">
        <f t="shared" si="29"/>
        <v>0</v>
      </c>
      <c r="BF167" s="122">
        <f t="shared" si="30"/>
        <v>0</v>
      </c>
      <c r="BG167" s="122">
        <f t="shared" si="31"/>
        <v>0</v>
      </c>
      <c r="BH167" s="122">
        <f t="shared" si="32"/>
        <v>0</v>
      </c>
      <c r="BI167" s="122">
        <f t="shared" si="33"/>
        <v>0</v>
      </c>
      <c r="BJ167" s="18" t="s">
        <v>87</v>
      </c>
      <c r="BK167" s="122">
        <f t="shared" si="34"/>
        <v>0</v>
      </c>
      <c r="BL167" s="18" t="s">
        <v>569</v>
      </c>
      <c r="BM167" s="227" t="s">
        <v>506</v>
      </c>
    </row>
    <row r="168" spans="1:65" s="2" customFormat="1" ht="24.2" customHeight="1">
      <c r="A168" s="36"/>
      <c r="B168" s="37"/>
      <c r="C168" s="272" t="s">
        <v>364</v>
      </c>
      <c r="D168" s="272" t="s">
        <v>489</v>
      </c>
      <c r="E168" s="273" t="s">
        <v>2216</v>
      </c>
      <c r="F168" s="274" t="s">
        <v>2231</v>
      </c>
      <c r="G168" s="275" t="s">
        <v>230</v>
      </c>
      <c r="H168" s="276">
        <v>150</v>
      </c>
      <c r="I168" s="277"/>
      <c r="J168" s="278">
        <f t="shared" si="2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26"/>
        <v>0</v>
      </c>
      <c r="Q168" s="225">
        <v>0</v>
      </c>
      <c r="R168" s="225">
        <f t="shared" si="27"/>
        <v>0</v>
      </c>
      <c r="S168" s="225">
        <v>0</v>
      </c>
      <c r="T168" s="226">
        <f t="shared" si="2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1486</v>
      </c>
      <c r="AT168" s="227" t="s">
        <v>489</v>
      </c>
      <c r="AU168" s="227" t="s">
        <v>87</v>
      </c>
      <c r="AY168" s="18" t="s">
        <v>202</v>
      </c>
      <c r="BE168" s="122">
        <f t="shared" si="29"/>
        <v>0</v>
      </c>
      <c r="BF168" s="122">
        <f t="shared" si="30"/>
        <v>0</v>
      </c>
      <c r="BG168" s="122">
        <f t="shared" si="31"/>
        <v>0</v>
      </c>
      <c r="BH168" s="122">
        <f t="shared" si="32"/>
        <v>0</v>
      </c>
      <c r="BI168" s="122">
        <f t="shared" si="33"/>
        <v>0</v>
      </c>
      <c r="BJ168" s="18" t="s">
        <v>87</v>
      </c>
      <c r="BK168" s="122">
        <f t="shared" si="34"/>
        <v>0</v>
      </c>
      <c r="BL168" s="18" t="s">
        <v>569</v>
      </c>
      <c r="BM168" s="227" t="s">
        <v>516</v>
      </c>
    </row>
    <row r="169" spans="1:65" s="2" customFormat="1" ht="24.2" customHeight="1">
      <c r="A169" s="36"/>
      <c r="B169" s="37"/>
      <c r="C169" s="272" t="s">
        <v>368</v>
      </c>
      <c r="D169" s="272" t="s">
        <v>489</v>
      </c>
      <c r="E169" s="273" t="s">
        <v>2218</v>
      </c>
      <c r="F169" s="274" t="s">
        <v>2233</v>
      </c>
      <c r="G169" s="275" t="s">
        <v>230</v>
      </c>
      <c r="H169" s="276">
        <v>190</v>
      </c>
      <c r="I169" s="277"/>
      <c r="J169" s="278">
        <f t="shared" si="2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26"/>
        <v>0</v>
      </c>
      <c r="Q169" s="225">
        <v>0</v>
      </c>
      <c r="R169" s="225">
        <f t="shared" si="27"/>
        <v>0</v>
      </c>
      <c r="S169" s="225">
        <v>0</v>
      </c>
      <c r="T169" s="226">
        <f t="shared" si="2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87</v>
      </c>
      <c r="AY169" s="18" t="s">
        <v>202</v>
      </c>
      <c r="BE169" s="122">
        <f t="shared" si="29"/>
        <v>0</v>
      </c>
      <c r="BF169" s="122">
        <f t="shared" si="30"/>
        <v>0</v>
      </c>
      <c r="BG169" s="122">
        <f t="shared" si="31"/>
        <v>0</v>
      </c>
      <c r="BH169" s="122">
        <f t="shared" si="32"/>
        <v>0</v>
      </c>
      <c r="BI169" s="122">
        <f t="shared" si="33"/>
        <v>0</v>
      </c>
      <c r="BJ169" s="18" t="s">
        <v>87</v>
      </c>
      <c r="BK169" s="122">
        <f t="shared" si="34"/>
        <v>0</v>
      </c>
      <c r="BL169" s="18" t="s">
        <v>569</v>
      </c>
      <c r="BM169" s="227" t="s">
        <v>525</v>
      </c>
    </row>
    <row r="170" spans="1:65" s="2" customFormat="1" ht="24.2" customHeight="1">
      <c r="A170" s="36"/>
      <c r="B170" s="37"/>
      <c r="C170" s="272" t="s">
        <v>374</v>
      </c>
      <c r="D170" s="272" t="s">
        <v>489</v>
      </c>
      <c r="E170" s="273" t="s">
        <v>2220</v>
      </c>
      <c r="F170" s="274" t="s">
        <v>2035</v>
      </c>
      <c r="G170" s="275" t="s">
        <v>230</v>
      </c>
      <c r="H170" s="276">
        <v>500</v>
      </c>
      <c r="I170" s="277"/>
      <c r="J170" s="278">
        <f t="shared" si="2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26"/>
        <v>0</v>
      </c>
      <c r="Q170" s="225">
        <v>0</v>
      </c>
      <c r="R170" s="225">
        <f t="shared" si="27"/>
        <v>0</v>
      </c>
      <c r="S170" s="225">
        <v>0</v>
      </c>
      <c r="T170" s="226">
        <f t="shared" si="2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1486</v>
      </c>
      <c r="AT170" s="227" t="s">
        <v>489</v>
      </c>
      <c r="AU170" s="227" t="s">
        <v>87</v>
      </c>
      <c r="AY170" s="18" t="s">
        <v>202</v>
      </c>
      <c r="BE170" s="122">
        <f t="shared" si="29"/>
        <v>0</v>
      </c>
      <c r="BF170" s="122">
        <f t="shared" si="30"/>
        <v>0</v>
      </c>
      <c r="BG170" s="122">
        <f t="shared" si="31"/>
        <v>0</v>
      </c>
      <c r="BH170" s="122">
        <f t="shared" si="32"/>
        <v>0</v>
      </c>
      <c r="BI170" s="122">
        <f t="shared" si="33"/>
        <v>0</v>
      </c>
      <c r="BJ170" s="18" t="s">
        <v>87</v>
      </c>
      <c r="BK170" s="122">
        <f t="shared" si="34"/>
        <v>0</v>
      </c>
      <c r="BL170" s="18" t="s">
        <v>569</v>
      </c>
      <c r="BM170" s="227" t="s">
        <v>537</v>
      </c>
    </row>
    <row r="171" spans="1:65" s="2" customFormat="1" ht="14.45" customHeight="1">
      <c r="A171" s="36"/>
      <c r="B171" s="37"/>
      <c r="C171" s="272" t="s">
        <v>379</v>
      </c>
      <c r="D171" s="272" t="s">
        <v>489</v>
      </c>
      <c r="E171" s="273" t="s">
        <v>4009</v>
      </c>
      <c r="F171" s="274" t="s">
        <v>4010</v>
      </c>
      <c r="G171" s="275" t="s">
        <v>287</v>
      </c>
      <c r="H171" s="276">
        <v>1</v>
      </c>
      <c r="I171" s="277"/>
      <c r="J171" s="278">
        <f t="shared" si="2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26"/>
        <v>0</v>
      </c>
      <c r="Q171" s="225">
        <v>0</v>
      </c>
      <c r="R171" s="225">
        <f t="shared" si="27"/>
        <v>0</v>
      </c>
      <c r="S171" s="225">
        <v>0</v>
      </c>
      <c r="T171" s="226">
        <f t="shared" si="2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1486</v>
      </c>
      <c r="AT171" s="227" t="s">
        <v>489</v>
      </c>
      <c r="AU171" s="227" t="s">
        <v>87</v>
      </c>
      <c r="AY171" s="18" t="s">
        <v>202</v>
      </c>
      <c r="BE171" s="122">
        <f t="shared" si="29"/>
        <v>0</v>
      </c>
      <c r="BF171" s="122">
        <f t="shared" si="30"/>
        <v>0</v>
      </c>
      <c r="BG171" s="122">
        <f t="shared" si="31"/>
        <v>0</v>
      </c>
      <c r="BH171" s="122">
        <f t="shared" si="32"/>
        <v>0</v>
      </c>
      <c r="BI171" s="122">
        <f t="shared" si="33"/>
        <v>0</v>
      </c>
      <c r="BJ171" s="18" t="s">
        <v>87</v>
      </c>
      <c r="BK171" s="122">
        <f t="shared" si="34"/>
        <v>0</v>
      </c>
      <c r="BL171" s="18" t="s">
        <v>569</v>
      </c>
      <c r="BM171" s="227" t="s">
        <v>548</v>
      </c>
    </row>
    <row r="172" spans="1:65" s="2" customFormat="1" ht="14.45" customHeight="1">
      <c r="A172" s="36"/>
      <c r="B172" s="37"/>
      <c r="C172" s="272" t="s">
        <v>383</v>
      </c>
      <c r="D172" s="272" t="s">
        <v>489</v>
      </c>
      <c r="E172" s="273" t="s">
        <v>4011</v>
      </c>
      <c r="F172" s="274" t="s">
        <v>4012</v>
      </c>
      <c r="G172" s="275" t="s">
        <v>287</v>
      </c>
      <c r="H172" s="276">
        <v>1</v>
      </c>
      <c r="I172" s="277"/>
      <c r="J172" s="278">
        <f t="shared" si="25"/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si="26"/>
        <v>0</v>
      </c>
      <c r="Q172" s="225">
        <v>0</v>
      </c>
      <c r="R172" s="225">
        <f t="shared" si="27"/>
        <v>0</v>
      </c>
      <c r="S172" s="225">
        <v>0</v>
      </c>
      <c r="T172" s="226">
        <f t="shared" si="2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1486</v>
      </c>
      <c r="AT172" s="227" t="s">
        <v>489</v>
      </c>
      <c r="AU172" s="227" t="s">
        <v>87</v>
      </c>
      <c r="AY172" s="18" t="s">
        <v>202</v>
      </c>
      <c r="BE172" s="122">
        <f t="shared" si="29"/>
        <v>0</v>
      </c>
      <c r="BF172" s="122">
        <f t="shared" si="30"/>
        <v>0</v>
      </c>
      <c r="BG172" s="122">
        <f t="shared" si="31"/>
        <v>0</v>
      </c>
      <c r="BH172" s="122">
        <f t="shared" si="32"/>
        <v>0</v>
      </c>
      <c r="BI172" s="122">
        <f t="shared" si="33"/>
        <v>0</v>
      </c>
      <c r="BJ172" s="18" t="s">
        <v>87</v>
      </c>
      <c r="BK172" s="122">
        <f t="shared" si="34"/>
        <v>0</v>
      </c>
      <c r="BL172" s="18" t="s">
        <v>569</v>
      </c>
      <c r="BM172" s="227" t="s">
        <v>558</v>
      </c>
    </row>
    <row r="173" spans="1:65" s="12" customFormat="1" ht="22.9" customHeight="1">
      <c r="B173" s="199"/>
      <c r="C173" s="200"/>
      <c r="D173" s="201" t="s">
        <v>76</v>
      </c>
      <c r="E173" s="213" t="s">
        <v>4013</v>
      </c>
      <c r="F173" s="213" t="s">
        <v>4014</v>
      </c>
      <c r="G173" s="200"/>
      <c r="H173" s="200"/>
      <c r="I173" s="203"/>
      <c r="J173" s="214">
        <f>BK173</f>
        <v>0</v>
      </c>
      <c r="K173" s="200"/>
      <c r="L173" s="205"/>
      <c r="M173" s="206"/>
      <c r="N173" s="207"/>
      <c r="O173" s="207"/>
      <c r="P173" s="208">
        <f>SUM(P174:P184)</f>
        <v>0</v>
      </c>
      <c r="Q173" s="207"/>
      <c r="R173" s="208">
        <f>SUM(R174:R184)</f>
        <v>0</v>
      </c>
      <c r="S173" s="207"/>
      <c r="T173" s="209">
        <f>SUM(T174:T184)</f>
        <v>0</v>
      </c>
      <c r="AR173" s="210" t="s">
        <v>215</v>
      </c>
      <c r="AT173" s="211" t="s">
        <v>76</v>
      </c>
      <c r="AU173" s="211" t="s">
        <v>81</v>
      </c>
      <c r="AY173" s="210" t="s">
        <v>202</v>
      </c>
      <c r="BK173" s="212">
        <f>SUM(BK174:BK184)</f>
        <v>0</v>
      </c>
    </row>
    <row r="174" spans="1:65" s="2" customFormat="1" ht="14.45" customHeight="1">
      <c r="A174" s="36"/>
      <c r="B174" s="37"/>
      <c r="C174" s="215" t="s">
        <v>390</v>
      </c>
      <c r="D174" s="215" t="s">
        <v>204</v>
      </c>
      <c r="E174" s="216" t="s">
        <v>2036</v>
      </c>
      <c r="F174" s="217" t="s">
        <v>2037</v>
      </c>
      <c r="G174" s="218" t="s">
        <v>230</v>
      </c>
      <c r="H174" s="219">
        <v>1580</v>
      </c>
      <c r="I174" s="220"/>
      <c r="J174" s="221">
        <f t="shared" ref="J174:J184" si="35">ROUND(I174*H174,2)</f>
        <v>0</v>
      </c>
      <c r="K174" s="222"/>
      <c r="L174" s="39"/>
      <c r="M174" s="223" t="s">
        <v>1</v>
      </c>
      <c r="N174" s="224" t="s">
        <v>43</v>
      </c>
      <c r="O174" s="73"/>
      <c r="P174" s="225">
        <f t="shared" ref="P174:P184" si="36">O174*H174</f>
        <v>0</v>
      </c>
      <c r="Q174" s="225">
        <v>0</v>
      </c>
      <c r="R174" s="225">
        <f t="shared" ref="R174:R184" si="37">Q174*H174</f>
        <v>0</v>
      </c>
      <c r="S174" s="225">
        <v>0</v>
      </c>
      <c r="T174" s="226">
        <f t="shared" ref="T174:T184" si="38"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569</v>
      </c>
      <c r="AT174" s="227" t="s">
        <v>204</v>
      </c>
      <c r="AU174" s="227" t="s">
        <v>87</v>
      </c>
      <c r="AY174" s="18" t="s">
        <v>202</v>
      </c>
      <c r="BE174" s="122">
        <f t="shared" ref="BE174:BE184" si="39">IF(N174="základná",J174,0)</f>
        <v>0</v>
      </c>
      <c r="BF174" s="122">
        <f t="shared" ref="BF174:BF184" si="40">IF(N174="znížená",J174,0)</f>
        <v>0</v>
      </c>
      <c r="BG174" s="122">
        <f t="shared" ref="BG174:BG184" si="41">IF(N174="zákl. prenesená",J174,0)</f>
        <v>0</v>
      </c>
      <c r="BH174" s="122">
        <f t="shared" ref="BH174:BH184" si="42">IF(N174="zníž. prenesená",J174,0)</f>
        <v>0</v>
      </c>
      <c r="BI174" s="122">
        <f t="shared" ref="BI174:BI184" si="43">IF(N174="nulová",J174,0)</f>
        <v>0</v>
      </c>
      <c r="BJ174" s="18" t="s">
        <v>87</v>
      </c>
      <c r="BK174" s="122">
        <f t="shared" ref="BK174:BK184" si="44">ROUND(I174*H174,2)</f>
        <v>0</v>
      </c>
      <c r="BL174" s="18" t="s">
        <v>569</v>
      </c>
      <c r="BM174" s="227" t="s">
        <v>4015</v>
      </c>
    </row>
    <row r="175" spans="1:65" s="2" customFormat="1" ht="14.45" customHeight="1">
      <c r="A175" s="36"/>
      <c r="B175" s="37"/>
      <c r="C175" s="215" t="s">
        <v>395</v>
      </c>
      <c r="D175" s="215" t="s">
        <v>204</v>
      </c>
      <c r="E175" s="216" t="s">
        <v>2039</v>
      </c>
      <c r="F175" s="217" t="s">
        <v>2040</v>
      </c>
      <c r="G175" s="218" t="s">
        <v>230</v>
      </c>
      <c r="H175" s="219">
        <v>717</v>
      </c>
      <c r="I175" s="220"/>
      <c r="J175" s="221">
        <f t="shared" si="35"/>
        <v>0</v>
      </c>
      <c r="K175" s="222"/>
      <c r="L175" s="39"/>
      <c r="M175" s="223" t="s">
        <v>1</v>
      </c>
      <c r="N175" s="224" t="s">
        <v>43</v>
      </c>
      <c r="O175" s="73"/>
      <c r="P175" s="225">
        <f t="shared" si="36"/>
        <v>0</v>
      </c>
      <c r="Q175" s="225">
        <v>0</v>
      </c>
      <c r="R175" s="225">
        <f t="shared" si="37"/>
        <v>0</v>
      </c>
      <c r="S175" s="225">
        <v>0</v>
      </c>
      <c r="T175" s="226">
        <f t="shared" si="38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569</v>
      </c>
      <c r="AT175" s="227" t="s">
        <v>204</v>
      </c>
      <c r="AU175" s="227" t="s">
        <v>87</v>
      </c>
      <c r="AY175" s="18" t="s">
        <v>202</v>
      </c>
      <c r="BE175" s="122">
        <f t="shared" si="39"/>
        <v>0</v>
      </c>
      <c r="BF175" s="122">
        <f t="shared" si="40"/>
        <v>0</v>
      </c>
      <c r="BG175" s="122">
        <f t="shared" si="41"/>
        <v>0</v>
      </c>
      <c r="BH175" s="122">
        <f t="shared" si="42"/>
        <v>0</v>
      </c>
      <c r="BI175" s="122">
        <f t="shared" si="43"/>
        <v>0</v>
      </c>
      <c r="BJ175" s="18" t="s">
        <v>87</v>
      </c>
      <c r="BK175" s="122">
        <f t="shared" si="44"/>
        <v>0</v>
      </c>
      <c r="BL175" s="18" t="s">
        <v>569</v>
      </c>
      <c r="BM175" s="227" t="s">
        <v>4016</v>
      </c>
    </row>
    <row r="176" spans="1:65" s="2" customFormat="1" ht="14.45" customHeight="1">
      <c r="A176" s="36"/>
      <c r="B176" s="37"/>
      <c r="C176" s="215" t="s">
        <v>400</v>
      </c>
      <c r="D176" s="215" t="s">
        <v>204</v>
      </c>
      <c r="E176" s="216" t="s">
        <v>2042</v>
      </c>
      <c r="F176" s="217" t="s">
        <v>2043</v>
      </c>
      <c r="G176" s="218" t="s">
        <v>287</v>
      </c>
      <c r="H176" s="219">
        <v>15</v>
      </c>
      <c r="I176" s="220"/>
      <c r="J176" s="221">
        <f t="shared" si="35"/>
        <v>0</v>
      </c>
      <c r="K176" s="222"/>
      <c r="L176" s="39"/>
      <c r="M176" s="223" t="s">
        <v>1</v>
      </c>
      <c r="N176" s="224" t="s">
        <v>43</v>
      </c>
      <c r="O176" s="73"/>
      <c r="P176" s="225">
        <f t="shared" si="36"/>
        <v>0</v>
      </c>
      <c r="Q176" s="225">
        <v>0</v>
      </c>
      <c r="R176" s="225">
        <f t="shared" si="37"/>
        <v>0</v>
      </c>
      <c r="S176" s="225">
        <v>0</v>
      </c>
      <c r="T176" s="226">
        <f t="shared" si="3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569</v>
      </c>
      <c r="AT176" s="227" t="s">
        <v>204</v>
      </c>
      <c r="AU176" s="227" t="s">
        <v>87</v>
      </c>
      <c r="AY176" s="18" t="s">
        <v>202</v>
      </c>
      <c r="BE176" s="122">
        <f t="shared" si="39"/>
        <v>0</v>
      </c>
      <c r="BF176" s="122">
        <f t="shared" si="40"/>
        <v>0</v>
      </c>
      <c r="BG176" s="122">
        <f t="shared" si="41"/>
        <v>0</v>
      </c>
      <c r="BH176" s="122">
        <f t="shared" si="42"/>
        <v>0</v>
      </c>
      <c r="BI176" s="122">
        <f t="shared" si="43"/>
        <v>0</v>
      </c>
      <c r="BJ176" s="18" t="s">
        <v>87</v>
      </c>
      <c r="BK176" s="122">
        <f t="shared" si="44"/>
        <v>0</v>
      </c>
      <c r="BL176" s="18" t="s">
        <v>569</v>
      </c>
      <c r="BM176" s="227" t="s">
        <v>4017</v>
      </c>
    </row>
    <row r="177" spans="1:65" s="2" customFormat="1" ht="14.45" customHeight="1">
      <c r="A177" s="36"/>
      <c r="B177" s="37"/>
      <c r="C177" s="215" t="s">
        <v>406</v>
      </c>
      <c r="D177" s="215" t="s">
        <v>204</v>
      </c>
      <c r="E177" s="216" t="s">
        <v>1653</v>
      </c>
      <c r="F177" s="217" t="s">
        <v>2045</v>
      </c>
      <c r="G177" s="218" t="s">
        <v>287</v>
      </c>
      <c r="H177" s="219">
        <v>16</v>
      </c>
      <c r="I177" s="220"/>
      <c r="J177" s="221">
        <f t="shared" si="35"/>
        <v>0</v>
      </c>
      <c r="K177" s="222"/>
      <c r="L177" s="39"/>
      <c r="M177" s="223" t="s">
        <v>1</v>
      </c>
      <c r="N177" s="224" t="s">
        <v>43</v>
      </c>
      <c r="O177" s="73"/>
      <c r="P177" s="225">
        <f t="shared" si="36"/>
        <v>0</v>
      </c>
      <c r="Q177" s="225">
        <v>0</v>
      </c>
      <c r="R177" s="225">
        <f t="shared" si="37"/>
        <v>0</v>
      </c>
      <c r="S177" s="225">
        <v>0</v>
      </c>
      <c r="T177" s="226">
        <f t="shared" si="3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569</v>
      </c>
      <c r="AT177" s="227" t="s">
        <v>204</v>
      </c>
      <c r="AU177" s="227" t="s">
        <v>87</v>
      </c>
      <c r="AY177" s="18" t="s">
        <v>202</v>
      </c>
      <c r="BE177" s="122">
        <f t="shared" si="39"/>
        <v>0</v>
      </c>
      <c r="BF177" s="122">
        <f t="shared" si="40"/>
        <v>0</v>
      </c>
      <c r="BG177" s="122">
        <f t="shared" si="41"/>
        <v>0</v>
      </c>
      <c r="BH177" s="122">
        <f t="shared" si="42"/>
        <v>0</v>
      </c>
      <c r="BI177" s="122">
        <f t="shared" si="43"/>
        <v>0</v>
      </c>
      <c r="BJ177" s="18" t="s">
        <v>87</v>
      </c>
      <c r="BK177" s="122">
        <f t="shared" si="44"/>
        <v>0</v>
      </c>
      <c r="BL177" s="18" t="s">
        <v>569</v>
      </c>
      <c r="BM177" s="227" t="s">
        <v>4018</v>
      </c>
    </row>
    <row r="178" spans="1:65" s="2" customFormat="1" ht="14.45" customHeight="1">
      <c r="A178" s="36"/>
      <c r="B178" s="37"/>
      <c r="C178" s="215" t="s">
        <v>420</v>
      </c>
      <c r="D178" s="215" t="s">
        <v>204</v>
      </c>
      <c r="E178" s="216" t="s">
        <v>2047</v>
      </c>
      <c r="F178" s="217" t="s">
        <v>2048</v>
      </c>
      <c r="G178" s="218" t="s">
        <v>287</v>
      </c>
      <c r="H178" s="219">
        <v>60</v>
      </c>
      <c r="I178" s="220"/>
      <c r="J178" s="221">
        <f t="shared" si="35"/>
        <v>0</v>
      </c>
      <c r="K178" s="222"/>
      <c r="L178" s="39"/>
      <c r="M178" s="223" t="s">
        <v>1</v>
      </c>
      <c r="N178" s="224" t="s">
        <v>43</v>
      </c>
      <c r="O178" s="73"/>
      <c r="P178" s="225">
        <f t="shared" si="36"/>
        <v>0</v>
      </c>
      <c r="Q178" s="225">
        <v>0</v>
      </c>
      <c r="R178" s="225">
        <f t="shared" si="37"/>
        <v>0</v>
      </c>
      <c r="S178" s="225">
        <v>0</v>
      </c>
      <c r="T178" s="226">
        <f t="shared" si="3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569</v>
      </c>
      <c r="AT178" s="227" t="s">
        <v>204</v>
      </c>
      <c r="AU178" s="227" t="s">
        <v>87</v>
      </c>
      <c r="AY178" s="18" t="s">
        <v>202</v>
      </c>
      <c r="BE178" s="122">
        <f t="shared" si="39"/>
        <v>0</v>
      </c>
      <c r="BF178" s="122">
        <f t="shared" si="40"/>
        <v>0</v>
      </c>
      <c r="BG178" s="122">
        <f t="shared" si="41"/>
        <v>0</v>
      </c>
      <c r="BH178" s="122">
        <f t="shared" si="42"/>
        <v>0</v>
      </c>
      <c r="BI178" s="122">
        <f t="shared" si="43"/>
        <v>0</v>
      </c>
      <c r="BJ178" s="18" t="s">
        <v>87</v>
      </c>
      <c r="BK178" s="122">
        <f t="shared" si="44"/>
        <v>0</v>
      </c>
      <c r="BL178" s="18" t="s">
        <v>569</v>
      </c>
      <c r="BM178" s="227" t="s">
        <v>4019</v>
      </c>
    </row>
    <row r="179" spans="1:65" s="2" customFormat="1" ht="14.45" customHeight="1">
      <c r="A179" s="36"/>
      <c r="B179" s="37"/>
      <c r="C179" s="215" t="s">
        <v>425</v>
      </c>
      <c r="D179" s="215" t="s">
        <v>204</v>
      </c>
      <c r="E179" s="216" t="s">
        <v>2050</v>
      </c>
      <c r="F179" s="217" t="s">
        <v>2051</v>
      </c>
      <c r="G179" s="218" t="s">
        <v>287</v>
      </c>
      <c r="H179" s="219">
        <v>60</v>
      </c>
      <c r="I179" s="220"/>
      <c r="J179" s="221">
        <f t="shared" si="35"/>
        <v>0</v>
      </c>
      <c r="K179" s="222"/>
      <c r="L179" s="39"/>
      <c r="M179" s="223" t="s">
        <v>1</v>
      </c>
      <c r="N179" s="224" t="s">
        <v>43</v>
      </c>
      <c r="O179" s="73"/>
      <c r="P179" s="225">
        <f t="shared" si="36"/>
        <v>0</v>
      </c>
      <c r="Q179" s="225">
        <v>0</v>
      </c>
      <c r="R179" s="225">
        <f t="shared" si="37"/>
        <v>0</v>
      </c>
      <c r="S179" s="225">
        <v>0</v>
      </c>
      <c r="T179" s="226">
        <f t="shared" si="3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569</v>
      </c>
      <c r="AT179" s="227" t="s">
        <v>204</v>
      </c>
      <c r="AU179" s="227" t="s">
        <v>87</v>
      </c>
      <c r="AY179" s="18" t="s">
        <v>202</v>
      </c>
      <c r="BE179" s="122">
        <f t="shared" si="39"/>
        <v>0</v>
      </c>
      <c r="BF179" s="122">
        <f t="shared" si="40"/>
        <v>0</v>
      </c>
      <c r="BG179" s="122">
        <f t="shared" si="41"/>
        <v>0</v>
      </c>
      <c r="BH179" s="122">
        <f t="shared" si="42"/>
        <v>0</v>
      </c>
      <c r="BI179" s="122">
        <f t="shared" si="43"/>
        <v>0</v>
      </c>
      <c r="BJ179" s="18" t="s">
        <v>87</v>
      </c>
      <c r="BK179" s="122">
        <f t="shared" si="44"/>
        <v>0</v>
      </c>
      <c r="BL179" s="18" t="s">
        <v>569</v>
      </c>
      <c r="BM179" s="227" t="s">
        <v>4020</v>
      </c>
    </row>
    <row r="180" spans="1:65" s="2" customFormat="1" ht="14.45" customHeight="1">
      <c r="A180" s="36"/>
      <c r="B180" s="37"/>
      <c r="C180" s="215" t="s">
        <v>430</v>
      </c>
      <c r="D180" s="215" t="s">
        <v>204</v>
      </c>
      <c r="E180" s="216" t="s">
        <v>4021</v>
      </c>
      <c r="F180" s="217" t="s">
        <v>4022</v>
      </c>
      <c r="G180" s="218" t="s">
        <v>230</v>
      </c>
      <c r="H180" s="219">
        <v>150</v>
      </c>
      <c r="I180" s="220"/>
      <c r="J180" s="221">
        <f t="shared" si="35"/>
        <v>0</v>
      </c>
      <c r="K180" s="222"/>
      <c r="L180" s="39"/>
      <c r="M180" s="223" t="s">
        <v>1</v>
      </c>
      <c r="N180" s="224" t="s">
        <v>43</v>
      </c>
      <c r="O180" s="73"/>
      <c r="P180" s="225">
        <f t="shared" si="36"/>
        <v>0</v>
      </c>
      <c r="Q180" s="225">
        <v>0</v>
      </c>
      <c r="R180" s="225">
        <f t="shared" si="37"/>
        <v>0</v>
      </c>
      <c r="S180" s="225">
        <v>0</v>
      </c>
      <c r="T180" s="226">
        <f t="shared" si="3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569</v>
      </c>
      <c r="AT180" s="227" t="s">
        <v>204</v>
      </c>
      <c r="AU180" s="227" t="s">
        <v>87</v>
      </c>
      <c r="AY180" s="18" t="s">
        <v>202</v>
      </c>
      <c r="BE180" s="122">
        <f t="shared" si="39"/>
        <v>0</v>
      </c>
      <c r="BF180" s="122">
        <f t="shared" si="40"/>
        <v>0</v>
      </c>
      <c r="BG180" s="122">
        <f t="shared" si="41"/>
        <v>0</v>
      </c>
      <c r="BH180" s="122">
        <f t="shared" si="42"/>
        <v>0</v>
      </c>
      <c r="BI180" s="122">
        <f t="shared" si="43"/>
        <v>0</v>
      </c>
      <c r="BJ180" s="18" t="s">
        <v>87</v>
      </c>
      <c r="BK180" s="122">
        <f t="shared" si="44"/>
        <v>0</v>
      </c>
      <c r="BL180" s="18" t="s">
        <v>569</v>
      </c>
      <c r="BM180" s="227" t="s">
        <v>4023</v>
      </c>
    </row>
    <row r="181" spans="1:65" s="2" customFormat="1" ht="14.45" customHeight="1">
      <c r="A181" s="36"/>
      <c r="B181" s="37"/>
      <c r="C181" s="215" t="s">
        <v>442</v>
      </c>
      <c r="D181" s="215" t="s">
        <v>204</v>
      </c>
      <c r="E181" s="216" t="s">
        <v>4024</v>
      </c>
      <c r="F181" s="217" t="s">
        <v>4025</v>
      </c>
      <c r="G181" s="218" t="s">
        <v>230</v>
      </c>
      <c r="H181" s="219">
        <v>190</v>
      </c>
      <c r="I181" s="220"/>
      <c r="J181" s="221">
        <f t="shared" si="35"/>
        <v>0</v>
      </c>
      <c r="K181" s="222"/>
      <c r="L181" s="39"/>
      <c r="M181" s="223" t="s">
        <v>1</v>
      </c>
      <c r="N181" s="224" t="s">
        <v>43</v>
      </c>
      <c r="O181" s="73"/>
      <c r="P181" s="225">
        <f t="shared" si="36"/>
        <v>0</v>
      </c>
      <c r="Q181" s="225">
        <v>0</v>
      </c>
      <c r="R181" s="225">
        <f t="shared" si="37"/>
        <v>0</v>
      </c>
      <c r="S181" s="225">
        <v>0</v>
      </c>
      <c r="T181" s="226">
        <f t="shared" si="3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569</v>
      </c>
      <c r="AT181" s="227" t="s">
        <v>204</v>
      </c>
      <c r="AU181" s="227" t="s">
        <v>87</v>
      </c>
      <c r="AY181" s="18" t="s">
        <v>202</v>
      </c>
      <c r="BE181" s="122">
        <f t="shared" si="39"/>
        <v>0</v>
      </c>
      <c r="BF181" s="122">
        <f t="shared" si="40"/>
        <v>0</v>
      </c>
      <c r="BG181" s="122">
        <f t="shared" si="41"/>
        <v>0</v>
      </c>
      <c r="BH181" s="122">
        <f t="shared" si="42"/>
        <v>0</v>
      </c>
      <c r="BI181" s="122">
        <f t="shared" si="43"/>
        <v>0</v>
      </c>
      <c r="BJ181" s="18" t="s">
        <v>87</v>
      </c>
      <c r="BK181" s="122">
        <f t="shared" si="44"/>
        <v>0</v>
      </c>
      <c r="BL181" s="18" t="s">
        <v>569</v>
      </c>
      <c r="BM181" s="227" t="s">
        <v>4026</v>
      </c>
    </row>
    <row r="182" spans="1:65" s="2" customFormat="1" ht="14.45" customHeight="1">
      <c r="A182" s="36"/>
      <c r="B182" s="37"/>
      <c r="C182" s="215" t="s">
        <v>447</v>
      </c>
      <c r="D182" s="215" t="s">
        <v>204</v>
      </c>
      <c r="E182" s="216" t="s">
        <v>2053</v>
      </c>
      <c r="F182" s="217" t="s">
        <v>2054</v>
      </c>
      <c r="G182" s="218" t="s">
        <v>230</v>
      </c>
      <c r="H182" s="219">
        <v>525</v>
      </c>
      <c r="I182" s="220"/>
      <c r="J182" s="221">
        <f t="shared" si="35"/>
        <v>0</v>
      </c>
      <c r="K182" s="222"/>
      <c r="L182" s="39"/>
      <c r="M182" s="223" t="s">
        <v>1</v>
      </c>
      <c r="N182" s="224" t="s">
        <v>43</v>
      </c>
      <c r="O182" s="73"/>
      <c r="P182" s="225">
        <f t="shared" si="36"/>
        <v>0</v>
      </c>
      <c r="Q182" s="225">
        <v>0</v>
      </c>
      <c r="R182" s="225">
        <f t="shared" si="37"/>
        <v>0</v>
      </c>
      <c r="S182" s="225">
        <v>0</v>
      </c>
      <c r="T182" s="226">
        <f t="shared" si="3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569</v>
      </c>
      <c r="AT182" s="227" t="s">
        <v>204</v>
      </c>
      <c r="AU182" s="227" t="s">
        <v>87</v>
      </c>
      <c r="AY182" s="18" t="s">
        <v>202</v>
      </c>
      <c r="BE182" s="122">
        <f t="shared" si="39"/>
        <v>0</v>
      </c>
      <c r="BF182" s="122">
        <f t="shared" si="40"/>
        <v>0</v>
      </c>
      <c r="BG182" s="122">
        <f t="shared" si="41"/>
        <v>0</v>
      </c>
      <c r="BH182" s="122">
        <f t="shared" si="42"/>
        <v>0</v>
      </c>
      <c r="BI182" s="122">
        <f t="shared" si="43"/>
        <v>0</v>
      </c>
      <c r="BJ182" s="18" t="s">
        <v>87</v>
      </c>
      <c r="BK182" s="122">
        <f t="shared" si="44"/>
        <v>0</v>
      </c>
      <c r="BL182" s="18" t="s">
        <v>569</v>
      </c>
      <c r="BM182" s="227" t="s">
        <v>4027</v>
      </c>
    </row>
    <row r="183" spans="1:65" s="2" customFormat="1" ht="14.45" customHeight="1">
      <c r="A183" s="36"/>
      <c r="B183" s="37"/>
      <c r="C183" s="215" t="s">
        <v>452</v>
      </c>
      <c r="D183" s="215" t="s">
        <v>204</v>
      </c>
      <c r="E183" s="216" t="s">
        <v>2056</v>
      </c>
      <c r="F183" s="217" t="s">
        <v>2057</v>
      </c>
      <c r="G183" s="218" t="s">
        <v>230</v>
      </c>
      <c r="H183" s="219">
        <v>1665</v>
      </c>
      <c r="I183" s="220"/>
      <c r="J183" s="221">
        <f t="shared" si="35"/>
        <v>0</v>
      </c>
      <c r="K183" s="222"/>
      <c r="L183" s="39"/>
      <c r="M183" s="223" t="s">
        <v>1</v>
      </c>
      <c r="N183" s="224" t="s">
        <v>43</v>
      </c>
      <c r="O183" s="73"/>
      <c r="P183" s="225">
        <f t="shared" si="36"/>
        <v>0</v>
      </c>
      <c r="Q183" s="225">
        <v>0</v>
      </c>
      <c r="R183" s="225">
        <f t="shared" si="37"/>
        <v>0</v>
      </c>
      <c r="S183" s="225">
        <v>0</v>
      </c>
      <c r="T183" s="226">
        <f t="shared" si="3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569</v>
      </c>
      <c r="AT183" s="227" t="s">
        <v>204</v>
      </c>
      <c r="AU183" s="227" t="s">
        <v>87</v>
      </c>
      <c r="AY183" s="18" t="s">
        <v>202</v>
      </c>
      <c r="BE183" s="122">
        <f t="shared" si="39"/>
        <v>0</v>
      </c>
      <c r="BF183" s="122">
        <f t="shared" si="40"/>
        <v>0</v>
      </c>
      <c r="BG183" s="122">
        <f t="shared" si="41"/>
        <v>0</v>
      </c>
      <c r="BH183" s="122">
        <f t="shared" si="42"/>
        <v>0</v>
      </c>
      <c r="BI183" s="122">
        <f t="shared" si="43"/>
        <v>0</v>
      </c>
      <c r="BJ183" s="18" t="s">
        <v>87</v>
      </c>
      <c r="BK183" s="122">
        <f t="shared" si="44"/>
        <v>0</v>
      </c>
      <c r="BL183" s="18" t="s">
        <v>569</v>
      </c>
      <c r="BM183" s="227" t="s">
        <v>4028</v>
      </c>
    </row>
    <row r="184" spans="1:65" s="2" customFormat="1" ht="14.45" customHeight="1">
      <c r="A184" s="36"/>
      <c r="B184" s="37"/>
      <c r="C184" s="215" t="s">
        <v>458</v>
      </c>
      <c r="D184" s="215" t="s">
        <v>204</v>
      </c>
      <c r="E184" s="216" t="s">
        <v>1747</v>
      </c>
      <c r="F184" s="217" t="s">
        <v>2059</v>
      </c>
      <c r="G184" s="218" t="s">
        <v>287</v>
      </c>
      <c r="H184" s="219">
        <v>34</v>
      </c>
      <c r="I184" s="220"/>
      <c r="J184" s="221">
        <f t="shared" si="35"/>
        <v>0</v>
      </c>
      <c r="K184" s="222"/>
      <c r="L184" s="39"/>
      <c r="M184" s="223" t="s">
        <v>1</v>
      </c>
      <c r="N184" s="224" t="s">
        <v>43</v>
      </c>
      <c r="O184" s="73"/>
      <c r="P184" s="225">
        <f t="shared" si="36"/>
        <v>0</v>
      </c>
      <c r="Q184" s="225">
        <v>0</v>
      </c>
      <c r="R184" s="225">
        <f t="shared" si="37"/>
        <v>0</v>
      </c>
      <c r="S184" s="225">
        <v>0</v>
      </c>
      <c r="T184" s="226">
        <f t="shared" si="3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569</v>
      </c>
      <c r="AT184" s="227" t="s">
        <v>204</v>
      </c>
      <c r="AU184" s="227" t="s">
        <v>87</v>
      </c>
      <c r="AY184" s="18" t="s">
        <v>202</v>
      </c>
      <c r="BE184" s="122">
        <f t="shared" si="39"/>
        <v>0</v>
      </c>
      <c r="BF184" s="122">
        <f t="shared" si="40"/>
        <v>0</v>
      </c>
      <c r="BG184" s="122">
        <f t="shared" si="41"/>
        <v>0</v>
      </c>
      <c r="BH184" s="122">
        <f t="shared" si="42"/>
        <v>0</v>
      </c>
      <c r="BI184" s="122">
        <f t="shared" si="43"/>
        <v>0</v>
      </c>
      <c r="BJ184" s="18" t="s">
        <v>87</v>
      </c>
      <c r="BK184" s="122">
        <f t="shared" si="44"/>
        <v>0</v>
      </c>
      <c r="BL184" s="18" t="s">
        <v>569</v>
      </c>
      <c r="BM184" s="227" t="s">
        <v>4029</v>
      </c>
    </row>
    <row r="185" spans="1:65" s="12" customFormat="1" ht="22.9" customHeight="1">
      <c r="B185" s="199"/>
      <c r="C185" s="200"/>
      <c r="D185" s="201" t="s">
        <v>76</v>
      </c>
      <c r="E185" s="213" t="s">
        <v>4030</v>
      </c>
      <c r="F185" s="213" t="s">
        <v>4031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SUM(P186:P187)</f>
        <v>0</v>
      </c>
      <c r="Q185" s="207"/>
      <c r="R185" s="208">
        <f>SUM(R186:R187)</f>
        <v>0</v>
      </c>
      <c r="S185" s="207"/>
      <c r="T185" s="209">
        <f>SUM(T186:T187)</f>
        <v>0</v>
      </c>
      <c r="AR185" s="210" t="s">
        <v>215</v>
      </c>
      <c r="AT185" s="211" t="s">
        <v>76</v>
      </c>
      <c r="AU185" s="211" t="s">
        <v>81</v>
      </c>
      <c r="AY185" s="210" t="s">
        <v>202</v>
      </c>
      <c r="BK185" s="212">
        <f>SUM(BK186:BK187)</f>
        <v>0</v>
      </c>
    </row>
    <row r="186" spans="1:65" s="2" customFormat="1" ht="14.45" customHeight="1">
      <c r="A186" s="36"/>
      <c r="B186" s="37"/>
      <c r="C186" s="215" t="s">
        <v>463</v>
      </c>
      <c r="D186" s="215" t="s">
        <v>204</v>
      </c>
      <c r="E186" s="216" t="s">
        <v>2067</v>
      </c>
      <c r="F186" s="217" t="s">
        <v>2068</v>
      </c>
      <c r="G186" s="218" t="s">
        <v>287</v>
      </c>
      <c r="H186" s="219">
        <v>1</v>
      </c>
      <c r="I186" s="220"/>
      <c r="J186" s="221">
        <f>ROUND(I186*H186,2)</f>
        <v>0</v>
      </c>
      <c r="K186" s="222"/>
      <c r="L186" s="39"/>
      <c r="M186" s="223" t="s">
        <v>1</v>
      </c>
      <c r="N186" s="224" t="s">
        <v>43</v>
      </c>
      <c r="O186" s="73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569</v>
      </c>
      <c r="AT186" s="227" t="s">
        <v>204</v>
      </c>
      <c r="AU186" s="227" t="s">
        <v>87</v>
      </c>
      <c r="AY186" s="18" t="s">
        <v>202</v>
      </c>
      <c r="BE186" s="122">
        <f>IF(N186="základná",J186,0)</f>
        <v>0</v>
      </c>
      <c r="BF186" s="122">
        <f>IF(N186="znížená",J186,0)</f>
        <v>0</v>
      </c>
      <c r="BG186" s="122">
        <f>IF(N186="zákl. prenesená",J186,0)</f>
        <v>0</v>
      </c>
      <c r="BH186" s="122">
        <f>IF(N186="zníž. prenesená",J186,0)</f>
        <v>0</v>
      </c>
      <c r="BI186" s="122">
        <f>IF(N186="nulová",J186,0)</f>
        <v>0</v>
      </c>
      <c r="BJ186" s="18" t="s">
        <v>87</v>
      </c>
      <c r="BK186" s="122">
        <f>ROUND(I186*H186,2)</f>
        <v>0</v>
      </c>
      <c r="BL186" s="18" t="s">
        <v>569</v>
      </c>
      <c r="BM186" s="227" t="s">
        <v>4032</v>
      </c>
    </row>
    <row r="187" spans="1:65" s="2" customFormat="1" ht="14.45" customHeight="1">
      <c r="A187" s="36"/>
      <c r="B187" s="37"/>
      <c r="C187" s="215" t="s">
        <v>469</v>
      </c>
      <c r="D187" s="215" t="s">
        <v>204</v>
      </c>
      <c r="E187" s="216" t="s">
        <v>2069</v>
      </c>
      <c r="F187" s="217" t="s">
        <v>2070</v>
      </c>
      <c r="G187" s="218" t="s">
        <v>287</v>
      </c>
      <c r="H187" s="219">
        <v>1</v>
      </c>
      <c r="I187" s="220"/>
      <c r="J187" s="221">
        <f>ROUND(I187*H187,2)</f>
        <v>0</v>
      </c>
      <c r="K187" s="222"/>
      <c r="L187" s="39"/>
      <c r="M187" s="223" t="s">
        <v>1</v>
      </c>
      <c r="N187" s="224" t="s">
        <v>43</v>
      </c>
      <c r="O187" s="73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569</v>
      </c>
      <c r="AT187" s="227" t="s">
        <v>204</v>
      </c>
      <c r="AU187" s="227" t="s">
        <v>87</v>
      </c>
      <c r="AY187" s="18" t="s">
        <v>202</v>
      </c>
      <c r="BE187" s="122">
        <f>IF(N187="základná",J187,0)</f>
        <v>0</v>
      </c>
      <c r="BF187" s="122">
        <f>IF(N187="znížená",J187,0)</f>
        <v>0</v>
      </c>
      <c r="BG187" s="122">
        <f>IF(N187="zákl. prenesená",J187,0)</f>
        <v>0</v>
      </c>
      <c r="BH187" s="122">
        <f>IF(N187="zníž. prenesená",J187,0)</f>
        <v>0</v>
      </c>
      <c r="BI187" s="122">
        <f>IF(N187="nulová",J187,0)</f>
        <v>0</v>
      </c>
      <c r="BJ187" s="18" t="s">
        <v>87</v>
      </c>
      <c r="BK187" s="122">
        <f>ROUND(I187*H187,2)</f>
        <v>0</v>
      </c>
      <c r="BL187" s="18" t="s">
        <v>569</v>
      </c>
      <c r="BM187" s="227" t="s">
        <v>4033</v>
      </c>
    </row>
    <row r="188" spans="1:65" s="12" customFormat="1" ht="22.9" customHeight="1">
      <c r="B188" s="199"/>
      <c r="C188" s="200"/>
      <c r="D188" s="201" t="s">
        <v>76</v>
      </c>
      <c r="E188" s="213" t="s">
        <v>4034</v>
      </c>
      <c r="F188" s="213" t="s">
        <v>4035</v>
      </c>
      <c r="G188" s="200"/>
      <c r="H188" s="200"/>
      <c r="I188" s="203"/>
      <c r="J188" s="214">
        <f>BK188</f>
        <v>0</v>
      </c>
      <c r="K188" s="200"/>
      <c r="L188" s="205"/>
      <c r="M188" s="206"/>
      <c r="N188" s="207"/>
      <c r="O188" s="207"/>
      <c r="P188" s="208">
        <f>SUM(P189:P190)</f>
        <v>0</v>
      </c>
      <c r="Q188" s="207"/>
      <c r="R188" s="208">
        <f>SUM(R189:R190)</f>
        <v>0</v>
      </c>
      <c r="S188" s="207"/>
      <c r="T188" s="209">
        <f>SUM(T189:T190)</f>
        <v>0</v>
      </c>
      <c r="AR188" s="210" t="s">
        <v>208</v>
      </c>
      <c r="AT188" s="211" t="s">
        <v>76</v>
      </c>
      <c r="AU188" s="211" t="s">
        <v>81</v>
      </c>
      <c r="AY188" s="210" t="s">
        <v>202</v>
      </c>
      <c r="BK188" s="212">
        <f>SUM(BK189:BK190)</f>
        <v>0</v>
      </c>
    </row>
    <row r="189" spans="1:65" s="2" customFormat="1" ht="14.45" customHeight="1">
      <c r="A189" s="36"/>
      <c r="B189" s="37"/>
      <c r="C189" s="215" t="s">
        <v>474</v>
      </c>
      <c r="D189" s="215" t="s">
        <v>204</v>
      </c>
      <c r="E189" s="216" t="s">
        <v>2065</v>
      </c>
      <c r="F189" s="217" t="s">
        <v>4036</v>
      </c>
      <c r="G189" s="218" t="s">
        <v>287</v>
      </c>
      <c r="H189" s="219">
        <v>1</v>
      </c>
      <c r="I189" s="220"/>
      <c r="J189" s="221">
        <f>ROUND(I189*H189,2)</f>
        <v>0</v>
      </c>
      <c r="K189" s="222"/>
      <c r="L189" s="39"/>
      <c r="M189" s="223" t="s">
        <v>1</v>
      </c>
      <c r="N189" s="224" t="s">
        <v>43</v>
      </c>
      <c r="O189" s="73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4037</v>
      </c>
      <c r="AT189" s="227" t="s">
        <v>204</v>
      </c>
      <c r="AU189" s="227" t="s">
        <v>87</v>
      </c>
      <c r="AY189" s="18" t="s">
        <v>202</v>
      </c>
      <c r="BE189" s="122">
        <f>IF(N189="základná",J189,0)</f>
        <v>0</v>
      </c>
      <c r="BF189" s="122">
        <f>IF(N189="znížená",J189,0)</f>
        <v>0</v>
      </c>
      <c r="BG189" s="122">
        <f>IF(N189="zákl. prenesená",J189,0)</f>
        <v>0</v>
      </c>
      <c r="BH189" s="122">
        <f>IF(N189="zníž. prenesená",J189,0)</f>
        <v>0</v>
      </c>
      <c r="BI189" s="122">
        <f>IF(N189="nulová",J189,0)</f>
        <v>0</v>
      </c>
      <c r="BJ189" s="18" t="s">
        <v>87</v>
      </c>
      <c r="BK189" s="122">
        <f>ROUND(I189*H189,2)</f>
        <v>0</v>
      </c>
      <c r="BL189" s="18" t="s">
        <v>4037</v>
      </c>
      <c r="BM189" s="227" t="s">
        <v>4038</v>
      </c>
    </row>
    <row r="190" spans="1:65" s="2" customFormat="1" ht="14.45" customHeight="1">
      <c r="A190" s="36"/>
      <c r="B190" s="37"/>
      <c r="C190" s="215" t="s">
        <v>479</v>
      </c>
      <c r="D190" s="215" t="s">
        <v>204</v>
      </c>
      <c r="E190" s="216" t="s">
        <v>4039</v>
      </c>
      <c r="F190" s="217" t="s">
        <v>4040</v>
      </c>
      <c r="G190" s="218" t="s">
        <v>287</v>
      </c>
      <c r="H190" s="219">
        <v>1</v>
      </c>
      <c r="I190" s="220"/>
      <c r="J190" s="221">
        <f>ROUND(I190*H190,2)</f>
        <v>0</v>
      </c>
      <c r="K190" s="222"/>
      <c r="L190" s="39"/>
      <c r="M190" s="284" t="s">
        <v>1</v>
      </c>
      <c r="N190" s="285" t="s">
        <v>43</v>
      </c>
      <c r="O190" s="286"/>
      <c r="P190" s="287">
        <f>O190*H190</f>
        <v>0</v>
      </c>
      <c r="Q190" s="287">
        <v>0</v>
      </c>
      <c r="R190" s="287">
        <f>Q190*H190</f>
        <v>0</v>
      </c>
      <c r="S190" s="287">
        <v>0</v>
      </c>
      <c r="T190" s="28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4037</v>
      </c>
      <c r="AT190" s="227" t="s">
        <v>204</v>
      </c>
      <c r="AU190" s="227" t="s">
        <v>87</v>
      </c>
      <c r="AY190" s="18" t="s">
        <v>202</v>
      </c>
      <c r="BE190" s="122">
        <f>IF(N190="základná",J190,0)</f>
        <v>0</v>
      </c>
      <c r="BF190" s="122">
        <f>IF(N190="znížená",J190,0)</f>
        <v>0</v>
      </c>
      <c r="BG190" s="122">
        <f>IF(N190="zákl. prenesená",J190,0)</f>
        <v>0</v>
      </c>
      <c r="BH190" s="122">
        <f>IF(N190="zníž. prenesená",J190,0)</f>
        <v>0</v>
      </c>
      <c r="BI190" s="122">
        <f>IF(N190="nulová",J190,0)</f>
        <v>0</v>
      </c>
      <c r="BJ190" s="18" t="s">
        <v>87</v>
      </c>
      <c r="BK190" s="122">
        <f>ROUND(I190*H190,2)</f>
        <v>0</v>
      </c>
      <c r="BL190" s="18" t="s">
        <v>4037</v>
      </c>
      <c r="BM190" s="227" t="s">
        <v>4041</v>
      </c>
    </row>
    <row r="191" spans="1:65" s="2" customFormat="1" ht="6.95" customHeight="1">
      <c r="A191" s="36"/>
      <c r="B191" s="56"/>
      <c r="C191" s="57"/>
      <c r="D191" s="57"/>
      <c r="E191" s="57"/>
      <c r="F191" s="57"/>
      <c r="G191" s="57"/>
      <c r="H191" s="57"/>
      <c r="I191" s="57"/>
      <c r="J191" s="57"/>
      <c r="K191" s="57"/>
      <c r="L191" s="39"/>
      <c r="M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</row>
  </sheetData>
  <sheetProtection algorithmName="SHA-512" hashValue="CnHlgBFZBtLn3ZxhvPkEa03br9Ruly0xXTQhjVK69Z20bhxpDtj3AECSZJl4govn7Zr3tpLQdt/PzOUAGdoCew==" saltValue="aPtm9HTSnTw8Fk/h7/p5tnPRp48Y2jUoMS3i0sGX2Yfxct1qYRIIPJY8J3KUa9wp/i8gtB8Q2ncjI5PRkTOibw==" spinCount="100000" sheet="1" objects="1" scenarios="1" formatColumns="0" formatRows="0" autoFilter="0"/>
  <autoFilter ref="C136:K190"/>
  <mergeCells count="17">
    <mergeCell ref="E129:H129"/>
    <mergeCell ref="L2:V2"/>
    <mergeCell ref="D111:F111"/>
    <mergeCell ref="D112:F112"/>
    <mergeCell ref="D113:F113"/>
    <mergeCell ref="E125:H125"/>
    <mergeCell ref="E127:H127"/>
    <mergeCell ref="E85:H85"/>
    <mergeCell ref="E87:H87"/>
    <mergeCell ref="E89:H89"/>
    <mergeCell ref="D109:F109"/>
    <mergeCell ref="D110:F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75"/>
  <sheetViews>
    <sheetView showGridLines="0" topLeftCell="A26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118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2272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4042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J114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ROUND((SUM(BE114:BE121) + SUM(BE143:BE274)),  2)</f>
        <v>0</v>
      </c>
      <c r="G37" s="36"/>
      <c r="H37" s="36"/>
      <c r="I37" s="146">
        <v>0.2</v>
      </c>
      <c r="J37" s="145">
        <f>ROUND(((SUM(BE114:BE121) + SUM(BE143:BE274))*I37),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ROUND((SUM(BF114:BF121) + SUM(BF143:BF274)),  2)</f>
        <v>0</v>
      </c>
      <c r="G38" s="36"/>
      <c r="H38" s="36"/>
      <c r="I38" s="146">
        <v>0.2</v>
      </c>
      <c r="J38" s="145">
        <f>ROUND(((SUM(BF114:BF121) + SUM(BF143:BF274))*I38),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ROUND((SUM(BG114:BG121) + SUM(BG143:BG274)),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ROUND((SUM(BH114:BH121) + SUM(BH143:BH274)),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ROUND((SUM(BI114:BI121) + SUM(BI143:BI274)),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2272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ŠK (1) - ŠK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J143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47" s="9" customFormat="1" ht="24.95" customHeight="1">
      <c r="B99" s="168"/>
      <c r="C99" s="169"/>
      <c r="D99" s="170" t="s">
        <v>2141</v>
      </c>
      <c r="E99" s="171"/>
      <c r="F99" s="171"/>
      <c r="G99" s="171"/>
      <c r="H99" s="171"/>
      <c r="I99" s="171"/>
      <c r="J99" s="172">
        <f>J144</f>
        <v>0</v>
      </c>
      <c r="K99" s="169"/>
      <c r="L99" s="173"/>
    </row>
    <row r="100" spans="1:47" s="10" customFormat="1" ht="19.899999999999999" customHeight="1">
      <c r="B100" s="174"/>
      <c r="C100" s="106"/>
      <c r="D100" s="175" t="s">
        <v>4043</v>
      </c>
      <c r="E100" s="176"/>
      <c r="F100" s="176"/>
      <c r="G100" s="176"/>
      <c r="H100" s="176"/>
      <c r="I100" s="176"/>
      <c r="J100" s="177">
        <f>J145</f>
        <v>0</v>
      </c>
      <c r="K100" s="106"/>
      <c r="L100" s="178"/>
    </row>
    <row r="101" spans="1:47" s="10" customFormat="1" ht="19.899999999999999" customHeight="1">
      <c r="B101" s="174"/>
      <c r="C101" s="106"/>
      <c r="D101" s="175" t="s">
        <v>4044</v>
      </c>
      <c r="E101" s="176"/>
      <c r="F101" s="176"/>
      <c r="G101" s="176"/>
      <c r="H101" s="176"/>
      <c r="I101" s="176"/>
      <c r="J101" s="177">
        <f>J171</f>
        <v>0</v>
      </c>
      <c r="K101" s="106"/>
      <c r="L101" s="178"/>
    </row>
    <row r="102" spans="1:47" s="10" customFormat="1" ht="19.899999999999999" customHeight="1">
      <c r="B102" s="174"/>
      <c r="C102" s="106"/>
      <c r="D102" s="175" t="s">
        <v>4045</v>
      </c>
      <c r="E102" s="176"/>
      <c r="F102" s="176"/>
      <c r="G102" s="176"/>
      <c r="H102" s="176"/>
      <c r="I102" s="176"/>
      <c r="J102" s="177">
        <f>J205</f>
        <v>0</v>
      </c>
      <c r="K102" s="106"/>
      <c r="L102" s="178"/>
    </row>
    <row r="103" spans="1:47" s="10" customFormat="1" ht="19.899999999999999" customHeight="1">
      <c r="B103" s="174"/>
      <c r="C103" s="106"/>
      <c r="D103" s="175" t="s">
        <v>4046</v>
      </c>
      <c r="E103" s="176"/>
      <c r="F103" s="176"/>
      <c r="G103" s="176"/>
      <c r="H103" s="176"/>
      <c r="I103" s="176"/>
      <c r="J103" s="177">
        <f>J212</f>
        <v>0</v>
      </c>
      <c r="K103" s="106"/>
      <c r="L103" s="178"/>
    </row>
    <row r="104" spans="1:47" s="10" customFormat="1" ht="19.899999999999999" customHeight="1">
      <c r="B104" s="174"/>
      <c r="C104" s="106"/>
      <c r="D104" s="175" t="s">
        <v>4047</v>
      </c>
      <c r="E104" s="176"/>
      <c r="F104" s="176"/>
      <c r="G104" s="176"/>
      <c r="H104" s="176"/>
      <c r="I104" s="176"/>
      <c r="J104" s="177">
        <f>J218</f>
        <v>0</v>
      </c>
      <c r="K104" s="106"/>
      <c r="L104" s="178"/>
    </row>
    <row r="105" spans="1:47" s="10" customFormat="1" ht="19.899999999999999" customHeight="1">
      <c r="B105" s="174"/>
      <c r="C105" s="106"/>
      <c r="D105" s="175" t="s">
        <v>4048</v>
      </c>
      <c r="E105" s="176"/>
      <c r="F105" s="176"/>
      <c r="G105" s="176"/>
      <c r="H105" s="176"/>
      <c r="I105" s="176"/>
      <c r="J105" s="177">
        <f>J233</f>
        <v>0</v>
      </c>
      <c r="K105" s="106"/>
      <c r="L105" s="178"/>
    </row>
    <row r="106" spans="1:47" s="10" customFormat="1" ht="19.899999999999999" customHeight="1">
      <c r="B106" s="174"/>
      <c r="C106" s="106"/>
      <c r="D106" s="175" t="s">
        <v>4049</v>
      </c>
      <c r="E106" s="176"/>
      <c r="F106" s="176"/>
      <c r="G106" s="176"/>
      <c r="H106" s="176"/>
      <c r="I106" s="176"/>
      <c r="J106" s="177">
        <f>J247</f>
        <v>0</v>
      </c>
      <c r="K106" s="106"/>
      <c r="L106" s="178"/>
    </row>
    <row r="107" spans="1:47" s="10" customFormat="1" ht="19.899999999999999" customHeight="1">
      <c r="B107" s="174"/>
      <c r="C107" s="106"/>
      <c r="D107" s="175" t="s">
        <v>4050</v>
      </c>
      <c r="E107" s="176"/>
      <c r="F107" s="176"/>
      <c r="G107" s="176"/>
      <c r="H107" s="176"/>
      <c r="I107" s="176"/>
      <c r="J107" s="177">
        <f>J253</f>
        <v>0</v>
      </c>
      <c r="K107" s="106"/>
      <c r="L107" s="178"/>
    </row>
    <row r="108" spans="1:47" s="10" customFormat="1" ht="19.899999999999999" customHeight="1">
      <c r="B108" s="174"/>
      <c r="C108" s="106"/>
      <c r="D108" s="175" t="s">
        <v>4051</v>
      </c>
      <c r="E108" s="176"/>
      <c r="F108" s="176"/>
      <c r="G108" s="176"/>
      <c r="H108" s="176"/>
      <c r="I108" s="176"/>
      <c r="J108" s="177">
        <f>J260</f>
        <v>0</v>
      </c>
      <c r="K108" s="106"/>
      <c r="L108" s="178"/>
    </row>
    <row r="109" spans="1:47" s="10" customFormat="1" ht="19.899999999999999" customHeight="1">
      <c r="B109" s="174"/>
      <c r="C109" s="106"/>
      <c r="D109" s="175" t="s">
        <v>4052</v>
      </c>
      <c r="E109" s="176"/>
      <c r="F109" s="176"/>
      <c r="G109" s="176"/>
      <c r="H109" s="176"/>
      <c r="I109" s="176"/>
      <c r="J109" s="177">
        <f>J266</f>
        <v>0</v>
      </c>
      <c r="K109" s="106"/>
      <c r="L109" s="178"/>
    </row>
    <row r="110" spans="1:47" s="10" customFormat="1" ht="19.899999999999999" customHeight="1">
      <c r="B110" s="174"/>
      <c r="C110" s="106"/>
      <c r="D110" s="175" t="s">
        <v>4053</v>
      </c>
      <c r="E110" s="176"/>
      <c r="F110" s="176"/>
      <c r="G110" s="176"/>
      <c r="H110" s="176"/>
      <c r="I110" s="176"/>
      <c r="J110" s="177">
        <f>J269</f>
        <v>0</v>
      </c>
      <c r="K110" s="106"/>
      <c r="L110" s="178"/>
    </row>
    <row r="111" spans="1:47" s="10" customFormat="1" ht="19.899999999999999" customHeight="1">
      <c r="B111" s="174"/>
      <c r="C111" s="106"/>
      <c r="D111" s="175" t="s">
        <v>4054</v>
      </c>
      <c r="E111" s="176"/>
      <c r="F111" s="176"/>
      <c r="G111" s="176"/>
      <c r="H111" s="176"/>
      <c r="I111" s="176"/>
      <c r="J111" s="177">
        <f>J272</f>
        <v>0</v>
      </c>
      <c r="K111" s="106"/>
      <c r="L111" s="178"/>
    </row>
    <row r="112" spans="1:47" s="2" customFormat="1" ht="21.75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5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29.25" customHeight="1">
      <c r="A114" s="36"/>
      <c r="B114" s="37"/>
      <c r="C114" s="167" t="s">
        <v>179</v>
      </c>
      <c r="D114" s="38"/>
      <c r="E114" s="38"/>
      <c r="F114" s="38"/>
      <c r="G114" s="38"/>
      <c r="H114" s="38"/>
      <c r="I114" s="38"/>
      <c r="J114" s="179">
        <f>ROUND(J115 + J116 + J117 + J118 + J119 + J120,2)</f>
        <v>0</v>
      </c>
      <c r="K114" s="38"/>
      <c r="L114" s="53"/>
      <c r="N114" s="180" t="s">
        <v>41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8" customHeight="1">
      <c r="A115" s="36"/>
      <c r="B115" s="37"/>
      <c r="C115" s="38"/>
      <c r="D115" s="345" t="s">
        <v>180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ref="BE115:BE120" si="0">IF(N115="základná",J115,0)</f>
        <v>0</v>
      </c>
      <c r="BF115" s="186">
        <f t="shared" ref="BF115:BF120" si="1">IF(N115="znížená",J115,0)</f>
        <v>0</v>
      </c>
      <c r="BG115" s="186">
        <f t="shared" ref="BG115:BG120" si="2">IF(N115="zákl. prenesená",J115,0)</f>
        <v>0</v>
      </c>
      <c r="BH115" s="186">
        <f t="shared" ref="BH115:BH120" si="3">IF(N115="zníž. prenesená",J115,0)</f>
        <v>0</v>
      </c>
      <c r="BI115" s="186">
        <f t="shared" ref="BI115:BI120" si="4">IF(N115="nulová",J115,0)</f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345" t="s">
        <v>182</v>
      </c>
      <c r="E116" s="344"/>
      <c r="F116" s="344"/>
      <c r="G116" s="38"/>
      <c r="H116" s="38"/>
      <c r="I116" s="38"/>
      <c r="J116" s="119"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181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8" customHeight="1">
      <c r="A117" s="36"/>
      <c r="B117" s="37"/>
      <c r="C117" s="38"/>
      <c r="D117" s="345" t="s">
        <v>183</v>
      </c>
      <c r="E117" s="344"/>
      <c r="F117" s="344"/>
      <c r="G117" s="38"/>
      <c r="H117" s="38"/>
      <c r="I117" s="38"/>
      <c r="J117" s="119">
        <v>0</v>
      </c>
      <c r="K117" s="38"/>
      <c r="L117" s="181"/>
      <c r="M117" s="182"/>
      <c r="N117" s="183" t="s">
        <v>43</v>
      </c>
      <c r="O117" s="182"/>
      <c r="P117" s="182"/>
      <c r="Q117" s="182"/>
      <c r="R117" s="182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5" t="s">
        <v>181</v>
      </c>
      <c r="AZ117" s="182"/>
      <c r="BA117" s="182"/>
      <c r="BB117" s="182"/>
      <c r="BC117" s="182"/>
      <c r="BD117" s="182"/>
      <c r="BE117" s="186">
        <f t="shared" si="0"/>
        <v>0</v>
      </c>
      <c r="BF117" s="186">
        <f t="shared" si="1"/>
        <v>0</v>
      </c>
      <c r="BG117" s="186">
        <f t="shared" si="2"/>
        <v>0</v>
      </c>
      <c r="BH117" s="186">
        <f t="shared" si="3"/>
        <v>0</v>
      </c>
      <c r="BI117" s="186">
        <f t="shared" si="4"/>
        <v>0</v>
      </c>
      <c r="BJ117" s="185" t="s">
        <v>87</v>
      </c>
      <c r="BK117" s="182"/>
      <c r="BL117" s="182"/>
      <c r="BM117" s="182"/>
    </row>
    <row r="118" spans="1:65" s="2" customFormat="1" ht="18" customHeight="1">
      <c r="A118" s="36"/>
      <c r="B118" s="37"/>
      <c r="C118" s="38"/>
      <c r="D118" s="345" t="s">
        <v>184</v>
      </c>
      <c r="E118" s="344"/>
      <c r="F118" s="344"/>
      <c r="G118" s="38"/>
      <c r="H118" s="38"/>
      <c r="I118" s="38"/>
      <c r="J118" s="119">
        <v>0</v>
      </c>
      <c r="K118" s="38"/>
      <c r="L118" s="181"/>
      <c r="M118" s="182"/>
      <c r="N118" s="183" t="s">
        <v>43</v>
      </c>
      <c r="O118" s="182"/>
      <c r="P118" s="182"/>
      <c r="Q118" s="182"/>
      <c r="R118" s="182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5" t="s">
        <v>181</v>
      </c>
      <c r="AZ118" s="182"/>
      <c r="BA118" s="182"/>
      <c r="BB118" s="182"/>
      <c r="BC118" s="182"/>
      <c r="BD118" s="182"/>
      <c r="BE118" s="186">
        <f t="shared" si="0"/>
        <v>0</v>
      </c>
      <c r="BF118" s="186">
        <f t="shared" si="1"/>
        <v>0</v>
      </c>
      <c r="BG118" s="186">
        <f t="shared" si="2"/>
        <v>0</v>
      </c>
      <c r="BH118" s="186">
        <f t="shared" si="3"/>
        <v>0</v>
      </c>
      <c r="BI118" s="186">
        <f t="shared" si="4"/>
        <v>0</v>
      </c>
      <c r="BJ118" s="185" t="s">
        <v>87</v>
      </c>
      <c r="BK118" s="182"/>
      <c r="BL118" s="182"/>
      <c r="BM118" s="182"/>
    </row>
    <row r="119" spans="1:65" s="2" customFormat="1" ht="18" customHeight="1">
      <c r="A119" s="36"/>
      <c r="B119" s="37"/>
      <c r="C119" s="38"/>
      <c r="D119" s="345" t="s">
        <v>185</v>
      </c>
      <c r="E119" s="344"/>
      <c r="F119" s="344"/>
      <c r="G119" s="38"/>
      <c r="H119" s="38"/>
      <c r="I119" s="38"/>
      <c r="J119" s="119">
        <v>0</v>
      </c>
      <c r="K119" s="38"/>
      <c r="L119" s="181"/>
      <c r="M119" s="182"/>
      <c r="N119" s="183" t="s">
        <v>43</v>
      </c>
      <c r="O119" s="182"/>
      <c r="P119" s="182"/>
      <c r="Q119" s="182"/>
      <c r="R119" s="182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5" t="s">
        <v>181</v>
      </c>
      <c r="AZ119" s="182"/>
      <c r="BA119" s="182"/>
      <c r="BB119" s="182"/>
      <c r="BC119" s="182"/>
      <c r="BD119" s="182"/>
      <c r="BE119" s="186">
        <f t="shared" si="0"/>
        <v>0</v>
      </c>
      <c r="BF119" s="186">
        <f t="shared" si="1"/>
        <v>0</v>
      </c>
      <c r="BG119" s="186">
        <f t="shared" si="2"/>
        <v>0</v>
      </c>
      <c r="BH119" s="186">
        <f t="shared" si="3"/>
        <v>0</v>
      </c>
      <c r="BI119" s="186">
        <f t="shared" si="4"/>
        <v>0</v>
      </c>
      <c r="BJ119" s="185" t="s">
        <v>87</v>
      </c>
      <c r="BK119" s="182"/>
      <c r="BL119" s="182"/>
      <c r="BM119" s="182"/>
    </row>
    <row r="120" spans="1:65" s="2" customFormat="1" ht="18" customHeight="1">
      <c r="A120" s="36"/>
      <c r="B120" s="37"/>
      <c r="C120" s="38"/>
      <c r="D120" s="118" t="s">
        <v>186</v>
      </c>
      <c r="E120" s="38"/>
      <c r="F120" s="38"/>
      <c r="G120" s="38"/>
      <c r="H120" s="38"/>
      <c r="I120" s="38"/>
      <c r="J120" s="119">
        <f>ROUND(J32*T120,2)</f>
        <v>0</v>
      </c>
      <c r="K120" s="38"/>
      <c r="L120" s="181"/>
      <c r="M120" s="182"/>
      <c r="N120" s="183" t="s">
        <v>43</v>
      </c>
      <c r="O120" s="182"/>
      <c r="P120" s="182"/>
      <c r="Q120" s="182"/>
      <c r="R120" s="182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5" t="s">
        <v>187</v>
      </c>
      <c r="AZ120" s="182"/>
      <c r="BA120" s="182"/>
      <c r="BB120" s="182"/>
      <c r="BC120" s="182"/>
      <c r="BD120" s="182"/>
      <c r="BE120" s="186">
        <f t="shared" si="0"/>
        <v>0</v>
      </c>
      <c r="BF120" s="186">
        <f t="shared" si="1"/>
        <v>0</v>
      </c>
      <c r="BG120" s="186">
        <f t="shared" si="2"/>
        <v>0</v>
      </c>
      <c r="BH120" s="186">
        <f t="shared" si="3"/>
        <v>0</v>
      </c>
      <c r="BI120" s="186">
        <f t="shared" si="4"/>
        <v>0</v>
      </c>
      <c r="BJ120" s="185" t="s">
        <v>87</v>
      </c>
      <c r="BK120" s="182"/>
      <c r="BL120" s="182"/>
      <c r="BM120" s="182"/>
    </row>
    <row r="121" spans="1:65" s="2" customFormat="1" ht="11.25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29.25" customHeight="1">
      <c r="A122" s="36"/>
      <c r="B122" s="37"/>
      <c r="C122" s="126" t="s">
        <v>151</v>
      </c>
      <c r="D122" s="127"/>
      <c r="E122" s="127"/>
      <c r="F122" s="127"/>
      <c r="G122" s="127"/>
      <c r="H122" s="127"/>
      <c r="I122" s="127"/>
      <c r="J122" s="128">
        <f>ROUND(J98+J114,2)</f>
        <v>0</v>
      </c>
      <c r="K122" s="127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6.95" customHeight="1">
      <c r="A123" s="36"/>
      <c r="B123" s="56"/>
      <c r="C123" s="57"/>
      <c r="D123" s="57"/>
      <c r="E123" s="57"/>
      <c r="F123" s="57"/>
      <c r="G123" s="57"/>
      <c r="H123" s="57"/>
      <c r="I123" s="57"/>
      <c r="J123" s="57"/>
      <c r="K123" s="57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7" spans="1:65" s="2" customFormat="1" ht="6.95" customHeight="1">
      <c r="A127" s="36"/>
      <c r="B127" s="58"/>
      <c r="C127" s="59"/>
      <c r="D127" s="59"/>
      <c r="E127" s="59"/>
      <c r="F127" s="59"/>
      <c r="G127" s="59"/>
      <c r="H127" s="59"/>
      <c r="I127" s="59"/>
      <c r="J127" s="59"/>
      <c r="K127" s="59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24.95" customHeight="1">
      <c r="A128" s="36"/>
      <c r="B128" s="37"/>
      <c r="C128" s="24" t="s">
        <v>188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3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3" s="2" customFormat="1" ht="12" customHeight="1">
      <c r="A130" s="36"/>
      <c r="B130" s="37"/>
      <c r="C130" s="30" t="s">
        <v>15</v>
      </c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3" s="2" customFormat="1" ht="26.25" customHeight="1">
      <c r="A131" s="36"/>
      <c r="B131" s="37"/>
      <c r="C131" s="38"/>
      <c r="D131" s="38"/>
      <c r="E131" s="353" t="str">
        <f>E7</f>
        <v>Rekonštrukcia Spišského hradu, Románsky palác a Západné paláce II.etapa</v>
      </c>
      <c r="F131" s="354"/>
      <c r="G131" s="354"/>
      <c r="H131" s="354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3" s="1" customFormat="1" ht="12" customHeight="1">
      <c r="B132" s="22"/>
      <c r="C132" s="30" t="s">
        <v>153</v>
      </c>
      <c r="D132" s="23"/>
      <c r="E132" s="23"/>
      <c r="F132" s="23"/>
      <c r="G132" s="23"/>
      <c r="H132" s="23"/>
      <c r="I132" s="23"/>
      <c r="J132" s="23"/>
      <c r="K132" s="23"/>
      <c r="L132" s="21"/>
    </row>
    <row r="133" spans="1:63" s="2" customFormat="1" ht="16.5" customHeight="1">
      <c r="A133" s="36"/>
      <c r="B133" s="37"/>
      <c r="C133" s="38"/>
      <c r="D133" s="38"/>
      <c r="E133" s="353" t="s">
        <v>2272</v>
      </c>
      <c r="F133" s="355"/>
      <c r="G133" s="355"/>
      <c r="H133" s="355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3" s="2" customFormat="1" ht="12" customHeight="1">
      <c r="A134" s="36"/>
      <c r="B134" s="37"/>
      <c r="C134" s="30" t="s">
        <v>1260</v>
      </c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3" s="2" customFormat="1" ht="16.5" customHeight="1">
      <c r="A135" s="36"/>
      <c r="B135" s="37"/>
      <c r="C135" s="38"/>
      <c r="D135" s="38"/>
      <c r="E135" s="339" t="str">
        <f>E11</f>
        <v>ŠK (1) - ŠK</v>
      </c>
      <c r="F135" s="355"/>
      <c r="G135" s="355"/>
      <c r="H135" s="355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3" s="2" customFormat="1" ht="6.95" customHeight="1">
      <c r="A136" s="36"/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3" s="2" customFormat="1" ht="12" customHeight="1">
      <c r="A137" s="36"/>
      <c r="B137" s="37"/>
      <c r="C137" s="30" t="s">
        <v>19</v>
      </c>
      <c r="D137" s="38"/>
      <c r="E137" s="38"/>
      <c r="F137" s="28" t="str">
        <f>F14</f>
        <v xml:space="preserve"> </v>
      </c>
      <c r="G137" s="38"/>
      <c r="H137" s="38"/>
      <c r="I137" s="30" t="s">
        <v>21</v>
      </c>
      <c r="J137" s="68" t="str">
        <f>IF(J14="","",J14)</f>
        <v>20. 3. 2021</v>
      </c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3" s="2" customFormat="1" ht="6.95" customHeight="1">
      <c r="A138" s="36"/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3" s="2" customFormat="1" ht="25.7" customHeight="1">
      <c r="A139" s="36"/>
      <c r="B139" s="37"/>
      <c r="C139" s="30" t="s">
        <v>23</v>
      </c>
      <c r="D139" s="38"/>
      <c r="E139" s="38"/>
      <c r="F139" s="28" t="str">
        <f>E17</f>
        <v>Slovenské národné múzeum Bratislava</v>
      </c>
      <c r="G139" s="38"/>
      <c r="H139" s="38"/>
      <c r="I139" s="30" t="s">
        <v>29</v>
      </c>
      <c r="J139" s="33" t="str">
        <f>E23</f>
        <v>Štúdio J  J s.r.o. Levoča</v>
      </c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3" s="2" customFormat="1" ht="15.2" customHeight="1">
      <c r="A140" s="36"/>
      <c r="B140" s="37"/>
      <c r="C140" s="30" t="s">
        <v>27</v>
      </c>
      <c r="D140" s="38"/>
      <c r="E140" s="38"/>
      <c r="F140" s="28" t="str">
        <f>IF(E20="","",E20)</f>
        <v>Vyplň údaj</v>
      </c>
      <c r="G140" s="38"/>
      <c r="H140" s="38"/>
      <c r="I140" s="30" t="s">
        <v>31</v>
      </c>
      <c r="J140" s="33" t="str">
        <f>E26</f>
        <v>Anna Hricová</v>
      </c>
      <c r="K140" s="38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63" s="2" customFormat="1" ht="10.35" customHeight="1">
      <c r="A141" s="36"/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63" s="11" customFormat="1" ht="29.25" customHeight="1">
      <c r="A142" s="187"/>
      <c r="B142" s="188"/>
      <c r="C142" s="189" t="s">
        <v>189</v>
      </c>
      <c r="D142" s="190" t="s">
        <v>62</v>
      </c>
      <c r="E142" s="190" t="s">
        <v>58</v>
      </c>
      <c r="F142" s="190" t="s">
        <v>59</v>
      </c>
      <c r="G142" s="190" t="s">
        <v>190</v>
      </c>
      <c r="H142" s="190" t="s">
        <v>191</v>
      </c>
      <c r="I142" s="190" t="s">
        <v>192</v>
      </c>
      <c r="J142" s="191" t="s">
        <v>158</v>
      </c>
      <c r="K142" s="192" t="s">
        <v>193</v>
      </c>
      <c r="L142" s="193"/>
      <c r="M142" s="77" t="s">
        <v>1</v>
      </c>
      <c r="N142" s="78" t="s">
        <v>41</v>
      </c>
      <c r="O142" s="78" t="s">
        <v>194</v>
      </c>
      <c r="P142" s="78" t="s">
        <v>195</v>
      </c>
      <c r="Q142" s="78" t="s">
        <v>196</v>
      </c>
      <c r="R142" s="78" t="s">
        <v>197</v>
      </c>
      <c r="S142" s="78" t="s">
        <v>198</v>
      </c>
      <c r="T142" s="79" t="s">
        <v>199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</row>
    <row r="143" spans="1:63" s="2" customFormat="1" ht="22.9" customHeight="1">
      <c r="A143" s="36"/>
      <c r="B143" s="37"/>
      <c r="C143" s="84" t="s">
        <v>155</v>
      </c>
      <c r="D143" s="38"/>
      <c r="E143" s="38"/>
      <c r="F143" s="38"/>
      <c r="G143" s="38"/>
      <c r="H143" s="38"/>
      <c r="I143" s="38"/>
      <c r="J143" s="194">
        <f>BK143</f>
        <v>0</v>
      </c>
      <c r="K143" s="38"/>
      <c r="L143" s="39"/>
      <c r="M143" s="80"/>
      <c r="N143" s="195"/>
      <c r="O143" s="81"/>
      <c r="P143" s="196">
        <f>P144</f>
        <v>0</v>
      </c>
      <c r="Q143" s="81"/>
      <c r="R143" s="196">
        <f>R144</f>
        <v>0</v>
      </c>
      <c r="S143" s="81"/>
      <c r="T143" s="197">
        <f>T144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76</v>
      </c>
      <c r="AU143" s="18" t="s">
        <v>160</v>
      </c>
      <c r="BK143" s="198">
        <f>BK144</f>
        <v>0</v>
      </c>
    </row>
    <row r="144" spans="1:63" s="12" customFormat="1" ht="25.9" customHeight="1">
      <c r="B144" s="199"/>
      <c r="C144" s="200"/>
      <c r="D144" s="201" t="s">
        <v>76</v>
      </c>
      <c r="E144" s="202" t="s">
        <v>489</v>
      </c>
      <c r="F144" s="202" t="s">
        <v>489</v>
      </c>
      <c r="G144" s="200"/>
      <c r="H144" s="200"/>
      <c r="I144" s="203"/>
      <c r="J144" s="204">
        <f>BK144</f>
        <v>0</v>
      </c>
      <c r="K144" s="200"/>
      <c r="L144" s="205"/>
      <c r="M144" s="206"/>
      <c r="N144" s="207"/>
      <c r="O144" s="207"/>
      <c r="P144" s="208">
        <f>P145+P171+P205+P212+P218+P233+P247+P253+P260+P266+P269+P272</f>
        <v>0</v>
      </c>
      <c r="Q144" s="207"/>
      <c r="R144" s="208">
        <f>R145+R171+R205+R212+R218+R233+R247+R253+R260+R266+R269+R272</f>
        <v>0</v>
      </c>
      <c r="S144" s="207"/>
      <c r="T144" s="209">
        <f>T145+T171+T205+T212+T218+T233+T247+T253+T260+T266+T269+T272</f>
        <v>0</v>
      </c>
      <c r="AR144" s="210" t="s">
        <v>215</v>
      </c>
      <c r="AT144" s="211" t="s">
        <v>76</v>
      </c>
      <c r="AU144" s="211" t="s">
        <v>77</v>
      </c>
      <c r="AY144" s="210" t="s">
        <v>202</v>
      </c>
      <c r="BK144" s="212">
        <f>BK145+BK171+BK205+BK212+BK218+BK233+BK247+BK253+BK260+BK266+BK269+BK272</f>
        <v>0</v>
      </c>
    </row>
    <row r="145" spans="1:65" s="12" customFormat="1" ht="22.9" customHeight="1">
      <c r="B145" s="199"/>
      <c r="C145" s="200"/>
      <c r="D145" s="201" t="s">
        <v>76</v>
      </c>
      <c r="E145" s="213" t="s">
        <v>3961</v>
      </c>
      <c r="F145" s="213" t="s">
        <v>4055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SUM(P146:P170)</f>
        <v>0</v>
      </c>
      <c r="Q145" s="207"/>
      <c r="R145" s="208">
        <f>SUM(R146:R170)</f>
        <v>0</v>
      </c>
      <c r="S145" s="207"/>
      <c r="T145" s="209">
        <f>SUM(T146:T170)</f>
        <v>0</v>
      </c>
      <c r="AR145" s="210" t="s">
        <v>215</v>
      </c>
      <c r="AT145" s="211" t="s">
        <v>76</v>
      </c>
      <c r="AU145" s="211" t="s">
        <v>81</v>
      </c>
      <c r="AY145" s="210" t="s">
        <v>202</v>
      </c>
      <c r="BK145" s="212">
        <f>SUM(BK146:BK170)</f>
        <v>0</v>
      </c>
    </row>
    <row r="146" spans="1:65" s="2" customFormat="1" ht="24.2" customHeight="1">
      <c r="A146" s="36"/>
      <c r="B146" s="37"/>
      <c r="C146" s="272" t="s">
        <v>81</v>
      </c>
      <c r="D146" s="272" t="s">
        <v>489</v>
      </c>
      <c r="E146" s="273" t="s">
        <v>4056</v>
      </c>
      <c r="F146" s="274" t="s">
        <v>4057</v>
      </c>
      <c r="G146" s="275" t="s">
        <v>287</v>
      </c>
      <c r="H146" s="276">
        <v>1</v>
      </c>
      <c r="I146" s="277"/>
      <c r="J146" s="278">
        <f t="shared" ref="J146:J170" si="5">ROUND(I146*H146,2)</f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ref="P146:P170" si="6">O146*H146</f>
        <v>0</v>
      </c>
      <c r="Q146" s="225">
        <v>0</v>
      </c>
      <c r="R146" s="225">
        <f t="shared" ref="R146:R170" si="7">Q146*H146</f>
        <v>0</v>
      </c>
      <c r="S146" s="225">
        <v>0</v>
      </c>
      <c r="T146" s="226">
        <f t="shared" ref="T146:T170" si="8"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ref="BE146:BE170" si="9">IF(N146="základná",J146,0)</f>
        <v>0</v>
      </c>
      <c r="BF146" s="122">
        <f t="shared" ref="BF146:BF170" si="10">IF(N146="znížená",J146,0)</f>
        <v>0</v>
      </c>
      <c r="BG146" s="122">
        <f t="shared" ref="BG146:BG170" si="11">IF(N146="zákl. prenesená",J146,0)</f>
        <v>0</v>
      </c>
      <c r="BH146" s="122">
        <f t="shared" ref="BH146:BH170" si="12">IF(N146="zníž. prenesená",J146,0)</f>
        <v>0</v>
      </c>
      <c r="BI146" s="122">
        <f t="shared" ref="BI146:BI170" si="13">IF(N146="nulová",J146,0)</f>
        <v>0</v>
      </c>
      <c r="BJ146" s="18" t="s">
        <v>87</v>
      </c>
      <c r="BK146" s="122">
        <f t="shared" ref="BK146:BK170" si="14">ROUND(I146*H146,2)</f>
        <v>0</v>
      </c>
      <c r="BL146" s="18" t="s">
        <v>569</v>
      </c>
      <c r="BM146" s="227" t="s">
        <v>87</v>
      </c>
    </row>
    <row r="147" spans="1:65" s="2" customFormat="1" ht="14.45" customHeight="1">
      <c r="A147" s="36"/>
      <c r="B147" s="37"/>
      <c r="C147" s="272" t="s">
        <v>87</v>
      </c>
      <c r="D147" s="272" t="s">
        <v>489</v>
      </c>
      <c r="E147" s="273" t="s">
        <v>4058</v>
      </c>
      <c r="F147" s="274" t="s">
        <v>4059</v>
      </c>
      <c r="G147" s="275" t="s">
        <v>287</v>
      </c>
      <c r="H147" s="276">
        <v>1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208</v>
      </c>
    </row>
    <row r="148" spans="1:65" s="2" customFormat="1" ht="24.2" customHeight="1">
      <c r="A148" s="36"/>
      <c r="B148" s="37"/>
      <c r="C148" s="272" t="s">
        <v>215</v>
      </c>
      <c r="D148" s="272" t="s">
        <v>489</v>
      </c>
      <c r="E148" s="273" t="s">
        <v>4060</v>
      </c>
      <c r="F148" s="274" t="s">
        <v>4061</v>
      </c>
      <c r="G148" s="275" t="s">
        <v>287</v>
      </c>
      <c r="H148" s="276">
        <v>3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122</v>
      </c>
    </row>
    <row r="149" spans="1:65" s="2" customFormat="1" ht="24.2" customHeight="1">
      <c r="A149" s="36"/>
      <c r="B149" s="37"/>
      <c r="C149" s="272" t="s">
        <v>208</v>
      </c>
      <c r="D149" s="272" t="s">
        <v>489</v>
      </c>
      <c r="E149" s="273" t="s">
        <v>4062</v>
      </c>
      <c r="F149" s="274" t="s">
        <v>4063</v>
      </c>
      <c r="G149" s="275" t="s">
        <v>287</v>
      </c>
      <c r="H149" s="276">
        <v>2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244</v>
      </c>
      <c r="AT149" s="227" t="s">
        <v>489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208</v>
      </c>
      <c r="BM149" s="227" t="s">
        <v>244</v>
      </c>
    </row>
    <row r="150" spans="1:65" s="2" customFormat="1" ht="14.45" customHeight="1">
      <c r="A150" s="36"/>
      <c r="B150" s="37"/>
      <c r="C150" s="272" t="s">
        <v>119</v>
      </c>
      <c r="D150" s="272" t="s">
        <v>489</v>
      </c>
      <c r="E150" s="273" t="s">
        <v>4064</v>
      </c>
      <c r="F150" s="274" t="s">
        <v>4065</v>
      </c>
      <c r="G150" s="275" t="s">
        <v>287</v>
      </c>
      <c r="H150" s="276">
        <v>16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244</v>
      </c>
      <c r="AT150" s="227" t="s">
        <v>489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208</v>
      </c>
      <c r="BM150" s="227" t="s">
        <v>253</v>
      </c>
    </row>
    <row r="151" spans="1:65" s="2" customFormat="1" ht="24.2" customHeight="1">
      <c r="A151" s="36"/>
      <c r="B151" s="37"/>
      <c r="C151" s="272" t="s">
        <v>122</v>
      </c>
      <c r="D151" s="272" t="s">
        <v>489</v>
      </c>
      <c r="E151" s="273" t="s">
        <v>4066</v>
      </c>
      <c r="F151" s="274" t="s">
        <v>4067</v>
      </c>
      <c r="G151" s="275" t="s">
        <v>287</v>
      </c>
      <c r="H151" s="276">
        <v>3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244</v>
      </c>
      <c r="AT151" s="227" t="s">
        <v>489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208</v>
      </c>
      <c r="BM151" s="227" t="s">
        <v>266</v>
      </c>
    </row>
    <row r="152" spans="1:65" s="2" customFormat="1" ht="24.2" customHeight="1">
      <c r="A152" s="36"/>
      <c r="B152" s="37"/>
      <c r="C152" s="272" t="s">
        <v>239</v>
      </c>
      <c r="D152" s="272" t="s">
        <v>489</v>
      </c>
      <c r="E152" s="273" t="s">
        <v>4068</v>
      </c>
      <c r="F152" s="274" t="s">
        <v>4069</v>
      </c>
      <c r="G152" s="275" t="s">
        <v>287</v>
      </c>
      <c r="H152" s="276">
        <v>1</v>
      </c>
      <c r="I152" s="277"/>
      <c r="J152" s="278">
        <f t="shared" si="5"/>
        <v>0</v>
      </c>
      <c r="K152" s="279"/>
      <c r="L152" s="280"/>
      <c r="M152" s="281" t="s">
        <v>1</v>
      </c>
      <c r="N152" s="282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244</v>
      </c>
      <c r="AT152" s="227" t="s">
        <v>489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208</v>
      </c>
      <c r="BM152" s="227" t="s">
        <v>276</v>
      </c>
    </row>
    <row r="153" spans="1:65" s="2" customFormat="1" ht="14.45" customHeight="1">
      <c r="A153" s="36"/>
      <c r="B153" s="37"/>
      <c r="C153" s="272" t="s">
        <v>244</v>
      </c>
      <c r="D153" s="272" t="s">
        <v>489</v>
      </c>
      <c r="E153" s="273" t="s">
        <v>4070</v>
      </c>
      <c r="F153" s="274" t="s">
        <v>4071</v>
      </c>
      <c r="G153" s="275" t="s">
        <v>287</v>
      </c>
      <c r="H153" s="276">
        <v>2</v>
      </c>
      <c r="I153" s="277"/>
      <c r="J153" s="278">
        <f t="shared" si="5"/>
        <v>0</v>
      </c>
      <c r="K153" s="279"/>
      <c r="L153" s="280"/>
      <c r="M153" s="281" t="s">
        <v>1</v>
      </c>
      <c r="N153" s="282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244</v>
      </c>
      <c r="AT153" s="227" t="s">
        <v>489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208</v>
      </c>
      <c r="BM153" s="227" t="s">
        <v>289</v>
      </c>
    </row>
    <row r="154" spans="1:65" s="2" customFormat="1" ht="14.45" customHeight="1">
      <c r="A154" s="36"/>
      <c r="B154" s="37"/>
      <c r="C154" s="272" t="s">
        <v>249</v>
      </c>
      <c r="D154" s="272" t="s">
        <v>489</v>
      </c>
      <c r="E154" s="273" t="s">
        <v>4072</v>
      </c>
      <c r="F154" s="274" t="s">
        <v>4073</v>
      </c>
      <c r="G154" s="275" t="s">
        <v>287</v>
      </c>
      <c r="H154" s="276">
        <v>5</v>
      </c>
      <c r="I154" s="277"/>
      <c r="J154" s="278">
        <f t="shared" si="5"/>
        <v>0</v>
      </c>
      <c r="K154" s="279"/>
      <c r="L154" s="280"/>
      <c r="M154" s="281" t="s">
        <v>1</v>
      </c>
      <c r="N154" s="282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244</v>
      </c>
      <c r="AT154" s="227" t="s">
        <v>489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208</v>
      </c>
      <c r="BM154" s="227" t="s">
        <v>322</v>
      </c>
    </row>
    <row r="155" spans="1:65" s="2" customFormat="1" ht="24.2" customHeight="1">
      <c r="A155" s="36"/>
      <c r="B155" s="37"/>
      <c r="C155" s="272" t="s">
        <v>253</v>
      </c>
      <c r="D155" s="272" t="s">
        <v>489</v>
      </c>
      <c r="E155" s="273" t="s">
        <v>4074</v>
      </c>
      <c r="F155" s="274" t="s">
        <v>2149</v>
      </c>
      <c r="G155" s="275" t="s">
        <v>287</v>
      </c>
      <c r="H155" s="276">
        <v>21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244</v>
      </c>
      <c r="AT155" s="227" t="s">
        <v>489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208</v>
      </c>
      <c r="BM155" s="227" t="s">
        <v>7</v>
      </c>
    </row>
    <row r="156" spans="1:65" s="2" customFormat="1" ht="24.2" customHeight="1">
      <c r="A156" s="36"/>
      <c r="B156" s="37"/>
      <c r="C156" s="272" t="s">
        <v>125</v>
      </c>
      <c r="D156" s="272" t="s">
        <v>489</v>
      </c>
      <c r="E156" s="273" t="s">
        <v>4075</v>
      </c>
      <c r="F156" s="274" t="s">
        <v>2151</v>
      </c>
      <c r="G156" s="275" t="s">
        <v>287</v>
      </c>
      <c r="H156" s="276">
        <v>28</v>
      </c>
      <c r="I156" s="277"/>
      <c r="J156" s="278">
        <f t="shared" si="5"/>
        <v>0</v>
      </c>
      <c r="K156" s="279"/>
      <c r="L156" s="280"/>
      <c r="M156" s="281" t="s">
        <v>1</v>
      </c>
      <c r="N156" s="282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244</v>
      </c>
      <c r="AT156" s="227" t="s">
        <v>489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208</v>
      </c>
      <c r="BM156" s="227" t="s">
        <v>343</v>
      </c>
    </row>
    <row r="157" spans="1:65" s="2" customFormat="1" ht="24.2" customHeight="1">
      <c r="A157" s="36"/>
      <c r="B157" s="37"/>
      <c r="C157" s="272" t="s">
        <v>266</v>
      </c>
      <c r="D157" s="272" t="s">
        <v>489</v>
      </c>
      <c r="E157" s="273" t="s">
        <v>2152</v>
      </c>
      <c r="F157" s="274" t="s">
        <v>2153</v>
      </c>
      <c r="G157" s="275" t="s">
        <v>230</v>
      </c>
      <c r="H157" s="276">
        <v>2260</v>
      </c>
      <c r="I157" s="277"/>
      <c r="J157" s="278">
        <f t="shared" si="5"/>
        <v>0</v>
      </c>
      <c r="K157" s="279"/>
      <c r="L157" s="280"/>
      <c r="M157" s="281" t="s">
        <v>1</v>
      </c>
      <c r="N157" s="282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244</v>
      </c>
      <c r="AT157" s="227" t="s">
        <v>489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208</v>
      </c>
      <c r="BM157" s="227" t="s">
        <v>351</v>
      </c>
    </row>
    <row r="158" spans="1:65" s="2" customFormat="1" ht="24.2" customHeight="1">
      <c r="A158" s="36"/>
      <c r="B158" s="37"/>
      <c r="C158" s="272" t="s">
        <v>271</v>
      </c>
      <c r="D158" s="272" t="s">
        <v>489</v>
      </c>
      <c r="E158" s="273" t="s">
        <v>2154</v>
      </c>
      <c r="F158" s="274" t="s">
        <v>2155</v>
      </c>
      <c r="G158" s="275" t="s">
        <v>287</v>
      </c>
      <c r="H158" s="276">
        <v>5</v>
      </c>
      <c r="I158" s="277"/>
      <c r="J158" s="278">
        <f t="shared" si="5"/>
        <v>0</v>
      </c>
      <c r="K158" s="279"/>
      <c r="L158" s="280"/>
      <c r="M158" s="281" t="s">
        <v>1</v>
      </c>
      <c r="N158" s="282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244</v>
      </c>
      <c r="AT158" s="227" t="s">
        <v>489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208</v>
      </c>
      <c r="BM158" s="227" t="s">
        <v>359</v>
      </c>
    </row>
    <row r="159" spans="1:65" s="2" customFormat="1" ht="14.45" customHeight="1">
      <c r="A159" s="36"/>
      <c r="B159" s="37"/>
      <c r="C159" s="272" t="s">
        <v>276</v>
      </c>
      <c r="D159" s="272" t="s">
        <v>489</v>
      </c>
      <c r="E159" s="273" t="s">
        <v>4076</v>
      </c>
      <c r="F159" s="274" t="s">
        <v>4077</v>
      </c>
      <c r="G159" s="275" t="s">
        <v>287</v>
      </c>
      <c r="H159" s="276">
        <v>20</v>
      </c>
      <c r="I159" s="277"/>
      <c r="J159" s="278">
        <f t="shared" si="5"/>
        <v>0</v>
      </c>
      <c r="K159" s="279"/>
      <c r="L159" s="280"/>
      <c r="M159" s="281" t="s">
        <v>1</v>
      </c>
      <c r="N159" s="282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244</v>
      </c>
      <c r="AT159" s="227" t="s">
        <v>489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208</v>
      </c>
      <c r="BM159" s="227" t="s">
        <v>368</v>
      </c>
    </row>
    <row r="160" spans="1:65" s="2" customFormat="1" ht="24.2" customHeight="1">
      <c r="A160" s="36"/>
      <c r="B160" s="37"/>
      <c r="C160" s="272" t="s">
        <v>284</v>
      </c>
      <c r="D160" s="272" t="s">
        <v>489</v>
      </c>
      <c r="E160" s="273" t="s">
        <v>4078</v>
      </c>
      <c r="F160" s="274" t="s">
        <v>2158</v>
      </c>
      <c r="G160" s="275" t="s">
        <v>287</v>
      </c>
      <c r="H160" s="276">
        <v>49</v>
      </c>
      <c r="I160" s="277"/>
      <c r="J160" s="278">
        <f t="shared" si="5"/>
        <v>0</v>
      </c>
      <c r="K160" s="279"/>
      <c r="L160" s="280"/>
      <c r="M160" s="281" t="s">
        <v>1</v>
      </c>
      <c r="N160" s="282" t="s">
        <v>43</v>
      </c>
      <c r="O160" s="73"/>
      <c r="P160" s="225">
        <f t="shared" si="6"/>
        <v>0</v>
      </c>
      <c r="Q160" s="225">
        <v>0</v>
      </c>
      <c r="R160" s="225">
        <f t="shared" si="7"/>
        <v>0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244</v>
      </c>
      <c r="AT160" s="227" t="s">
        <v>489</v>
      </c>
      <c r="AU160" s="227" t="s">
        <v>87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208</v>
      </c>
      <c r="BM160" s="227" t="s">
        <v>379</v>
      </c>
    </row>
    <row r="161" spans="1:65" s="2" customFormat="1" ht="24.2" customHeight="1">
      <c r="A161" s="36"/>
      <c r="B161" s="37"/>
      <c r="C161" s="272" t="s">
        <v>289</v>
      </c>
      <c r="D161" s="272" t="s">
        <v>489</v>
      </c>
      <c r="E161" s="273" t="s">
        <v>4079</v>
      </c>
      <c r="F161" s="274" t="s">
        <v>2160</v>
      </c>
      <c r="G161" s="275" t="s">
        <v>287</v>
      </c>
      <c r="H161" s="276">
        <v>35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0</v>
      </c>
      <c r="R161" s="225">
        <f t="shared" si="7"/>
        <v>0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244</v>
      </c>
      <c r="AT161" s="227" t="s">
        <v>489</v>
      </c>
      <c r="AU161" s="227" t="s">
        <v>87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208</v>
      </c>
      <c r="BM161" s="227" t="s">
        <v>390</v>
      </c>
    </row>
    <row r="162" spans="1:65" s="2" customFormat="1" ht="24.2" customHeight="1">
      <c r="A162" s="36"/>
      <c r="B162" s="37"/>
      <c r="C162" s="272" t="s">
        <v>301</v>
      </c>
      <c r="D162" s="272" t="s">
        <v>489</v>
      </c>
      <c r="E162" s="273" t="s">
        <v>2162</v>
      </c>
      <c r="F162" s="274" t="s">
        <v>2163</v>
      </c>
      <c r="G162" s="275" t="s">
        <v>287</v>
      </c>
      <c r="H162" s="276">
        <v>35</v>
      </c>
      <c r="I162" s="277"/>
      <c r="J162" s="278">
        <f t="shared" si="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6"/>
        <v>0</v>
      </c>
      <c r="Q162" s="225">
        <v>0</v>
      </c>
      <c r="R162" s="225">
        <f t="shared" si="7"/>
        <v>0</v>
      </c>
      <c r="S162" s="225">
        <v>0</v>
      </c>
      <c r="T162" s="226">
        <f t="shared" si="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244</v>
      </c>
      <c r="AT162" s="227" t="s">
        <v>489</v>
      </c>
      <c r="AU162" s="227" t="s">
        <v>87</v>
      </c>
      <c r="AY162" s="18" t="s">
        <v>202</v>
      </c>
      <c r="BE162" s="122">
        <f t="shared" si="9"/>
        <v>0</v>
      </c>
      <c r="BF162" s="122">
        <f t="shared" si="10"/>
        <v>0</v>
      </c>
      <c r="BG162" s="122">
        <f t="shared" si="11"/>
        <v>0</v>
      </c>
      <c r="BH162" s="122">
        <f t="shared" si="12"/>
        <v>0</v>
      </c>
      <c r="BI162" s="122">
        <f t="shared" si="13"/>
        <v>0</v>
      </c>
      <c r="BJ162" s="18" t="s">
        <v>87</v>
      </c>
      <c r="BK162" s="122">
        <f t="shared" si="14"/>
        <v>0</v>
      </c>
      <c r="BL162" s="18" t="s">
        <v>208</v>
      </c>
      <c r="BM162" s="227" t="s">
        <v>400</v>
      </c>
    </row>
    <row r="163" spans="1:65" s="2" customFormat="1" ht="24.2" customHeight="1">
      <c r="A163" s="36"/>
      <c r="B163" s="37"/>
      <c r="C163" s="272" t="s">
        <v>322</v>
      </c>
      <c r="D163" s="272" t="s">
        <v>489</v>
      </c>
      <c r="E163" s="273" t="s">
        <v>4080</v>
      </c>
      <c r="F163" s="274" t="s">
        <v>4081</v>
      </c>
      <c r="G163" s="275" t="s">
        <v>287</v>
      </c>
      <c r="H163" s="276">
        <v>5</v>
      </c>
      <c r="I163" s="277"/>
      <c r="J163" s="278">
        <f t="shared" si="5"/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si="6"/>
        <v>0</v>
      </c>
      <c r="Q163" s="225">
        <v>0</v>
      </c>
      <c r="R163" s="225">
        <f t="shared" si="7"/>
        <v>0</v>
      </c>
      <c r="S163" s="225">
        <v>0</v>
      </c>
      <c r="T163" s="226">
        <f t="shared" si="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244</v>
      </c>
      <c r="AT163" s="227" t="s">
        <v>489</v>
      </c>
      <c r="AU163" s="227" t="s">
        <v>87</v>
      </c>
      <c r="AY163" s="18" t="s">
        <v>202</v>
      </c>
      <c r="BE163" s="122">
        <f t="shared" si="9"/>
        <v>0</v>
      </c>
      <c r="BF163" s="122">
        <f t="shared" si="10"/>
        <v>0</v>
      </c>
      <c r="BG163" s="122">
        <f t="shared" si="11"/>
        <v>0</v>
      </c>
      <c r="BH163" s="122">
        <f t="shared" si="12"/>
        <v>0</v>
      </c>
      <c r="BI163" s="122">
        <f t="shared" si="13"/>
        <v>0</v>
      </c>
      <c r="BJ163" s="18" t="s">
        <v>87</v>
      </c>
      <c r="BK163" s="122">
        <f t="shared" si="14"/>
        <v>0</v>
      </c>
      <c r="BL163" s="18" t="s">
        <v>208</v>
      </c>
      <c r="BM163" s="227" t="s">
        <v>420</v>
      </c>
    </row>
    <row r="164" spans="1:65" s="2" customFormat="1" ht="24.2" customHeight="1">
      <c r="A164" s="36"/>
      <c r="B164" s="37"/>
      <c r="C164" s="272" t="s">
        <v>328</v>
      </c>
      <c r="D164" s="272" t="s">
        <v>489</v>
      </c>
      <c r="E164" s="273" t="s">
        <v>4082</v>
      </c>
      <c r="F164" s="274" t="s">
        <v>4083</v>
      </c>
      <c r="G164" s="275" t="s">
        <v>287</v>
      </c>
      <c r="H164" s="276">
        <v>5</v>
      </c>
      <c r="I164" s="277"/>
      <c r="J164" s="278">
        <f t="shared" si="5"/>
        <v>0</v>
      </c>
      <c r="K164" s="279"/>
      <c r="L164" s="280"/>
      <c r="M164" s="281" t="s">
        <v>1</v>
      </c>
      <c r="N164" s="282" t="s">
        <v>43</v>
      </c>
      <c r="O164" s="73"/>
      <c r="P164" s="225">
        <f t="shared" si="6"/>
        <v>0</v>
      </c>
      <c r="Q164" s="225">
        <v>0</v>
      </c>
      <c r="R164" s="225">
        <f t="shared" si="7"/>
        <v>0</v>
      </c>
      <c r="S164" s="225">
        <v>0</v>
      </c>
      <c r="T164" s="226">
        <f t="shared" si="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244</v>
      </c>
      <c r="AT164" s="227" t="s">
        <v>489</v>
      </c>
      <c r="AU164" s="227" t="s">
        <v>87</v>
      </c>
      <c r="AY164" s="18" t="s">
        <v>202</v>
      </c>
      <c r="BE164" s="122">
        <f t="shared" si="9"/>
        <v>0</v>
      </c>
      <c r="BF164" s="122">
        <f t="shared" si="10"/>
        <v>0</v>
      </c>
      <c r="BG164" s="122">
        <f t="shared" si="11"/>
        <v>0</v>
      </c>
      <c r="BH164" s="122">
        <f t="shared" si="12"/>
        <v>0</v>
      </c>
      <c r="BI164" s="122">
        <f t="shared" si="13"/>
        <v>0</v>
      </c>
      <c r="BJ164" s="18" t="s">
        <v>87</v>
      </c>
      <c r="BK164" s="122">
        <f t="shared" si="14"/>
        <v>0</v>
      </c>
      <c r="BL164" s="18" t="s">
        <v>208</v>
      </c>
      <c r="BM164" s="227" t="s">
        <v>430</v>
      </c>
    </row>
    <row r="165" spans="1:65" s="2" customFormat="1" ht="24.2" customHeight="1">
      <c r="A165" s="36"/>
      <c r="B165" s="37"/>
      <c r="C165" s="272" t="s">
        <v>7</v>
      </c>
      <c r="D165" s="272" t="s">
        <v>489</v>
      </c>
      <c r="E165" s="273" t="s">
        <v>4084</v>
      </c>
      <c r="F165" s="274" t="s">
        <v>4085</v>
      </c>
      <c r="G165" s="275" t="s">
        <v>287</v>
      </c>
      <c r="H165" s="276">
        <v>56</v>
      </c>
      <c r="I165" s="277"/>
      <c r="J165" s="278">
        <f t="shared" si="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6"/>
        <v>0</v>
      </c>
      <c r="Q165" s="225">
        <v>0</v>
      </c>
      <c r="R165" s="225">
        <f t="shared" si="7"/>
        <v>0</v>
      </c>
      <c r="S165" s="225">
        <v>0</v>
      </c>
      <c r="T165" s="226">
        <f t="shared" si="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244</v>
      </c>
      <c r="AT165" s="227" t="s">
        <v>489</v>
      </c>
      <c r="AU165" s="227" t="s">
        <v>87</v>
      </c>
      <c r="AY165" s="18" t="s">
        <v>202</v>
      </c>
      <c r="BE165" s="122">
        <f t="shared" si="9"/>
        <v>0</v>
      </c>
      <c r="BF165" s="122">
        <f t="shared" si="10"/>
        <v>0</v>
      </c>
      <c r="BG165" s="122">
        <f t="shared" si="11"/>
        <v>0</v>
      </c>
      <c r="BH165" s="122">
        <f t="shared" si="12"/>
        <v>0</v>
      </c>
      <c r="BI165" s="122">
        <f t="shared" si="13"/>
        <v>0</v>
      </c>
      <c r="BJ165" s="18" t="s">
        <v>87</v>
      </c>
      <c r="BK165" s="122">
        <f t="shared" si="14"/>
        <v>0</v>
      </c>
      <c r="BL165" s="18" t="s">
        <v>208</v>
      </c>
      <c r="BM165" s="227" t="s">
        <v>447</v>
      </c>
    </row>
    <row r="166" spans="1:65" s="2" customFormat="1" ht="24.2" customHeight="1">
      <c r="A166" s="36"/>
      <c r="B166" s="37"/>
      <c r="C166" s="272" t="s">
        <v>339</v>
      </c>
      <c r="D166" s="272" t="s">
        <v>489</v>
      </c>
      <c r="E166" s="273" t="s">
        <v>4086</v>
      </c>
      <c r="F166" s="274" t="s">
        <v>4087</v>
      </c>
      <c r="G166" s="275" t="s">
        <v>287</v>
      </c>
      <c r="H166" s="276">
        <v>112</v>
      </c>
      <c r="I166" s="277"/>
      <c r="J166" s="278">
        <f t="shared" si="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6"/>
        <v>0</v>
      </c>
      <c r="Q166" s="225">
        <v>0</v>
      </c>
      <c r="R166" s="225">
        <f t="shared" si="7"/>
        <v>0</v>
      </c>
      <c r="S166" s="225">
        <v>0</v>
      </c>
      <c r="T166" s="226">
        <f t="shared" si="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244</v>
      </c>
      <c r="AT166" s="227" t="s">
        <v>489</v>
      </c>
      <c r="AU166" s="227" t="s">
        <v>87</v>
      </c>
      <c r="AY166" s="18" t="s">
        <v>202</v>
      </c>
      <c r="BE166" s="122">
        <f t="shared" si="9"/>
        <v>0</v>
      </c>
      <c r="BF166" s="122">
        <f t="shared" si="10"/>
        <v>0</v>
      </c>
      <c r="BG166" s="122">
        <f t="shared" si="11"/>
        <v>0</v>
      </c>
      <c r="BH166" s="122">
        <f t="shared" si="12"/>
        <v>0</v>
      </c>
      <c r="BI166" s="122">
        <f t="shared" si="13"/>
        <v>0</v>
      </c>
      <c r="BJ166" s="18" t="s">
        <v>87</v>
      </c>
      <c r="BK166" s="122">
        <f t="shared" si="14"/>
        <v>0</v>
      </c>
      <c r="BL166" s="18" t="s">
        <v>208</v>
      </c>
      <c r="BM166" s="227" t="s">
        <v>458</v>
      </c>
    </row>
    <row r="167" spans="1:65" s="2" customFormat="1" ht="24.2" customHeight="1">
      <c r="A167" s="36"/>
      <c r="B167" s="37"/>
      <c r="C167" s="272" t="s">
        <v>343</v>
      </c>
      <c r="D167" s="272" t="s">
        <v>489</v>
      </c>
      <c r="E167" s="273" t="s">
        <v>4088</v>
      </c>
      <c r="F167" s="274" t="s">
        <v>4089</v>
      </c>
      <c r="G167" s="275" t="s">
        <v>287</v>
      </c>
      <c r="H167" s="276">
        <v>56</v>
      </c>
      <c r="I167" s="277"/>
      <c r="J167" s="278">
        <f t="shared" si="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6"/>
        <v>0</v>
      </c>
      <c r="Q167" s="225">
        <v>0</v>
      </c>
      <c r="R167" s="225">
        <f t="shared" si="7"/>
        <v>0</v>
      </c>
      <c r="S167" s="225">
        <v>0</v>
      </c>
      <c r="T167" s="226">
        <f t="shared" si="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244</v>
      </c>
      <c r="AT167" s="227" t="s">
        <v>489</v>
      </c>
      <c r="AU167" s="227" t="s">
        <v>87</v>
      </c>
      <c r="AY167" s="18" t="s">
        <v>202</v>
      </c>
      <c r="BE167" s="122">
        <f t="shared" si="9"/>
        <v>0</v>
      </c>
      <c r="BF167" s="122">
        <f t="shared" si="10"/>
        <v>0</v>
      </c>
      <c r="BG167" s="122">
        <f t="shared" si="11"/>
        <v>0</v>
      </c>
      <c r="BH167" s="122">
        <f t="shared" si="12"/>
        <v>0</v>
      </c>
      <c r="BI167" s="122">
        <f t="shared" si="13"/>
        <v>0</v>
      </c>
      <c r="BJ167" s="18" t="s">
        <v>87</v>
      </c>
      <c r="BK167" s="122">
        <f t="shared" si="14"/>
        <v>0</v>
      </c>
      <c r="BL167" s="18" t="s">
        <v>208</v>
      </c>
      <c r="BM167" s="227" t="s">
        <v>469</v>
      </c>
    </row>
    <row r="168" spans="1:65" s="2" customFormat="1" ht="37.9" customHeight="1">
      <c r="A168" s="36"/>
      <c r="B168" s="37"/>
      <c r="C168" s="272" t="s">
        <v>347</v>
      </c>
      <c r="D168" s="272" t="s">
        <v>489</v>
      </c>
      <c r="E168" s="273" t="s">
        <v>2034</v>
      </c>
      <c r="F168" s="274" t="s">
        <v>4090</v>
      </c>
      <c r="G168" s="275" t="s">
        <v>287</v>
      </c>
      <c r="H168" s="276">
        <v>120</v>
      </c>
      <c r="I168" s="277"/>
      <c r="J168" s="278">
        <f t="shared" si="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6"/>
        <v>0</v>
      </c>
      <c r="Q168" s="225">
        <v>0</v>
      </c>
      <c r="R168" s="225">
        <f t="shared" si="7"/>
        <v>0</v>
      </c>
      <c r="S168" s="225">
        <v>0</v>
      </c>
      <c r="T168" s="226">
        <f t="shared" si="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244</v>
      </c>
      <c r="AT168" s="227" t="s">
        <v>489</v>
      </c>
      <c r="AU168" s="227" t="s">
        <v>87</v>
      </c>
      <c r="AY168" s="18" t="s">
        <v>202</v>
      </c>
      <c r="BE168" s="122">
        <f t="shared" si="9"/>
        <v>0</v>
      </c>
      <c r="BF168" s="122">
        <f t="shared" si="10"/>
        <v>0</v>
      </c>
      <c r="BG168" s="122">
        <f t="shared" si="11"/>
        <v>0</v>
      </c>
      <c r="BH168" s="122">
        <f t="shared" si="12"/>
        <v>0</v>
      </c>
      <c r="BI168" s="122">
        <f t="shared" si="13"/>
        <v>0</v>
      </c>
      <c r="BJ168" s="18" t="s">
        <v>87</v>
      </c>
      <c r="BK168" s="122">
        <f t="shared" si="14"/>
        <v>0</v>
      </c>
      <c r="BL168" s="18" t="s">
        <v>208</v>
      </c>
      <c r="BM168" s="227" t="s">
        <v>479</v>
      </c>
    </row>
    <row r="169" spans="1:65" s="2" customFormat="1" ht="37.9" customHeight="1">
      <c r="A169" s="36"/>
      <c r="B169" s="37"/>
      <c r="C169" s="272" t="s">
        <v>351</v>
      </c>
      <c r="D169" s="272" t="s">
        <v>489</v>
      </c>
      <c r="E169" s="273" t="s">
        <v>2216</v>
      </c>
      <c r="F169" s="274" t="s">
        <v>2164</v>
      </c>
      <c r="G169" s="275" t="s">
        <v>287</v>
      </c>
      <c r="H169" s="276">
        <v>75</v>
      </c>
      <c r="I169" s="277"/>
      <c r="J169" s="278">
        <f t="shared" si="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6"/>
        <v>0</v>
      </c>
      <c r="Q169" s="225">
        <v>0</v>
      </c>
      <c r="R169" s="225">
        <f t="shared" si="7"/>
        <v>0</v>
      </c>
      <c r="S169" s="225">
        <v>0</v>
      </c>
      <c r="T169" s="226">
        <f t="shared" si="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244</v>
      </c>
      <c r="AT169" s="227" t="s">
        <v>489</v>
      </c>
      <c r="AU169" s="227" t="s">
        <v>87</v>
      </c>
      <c r="AY169" s="18" t="s">
        <v>202</v>
      </c>
      <c r="BE169" s="122">
        <f t="shared" si="9"/>
        <v>0</v>
      </c>
      <c r="BF169" s="122">
        <f t="shared" si="10"/>
        <v>0</v>
      </c>
      <c r="BG169" s="122">
        <f t="shared" si="11"/>
        <v>0</v>
      </c>
      <c r="BH169" s="122">
        <f t="shared" si="12"/>
        <v>0</v>
      </c>
      <c r="BI169" s="122">
        <f t="shared" si="13"/>
        <v>0</v>
      </c>
      <c r="BJ169" s="18" t="s">
        <v>87</v>
      </c>
      <c r="BK169" s="122">
        <f t="shared" si="14"/>
        <v>0</v>
      </c>
      <c r="BL169" s="18" t="s">
        <v>208</v>
      </c>
      <c r="BM169" s="227" t="s">
        <v>488</v>
      </c>
    </row>
    <row r="170" spans="1:65" s="2" customFormat="1" ht="14.45" customHeight="1">
      <c r="A170" s="36"/>
      <c r="B170" s="37"/>
      <c r="C170" s="272" t="s">
        <v>355</v>
      </c>
      <c r="D170" s="272" t="s">
        <v>489</v>
      </c>
      <c r="E170" s="273" t="s">
        <v>4091</v>
      </c>
      <c r="F170" s="274" t="s">
        <v>4092</v>
      </c>
      <c r="G170" s="275" t="s">
        <v>230</v>
      </c>
      <c r="H170" s="276">
        <v>120</v>
      </c>
      <c r="I170" s="277"/>
      <c r="J170" s="278">
        <f t="shared" si="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6"/>
        <v>0</v>
      </c>
      <c r="Q170" s="225">
        <v>0</v>
      </c>
      <c r="R170" s="225">
        <f t="shared" si="7"/>
        <v>0</v>
      </c>
      <c r="S170" s="225">
        <v>0</v>
      </c>
      <c r="T170" s="226">
        <f t="shared" si="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244</v>
      </c>
      <c r="AT170" s="227" t="s">
        <v>489</v>
      </c>
      <c r="AU170" s="227" t="s">
        <v>87</v>
      </c>
      <c r="AY170" s="18" t="s">
        <v>202</v>
      </c>
      <c r="BE170" s="122">
        <f t="shared" si="9"/>
        <v>0</v>
      </c>
      <c r="BF170" s="122">
        <f t="shared" si="10"/>
        <v>0</v>
      </c>
      <c r="BG170" s="122">
        <f t="shared" si="11"/>
        <v>0</v>
      </c>
      <c r="BH170" s="122">
        <f t="shared" si="12"/>
        <v>0</v>
      </c>
      <c r="BI170" s="122">
        <f t="shared" si="13"/>
        <v>0</v>
      </c>
      <c r="BJ170" s="18" t="s">
        <v>87</v>
      </c>
      <c r="BK170" s="122">
        <f t="shared" si="14"/>
        <v>0</v>
      </c>
      <c r="BL170" s="18" t="s">
        <v>208</v>
      </c>
      <c r="BM170" s="227" t="s">
        <v>498</v>
      </c>
    </row>
    <row r="171" spans="1:65" s="12" customFormat="1" ht="22.9" customHeight="1">
      <c r="B171" s="199"/>
      <c r="C171" s="200"/>
      <c r="D171" s="201" t="s">
        <v>76</v>
      </c>
      <c r="E171" s="213" t="s">
        <v>4093</v>
      </c>
      <c r="F171" s="213" t="s">
        <v>4094</v>
      </c>
      <c r="G171" s="200"/>
      <c r="H171" s="200"/>
      <c r="I171" s="203"/>
      <c r="J171" s="214">
        <f>BK171</f>
        <v>0</v>
      </c>
      <c r="K171" s="200"/>
      <c r="L171" s="205"/>
      <c r="M171" s="206"/>
      <c r="N171" s="207"/>
      <c r="O171" s="207"/>
      <c r="P171" s="208">
        <f>SUM(P172:P204)</f>
        <v>0</v>
      </c>
      <c r="Q171" s="207"/>
      <c r="R171" s="208">
        <f>SUM(R172:R204)</f>
        <v>0</v>
      </c>
      <c r="S171" s="207"/>
      <c r="T171" s="209">
        <f>SUM(T172:T204)</f>
        <v>0</v>
      </c>
      <c r="AR171" s="210" t="s">
        <v>215</v>
      </c>
      <c r="AT171" s="211" t="s">
        <v>76</v>
      </c>
      <c r="AU171" s="211" t="s">
        <v>81</v>
      </c>
      <c r="AY171" s="210" t="s">
        <v>202</v>
      </c>
      <c r="BK171" s="212">
        <f>SUM(BK172:BK204)</f>
        <v>0</v>
      </c>
    </row>
    <row r="172" spans="1:65" s="2" customFormat="1" ht="14.45" customHeight="1">
      <c r="A172" s="36"/>
      <c r="B172" s="37"/>
      <c r="C172" s="272" t="s">
        <v>359</v>
      </c>
      <c r="D172" s="272" t="s">
        <v>489</v>
      </c>
      <c r="E172" s="273" t="s">
        <v>4095</v>
      </c>
      <c r="F172" s="274" t="s">
        <v>4096</v>
      </c>
      <c r="G172" s="275" t="s">
        <v>287</v>
      </c>
      <c r="H172" s="276">
        <v>1</v>
      </c>
      <c r="I172" s="277"/>
      <c r="J172" s="278">
        <f t="shared" ref="J172:J204" si="15">ROUND(I172*H172,2)</f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ref="P172:P204" si="16">O172*H172</f>
        <v>0</v>
      </c>
      <c r="Q172" s="225">
        <v>0</v>
      </c>
      <c r="R172" s="225">
        <f t="shared" ref="R172:R204" si="17">Q172*H172</f>
        <v>0</v>
      </c>
      <c r="S172" s="225">
        <v>0</v>
      </c>
      <c r="T172" s="226">
        <f t="shared" ref="T172:T204" si="18"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244</v>
      </c>
      <c r="AT172" s="227" t="s">
        <v>489</v>
      </c>
      <c r="AU172" s="227" t="s">
        <v>87</v>
      </c>
      <c r="AY172" s="18" t="s">
        <v>202</v>
      </c>
      <c r="BE172" s="122">
        <f t="shared" ref="BE172:BE204" si="19">IF(N172="základná",J172,0)</f>
        <v>0</v>
      </c>
      <c r="BF172" s="122">
        <f t="shared" ref="BF172:BF204" si="20">IF(N172="znížená",J172,0)</f>
        <v>0</v>
      </c>
      <c r="BG172" s="122">
        <f t="shared" ref="BG172:BG204" si="21">IF(N172="zákl. prenesená",J172,0)</f>
        <v>0</v>
      </c>
      <c r="BH172" s="122">
        <f t="shared" ref="BH172:BH204" si="22">IF(N172="zníž. prenesená",J172,0)</f>
        <v>0</v>
      </c>
      <c r="BI172" s="122">
        <f t="shared" ref="BI172:BI204" si="23">IF(N172="nulová",J172,0)</f>
        <v>0</v>
      </c>
      <c r="BJ172" s="18" t="s">
        <v>87</v>
      </c>
      <c r="BK172" s="122">
        <f t="shared" ref="BK172:BK204" si="24">ROUND(I172*H172,2)</f>
        <v>0</v>
      </c>
      <c r="BL172" s="18" t="s">
        <v>208</v>
      </c>
      <c r="BM172" s="227" t="s">
        <v>506</v>
      </c>
    </row>
    <row r="173" spans="1:65" s="2" customFormat="1" ht="14.45" customHeight="1">
      <c r="A173" s="36"/>
      <c r="B173" s="37"/>
      <c r="C173" s="272" t="s">
        <v>364</v>
      </c>
      <c r="D173" s="272" t="s">
        <v>489</v>
      </c>
      <c r="E173" s="273" t="s">
        <v>4097</v>
      </c>
      <c r="F173" s="274" t="s">
        <v>4098</v>
      </c>
      <c r="G173" s="275" t="s">
        <v>287</v>
      </c>
      <c r="H173" s="276">
        <v>1</v>
      </c>
      <c r="I173" s="277"/>
      <c r="J173" s="278">
        <f t="shared" si="15"/>
        <v>0</v>
      </c>
      <c r="K173" s="279"/>
      <c r="L173" s="280"/>
      <c r="M173" s="281" t="s">
        <v>1</v>
      </c>
      <c r="N173" s="282" t="s">
        <v>43</v>
      </c>
      <c r="O173" s="73"/>
      <c r="P173" s="225">
        <f t="shared" si="16"/>
        <v>0</v>
      </c>
      <c r="Q173" s="225">
        <v>0</v>
      </c>
      <c r="R173" s="225">
        <f t="shared" si="17"/>
        <v>0</v>
      </c>
      <c r="S173" s="225">
        <v>0</v>
      </c>
      <c r="T173" s="226">
        <f t="shared" si="1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244</v>
      </c>
      <c r="AT173" s="227" t="s">
        <v>489</v>
      </c>
      <c r="AU173" s="227" t="s">
        <v>87</v>
      </c>
      <c r="AY173" s="18" t="s">
        <v>202</v>
      </c>
      <c r="BE173" s="122">
        <f t="shared" si="19"/>
        <v>0</v>
      </c>
      <c r="BF173" s="122">
        <f t="shared" si="20"/>
        <v>0</v>
      </c>
      <c r="BG173" s="122">
        <f t="shared" si="21"/>
        <v>0</v>
      </c>
      <c r="BH173" s="122">
        <f t="shared" si="22"/>
        <v>0</v>
      </c>
      <c r="BI173" s="122">
        <f t="shared" si="23"/>
        <v>0</v>
      </c>
      <c r="BJ173" s="18" t="s">
        <v>87</v>
      </c>
      <c r="BK173" s="122">
        <f t="shared" si="24"/>
        <v>0</v>
      </c>
      <c r="BL173" s="18" t="s">
        <v>208</v>
      </c>
      <c r="BM173" s="227" t="s">
        <v>516</v>
      </c>
    </row>
    <row r="174" spans="1:65" s="2" customFormat="1" ht="14.45" customHeight="1">
      <c r="A174" s="36"/>
      <c r="B174" s="37"/>
      <c r="C174" s="272" t="s">
        <v>368</v>
      </c>
      <c r="D174" s="272" t="s">
        <v>489</v>
      </c>
      <c r="E174" s="273" t="s">
        <v>4099</v>
      </c>
      <c r="F174" s="274" t="s">
        <v>4100</v>
      </c>
      <c r="G174" s="275" t="s">
        <v>287</v>
      </c>
      <c r="H174" s="276">
        <v>1</v>
      </c>
      <c r="I174" s="277"/>
      <c r="J174" s="278">
        <f t="shared" si="15"/>
        <v>0</v>
      </c>
      <c r="K174" s="279"/>
      <c r="L174" s="280"/>
      <c r="M174" s="281" t="s">
        <v>1</v>
      </c>
      <c r="N174" s="282" t="s">
        <v>43</v>
      </c>
      <c r="O174" s="73"/>
      <c r="P174" s="225">
        <f t="shared" si="16"/>
        <v>0</v>
      </c>
      <c r="Q174" s="225">
        <v>0</v>
      </c>
      <c r="R174" s="225">
        <f t="shared" si="17"/>
        <v>0</v>
      </c>
      <c r="S174" s="225">
        <v>0</v>
      </c>
      <c r="T174" s="226">
        <f t="shared" si="1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244</v>
      </c>
      <c r="AT174" s="227" t="s">
        <v>489</v>
      </c>
      <c r="AU174" s="227" t="s">
        <v>87</v>
      </c>
      <c r="AY174" s="18" t="s">
        <v>202</v>
      </c>
      <c r="BE174" s="122">
        <f t="shared" si="19"/>
        <v>0</v>
      </c>
      <c r="BF174" s="122">
        <f t="shared" si="20"/>
        <v>0</v>
      </c>
      <c r="BG174" s="122">
        <f t="shared" si="21"/>
        <v>0</v>
      </c>
      <c r="BH174" s="122">
        <f t="shared" si="22"/>
        <v>0</v>
      </c>
      <c r="BI174" s="122">
        <f t="shared" si="23"/>
        <v>0</v>
      </c>
      <c r="BJ174" s="18" t="s">
        <v>87</v>
      </c>
      <c r="BK174" s="122">
        <f t="shared" si="24"/>
        <v>0</v>
      </c>
      <c r="BL174" s="18" t="s">
        <v>208</v>
      </c>
      <c r="BM174" s="227" t="s">
        <v>525</v>
      </c>
    </row>
    <row r="175" spans="1:65" s="2" customFormat="1" ht="14.45" customHeight="1">
      <c r="A175" s="36"/>
      <c r="B175" s="37"/>
      <c r="C175" s="272" t="s">
        <v>374</v>
      </c>
      <c r="D175" s="272" t="s">
        <v>489</v>
      </c>
      <c r="E175" s="273" t="s">
        <v>4101</v>
      </c>
      <c r="F175" s="274" t="s">
        <v>4102</v>
      </c>
      <c r="G175" s="275" t="s">
        <v>287</v>
      </c>
      <c r="H175" s="276">
        <v>1</v>
      </c>
      <c r="I175" s="277"/>
      <c r="J175" s="278">
        <f t="shared" si="15"/>
        <v>0</v>
      </c>
      <c r="K175" s="279"/>
      <c r="L175" s="280"/>
      <c r="M175" s="281" t="s">
        <v>1</v>
      </c>
      <c r="N175" s="282" t="s">
        <v>43</v>
      </c>
      <c r="O175" s="73"/>
      <c r="P175" s="225">
        <f t="shared" si="16"/>
        <v>0</v>
      </c>
      <c r="Q175" s="225">
        <v>0</v>
      </c>
      <c r="R175" s="225">
        <f t="shared" si="17"/>
        <v>0</v>
      </c>
      <c r="S175" s="225">
        <v>0</v>
      </c>
      <c r="T175" s="226">
        <f t="shared" si="18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244</v>
      </c>
      <c r="AT175" s="227" t="s">
        <v>489</v>
      </c>
      <c r="AU175" s="227" t="s">
        <v>87</v>
      </c>
      <c r="AY175" s="18" t="s">
        <v>202</v>
      </c>
      <c r="BE175" s="122">
        <f t="shared" si="19"/>
        <v>0</v>
      </c>
      <c r="BF175" s="122">
        <f t="shared" si="20"/>
        <v>0</v>
      </c>
      <c r="BG175" s="122">
        <f t="shared" si="21"/>
        <v>0</v>
      </c>
      <c r="BH175" s="122">
        <f t="shared" si="22"/>
        <v>0</v>
      </c>
      <c r="BI175" s="122">
        <f t="shared" si="23"/>
        <v>0</v>
      </c>
      <c r="BJ175" s="18" t="s">
        <v>87</v>
      </c>
      <c r="BK175" s="122">
        <f t="shared" si="24"/>
        <v>0</v>
      </c>
      <c r="BL175" s="18" t="s">
        <v>208</v>
      </c>
      <c r="BM175" s="227" t="s">
        <v>537</v>
      </c>
    </row>
    <row r="176" spans="1:65" s="2" customFormat="1" ht="14.45" customHeight="1">
      <c r="A176" s="36"/>
      <c r="B176" s="37"/>
      <c r="C176" s="272" t="s">
        <v>379</v>
      </c>
      <c r="D176" s="272" t="s">
        <v>489</v>
      </c>
      <c r="E176" s="273" t="s">
        <v>4103</v>
      </c>
      <c r="F176" s="274" t="s">
        <v>4104</v>
      </c>
      <c r="G176" s="275" t="s">
        <v>287</v>
      </c>
      <c r="H176" s="276">
        <v>3</v>
      </c>
      <c r="I176" s="277"/>
      <c r="J176" s="278">
        <f t="shared" si="15"/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si="16"/>
        <v>0</v>
      </c>
      <c r="Q176" s="225">
        <v>0</v>
      </c>
      <c r="R176" s="225">
        <f t="shared" si="17"/>
        <v>0</v>
      </c>
      <c r="S176" s="225">
        <v>0</v>
      </c>
      <c r="T176" s="226">
        <f t="shared" si="1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244</v>
      </c>
      <c r="AT176" s="227" t="s">
        <v>489</v>
      </c>
      <c r="AU176" s="227" t="s">
        <v>87</v>
      </c>
      <c r="AY176" s="18" t="s">
        <v>202</v>
      </c>
      <c r="BE176" s="122">
        <f t="shared" si="19"/>
        <v>0</v>
      </c>
      <c r="BF176" s="122">
        <f t="shared" si="20"/>
        <v>0</v>
      </c>
      <c r="BG176" s="122">
        <f t="shared" si="21"/>
        <v>0</v>
      </c>
      <c r="BH176" s="122">
        <f t="shared" si="22"/>
        <v>0</v>
      </c>
      <c r="BI176" s="122">
        <f t="shared" si="23"/>
        <v>0</v>
      </c>
      <c r="BJ176" s="18" t="s">
        <v>87</v>
      </c>
      <c r="BK176" s="122">
        <f t="shared" si="24"/>
        <v>0</v>
      </c>
      <c r="BL176" s="18" t="s">
        <v>208</v>
      </c>
      <c r="BM176" s="227" t="s">
        <v>548</v>
      </c>
    </row>
    <row r="177" spans="1:65" s="2" customFormat="1" ht="14.45" customHeight="1">
      <c r="A177" s="36"/>
      <c r="B177" s="37"/>
      <c r="C177" s="272" t="s">
        <v>383</v>
      </c>
      <c r="D177" s="272" t="s">
        <v>489</v>
      </c>
      <c r="E177" s="273" t="s">
        <v>4105</v>
      </c>
      <c r="F177" s="274" t="s">
        <v>4106</v>
      </c>
      <c r="G177" s="275" t="s">
        <v>287</v>
      </c>
      <c r="H177" s="276">
        <v>2</v>
      </c>
      <c r="I177" s="277"/>
      <c r="J177" s="278">
        <f t="shared" si="15"/>
        <v>0</v>
      </c>
      <c r="K177" s="279"/>
      <c r="L177" s="280"/>
      <c r="M177" s="281" t="s">
        <v>1</v>
      </c>
      <c r="N177" s="282" t="s">
        <v>43</v>
      </c>
      <c r="O177" s="73"/>
      <c r="P177" s="225">
        <f t="shared" si="16"/>
        <v>0</v>
      </c>
      <c r="Q177" s="225">
        <v>0</v>
      </c>
      <c r="R177" s="225">
        <f t="shared" si="17"/>
        <v>0</v>
      </c>
      <c r="S177" s="225">
        <v>0</v>
      </c>
      <c r="T177" s="226">
        <f t="shared" si="1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489</v>
      </c>
      <c r="AU177" s="227" t="s">
        <v>87</v>
      </c>
      <c r="AY177" s="18" t="s">
        <v>202</v>
      </c>
      <c r="BE177" s="122">
        <f t="shared" si="19"/>
        <v>0</v>
      </c>
      <c r="BF177" s="122">
        <f t="shared" si="20"/>
        <v>0</v>
      </c>
      <c r="BG177" s="122">
        <f t="shared" si="21"/>
        <v>0</v>
      </c>
      <c r="BH177" s="122">
        <f t="shared" si="22"/>
        <v>0</v>
      </c>
      <c r="BI177" s="122">
        <f t="shared" si="23"/>
        <v>0</v>
      </c>
      <c r="BJ177" s="18" t="s">
        <v>87</v>
      </c>
      <c r="BK177" s="122">
        <f t="shared" si="24"/>
        <v>0</v>
      </c>
      <c r="BL177" s="18" t="s">
        <v>208</v>
      </c>
      <c r="BM177" s="227" t="s">
        <v>558</v>
      </c>
    </row>
    <row r="178" spans="1:65" s="2" customFormat="1" ht="14.45" customHeight="1">
      <c r="A178" s="36"/>
      <c r="B178" s="37"/>
      <c r="C178" s="272" t="s">
        <v>390</v>
      </c>
      <c r="D178" s="272" t="s">
        <v>489</v>
      </c>
      <c r="E178" s="273" t="s">
        <v>4107</v>
      </c>
      <c r="F178" s="274" t="s">
        <v>4108</v>
      </c>
      <c r="G178" s="275" t="s">
        <v>287</v>
      </c>
      <c r="H178" s="276">
        <v>23</v>
      </c>
      <c r="I178" s="277"/>
      <c r="J178" s="278">
        <f t="shared" si="1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16"/>
        <v>0</v>
      </c>
      <c r="Q178" s="225">
        <v>0</v>
      </c>
      <c r="R178" s="225">
        <f t="shared" si="17"/>
        <v>0</v>
      </c>
      <c r="S178" s="225">
        <v>0</v>
      </c>
      <c r="T178" s="226">
        <f t="shared" si="1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244</v>
      </c>
      <c r="AT178" s="227" t="s">
        <v>489</v>
      </c>
      <c r="AU178" s="227" t="s">
        <v>87</v>
      </c>
      <c r="AY178" s="18" t="s">
        <v>202</v>
      </c>
      <c r="BE178" s="122">
        <f t="shared" si="19"/>
        <v>0</v>
      </c>
      <c r="BF178" s="122">
        <f t="shared" si="20"/>
        <v>0</v>
      </c>
      <c r="BG178" s="122">
        <f t="shared" si="21"/>
        <v>0</v>
      </c>
      <c r="BH178" s="122">
        <f t="shared" si="22"/>
        <v>0</v>
      </c>
      <c r="BI178" s="122">
        <f t="shared" si="23"/>
        <v>0</v>
      </c>
      <c r="BJ178" s="18" t="s">
        <v>87</v>
      </c>
      <c r="BK178" s="122">
        <f t="shared" si="24"/>
        <v>0</v>
      </c>
      <c r="BL178" s="18" t="s">
        <v>208</v>
      </c>
      <c r="BM178" s="227" t="s">
        <v>569</v>
      </c>
    </row>
    <row r="179" spans="1:65" s="2" customFormat="1" ht="14.45" customHeight="1">
      <c r="A179" s="36"/>
      <c r="B179" s="37"/>
      <c r="C179" s="272" t="s">
        <v>395</v>
      </c>
      <c r="D179" s="272" t="s">
        <v>489</v>
      </c>
      <c r="E179" s="273" t="s">
        <v>4109</v>
      </c>
      <c r="F179" s="274" t="s">
        <v>4110</v>
      </c>
      <c r="G179" s="275" t="s">
        <v>287</v>
      </c>
      <c r="H179" s="276">
        <v>1</v>
      </c>
      <c r="I179" s="277"/>
      <c r="J179" s="278">
        <f t="shared" si="1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16"/>
        <v>0</v>
      </c>
      <c r="Q179" s="225">
        <v>0</v>
      </c>
      <c r="R179" s="225">
        <f t="shared" si="17"/>
        <v>0</v>
      </c>
      <c r="S179" s="225">
        <v>0</v>
      </c>
      <c r="T179" s="226">
        <f t="shared" si="1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489</v>
      </c>
      <c r="AU179" s="227" t="s">
        <v>87</v>
      </c>
      <c r="AY179" s="18" t="s">
        <v>202</v>
      </c>
      <c r="BE179" s="122">
        <f t="shared" si="19"/>
        <v>0</v>
      </c>
      <c r="BF179" s="122">
        <f t="shared" si="20"/>
        <v>0</v>
      </c>
      <c r="BG179" s="122">
        <f t="shared" si="21"/>
        <v>0</v>
      </c>
      <c r="BH179" s="122">
        <f t="shared" si="22"/>
        <v>0</v>
      </c>
      <c r="BI179" s="122">
        <f t="shared" si="23"/>
        <v>0</v>
      </c>
      <c r="BJ179" s="18" t="s">
        <v>87</v>
      </c>
      <c r="BK179" s="122">
        <f t="shared" si="24"/>
        <v>0</v>
      </c>
      <c r="BL179" s="18" t="s">
        <v>208</v>
      </c>
      <c r="BM179" s="227" t="s">
        <v>581</v>
      </c>
    </row>
    <row r="180" spans="1:65" s="2" customFormat="1" ht="14.45" customHeight="1">
      <c r="A180" s="36"/>
      <c r="B180" s="37"/>
      <c r="C180" s="272" t="s">
        <v>400</v>
      </c>
      <c r="D180" s="272" t="s">
        <v>489</v>
      </c>
      <c r="E180" s="273" t="s">
        <v>4111</v>
      </c>
      <c r="F180" s="274" t="s">
        <v>4112</v>
      </c>
      <c r="G180" s="275" t="s">
        <v>287</v>
      </c>
      <c r="H180" s="276">
        <v>3</v>
      </c>
      <c r="I180" s="277"/>
      <c r="J180" s="278">
        <f t="shared" si="1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16"/>
        <v>0</v>
      </c>
      <c r="Q180" s="225">
        <v>0</v>
      </c>
      <c r="R180" s="225">
        <f t="shared" si="17"/>
        <v>0</v>
      </c>
      <c r="S180" s="225">
        <v>0</v>
      </c>
      <c r="T180" s="226">
        <f t="shared" si="1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244</v>
      </c>
      <c r="AT180" s="227" t="s">
        <v>489</v>
      </c>
      <c r="AU180" s="227" t="s">
        <v>87</v>
      </c>
      <c r="AY180" s="18" t="s">
        <v>202</v>
      </c>
      <c r="BE180" s="122">
        <f t="shared" si="19"/>
        <v>0</v>
      </c>
      <c r="BF180" s="122">
        <f t="shared" si="20"/>
        <v>0</v>
      </c>
      <c r="BG180" s="122">
        <f t="shared" si="21"/>
        <v>0</v>
      </c>
      <c r="BH180" s="122">
        <f t="shared" si="22"/>
        <v>0</v>
      </c>
      <c r="BI180" s="122">
        <f t="shared" si="23"/>
        <v>0</v>
      </c>
      <c r="BJ180" s="18" t="s">
        <v>87</v>
      </c>
      <c r="BK180" s="122">
        <f t="shared" si="24"/>
        <v>0</v>
      </c>
      <c r="BL180" s="18" t="s">
        <v>208</v>
      </c>
      <c r="BM180" s="227" t="s">
        <v>591</v>
      </c>
    </row>
    <row r="181" spans="1:65" s="2" customFormat="1" ht="14.45" customHeight="1">
      <c r="A181" s="36"/>
      <c r="B181" s="37"/>
      <c r="C181" s="272" t="s">
        <v>406</v>
      </c>
      <c r="D181" s="272" t="s">
        <v>489</v>
      </c>
      <c r="E181" s="273" t="s">
        <v>4113</v>
      </c>
      <c r="F181" s="274" t="s">
        <v>4114</v>
      </c>
      <c r="G181" s="275" t="s">
        <v>287</v>
      </c>
      <c r="H181" s="276">
        <v>9</v>
      </c>
      <c r="I181" s="277"/>
      <c r="J181" s="278">
        <f t="shared" si="15"/>
        <v>0</v>
      </c>
      <c r="K181" s="279"/>
      <c r="L181" s="280"/>
      <c r="M181" s="281" t="s">
        <v>1</v>
      </c>
      <c r="N181" s="282" t="s">
        <v>43</v>
      </c>
      <c r="O181" s="73"/>
      <c r="P181" s="225">
        <f t="shared" si="16"/>
        <v>0</v>
      </c>
      <c r="Q181" s="225">
        <v>0</v>
      </c>
      <c r="R181" s="225">
        <f t="shared" si="17"/>
        <v>0</v>
      </c>
      <c r="S181" s="225">
        <v>0</v>
      </c>
      <c r="T181" s="226">
        <f t="shared" si="1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244</v>
      </c>
      <c r="AT181" s="227" t="s">
        <v>489</v>
      </c>
      <c r="AU181" s="227" t="s">
        <v>87</v>
      </c>
      <c r="AY181" s="18" t="s">
        <v>202</v>
      </c>
      <c r="BE181" s="122">
        <f t="shared" si="19"/>
        <v>0</v>
      </c>
      <c r="BF181" s="122">
        <f t="shared" si="20"/>
        <v>0</v>
      </c>
      <c r="BG181" s="122">
        <f t="shared" si="21"/>
        <v>0</v>
      </c>
      <c r="BH181" s="122">
        <f t="shared" si="22"/>
        <v>0</v>
      </c>
      <c r="BI181" s="122">
        <f t="shared" si="23"/>
        <v>0</v>
      </c>
      <c r="BJ181" s="18" t="s">
        <v>87</v>
      </c>
      <c r="BK181" s="122">
        <f t="shared" si="24"/>
        <v>0</v>
      </c>
      <c r="BL181" s="18" t="s">
        <v>208</v>
      </c>
      <c r="BM181" s="227" t="s">
        <v>603</v>
      </c>
    </row>
    <row r="182" spans="1:65" s="2" customFormat="1" ht="14.45" customHeight="1">
      <c r="A182" s="36"/>
      <c r="B182" s="37"/>
      <c r="C182" s="272" t="s">
        <v>420</v>
      </c>
      <c r="D182" s="272" t="s">
        <v>489</v>
      </c>
      <c r="E182" s="273" t="s">
        <v>4115</v>
      </c>
      <c r="F182" s="274" t="s">
        <v>4116</v>
      </c>
      <c r="G182" s="275" t="s">
        <v>287</v>
      </c>
      <c r="H182" s="276">
        <v>5</v>
      </c>
      <c r="I182" s="277"/>
      <c r="J182" s="278">
        <f t="shared" si="15"/>
        <v>0</v>
      </c>
      <c r="K182" s="279"/>
      <c r="L182" s="280"/>
      <c r="M182" s="281" t="s">
        <v>1</v>
      </c>
      <c r="N182" s="282" t="s">
        <v>43</v>
      </c>
      <c r="O182" s="73"/>
      <c r="P182" s="225">
        <f t="shared" si="16"/>
        <v>0</v>
      </c>
      <c r="Q182" s="225">
        <v>0</v>
      </c>
      <c r="R182" s="225">
        <f t="shared" si="17"/>
        <v>0</v>
      </c>
      <c r="S182" s="225">
        <v>0</v>
      </c>
      <c r="T182" s="226">
        <f t="shared" si="1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244</v>
      </c>
      <c r="AT182" s="227" t="s">
        <v>489</v>
      </c>
      <c r="AU182" s="227" t="s">
        <v>87</v>
      </c>
      <c r="AY182" s="18" t="s">
        <v>202</v>
      </c>
      <c r="BE182" s="122">
        <f t="shared" si="19"/>
        <v>0</v>
      </c>
      <c r="BF182" s="122">
        <f t="shared" si="20"/>
        <v>0</v>
      </c>
      <c r="BG182" s="122">
        <f t="shared" si="21"/>
        <v>0</v>
      </c>
      <c r="BH182" s="122">
        <f t="shared" si="22"/>
        <v>0</v>
      </c>
      <c r="BI182" s="122">
        <f t="shared" si="23"/>
        <v>0</v>
      </c>
      <c r="BJ182" s="18" t="s">
        <v>87</v>
      </c>
      <c r="BK182" s="122">
        <f t="shared" si="24"/>
        <v>0</v>
      </c>
      <c r="BL182" s="18" t="s">
        <v>208</v>
      </c>
      <c r="BM182" s="227" t="s">
        <v>615</v>
      </c>
    </row>
    <row r="183" spans="1:65" s="2" customFormat="1" ht="14.45" customHeight="1">
      <c r="A183" s="36"/>
      <c r="B183" s="37"/>
      <c r="C183" s="272" t="s">
        <v>425</v>
      </c>
      <c r="D183" s="272" t="s">
        <v>489</v>
      </c>
      <c r="E183" s="273" t="s">
        <v>4117</v>
      </c>
      <c r="F183" s="274" t="s">
        <v>4118</v>
      </c>
      <c r="G183" s="275" t="s">
        <v>287</v>
      </c>
      <c r="H183" s="276">
        <v>56</v>
      </c>
      <c r="I183" s="277"/>
      <c r="J183" s="278">
        <f t="shared" si="15"/>
        <v>0</v>
      </c>
      <c r="K183" s="279"/>
      <c r="L183" s="280"/>
      <c r="M183" s="281" t="s">
        <v>1</v>
      </c>
      <c r="N183" s="282" t="s">
        <v>43</v>
      </c>
      <c r="O183" s="73"/>
      <c r="P183" s="225">
        <f t="shared" si="16"/>
        <v>0</v>
      </c>
      <c r="Q183" s="225">
        <v>0</v>
      </c>
      <c r="R183" s="225">
        <f t="shared" si="17"/>
        <v>0</v>
      </c>
      <c r="S183" s="225">
        <v>0</v>
      </c>
      <c r="T183" s="226">
        <f t="shared" si="1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244</v>
      </c>
      <c r="AT183" s="227" t="s">
        <v>489</v>
      </c>
      <c r="AU183" s="227" t="s">
        <v>87</v>
      </c>
      <c r="AY183" s="18" t="s">
        <v>202</v>
      </c>
      <c r="BE183" s="122">
        <f t="shared" si="19"/>
        <v>0</v>
      </c>
      <c r="BF183" s="122">
        <f t="shared" si="20"/>
        <v>0</v>
      </c>
      <c r="BG183" s="122">
        <f t="shared" si="21"/>
        <v>0</v>
      </c>
      <c r="BH183" s="122">
        <f t="shared" si="22"/>
        <v>0</v>
      </c>
      <c r="BI183" s="122">
        <f t="shared" si="23"/>
        <v>0</v>
      </c>
      <c r="BJ183" s="18" t="s">
        <v>87</v>
      </c>
      <c r="BK183" s="122">
        <f t="shared" si="24"/>
        <v>0</v>
      </c>
      <c r="BL183" s="18" t="s">
        <v>208</v>
      </c>
      <c r="BM183" s="227" t="s">
        <v>630</v>
      </c>
    </row>
    <row r="184" spans="1:65" s="2" customFormat="1" ht="14.45" customHeight="1">
      <c r="A184" s="36"/>
      <c r="B184" s="37"/>
      <c r="C184" s="272" t="s">
        <v>430</v>
      </c>
      <c r="D184" s="272" t="s">
        <v>489</v>
      </c>
      <c r="E184" s="273" t="s">
        <v>4119</v>
      </c>
      <c r="F184" s="274" t="s">
        <v>4120</v>
      </c>
      <c r="G184" s="275" t="s">
        <v>287</v>
      </c>
      <c r="H184" s="276">
        <v>112</v>
      </c>
      <c r="I184" s="277"/>
      <c r="J184" s="278">
        <f t="shared" si="15"/>
        <v>0</v>
      </c>
      <c r="K184" s="279"/>
      <c r="L184" s="280"/>
      <c r="M184" s="281" t="s">
        <v>1</v>
      </c>
      <c r="N184" s="282" t="s">
        <v>43</v>
      </c>
      <c r="O184" s="73"/>
      <c r="P184" s="225">
        <f t="shared" si="16"/>
        <v>0</v>
      </c>
      <c r="Q184" s="225">
        <v>0</v>
      </c>
      <c r="R184" s="225">
        <f t="shared" si="17"/>
        <v>0</v>
      </c>
      <c r="S184" s="225">
        <v>0</v>
      </c>
      <c r="T184" s="226">
        <f t="shared" si="1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489</v>
      </c>
      <c r="AU184" s="227" t="s">
        <v>87</v>
      </c>
      <c r="AY184" s="18" t="s">
        <v>202</v>
      </c>
      <c r="BE184" s="122">
        <f t="shared" si="19"/>
        <v>0</v>
      </c>
      <c r="BF184" s="122">
        <f t="shared" si="20"/>
        <v>0</v>
      </c>
      <c r="BG184" s="122">
        <f t="shared" si="21"/>
        <v>0</v>
      </c>
      <c r="BH184" s="122">
        <f t="shared" si="22"/>
        <v>0</v>
      </c>
      <c r="BI184" s="122">
        <f t="shared" si="23"/>
        <v>0</v>
      </c>
      <c r="BJ184" s="18" t="s">
        <v>87</v>
      </c>
      <c r="BK184" s="122">
        <f t="shared" si="24"/>
        <v>0</v>
      </c>
      <c r="BL184" s="18" t="s">
        <v>208</v>
      </c>
      <c r="BM184" s="227" t="s">
        <v>641</v>
      </c>
    </row>
    <row r="185" spans="1:65" s="2" customFormat="1" ht="14.45" customHeight="1">
      <c r="A185" s="36"/>
      <c r="B185" s="37"/>
      <c r="C185" s="272" t="s">
        <v>442</v>
      </c>
      <c r="D185" s="272" t="s">
        <v>489</v>
      </c>
      <c r="E185" s="273" t="s">
        <v>4121</v>
      </c>
      <c r="F185" s="274" t="s">
        <v>4122</v>
      </c>
      <c r="G185" s="275" t="s">
        <v>287</v>
      </c>
      <c r="H185" s="276">
        <v>112</v>
      </c>
      <c r="I185" s="277"/>
      <c r="J185" s="278">
        <f t="shared" si="15"/>
        <v>0</v>
      </c>
      <c r="K185" s="279"/>
      <c r="L185" s="280"/>
      <c r="M185" s="281" t="s">
        <v>1</v>
      </c>
      <c r="N185" s="282" t="s">
        <v>43</v>
      </c>
      <c r="O185" s="73"/>
      <c r="P185" s="225">
        <f t="shared" si="16"/>
        <v>0</v>
      </c>
      <c r="Q185" s="225">
        <v>0</v>
      </c>
      <c r="R185" s="225">
        <f t="shared" si="17"/>
        <v>0</v>
      </c>
      <c r="S185" s="225">
        <v>0</v>
      </c>
      <c r="T185" s="226">
        <f t="shared" si="18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244</v>
      </c>
      <c r="AT185" s="227" t="s">
        <v>489</v>
      </c>
      <c r="AU185" s="227" t="s">
        <v>87</v>
      </c>
      <c r="AY185" s="18" t="s">
        <v>202</v>
      </c>
      <c r="BE185" s="122">
        <f t="shared" si="19"/>
        <v>0</v>
      </c>
      <c r="BF185" s="122">
        <f t="shared" si="20"/>
        <v>0</v>
      </c>
      <c r="BG185" s="122">
        <f t="shared" si="21"/>
        <v>0</v>
      </c>
      <c r="BH185" s="122">
        <f t="shared" si="22"/>
        <v>0</v>
      </c>
      <c r="BI185" s="122">
        <f t="shared" si="23"/>
        <v>0</v>
      </c>
      <c r="BJ185" s="18" t="s">
        <v>87</v>
      </c>
      <c r="BK185" s="122">
        <f t="shared" si="24"/>
        <v>0</v>
      </c>
      <c r="BL185" s="18" t="s">
        <v>208</v>
      </c>
      <c r="BM185" s="227" t="s">
        <v>651</v>
      </c>
    </row>
    <row r="186" spans="1:65" s="2" customFormat="1" ht="14.45" customHeight="1">
      <c r="A186" s="36"/>
      <c r="B186" s="37"/>
      <c r="C186" s="272" t="s">
        <v>447</v>
      </c>
      <c r="D186" s="272" t="s">
        <v>489</v>
      </c>
      <c r="E186" s="273" t="s">
        <v>4123</v>
      </c>
      <c r="F186" s="274" t="s">
        <v>4124</v>
      </c>
      <c r="G186" s="275" t="s">
        <v>287</v>
      </c>
      <c r="H186" s="276">
        <v>112</v>
      </c>
      <c r="I186" s="277"/>
      <c r="J186" s="278">
        <f t="shared" si="15"/>
        <v>0</v>
      </c>
      <c r="K186" s="279"/>
      <c r="L186" s="280"/>
      <c r="M186" s="281" t="s">
        <v>1</v>
      </c>
      <c r="N186" s="282" t="s">
        <v>43</v>
      </c>
      <c r="O186" s="73"/>
      <c r="P186" s="225">
        <f t="shared" si="16"/>
        <v>0</v>
      </c>
      <c r="Q186" s="225">
        <v>0</v>
      </c>
      <c r="R186" s="225">
        <f t="shared" si="17"/>
        <v>0</v>
      </c>
      <c r="S186" s="225">
        <v>0</v>
      </c>
      <c r="T186" s="226">
        <f t="shared" si="18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244</v>
      </c>
      <c r="AT186" s="227" t="s">
        <v>489</v>
      </c>
      <c r="AU186" s="227" t="s">
        <v>87</v>
      </c>
      <c r="AY186" s="18" t="s">
        <v>202</v>
      </c>
      <c r="BE186" s="122">
        <f t="shared" si="19"/>
        <v>0</v>
      </c>
      <c r="BF186" s="122">
        <f t="shared" si="20"/>
        <v>0</v>
      </c>
      <c r="BG186" s="122">
        <f t="shared" si="21"/>
        <v>0</v>
      </c>
      <c r="BH186" s="122">
        <f t="shared" si="22"/>
        <v>0</v>
      </c>
      <c r="BI186" s="122">
        <f t="shared" si="23"/>
        <v>0</v>
      </c>
      <c r="BJ186" s="18" t="s">
        <v>87</v>
      </c>
      <c r="BK186" s="122">
        <f t="shared" si="24"/>
        <v>0</v>
      </c>
      <c r="BL186" s="18" t="s">
        <v>208</v>
      </c>
      <c r="BM186" s="227" t="s">
        <v>662</v>
      </c>
    </row>
    <row r="187" spans="1:65" s="2" customFormat="1" ht="14.45" customHeight="1">
      <c r="A187" s="36"/>
      <c r="B187" s="37"/>
      <c r="C187" s="272" t="s">
        <v>452</v>
      </c>
      <c r="D187" s="272" t="s">
        <v>489</v>
      </c>
      <c r="E187" s="273" t="s">
        <v>4125</v>
      </c>
      <c r="F187" s="274" t="s">
        <v>4126</v>
      </c>
      <c r="G187" s="275" t="s">
        <v>287</v>
      </c>
      <c r="H187" s="276">
        <v>5</v>
      </c>
      <c r="I187" s="277"/>
      <c r="J187" s="278">
        <f t="shared" si="15"/>
        <v>0</v>
      </c>
      <c r="K187" s="279"/>
      <c r="L187" s="280"/>
      <c r="M187" s="281" t="s">
        <v>1</v>
      </c>
      <c r="N187" s="282" t="s">
        <v>43</v>
      </c>
      <c r="O187" s="73"/>
      <c r="P187" s="225">
        <f t="shared" si="16"/>
        <v>0</v>
      </c>
      <c r="Q187" s="225">
        <v>0</v>
      </c>
      <c r="R187" s="225">
        <f t="shared" si="17"/>
        <v>0</v>
      </c>
      <c r="S187" s="225">
        <v>0</v>
      </c>
      <c r="T187" s="226">
        <f t="shared" si="1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244</v>
      </c>
      <c r="AT187" s="227" t="s">
        <v>489</v>
      </c>
      <c r="AU187" s="227" t="s">
        <v>87</v>
      </c>
      <c r="AY187" s="18" t="s">
        <v>202</v>
      </c>
      <c r="BE187" s="122">
        <f t="shared" si="19"/>
        <v>0</v>
      </c>
      <c r="BF187" s="122">
        <f t="shared" si="20"/>
        <v>0</v>
      </c>
      <c r="BG187" s="122">
        <f t="shared" si="21"/>
        <v>0</v>
      </c>
      <c r="BH187" s="122">
        <f t="shared" si="22"/>
        <v>0</v>
      </c>
      <c r="BI187" s="122">
        <f t="shared" si="23"/>
        <v>0</v>
      </c>
      <c r="BJ187" s="18" t="s">
        <v>87</v>
      </c>
      <c r="BK187" s="122">
        <f t="shared" si="24"/>
        <v>0</v>
      </c>
      <c r="BL187" s="18" t="s">
        <v>208</v>
      </c>
      <c r="BM187" s="227" t="s">
        <v>672</v>
      </c>
    </row>
    <row r="188" spans="1:65" s="2" customFormat="1" ht="14.45" customHeight="1">
      <c r="A188" s="36"/>
      <c r="B188" s="37"/>
      <c r="C188" s="272" t="s">
        <v>458</v>
      </c>
      <c r="D188" s="272" t="s">
        <v>489</v>
      </c>
      <c r="E188" s="273" t="s">
        <v>4127</v>
      </c>
      <c r="F188" s="274" t="s">
        <v>4128</v>
      </c>
      <c r="G188" s="275" t="s">
        <v>287</v>
      </c>
      <c r="H188" s="276">
        <v>56</v>
      </c>
      <c r="I188" s="277"/>
      <c r="J188" s="278">
        <f t="shared" si="15"/>
        <v>0</v>
      </c>
      <c r="K188" s="279"/>
      <c r="L188" s="280"/>
      <c r="M188" s="281" t="s">
        <v>1</v>
      </c>
      <c r="N188" s="282" t="s">
        <v>43</v>
      </c>
      <c r="O188" s="73"/>
      <c r="P188" s="225">
        <f t="shared" si="16"/>
        <v>0</v>
      </c>
      <c r="Q188" s="225">
        <v>0</v>
      </c>
      <c r="R188" s="225">
        <f t="shared" si="17"/>
        <v>0</v>
      </c>
      <c r="S188" s="225">
        <v>0</v>
      </c>
      <c r="T188" s="226">
        <f t="shared" si="18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489</v>
      </c>
      <c r="AU188" s="227" t="s">
        <v>87</v>
      </c>
      <c r="AY188" s="18" t="s">
        <v>202</v>
      </c>
      <c r="BE188" s="122">
        <f t="shared" si="19"/>
        <v>0</v>
      </c>
      <c r="BF188" s="122">
        <f t="shared" si="20"/>
        <v>0</v>
      </c>
      <c r="BG188" s="122">
        <f t="shared" si="21"/>
        <v>0</v>
      </c>
      <c r="BH188" s="122">
        <f t="shared" si="22"/>
        <v>0</v>
      </c>
      <c r="BI188" s="122">
        <f t="shared" si="23"/>
        <v>0</v>
      </c>
      <c r="BJ188" s="18" t="s">
        <v>87</v>
      </c>
      <c r="BK188" s="122">
        <f t="shared" si="24"/>
        <v>0</v>
      </c>
      <c r="BL188" s="18" t="s">
        <v>208</v>
      </c>
      <c r="BM188" s="227" t="s">
        <v>680</v>
      </c>
    </row>
    <row r="189" spans="1:65" s="2" customFormat="1" ht="14.45" customHeight="1">
      <c r="A189" s="36"/>
      <c r="B189" s="37"/>
      <c r="C189" s="272" t="s">
        <v>463</v>
      </c>
      <c r="D189" s="272" t="s">
        <v>489</v>
      </c>
      <c r="E189" s="273" t="s">
        <v>4129</v>
      </c>
      <c r="F189" s="274" t="s">
        <v>2166</v>
      </c>
      <c r="G189" s="275" t="s">
        <v>287</v>
      </c>
      <c r="H189" s="276">
        <v>49</v>
      </c>
      <c r="I189" s="277"/>
      <c r="J189" s="278">
        <f t="shared" si="15"/>
        <v>0</v>
      </c>
      <c r="K189" s="279"/>
      <c r="L189" s="280"/>
      <c r="M189" s="281" t="s">
        <v>1</v>
      </c>
      <c r="N189" s="282" t="s">
        <v>43</v>
      </c>
      <c r="O189" s="73"/>
      <c r="P189" s="225">
        <f t="shared" si="16"/>
        <v>0</v>
      </c>
      <c r="Q189" s="225">
        <v>0</v>
      </c>
      <c r="R189" s="225">
        <f t="shared" si="17"/>
        <v>0</v>
      </c>
      <c r="S189" s="225">
        <v>0</v>
      </c>
      <c r="T189" s="226">
        <f t="shared" si="1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244</v>
      </c>
      <c r="AT189" s="227" t="s">
        <v>489</v>
      </c>
      <c r="AU189" s="227" t="s">
        <v>87</v>
      </c>
      <c r="AY189" s="18" t="s">
        <v>202</v>
      </c>
      <c r="BE189" s="122">
        <f t="shared" si="19"/>
        <v>0</v>
      </c>
      <c r="BF189" s="122">
        <f t="shared" si="20"/>
        <v>0</v>
      </c>
      <c r="BG189" s="122">
        <f t="shared" si="21"/>
        <v>0</v>
      </c>
      <c r="BH189" s="122">
        <f t="shared" si="22"/>
        <v>0</v>
      </c>
      <c r="BI189" s="122">
        <f t="shared" si="23"/>
        <v>0</v>
      </c>
      <c r="BJ189" s="18" t="s">
        <v>87</v>
      </c>
      <c r="BK189" s="122">
        <f t="shared" si="24"/>
        <v>0</v>
      </c>
      <c r="BL189" s="18" t="s">
        <v>208</v>
      </c>
      <c r="BM189" s="227" t="s">
        <v>694</v>
      </c>
    </row>
    <row r="190" spans="1:65" s="2" customFormat="1" ht="14.45" customHeight="1">
      <c r="A190" s="36"/>
      <c r="B190" s="37"/>
      <c r="C190" s="272" t="s">
        <v>469</v>
      </c>
      <c r="D190" s="272" t="s">
        <v>489</v>
      </c>
      <c r="E190" s="273" t="s">
        <v>2167</v>
      </c>
      <c r="F190" s="274" t="s">
        <v>2168</v>
      </c>
      <c r="G190" s="275" t="s">
        <v>287</v>
      </c>
      <c r="H190" s="276">
        <v>35</v>
      </c>
      <c r="I190" s="277"/>
      <c r="J190" s="278">
        <f t="shared" si="15"/>
        <v>0</v>
      </c>
      <c r="K190" s="279"/>
      <c r="L190" s="280"/>
      <c r="M190" s="281" t="s">
        <v>1</v>
      </c>
      <c r="N190" s="282" t="s">
        <v>43</v>
      </c>
      <c r="O190" s="73"/>
      <c r="P190" s="225">
        <f t="shared" si="16"/>
        <v>0</v>
      </c>
      <c r="Q190" s="225">
        <v>0</v>
      </c>
      <c r="R190" s="225">
        <f t="shared" si="17"/>
        <v>0</v>
      </c>
      <c r="S190" s="225">
        <v>0</v>
      </c>
      <c r="T190" s="226">
        <f t="shared" si="1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244</v>
      </c>
      <c r="AT190" s="227" t="s">
        <v>489</v>
      </c>
      <c r="AU190" s="227" t="s">
        <v>87</v>
      </c>
      <c r="AY190" s="18" t="s">
        <v>202</v>
      </c>
      <c r="BE190" s="122">
        <f t="shared" si="19"/>
        <v>0</v>
      </c>
      <c r="BF190" s="122">
        <f t="shared" si="20"/>
        <v>0</v>
      </c>
      <c r="BG190" s="122">
        <f t="shared" si="21"/>
        <v>0</v>
      </c>
      <c r="BH190" s="122">
        <f t="shared" si="22"/>
        <v>0</v>
      </c>
      <c r="BI190" s="122">
        <f t="shared" si="23"/>
        <v>0</v>
      </c>
      <c r="BJ190" s="18" t="s">
        <v>87</v>
      </c>
      <c r="BK190" s="122">
        <f t="shared" si="24"/>
        <v>0</v>
      </c>
      <c r="BL190" s="18" t="s">
        <v>208</v>
      </c>
      <c r="BM190" s="227" t="s">
        <v>703</v>
      </c>
    </row>
    <row r="191" spans="1:65" s="2" customFormat="1" ht="14.45" customHeight="1">
      <c r="A191" s="36"/>
      <c r="B191" s="37"/>
      <c r="C191" s="272" t="s">
        <v>474</v>
      </c>
      <c r="D191" s="272" t="s">
        <v>489</v>
      </c>
      <c r="E191" s="273" t="s">
        <v>2042</v>
      </c>
      <c r="F191" s="274" t="s">
        <v>2170</v>
      </c>
      <c r="G191" s="275" t="s">
        <v>287</v>
      </c>
      <c r="H191" s="276">
        <v>35</v>
      </c>
      <c r="I191" s="277"/>
      <c r="J191" s="278">
        <f t="shared" si="15"/>
        <v>0</v>
      </c>
      <c r="K191" s="279"/>
      <c r="L191" s="280"/>
      <c r="M191" s="281" t="s">
        <v>1</v>
      </c>
      <c r="N191" s="282" t="s">
        <v>43</v>
      </c>
      <c r="O191" s="73"/>
      <c r="P191" s="225">
        <f t="shared" si="16"/>
        <v>0</v>
      </c>
      <c r="Q191" s="225">
        <v>0</v>
      </c>
      <c r="R191" s="225">
        <f t="shared" si="17"/>
        <v>0</v>
      </c>
      <c r="S191" s="225">
        <v>0</v>
      </c>
      <c r="T191" s="226">
        <f t="shared" si="18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244</v>
      </c>
      <c r="AT191" s="227" t="s">
        <v>489</v>
      </c>
      <c r="AU191" s="227" t="s">
        <v>87</v>
      </c>
      <c r="AY191" s="18" t="s">
        <v>202</v>
      </c>
      <c r="BE191" s="122">
        <f t="shared" si="19"/>
        <v>0</v>
      </c>
      <c r="BF191" s="122">
        <f t="shared" si="20"/>
        <v>0</v>
      </c>
      <c r="BG191" s="122">
        <f t="shared" si="21"/>
        <v>0</v>
      </c>
      <c r="BH191" s="122">
        <f t="shared" si="22"/>
        <v>0</v>
      </c>
      <c r="BI191" s="122">
        <f t="shared" si="23"/>
        <v>0</v>
      </c>
      <c r="BJ191" s="18" t="s">
        <v>87</v>
      </c>
      <c r="BK191" s="122">
        <f t="shared" si="24"/>
        <v>0</v>
      </c>
      <c r="BL191" s="18" t="s">
        <v>208</v>
      </c>
      <c r="BM191" s="227" t="s">
        <v>711</v>
      </c>
    </row>
    <row r="192" spans="1:65" s="2" customFormat="1" ht="14.45" customHeight="1">
      <c r="A192" s="36"/>
      <c r="B192" s="37"/>
      <c r="C192" s="272" t="s">
        <v>479</v>
      </c>
      <c r="D192" s="272" t="s">
        <v>489</v>
      </c>
      <c r="E192" s="273" t="s">
        <v>2175</v>
      </c>
      <c r="F192" s="274" t="s">
        <v>2176</v>
      </c>
      <c r="G192" s="275" t="s">
        <v>230</v>
      </c>
      <c r="H192" s="276">
        <v>2260</v>
      </c>
      <c r="I192" s="277"/>
      <c r="J192" s="278">
        <f t="shared" si="15"/>
        <v>0</v>
      </c>
      <c r="K192" s="279"/>
      <c r="L192" s="280"/>
      <c r="M192" s="281" t="s">
        <v>1</v>
      </c>
      <c r="N192" s="282" t="s">
        <v>43</v>
      </c>
      <c r="O192" s="73"/>
      <c r="P192" s="225">
        <f t="shared" si="16"/>
        <v>0</v>
      </c>
      <c r="Q192" s="225">
        <v>0</v>
      </c>
      <c r="R192" s="225">
        <f t="shared" si="17"/>
        <v>0</v>
      </c>
      <c r="S192" s="225">
        <v>0</v>
      </c>
      <c r="T192" s="226">
        <f t="shared" si="18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244</v>
      </c>
      <c r="AT192" s="227" t="s">
        <v>489</v>
      </c>
      <c r="AU192" s="227" t="s">
        <v>87</v>
      </c>
      <c r="AY192" s="18" t="s">
        <v>202</v>
      </c>
      <c r="BE192" s="122">
        <f t="shared" si="19"/>
        <v>0</v>
      </c>
      <c r="BF192" s="122">
        <f t="shared" si="20"/>
        <v>0</v>
      </c>
      <c r="BG192" s="122">
        <f t="shared" si="21"/>
        <v>0</v>
      </c>
      <c r="BH192" s="122">
        <f t="shared" si="22"/>
        <v>0</v>
      </c>
      <c r="BI192" s="122">
        <f t="shared" si="23"/>
        <v>0</v>
      </c>
      <c r="BJ192" s="18" t="s">
        <v>87</v>
      </c>
      <c r="BK192" s="122">
        <f t="shared" si="24"/>
        <v>0</v>
      </c>
      <c r="BL192" s="18" t="s">
        <v>208</v>
      </c>
      <c r="BM192" s="227" t="s">
        <v>722</v>
      </c>
    </row>
    <row r="193" spans="1:65" s="2" customFormat="1" ht="14.45" customHeight="1">
      <c r="A193" s="36"/>
      <c r="B193" s="37"/>
      <c r="C193" s="272" t="s">
        <v>483</v>
      </c>
      <c r="D193" s="272" t="s">
        <v>489</v>
      </c>
      <c r="E193" s="273" t="s">
        <v>2172</v>
      </c>
      <c r="F193" s="274" t="s">
        <v>2173</v>
      </c>
      <c r="G193" s="275" t="s">
        <v>287</v>
      </c>
      <c r="H193" s="276">
        <v>25</v>
      </c>
      <c r="I193" s="277"/>
      <c r="J193" s="278">
        <f t="shared" si="15"/>
        <v>0</v>
      </c>
      <c r="K193" s="279"/>
      <c r="L193" s="280"/>
      <c r="M193" s="281" t="s">
        <v>1</v>
      </c>
      <c r="N193" s="282" t="s">
        <v>43</v>
      </c>
      <c r="O193" s="73"/>
      <c r="P193" s="225">
        <f t="shared" si="16"/>
        <v>0</v>
      </c>
      <c r="Q193" s="225">
        <v>0</v>
      </c>
      <c r="R193" s="225">
        <f t="shared" si="17"/>
        <v>0</v>
      </c>
      <c r="S193" s="225">
        <v>0</v>
      </c>
      <c r="T193" s="226">
        <f t="shared" si="18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489</v>
      </c>
      <c r="AU193" s="227" t="s">
        <v>87</v>
      </c>
      <c r="AY193" s="18" t="s">
        <v>202</v>
      </c>
      <c r="BE193" s="122">
        <f t="shared" si="19"/>
        <v>0</v>
      </c>
      <c r="BF193" s="122">
        <f t="shared" si="20"/>
        <v>0</v>
      </c>
      <c r="BG193" s="122">
        <f t="shared" si="21"/>
        <v>0</v>
      </c>
      <c r="BH193" s="122">
        <f t="shared" si="22"/>
        <v>0</v>
      </c>
      <c r="BI193" s="122">
        <f t="shared" si="23"/>
        <v>0</v>
      </c>
      <c r="BJ193" s="18" t="s">
        <v>87</v>
      </c>
      <c r="BK193" s="122">
        <f t="shared" si="24"/>
        <v>0</v>
      </c>
      <c r="BL193" s="18" t="s">
        <v>208</v>
      </c>
      <c r="BM193" s="227" t="s">
        <v>732</v>
      </c>
    </row>
    <row r="194" spans="1:65" s="2" customFormat="1" ht="14.45" customHeight="1">
      <c r="A194" s="36"/>
      <c r="B194" s="37"/>
      <c r="C194" s="272" t="s">
        <v>488</v>
      </c>
      <c r="D194" s="272" t="s">
        <v>489</v>
      </c>
      <c r="E194" s="273" t="s">
        <v>2178</v>
      </c>
      <c r="F194" s="274" t="s">
        <v>2179</v>
      </c>
      <c r="G194" s="275" t="s">
        <v>230</v>
      </c>
      <c r="H194" s="276">
        <v>195</v>
      </c>
      <c r="I194" s="277"/>
      <c r="J194" s="278">
        <f t="shared" si="15"/>
        <v>0</v>
      </c>
      <c r="K194" s="279"/>
      <c r="L194" s="280"/>
      <c r="M194" s="281" t="s">
        <v>1</v>
      </c>
      <c r="N194" s="282" t="s">
        <v>43</v>
      </c>
      <c r="O194" s="73"/>
      <c r="P194" s="225">
        <f t="shared" si="16"/>
        <v>0</v>
      </c>
      <c r="Q194" s="225">
        <v>0</v>
      </c>
      <c r="R194" s="225">
        <f t="shared" si="17"/>
        <v>0</v>
      </c>
      <c r="S194" s="225">
        <v>0</v>
      </c>
      <c r="T194" s="226">
        <f t="shared" si="18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244</v>
      </c>
      <c r="AT194" s="227" t="s">
        <v>489</v>
      </c>
      <c r="AU194" s="227" t="s">
        <v>87</v>
      </c>
      <c r="AY194" s="18" t="s">
        <v>202</v>
      </c>
      <c r="BE194" s="122">
        <f t="shared" si="19"/>
        <v>0</v>
      </c>
      <c r="BF194" s="122">
        <f t="shared" si="20"/>
        <v>0</v>
      </c>
      <c r="BG194" s="122">
        <f t="shared" si="21"/>
        <v>0</v>
      </c>
      <c r="BH194" s="122">
        <f t="shared" si="22"/>
        <v>0</v>
      </c>
      <c r="BI194" s="122">
        <f t="shared" si="23"/>
        <v>0</v>
      </c>
      <c r="BJ194" s="18" t="s">
        <v>87</v>
      </c>
      <c r="BK194" s="122">
        <f t="shared" si="24"/>
        <v>0</v>
      </c>
      <c r="BL194" s="18" t="s">
        <v>208</v>
      </c>
      <c r="BM194" s="227" t="s">
        <v>741</v>
      </c>
    </row>
    <row r="195" spans="1:65" s="2" customFormat="1" ht="14.45" customHeight="1">
      <c r="A195" s="36"/>
      <c r="B195" s="37"/>
      <c r="C195" s="272" t="s">
        <v>494</v>
      </c>
      <c r="D195" s="272" t="s">
        <v>489</v>
      </c>
      <c r="E195" s="273" t="s">
        <v>2181</v>
      </c>
      <c r="F195" s="274" t="s">
        <v>2182</v>
      </c>
      <c r="G195" s="275" t="s">
        <v>287</v>
      </c>
      <c r="H195" s="276">
        <v>6</v>
      </c>
      <c r="I195" s="277"/>
      <c r="J195" s="278">
        <f t="shared" si="15"/>
        <v>0</v>
      </c>
      <c r="K195" s="279"/>
      <c r="L195" s="280"/>
      <c r="M195" s="281" t="s">
        <v>1</v>
      </c>
      <c r="N195" s="282" t="s">
        <v>43</v>
      </c>
      <c r="O195" s="73"/>
      <c r="P195" s="225">
        <f t="shared" si="16"/>
        <v>0</v>
      </c>
      <c r="Q195" s="225">
        <v>0</v>
      </c>
      <c r="R195" s="225">
        <f t="shared" si="17"/>
        <v>0</v>
      </c>
      <c r="S195" s="225">
        <v>0</v>
      </c>
      <c r="T195" s="226">
        <f t="shared" si="18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244</v>
      </c>
      <c r="AT195" s="227" t="s">
        <v>489</v>
      </c>
      <c r="AU195" s="227" t="s">
        <v>87</v>
      </c>
      <c r="AY195" s="18" t="s">
        <v>202</v>
      </c>
      <c r="BE195" s="122">
        <f t="shared" si="19"/>
        <v>0</v>
      </c>
      <c r="BF195" s="122">
        <f t="shared" si="20"/>
        <v>0</v>
      </c>
      <c r="BG195" s="122">
        <f t="shared" si="21"/>
        <v>0</v>
      </c>
      <c r="BH195" s="122">
        <f t="shared" si="22"/>
        <v>0</v>
      </c>
      <c r="BI195" s="122">
        <f t="shared" si="23"/>
        <v>0</v>
      </c>
      <c r="BJ195" s="18" t="s">
        <v>87</v>
      </c>
      <c r="BK195" s="122">
        <f t="shared" si="24"/>
        <v>0</v>
      </c>
      <c r="BL195" s="18" t="s">
        <v>208</v>
      </c>
      <c r="BM195" s="227" t="s">
        <v>749</v>
      </c>
    </row>
    <row r="196" spans="1:65" s="2" customFormat="1" ht="14.45" customHeight="1">
      <c r="A196" s="36"/>
      <c r="B196" s="37"/>
      <c r="C196" s="272" t="s">
        <v>498</v>
      </c>
      <c r="D196" s="272" t="s">
        <v>489</v>
      </c>
      <c r="E196" s="273" t="s">
        <v>2184</v>
      </c>
      <c r="F196" s="274" t="s">
        <v>2043</v>
      </c>
      <c r="G196" s="275" t="s">
        <v>287</v>
      </c>
      <c r="H196" s="276">
        <v>58</v>
      </c>
      <c r="I196" s="277"/>
      <c r="J196" s="278">
        <f t="shared" si="15"/>
        <v>0</v>
      </c>
      <c r="K196" s="279"/>
      <c r="L196" s="280"/>
      <c r="M196" s="281" t="s">
        <v>1</v>
      </c>
      <c r="N196" s="282" t="s">
        <v>43</v>
      </c>
      <c r="O196" s="73"/>
      <c r="P196" s="225">
        <f t="shared" si="16"/>
        <v>0</v>
      </c>
      <c r="Q196" s="225">
        <v>0</v>
      </c>
      <c r="R196" s="225">
        <f t="shared" si="17"/>
        <v>0</v>
      </c>
      <c r="S196" s="225">
        <v>0</v>
      </c>
      <c r="T196" s="226">
        <f t="shared" si="18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244</v>
      </c>
      <c r="AT196" s="227" t="s">
        <v>489</v>
      </c>
      <c r="AU196" s="227" t="s">
        <v>87</v>
      </c>
      <c r="AY196" s="18" t="s">
        <v>202</v>
      </c>
      <c r="BE196" s="122">
        <f t="shared" si="19"/>
        <v>0</v>
      </c>
      <c r="BF196" s="122">
        <f t="shared" si="20"/>
        <v>0</v>
      </c>
      <c r="BG196" s="122">
        <f t="shared" si="21"/>
        <v>0</v>
      </c>
      <c r="BH196" s="122">
        <f t="shared" si="22"/>
        <v>0</v>
      </c>
      <c r="BI196" s="122">
        <f t="shared" si="23"/>
        <v>0</v>
      </c>
      <c r="BJ196" s="18" t="s">
        <v>87</v>
      </c>
      <c r="BK196" s="122">
        <f t="shared" si="24"/>
        <v>0</v>
      </c>
      <c r="BL196" s="18" t="s">
        <v>208</v>
      </c>
      <c r="BM196" s="227" t="s">
        <v>757</v>
      </c>
    </row>
    <row r="197" spans="1:65" s="2" customFormat="1" ht="14.45" customHeight="1">
      <c r="A197" s="36"/>
      <c r="B197" s="37"/>
      <c r="C197" s="272" t="s">
        <v>502</v>
      </c>
      <c r="D197" s="272" t="s">
        <v>489</v>
      </c>
      <c r="E197" s="273" t="s">
        <v>4130</v>
      </c>
      <c r="F197" s="274" t="s">
        <v>4131</v>
      </c>
      <c r="G197" s="275" t="s">
        <v>4132</v>
      </c>
      <c r="H197" s="276">
        <v>20</v>
      </c>
      <c r="I197" s="277"/>
      <c r="J197" s="278">
        <f t="shared" si="15"/>
        <v>0</v>
      </c>
      <c r="K197" s="279"/>
      <c r="L197" s="280"/>
      <c r="M197" s="281" t="s">
        <v>1</v>
      </c>
      <c r="N197" s="282" t="s">
        <v>43</v>
      </c>
      <c r="O197" s="73"/>
      <c r="P197" s="225">
        <f t="shared" si="16"/>
        <v>0</v>
      </c>
      <c r="Q197" s="225">
        <v>0</v>
      </c>
      <c r="R197" s="225">
        <f t="shared" si="17"/>
        <v>0</v>
      </c>
      <c r="S197" s="225">
        <v>0</v>
      </c>
      <c r="T197" s="226">
        <f t="shared" si="18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244</v>
      </c>
      <c r="AT197" s="227" t="s">
        <v>489</v>
      </c>
      <c r="AU197" s="227" t="s">
        <v>87</v>
      </c>
      <c r="AY197" s="18" t="s">
        <v>202</v>
      </c>
      <c r="BE197" s="122">
        <f t="shared" si="19"/>
        <v>0</v>
      </c>
      <c r="BF197" s="122">
        <f t="shared" si="20"/>
        <v>0</v>
      </c>
      <c r="BG197" s="122">
        <f t="shared" si="21"/>
        <v>0</v>
      </c>
      <c r="BH197" s="122">
        <f t="shared" si="22"/>
        <v>0</v>
      </c>
      <c r="BI197" s="122">
        <f t="shared" si="23"/>
        <v>0</v>
      </c>
      <c r="BJ197" s="18" t="s">
        <v>87</v>
      </c>
      <c r="BK197" s="122">
        <f t="shared" si="24"/>
        <v>0</v>
      </c>
      <c r="BL197" s="18" t="s">
        <v>208</v>
      </c>
      <c r="BM197" s="227" t="s">
        <v>765</v>
      </c>
    </row>
    <row r="198" spans="1:65" s="2" customFormat="1" ht="14.45" customHeight="1">
      <c r="A198" s="36"/>
      <c r="B198" s="37"/>
      <c r="C198" s="272" t="s">
        <v>506</v>
      </c>
      <c r="D198" s="272" t="s">
        <v>489</v>
      </c>
      <c r="E198" s="273" t="s">
        <v>4133</v>
      </c>
      <c r="F198" s="274" t="s">
        <v>4134</v>
      </c>
      <c r="G198" s="275" t="s">
        <v>287</v>
      </c>
      <c r="H198" s="276">
        <v>2</v>
      </c>
      <c r="I198" s="277"/>
      <c r="J198" s="278">
        <f t="shared" si="15"/>
        <v>0</v>
      </c>
      <c r="K198" s="279"/>
      <c r="L198" s="280"/>
      <c r="M198" s="281" t="s">
        <v>1</v>
      </c>
      <c r="N198" s="282" t="s">
        <v>43</v>
      </c>
      <c r="O198" s="73"/>
      <c r="P198" s="225">
        <f t="shared" si="16"/>
        <v>0</v>
      </c>
      <c r="Q198" s="225">
        <v>0</v>
      </c>
      <c r="R198" s="225">
        <f t="shared" si="17"/>
        <v>0</v>
      </c>
      <c r="S198" s="225">
        <v>0</v>
      </c>
      <c r="T198" s="226">
        <f t="shared" si="18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244</v>
      </c>
      <c r="AT198" s="227" t="s">
        <v>489</v>
      </c>
      <c r="AU198" s="227" t="s">
        <v>87</v>
      </c>
      <c r="AY198" s="18" t="s">
        <v>202</v>
      </c>
      <c r="BE198" s="122">
        <f t="shared" si="19"/>
        <v>0</v>
      </c>
      <c r="BF198" s="122">
        <f t="shared" si="20"/>
        <v>0</v>
      </c>
      <c r="BG198" s="122">
        <f t="shared" si="21"/>
        <v>0</v>
      </c>
      <c r="BH198" s="122">
        <f t="shared" si="22"/>
        <v>0</v>
      </c>
      <c r="BI198" s="122">
        <f t="shared" si="23"/>
        <v>0</v>
      </c>
      <c r="BJ198" s="18" t="s">
        <v>87</v>
      </c>
      <c r="BK198" s="122">
        <f t="shared" si="24"/>
        <v>0</v>
      </c>
      <c r="BL198" s="18" t="s">
        <v>208</v>
      </c>
      <c r="BM198" s="227" t="s">
        <v>774</v>
      </c>
    </row>
    <row r="199" spans="1:65" s="2" customFormat="1" ht="14.45" customHeight="1">
      <c r="A199" s="36"/>
      <c r="B199" s="37"/>
      <c r="C199" s="272" t="s">
        <v>510</v>
      </c>
      <c r="D199" s="272" t="s">
        <v>489</v>
      </c>
      <c r="E199" s="273" t="s">
        <v>2186</v>
      </c>
      <c r="F199" s="274" t="s">
        <v>2187</v>
      </c>
      <c r="G199" s="275" t="s">
        <v>287</v>
      </c>
      <c r="H199" s="276">
        <v>49</v>
      </c>
      <c r="I199" s="277"/>
      <c r="J199" s="278">
        <f t="shared" si="15"/>
        <v>0</v>
      </c>
      <c r="K199" s="279"/>
      <c r="L199" s="280"/>
      <c r="M199" s="281" t="s">
        <v>1</v>
      </c>
      <c r="N199" s="282" t="s">
        <v>43</v>
      </c>
      <c r="O199" s="73"/>
      <c r="P199" s="225">
        <f t="shared" si="16"/>
        <v>0</v>
      </c>
      <c r="Q199" s="225">
        <v>0</v>
      </c>
      <c r="R199" s="225">
        <f t="shared" si="17"/>
        <v>0</v>
      </c>
      <c r="S199" s="225">
        <v>0</v>
      </c>
      <c r="T199" s="226">
        <f t="shared" si="18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489</v>
      </c>
      <c r="AU199" s="227" t="s">
        <v>87</v>
      </c>
      <c r="AY199" s="18" t="s">
        <v>202</v>
      </c>
      <c r="BE199" s="122">
        <f t="shared" si="19"/>
        <v>0</v>
      </c>
      <c r="BF199" s="122">
        <f t="shared" si="20"/>
        <v>0</v>
      </c>
      <c r="BG199" s="122">
        <f t="shared" si="21"/>
        <v>0</v>
      </c>
      <c r="BH199" s="122">
        <f t="shared" si="22"/>
        <v>0</v>
      </c>
      <c r="BI199" s="122">
        <f t="shared" si="23"/>
        <v>0</v>
      </c>
      <c r="BJ199" s="18" t="s">
        <v>87</v>
      </c>
      <c r="BK199" s="122">
        <f t="shared" si="24"/>
        <v>0</v>
      </c>
      <c r="BL199" s="18" t="s">
        <v>208</v>
      </c>
      <c r="BM199" s="227" t="s">
        <v>785</v>
      </c>
    </row>
    <row r="200" spans="1:65" s="2" customFormat="1" ht="14.45" customHeight="1">
      <c r="A200" s="36"/>
      <c r="B200" s="37"/>
      <c r="C200" s="272" t="s">
        <v>516</v>
      </c>
      <c r="D200" s="272" t="s">
        <v>489</v>
      </c>
      <c r="E200" s="273" t="s">
        <v>2189</v>
      </c>
      <c r="F200" s="274" t="s">
        <v>2190</v>
      </c>
      <c r="G200" s="275" t="s">
        <v>287</v>
      </c>
      <c r="H200" s="276">
        <v>56</v>
      </c>
      <c r="I200" s="277"/>
      <c r="J200" s="278">
        <f t="shared" si="15"/>
        <v>0</v>
      </c>
      <c r="K200" s="279"/>
      <c r="L200" s="280"/>
      <c r="M200" s="281" t="s">
        <v>1</v>
      </c>
      <c r="N200" s="282" t="s">
        <v>43</v>
      </c>
      <c r="O200" s="73"/>
      <c r="P200" s="225">
        <f t="shared" si="16"/>
        <v>0</v>
      </c>
      <c r="Q200" s="225">
        <v>0</v>
      </c>
      <c r="R200" s="225">
        <f t="shared" si="17"/>
        <v>0</v>
      </c>
      <c r="S200" s="225">
        <v>0</v>
      </c>
      <c r="T200" s="226">
        <f t="shared" si="18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244</v>
      </c>
      <c r="AT200" s="227" t="s">
        <v>489</v>
      </c>
      <c r="AU200" s="227" t="s">
        <v>87</v>
      </c>
      <c r="AY200" s="18" t="s">
        <v>202</v>
      </c>
      <c r="BE200" s="122">
        <f t="shared" si="19"/>
        <v>0</v>
      </c>
      <c r="BF200" s="122">
        <f t="shared" si="20"/>
        <v>0</v>
      </c>
      <c r="BG200" s="122">
        <f t="shared" si="21"/>
        <v>0</v>
      </c>
      <c r="BH200" s="122">
        <f t="shared" si="22"/>
        <v>0</v>
      </c>
      <c r="BI200" s="122">
        <f t="shared" si="23"/>
        <v>0</v>
      </c>
      <c r="BJ200" s="18" t="s">
        <v>87</v>
      </c>
      <c r="BK200" s="122">
        <f t="shared" si="24"/>
        <v>0</v>
      </c>
      <c r="BL200" s="18" t="s">
        <v>208</v>
      </c>
      <c r="BM200" s="227" t="s">
        <v>796</v>
      </c>
    </row>
    <row r="201" spans="1:65" s="2" customFormat="1" ht="14.45" customHeight="1">
      <c r="A201" s="36"/>
      <c r="B201" s="37"/>
      <c r="C201" s="272" t="s">
        <v>520</v>
      </c>
      <c r="D201" s="272" t="s">
        <v>489</v>
      </c>
      <c r="E201" s="273" t="s">
        <v>2192</v>
      </c>
      <c r="F201" s="274" t="s">
        <v>2193</v>
      </c>
      <c r="G201" s="275" t="s">
        <v>287</v>
      </c>
      <c r="H201" s="276">
        <v>49</v>
      </c>
      <c r="I201" s="277"/>
      <c r="J201" s="278">
        <f t="shared" si="15"/>
        <v>0</v>
      </c>
      <c r="K201" s="279"/>
      <c r="L201" s="280"/>
      <c r="M201" s="281" t="s">
        <v>1</v>
      </c>
      <c r="N201" s="282" t="s">
        <v>43</v>
      </c>
      <c r="O201" s="73"/>
      <c r="P201" s="225">
        <f t="shared" si="16"/>
        <v>0</v>
      </c>
      <c r="Q201" s="225">
        <v>0</v>
      </c>
      <c r="R201" s="225">
        <f t="shared" si="17"/>
        <v>0</v>
      </c>
      <c r="S201" s="225">
        <v>0</v>
      </c>
      <c r="T201" s="226">
        <f t="shared" si="18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244</v>
      </c>
      <c r="AT201" s="227" t="s">
        <v>489</v>
      </c>
      <c r="AU201" s="227" t="s">
        <v>87</v>
      </c>
      <c r="AY201" s="18" t="s">
        <v>202</v>
      </c>
      <c r="BE201" s="122">
        <f t="shared" si="19"/>
        <v>0</v>
      </c>
      <c r="BF201" s="122">
        <f t="shared" si="20"/>
        <v>0</v>
      </c>
      <c r="BG201" s="122">
        <f t="shared" si="21"/>
        <v>0</v>
      </c>
      <c r="BH201" s="122">
        <f t="shared" si="22"/>
        <v>0</v>
      </c>
      <c r="BI201" s="122">
        <f t="shared" si="23"/>
        <v>0</v>
      </c>
      <c r="BJ201" s="18" t="s">
        <v>87</v>
      </c>
      <c r="BK201" s="122">
        <f t="shared" si="24"/>
        <v>0</v>
      </c>
      <c r="BL201" s="18" t="s">
        <v>208</v>
      </c>
      <c r="BM201" s="227" t="s">
        <v>805</v>
      </c>
    </row>
    <row r="202" spans="1:65" s="2" customFormat="1" ht="14.45" customHeight="1">
      <c r="A202" s="36"/>
      <c r="B202" s="37"/>
      <c r="C202" s="272" t="s">
        <v>525</v>
      </c>
      <c r="D202" s="272" t="s">
        <v>489</v>
      </c>
      <c r="E202" s="273" t="s">
        <v>2195</v>
      </c>
      <c r="F202" s="274" t="s">
        <v>2196</v>
      </c>
      <c r="G202" s="275" t="s">
        <v>287</v>
      </c>
      <c r="H202" s="276">
        <v>56</v>
      </c>
      <c r="I202" s="277"/>
      <c r="J202" s="278">
        <f t="shared" si="15"/>
        <v>0</v>
      </c>
      <c r="K202" s="279"/>
      <c r="L202" s="280"/>
      <c r="M202" s="281" t="s">
        <v>1</v>
      </c>
      <c r="N202" s="282" t="s">
        <v>43</v>
      </c>
      <c r="O202" s="73"/>
      <c r="P202" s="225">
        <f t="shared" si="16"/>
        <v>0</v>
      </c>
      <c r="Q202" s="225">
        <v>0</v>
      </c>
      <c r="R202" s="225">
        <f t="shared" si="17"/>
        <v>0</v>
      </c>
      <c r="S202" s="225">
        <v>0</v>
      </c>
      <c r="T202" s="226">
        <f t="shared" si="18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244</v>
      </c>
      <c r="AT202" s="227" t="s">
        <v>489</v>
      </c>
      <c r="AU202" s="227" t="s">
        <v>87</v>
      </c>
      <c r="AY202" s="18" t="s">
        <v>202</v>
      </c>
      <c r="BE202" s="122">
        <f t="shared" si="19"/>
        <v>0</v>
      </c>
      <c r="BF202" s="122">
        <f t="shared" si="20"/>
        <v>0</v>
      </c>
      <c r="BG202" s="122">
        <f t="shared" si="21"/>
        <v>0</v>
      </c>
      <c r="BH202" s="122">
        <f t="shared" si="22"/>
        <v>0</v>
      </c>
      <c r="BI202" s="122">
        <f t="shared" si="23"/>
        <v>0</v>
      </c>
      <c r="BJ202" s="18" t="s">
        <v>87</v>
      </c>
      <c r="BK202" s="122">
        <f t="shared" si="24"/>
        <v>0</v>
      </c>
      <c r="BL202" s="18" t="s">
        <v>208</v>
      </c>
      <c r="BM202" s="227" t="s">
        <v>816</v>
      </c>
    </row>
    <row r="203" spans="1:65" s="2" customFormat="1" ht="14.45" customHeight="1">
      <c r="A203" s="36"/>
      <c r="B203" s="37"/>
      <c r="C203" s="272" t="s">
        <v>532</v>
      </c>
      <c r="D203" s="272" t="s">
        <v>489</v>
      </c>
      <c r="E203" s="273" t="s">
        <v>1653</v>
      </c>
      <c r="F203" s="274" t="s">
        <v>2045</v>
      </c>
      <c r="G203" s="275" t="s">
        <v>287</v>
      </c>
      <c r="H203" s="276">
        <v>98</v>
      </c>
      <c r="I203" s="277"/>
      <c r="J203" s="278">
        <f t="shared" si="15"/>
        <v>0</v>
      </c>
      <c r="K203" s="279"/>
      <c r="L203" s="280"/>
      <c r="M203" s="281" t="s">
        <v>1</v>
      </c>
      <c r="N203" s="282" t="s">
        <v>43</v>
      </c>
      <c r="O203" s="73"/>
      <c r="P203" s="225">
        <f t="shared" si="16"/>
        <v>0</v>
      </c>
      <c r="Q203" s="225">
        <v>0</v>
      </c>
      <c r="R203" s="225">
        <f t="shared" si="17"/>
        <v>0</v>
      </c>
      <c r="S203" s="225">
        <v>0</v>
      </c>
      <c r="T203" s="226">
        <f t="shared" si="18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244</v>
      </c>
      <c r="AT203" s="227" t="s">
        <v>489</v>
      </c>
      <c r="AU203" s="227" t="s">
        <v>87</v>
      </c>
      <c r="AY203" s="18" t="s">
        <v>202</v>
      </c>
      <c r="BE203" s="122">
        <f t="shared" si="19"/>
        <v>0</v>
      </c>
      <c r="BF203" s="122">
        <f t="shared" si="20"/>
        <v>0</v>
      </c>
      <c r="BG203" s="122">
        <f t="shared" si="21"/>
        <v>0</v>
      </c>
      <c r="BH203" s="122">
        <f t="shared" si="22"/>
        <v>0</v>
      </c>
      <c r="BI203" s="122">
        <f t="shared" si="23"/>
        <v>0</v>
      </c>
      <c r="BJ203" s="18" t="s">
        <v>87</v>
      </c>
      <c r="BK203" s="122">
        <f t="shared" si="24"/>
        <v>0</v>
      </c>
      <c r="BL203" s="18" t="s">
        <v>208</v>
      </c>
      <c r="BM203" s="227" t="s">
        <v>825</v>
      </c>
    </row>
    <row r="204" spans="1:65" s="2" customFormat="1" ht="14.45" customHeight="1">
      <c r="A204" s="36"/>
      <c r="B204" s="37"/>
      <c r="C204" s="272" t="s">
        <v>537</v>
      </c>
      <c r="D204" s="272" t="s">
        <v>489</v>
      </c>
      <c r="E204" s="273" t="s">
        <v>4135</v>
      </c>
      <c r="F204" s="274" t="s">
        <v>4136</v>
      </c>
      <c r="G204" s="275" t="s">
        <v>230</v>
      </c>
      <c r="H204" s="276">
        <v>120</v>
      </c>
      <c r="I204" s="277"/>
      <c r="J204" s="278">
        <f t="shared" si="15"/>
        <v>0</v>
      </c>
      <c r="K204" s="279"/>
      <c r="L204" s="280"/>
      <c r="M204" s="281" t="s">
        <v>1</v>
      </c>
      <c r="N204" s="282" t="s">
        <v>43</v>
      </c>
      <c r="O204" s="73"/>
      <c r="P204" s="225">
        <f t="shared" si="16"/>
        <v>0</v>
      </c>
      <c r="Q204" s="225">
        <v>0</v>
      </c>
      <c r="R204" s="225">
        <f t="shared" si="17"/>
        <v>0</v>
      </c>
      <c r="S204" s="225">
        <v>0</v>
      </c>
      <c r="T204" s="226">
        <f t="shared" si="18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244</v>
      </c>
      <c r="AT204" s="227" t="s">
        <v>489</v>
      </c>
      <c r="AU204" s="227" t="s">
        <v>87</v>
      </c>
      <c r="AY204" s="18" t="s">
        <v>202</v>
      </c>
      <c r="BE204" s="122">
        <f t="shared" si="19"/>
        <v>0</v>
      </c>
      <c r="BF204" s="122">
        <f t="shared" si="20"/>
        <v>0</v>
      </c>
      <c r="BG204" s="122">
        <f t="shared" si="21"/>
        <v>0</v>
      </c>
      <c r="BH204" s="122">
        <f t="shared" si="22"/>
        <v>0</v>
      </c>
      <c r="BI204" s="122">
        <f t="shared" si="23"/>
        <v>0</v>
      </c>
      <c r="BJ204" s="18" t="s">
        <v>87</v>
      </c>
      <c r="BK204" s="122">
        <f t="shared" si="24"/>
        <v>0</v>
      </c>
      <c r="BL204" s="18" t="s">
        <v>208</v>
      </c>
      <c r="BM204" s="227" t="s">
        <v>836</v>
      </c>
    </row>
    <row r="205" spans="1:65" s="12" customFormat="1" ht="22.9" customHeight="1">
      <c r="B205" s="199"/>
      <c r="C205" s="200"/>
      <c r="D205" s="201" t="s">
        <v>76</v>
      </c>
      <c r="E205" s="213" t="s">
        <v>4005</v>
      </c>
      <c r="F205" s="213" t="s">
        <v>4137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SUM(P206:P211)</f>
        <v>0</v>
      </c>
      <c r="Q205" s="207"/>
      <c r="R205" s="208">
        <f>SUM(R206:R211)</f>
        <v>0</v>
      </c>
      <c r="S205" s="207"/>
      <c r="T205" s="209">
        <f>SUM(T206:T211)</f>
        <v>0</v>
      </c>
      <c r="AR205" s="210" t="s">
        <v>215</v>
      </c>
      <c r="AT205" s="211" t="s">
        <v>76</v>
      </c>
      <c r="AU205" s="211" t="s">
        <v>81</v>
      </c>
      <c r="AY205" s="210" t="s">
        <v>202</v>
      </c>
      <c r="BK205" s="212">
        <f>SUM(BK206:BK211)</f>
        <v>0</v>
      </c>
    </row>
    <row r="206" spans="1:65" s="2" customFormat="1" ht="49.15" customHeight="1">
      <c r="A206" s="36"/>
      <c r="B206" s="37"/>
      <c r="C206" s="272" t="s">
        <v>543</v>
      </c>
      <c r="D206" s="272" t="s">
        <v>489</v>
      </c>
      <c r="E206" s="273" t="s">
        <v>2201</v>
      </c>
      <c r="F206" s="274" t="s">
        <v>2202</v>
      </c>
      <c r="G206" s="275" t="s">
        <v>287</v>
      </c>
      <c r="H206" s="276">
        <v>8</v>
      </c>
      <c r="I206" s="277"/>
      <c r="J206" s="278">
        <f t="shared" ref="J206:J211" si="25">ROUND(I206*H206,2)</f>
        <v>0</v>
      </c>
      <c r="K206" s="279"/>
      <c r="L206" s="280"/>
      <c r="M206" s="281" t="s">
        <v>1</v>
      </c>
      <c r="N206" s="282" t="s">
        <v>43</v>
      </c>
      <c r="O206" s="73"/>
      <c r="P206" s="225">
        <f t="shared" ref="P206:P211" si="26">O206*H206</f>
        <v>0</v>
      </c>
      <c r="Q206" s="225">
        <v>0</v>
      </c>
      <c r="R206" s="225">
        <f t="shared" ref="R206:R211" si="27">Q206*H206</f>
        <v>0</v>
      </c>
      <c r="S206" s="225">
        <v>0</v>
      </c>
      <c r="T206" s="226">
        <f t="shared" ref="T206:T211" si="28"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244</v>
      </c>
      <c r="AT206" s="227" t="s">
        <v>489</v>
      </c>
      <c r="AU206" s="227" t="s">
        <v>87</v>
      </c>
      <c r="AY206" s="18" t="s">
        <v>202</v>
      </c>
      <c r="BE206" s="122">
        <f t="shared" ref="BE206:BE211" si="29">IF(N206="základná",J206,0)</f>
        <v>0</v>
      </c>
      <c r="BF206" s="122">
        <f t="shared" ref="BF206:BF211" si="30">IF(N206="znížená",J206,0)</f>
        <v>0</v>
      </c>
      <c r="BG206" s="122">
        <f t="shared" ref="BG206:BG211" si="31">IF(N206="zákl. prenesená",J206,0)</f>
        <v>0</v>
      </c>
      <c r="BH206" s="122">
        <f t="shared" ref="BH206:BH211" si="32">IF(N206="zníž. prenesená",J206,0)</f>
        <v>0</v>
      </c>
      <c r="BI206" s="122">
        <f t="shared" ref="BI206:BI211" si="33">IF(N206="nulová",J206,0)</f>
        <v>0</v>
      </c>
      <c r="BJ206" s="18" t="s">
        <v>87</v>
      </c>
      <c r="BK206" s="122">
        <f t="shared" ref="BK206:BK211" si="34">ROUND(I206*H206,2)</f>
        <v>0</v>
      </c>
      <c r="BL206" s="18" t="s">
        <v>208</v>
      </c>
      <c r="BM206" s="227" t="s">
        <v>846</v>
      </c>
    </row>
    <row r="207" spans="1:65" s="2" customFormat="1" ht="14.45" customHeight="1">
      <c r="A207" s="36"/>
      <c r="B207" s="37"/>
      <c r="C207" s="272" t="s">
        <v>548</v>
      </c>
      <c r="D207" s="272" t="s">
        <v>489</v>
      </c>
      <c r="E207" s="273" t="s">
        <v>2203</v>
      </c>
      <c r="F207" s="274" t="s">
        <v>2204</v>
      </c>
      <c r="G207" s="275" t="s">
        <v>287</v>
      </c>
      <c r="H207" s="276">
        <v>1</v>
      </c>
      <c r="I207" s="277"/>
      <c r="J207" s="278">
        <f t="shared" si="25"/>
        <v>0</v>
      </c>
      <c r="K207" s="279"/>
      <c r="L207" s="280"/>
      <c r="M207" s="281" t="s">
        <v>1</v>
      </c>
      <c r="N207" s="282" t="s">
        <v>43</v>
      </c>
      <c r="O207" s="73"/>
      <c r="P207" s="225">
        <f t="shared" si="26"/>
        <v>0</v>
      </c>
      <c r="Q207" s="225">
        <v>0</v>
      </c>
      <c r="R207" s="225">
        <f t="shared" si="27"/>
        <v>0</v>
      </c>
      <c r="S207" s="225">
        <v>0</v>
      </c>
      <c r="T207" s="226">
        <f t="shared" si="28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244</v>
      </c>
      <c r="AT207" s="227" t="s">
        <v>489</v>
      </c>
      <c r="AU207" s="227" t="s">
        <v>87</v>
      </c>
      <c r="AY207" s="18" t="s">
        <v>202</v>
      </c>
      <c r="BE207" s="122">
        <f t="shared" si="29"/>
        <v>0</v>
      </c>
      <c r="BF207" s="122">
        <f t="shared" si="30"/>
        <v>0</v>
      </c>
      <c r="BG207" s="122">
        <f t="shared" si="31"/>
        <v>0</v>
      </c>
      <c r="BH207" s="122">
        <f t="shared" si="32"/>
        <v>0</v>
      </c>
      <c r="BI207" s="122">
        <f t="shared" si="33"/>
        <v>0</v>
      </c>
      <c r="BJ207" s="18" t="s">
        <v>87</v>
      </c>
      <c r="BK207" s="122">
        <f t="shared" si="34"/>
        <v>0</v>
      </c>
      <c r="BL207" s="18" t="s">
        <v>208</v>
      </c>
      <c r="BM207" s="227" t="s">
        <v>856</v>
      </c>
    </row>
    <row r="208" spans="1:65" s="2" customFormat="1" ht="49.15" customHeight="1">
      <c r="A208" s="36"/>
      <c r="B208" s="37"/>
      <c r="C208" s="272" t="s">
        <v>553</v>
      </c>
      <c r="D208" s="272" t="s">
        <v>489</v>
      </c>
      <c r="E208" s="273" t="s">
        <v>4138</v>
      </c>
      <c r="F208" s="274" t="s">
        <v>4139</v>
      </c>
      <c r="G208" s="275" t="s">
        <v>287</v>
      </c>
      <c r="H208" s="276">
        <v>7</v>
      </c>
      <c r="I208" s="277"/>
      <c r="J208" s="278">
        <f t="shared" si="25"/>
        <v>0</v>
      </c>
      <c r="K208" s="279"/>
      <c r="L208" s="280"/>
      <c r="M208" s="281" t="s">
        <v>1</v>
      </c>
      <c r="N208" s="282" t="s">
        <v>43</v>
      </c>
      <c r="O208" s="73"/>
      <c r="P208" s="225">
        <f t="shared" si="26"/>
        <v>0</v>
      </c>
      <c r="Q208" s="225">
        <v>0</v>
      </c>
      <c r="R208" s="225">
        <f t="shared" si="27"/>
        <v>0</v>
      </c>
      <c r="S208" s="225">
        <v>0</v>
      </c>
      <c r="T208" s="226">
        <f t="shared" si="28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244</v>
      </c>
      <c r="AT208" s="227" t="s">
        <v>489</v>
      </c>
      <c r="AU208" s="227" t="s">
        <v>87</v>
      </c>
      <c r="AY208" s="18" t="s">
        <v>202</v>
      </c>
      <c r="BE208" s="122">
        <f t="shared" si="29"/>
        <v>0</v>
      </c>
      <c r="BF208" s="122">
        <f t="shared" si="30"/>
        <v>0</v>
      </c>
      <c r="BG208" s="122">
        <f t="shared" si="31"/>
        <v>0</v>
      </c>
      <c r="BH208" s="122">
        <f t="shared" si="32"/>
        <v>0</v>
      </c>
      <c r="BI208" s="122">
        <f t="shared" si="33"/>
        <v>0</v>
      </c>
      <c r="BJ208" s="18" t="s">
        <v>87</v>
      </c>
      <c r="BK208" s="122">
        <f t="shared" si="34"/>
        <v>0</v>
      </c>
      <c r="BL208" s="18" t="s">
        <v>208</v>
      </c>
      <c r="BM208" s="227" t="s">
        <v>866</v>
      </c>
    </row>
    <row r="209" spans="1:65" s="2" customFormat="1" ht="49.15" customHeight="1">
      <c r="A209" s="36"/>
      <c r="B209" s="37"/>
      <c r="C209" s="272" t="s">
        <v>558</v>
      </c>
      <c r="D209" s="272" t="s">
        <v>489</v>
      </c>
      <c r="E209" s="273" t="s">
        <v>4140</v>
      </c>
      <c r="F209" s="274" t="s">
        <v>4141</v>
      </c>
      <c r="G209" s="275" t="s">
        <v>287</v>
      </c>
      <c r="H209" s="276">
        <v>1</v>
      </c>
      <c r="I209" s="277"/>
      <c r="J209" s="278">
        <f t="shared" si="25"/>
        <v>0</v>
      </c>
      <c r="K209" s="279"/>
      <c r="L209" s="280"/>
      <c r="M209" s="281" t="s">
        <v>1</v>
      </c>
      <c r="N209" s="282" t="s">
        <v>43</v>
      </c>
      <c r="O209" s="73"/>
      <c r="P209" s="225">
        <f t="shared" si="26"/>
        <v>0</v>
      </c>
      <c r="Q209" s="225">
        <v>0</v>
      </c>
      <c r="R209" s="225">
        <f t="shared" si="27"/>
        <v>0</v>
      </c>
      <c r="S209" s="225">
        <v>0</v>
      </c>
      <c r="T209" s="226">
        <f t="shared" si="28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244</v>
      </c>
      <c r="AT209" s="227" t="s">
        <v>489</v>
      </c>
      <c r="AU209" s="227" t="s">
        <v>87</v>
      </c>
      <c r="AY209" s="18" t="s">
        <v>202</v>
      </c>
      <c r="BE209" s="122">
        <f t="shared" si="29"/>
        <v>0</v>
      </c>
      <c r="BF209" s="122">
        <f t="shared" si="30"/>
        <v>0</v>
      </c>
      <c r="BG209" s="122">
        <f t="shared" si="31"/>
        <v>0</v>
      </c>
      <c r="BH209" s="122">
        <f t="shared" si="32"/>
        <v>0</v>
      </c>
      <c r="BI209" s="122">
        <f t="shared" si="33"/>
        <v>0</v>
      </c>
      <c r="BJ209" s="18" t="s">
        <v>87</v>
      </c>
      <c r="BK209" s="122">
        <f t="shared" si="34"/>
        <v>0</v>
      </c>
      <c r="BL209" s="18" t="s">
        <v>208</v>
      </c>
      <c r="BM209" s="227" t="s">
        <v>877</v>
      </c>
    </row>
    <row r="210" spans="1:65" s="2" customFormat="1" ht="24.2" customHeight="1">
      <c r="A210" s="36"/>
      <c r="B210" s="37"/>
      <c r="C210" s="272" t="s">
        <v>565</v>
      </c>
      <c r="D210" s="272" t="s">
        <v>489</v>
      </c>
      <c r="E210" s="273" t="s">
        <v>4142</v>
      </c>
      <c r="F210" s="274" t="s">
        <v>4143</v>
      </c>
      <c r="G210" s="275" t="s">
        <v>287</v>
      </c>
      <c r="H210" s="276">
        <v>1</v>
      </c>
      <c r="I210" s="277"/>
      <c r="J210" s="278">
        <f t="shared" si="25"/>
        <v>0</v>
      </c>
      <c r="K210" s="279"/>
      <c r="L210" s="280"/>
      <c r="M210" s="281" t="s">
        <v>1</v>
      </c>
      <c r="N210" s="282" t="s">
        <v>43</v>
      </c>
      <c r="O210" s="73"/>
      <c r="P210" s="225">
        <f t="shared" si="26"/>
        <v>0</v>
      </c>
      <c r="Q210" s="225">
        <v>0</v>
      </c>
      <c r="R210" s="225">
        <f t="shared" si="27"/>
        <v>0</v>
      </c>
      <c r="S210" s="225">
        <v>0</v>
      </c>
      <c r="T210" s="226">
        <f t="shared" si="28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244</v>
      </c>
      <c r="AT210" s="227" t="s">
        <v>489</v>
      </c>
      <c r="AU210" s="227" t="s">
        <v>87</v>
      </c>
      <c r="AY210" s="18" t="s">
        <v>202</v>
      </c>
      <c r="BE210" s="122">
        <f t="shared" si="29"/>
        <v>0</v>
      </c>
      <c r="BF210" s="122">
        <f t="shared" si="30"/>
        <v>0</v>
      </c>
      <c r="BG210" s="122">
        <f t="shared" si="31"/>
        <v>0</v>
      </c>
      <c r="BH210" s="122">
        <f t="shared" si="32"/>
        <v>0</v>
      </c>
      <c r="BI210" s="122">
        <f t="shared" si="33"/>
        <v>0</v>
      </c>
      <c r="BJ210" s="18" t="s">
        <v>87</v>
      </c>
      <c r="BK210" s="122">
        <f t="shared" si="34"/>
        <v>0</v>
      </c>
      <c r="BL210" s="18" t="s">
        <v>208</v>
      </c>
      <c r="BM210" s="227" t="s">
        <v>891</v>
      </c>
    </row>
    <row r="211" spans="1:65" s="2" customFormat="1" ht="14.45" customHeight="1">
      <c r="A211" s="36"/>
      <c r="B211" s="37"/>
      <c r="C211" s="272" t="s">
        <v>569</v>
      </c>
      <c r="D211" s="272" t="s">
        <v>489</v>
      </c>
      <c r="E211" s="273" t="s">
        <v>4144</v>
      </c>
      <c r="F211" s="274" t="s">
        <v>4145</v>
      </c>
      <c r="G211" s="275" t="s">
        <v>287</v>
      </c>
      <c r="H211" s="276">
        <v>1</v>
      </c>
      <c r="I211" s="277"/>
      <c r="J211" s="278">
        <f t="shared" si="25"/>
        <v>0</v>
      </c>
      <c r="K211" s="279"/>
      <c r="L211" s="280"/>
      <c r="M211" s="281" t="s">
        <v>1</v>
      </c>
      <c r="N211" s="282" t="s">
        <v>43</v>
      </c>
      <c r="O211" s="73"/>
      <c r="P211" s="225">
        <f t="shared" si="26"/>
        <v>0</v>
      </c>
      <c r="Q211" s="225">
        <v>0</v>
      </c>
      <c r="R211" s="225">
        <f t="shared" si="27"/>
        <v>0</v>
      </c>
      <c r="S211" s="225">
        <v>0</v>
      </c>
      <c r="T211" s="226">
        <f t="shared" si="28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244</v>
      </c>
      <c r="AT211" s="227" t="s">
        <v>489</v>
      </c>
      <c r="AU211" s="227" t="s">
        <v>87</v>
      </c>
      <c r="AY211" s="18" t="s">
        <v>202</v>
      </c>
      <c r="BE211" s="122">
        <f t="shared" si="29"/>
        <v>0</v>
      </c>
      <c r="BF211" s="122">
        <f t="shared" si="30"/>
        <v>0</v>
      </c>
      <c r="BG211" s="122">
        <f t="shared" si="31"/>
        <v>0</v>
      </c>
      <c r="BH211" s="122">
        <f t="shared" si="32"/>
        <v>0</v>
      </c>
      <c r="BI211" s="122">
        <f t="shared" si="33"/>
        <v>0</v>
      </c>
      <c r="BJ211" s="18" t="s">
        <v>87</v>
      </c>
      <c r="BK211" s="122">
        <f t="shared" si="34"/>
        <v>0</v>
      </c>
      <c r="BL211" s="18" t="s">
        <v>208</v>
      </c>
      <c r="BM211" s="227" t="s">
        <v>901</v>
      </c>
    </row>
    <row r="212" spans="1:65" s="12" customFormat="1" ht="22.9" customHeight="1">
      <c r="B212" s="199"/>
      <c r="C212" s="200"/>
      <c r="D212" s="201" t="s">
        <v>76</v>
      </c>
      <c r="E212" s="213" t="s">
        <v>4013</v>
      </c>
      <c r="F212" s="213" t="s">
        <v>4146</v>
      </c>
      <c r="G212" s="200"/>
      <c r="H212" s="200"/>
      <c r="I212" s="203"/>
      <c r="J212" s="214">
        <f>BK212</f>
        <v>0</v>
      </c>
      <c r="K212" s="200"/>
      <c r="L212" s="205"/>
      <c r="M212" s="206"/>
      <c r="N212" s="207"/>
      <c r="O212" s="207"/>
      <c r="P212" s="208">
        <f>SUM(P213:P217)</f>
        <v>0</v>
      </c>
      <c r="Q212" s="207"/>
      <c r="R212" s="208">
        <f>SUM(R213:R217)</f>
        <v>0</v>
      </c>
      <c r="S212" s="207"/>
      <c r="T212" s="209">
        <f>SUM(T213:T217)</f>
        <v>0</v>
      </c>
      <c r="AR212" s="210" t="s">
        <v>215</v>
      </c>
      <c r="AT212" s="211" t="s">
        <v>76</v>
      </c>
      <c r="AU212" s="211" t="s">
        <v>81</v>
      </c>
      <c r="AY212" s="210" t="s">
        <v>202</v>
      </c>
      <c r="BK212" s="212">
        <f>SUM(BK213:BK217)</f>
        <v>0</v>
      </c>
    </row>
    <row r="213" spans="1:65" s="2" customFormat="1" ht="14.45" customHeight="1">
      <c r="A213" s="36"/>
      <c r="B213" s="37"/>
      <c r="C213" s="272" t="s">
        <v>576</v>
      </c>
      <c r="D213" s="272" t="s">
        <v>489</v>
      </c>
      <c r="E213" s="273" t="s">
        <v>4147</v>
      </c>
      <c r="F213" s="274" t="s">
        <v>4148</v>
      </c>
      <c r="G213" s="275" t="s">
        <v>287</v>
      </c>
      <c r="H213" s="276">
        <v>15</v>
      </c>
      <c r="I213" s="277"/>
      <c r="J213" s="278">
        <f>ROUND(I213*H213,2)</f>
        <v>0</v>
      </c>
      <c r="K213" s="279"/>
      <c r="L213" s="280"/>
      <c r="M213" s="281" t="s">
        <v>1</v>
      </c>
      <c r="N213" s="282" t="s">
        <v>43</v>
      </c>
      <c r="O213" s="73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7" t="s">
        <v>244</v>
      </c>
      <c r="AT213" s="227" t="s">
        <v>489</v>
      </c>
      <c r="AU213" s="227" t="s">
        <v>87</v>
      </c>
      <c r="AY213" s="18" t="s">
        <v>202</v>
      </c>
      <c r="BE213" s="122">
        <f>IF(N213="základná",J213,0)</f>
        <v>0</v>
      </c>
      <c r="BF213" s="122">
        <f>IF(N213="znížená",J213,0)</f>
        <v>0</v>
      </c>
      <c r="BG213" s="122">
        <f>IF(N213="zákl. prenesená",J213,0)</f>
        <v>0</v>
      </c>
      <c r="BH213" s="122">
        <f>IF(N213="zníž. prenesená",J213,0)</f>
        <v>0</v>
      </c>
      <c r="BI213" s="122">
        <f>IF(N213="nulová",J213,0)</f>
        <v>0</v>
      </c>
      <c r="BJ213" s="18" t="s">
        <v>87</v>
      </c>
      <c r="BK213" s="122">
        <f>ROUND(I213*H213,2)</f>
        <v>0</v>
      </c>
      <c r="BL213" s="18" t="s">
        <v>208</v>
      </c>
      <c r="BM213" s="227" t="s">
        <v>912</v>
      </c>
    </row>
    <row r="214" spans="1:65" s="2" customFormat="1" ht="14.45" customHeight="1">
      <c r="A214" s="36"/>
      <c r="B214" s="37"/>
      <c r="C214" s="272" t="s">
        <v>581</v>
      </c>
      <c r="D214" s="272" t="s">
        <v>489</v>
      </c>
      <c r="E214" s="273" t="s">
        <v>4149</v>
      </c>
      <c r="F214" s="274" t="s">
        <v>4150</v>
      </c>
      <c r="G214" s="275" t="s">
        <v>287</v>
      </c>
      <c r="H214" s="276">
        <v>15</v>
      </c>
      <c r="I214" s="277"/>
      <c r="J214" s="278">
        <f>ROUND(I214*H214,2)</f>
        <v>0</v>
      </c>
      <c r="K214" s="279"/>
      <c r="L214" s="280"/>
      <c r="M214" s="281" t="s">
        <v>1</v>
      </c>
      <c r="N214" s="282" t="s">
        <v>43</v>
      </c>
      <c r="O214" s="73"/>
      <c r="P214" s="225">
        <f>O214*H214</f>
        <v>0</v>
      </c>
      <c r="Q214" s="225">
        <v>0</v>
      </c>
      <c r="R214" s="225">
        <f>Q214*H214</f>
        <v>0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244</v>
      </c>
      <c r="AT214" s="227" t="s">
        <v>489</v>
      </c>
      <c r="AU214" s="227" t="s">
        <v>87</v>
      </c>
      <c r="AY214" s="18" t="s">
        <v>202</v>
      </c>
      <c r="BE214" s="122">
        <f>IF(N214="základná",J214,0)</f>
        <v>0</v>
      </c>
      <c r="BF214" s="122">
        <f>IF(N214="znížená",J214,0)</f>
        <v>0</v>
      </c>
      <c r="BG214" s="122">
        <f>IF(N214="zákl. prenesená",J214,0)</f>
        <v>0</v>
      </c>
      <c r="BH214" s="122">
        <f>IF(N214="zníž. prenesená",J214,0)</f>
        <v>0</v>
      </c>
      <c r="BI214" s="122">
        <f>IF(N214="nulová",J214,0)</f>
        <v>0</v>
      </c>
      <c r="BJ214" s="18" t="s">
        <v>87</v>
      </c>
      <c r="BK214" s="122">
        <f>ROUND(I214*H214,2)</f>
        <v>0</v>
      </c>
      <c r="BL214" s="18" t="s">
        <v>208</v>
      </c>
      <c r="BM214" s="227" t="s">
        <v>922</v>
      </c>
    </row>
    <row r="215" spans="1:65" s="2" customFormat="1" ht="14.45" customHeight="1">
      <c r="A215" s="36"/>
      <c r="B215" s="37"/>
      <c r="C215" s="272" t="s">
        <v>585</v>
      </c>
      <c r="D215" s="272" t="s">
        <v>489</v>
      </c>
      <c r="E215" s="273" t="s">
        <v>4151</v>
      </c>
      <c r="F215" s="274" t="s">
        <v>2208</v>
      </c>
      <c r="G215" s="275" t="s">
        <v>287</v>
      </c>
      <c r="H215" s="276">
        <v>15</v>
      </c>
      <c r="I215" s="277"/>
      <c r="J215" s="278">
        <f>ROUND(I215*H215,2)</f>
        <v>0</v>
      </c>
      <c r="K215" s="279"/>
      <c r="L215" s="280"/>
      <c r="M215" s="281" t="s">
        <v>1</v>
      </c>
      <c r="N215" s="282" t="s">
        <v>43</v>
      </c>
      <c r="O215" s="73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244</v>
      </c>
      <c r="AT215" s="227" t="s">
        <v>489</v>
      </c>
      <c r="AU215" s="227" t="s">
        <v>87</v>
      </c>
      <c r="AY215" s="18" t="s">
        <v>202</v>
      </c>
      <c r="BE215" s="122">
        <f>IF(N215="základná",J215,0)</f>
        <v>0</v>
      </c>
      <c r="BF215" s="122">
        <f>IF(N215="znížená",J215,0)</f>
        <v>0</v>
      </c>
      <c r="BG215" s="122">
        <f>IF(N215="zákl. prenesená",J215,0)</f>
        <v>0</v>
      </c>
      <c r="BH215" s="122">
        <f>IF(N215="zníž. prenesená",J215,0)</f>
        <v>0</v>
      </c>
      <c r="BI215" s="122">
        <f>IF(N215="nulová",J215,0)</f>
        <v>0</v>
      </c>
      <c r="BJ215" s="18" t="s">
        <v>87</v>
      </c>
      <c r="BK215" s="122">
        <f>ROUND(I215*H215,2)</f>
        <v>0</v>
      </c>
      <c r="BL215" s="18" t="s">
        <v>208</v>
      </c>
      <c r="BM215" s="227" t="s">
        <v>932</v>
      </c>
    </row>
    <row r="216" spans="1:65" s="2" customFormat="1" ht="14.45" customHeight="1">
      <c r="A216" s="36"/>
      <c r="B216" s="37"/>
      <c r="C216" s="272" t="s">
        <v>591</v>
      </c>
      <c r="D216" s="272" t="s">
        <v>489</v>
      </c>
      <c r="E216" s="273" t="s">
        <v>4152</v>
      </c>
      <c r="F216" s="274" t="s">
        <v>2210</v>
      </c>
      <c r="G216" s="275" t="s">
        <v>287</v>
      </c>
      <c r="H216" s="276">
        <v>15</v>
      </c>
      <c r="I216" s="277"/>
      <c r="J216" s="278">
        <f>ROUND(I216*H216,2)</f>
        <v>0</v>
      </c>
      <c r="K216" s="279"/>
      <c r="L216" s="280"/>
      <c r="M216" s="281" t="s">
        <v>1</v>
      </c>
      <c r="N216" s="282" t="s">
        <v>43</v>
      </c>
      <c r="O216" s="73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244</v>
      </c>
      <c r="AT216" s="227" t="s">
        <v>489</v>
      </c>
      <c r="AU216" s="227" t="s">
        <v>87</v>
      </c>
      <c r="AY216" s="18" t="s">
        <v>202</v>
      </c>
      <c r="BE216" s="122">
        <f>IF(N216="základná",J216,0)</f>
        <v>0</v>
      </c>
      <c r="BF216" s="122">
        <f>IF(N216="znížená",J216,0)</f>
        <v>0</v>
      </c>
      <c r="BG216" s="122">
        <f>IF(N216="zákl. prenesená",J216,0)</f>
        <v>0</v>
      </c>
      <c r="BH216" s="122">
        <f>IF(N216="zníž. prenesená",J216,0)</f>
        <v>0</v>
      </c>
      <c r="BI216" s="122">
        <f>IF(N216="nulová",J216,0)</f>
        <v>0</v>
      </c>
      <c r="BJ216" s="18" t="s">
        <v>87</v>
      </c>
      <c r="BK216" s="122">
        <f>ROUND(I216*H216,2)</f>
        <v>0</v>
      </c>
      <c r="BL216" s="18" t="s">
        <v>208</v>
      </c>
      <c r="BM216" s="227" t="s">
        <v>942</v>
      </c>
    </row>
    <row r="217" spans="1:65" s="2" customFormat="1" ht="24.2" customHeight="1">
      <c r="A217" s="36"/>
      <c r="B217" s="37"/>
      <c r="C217" s="272" t="s">
        <v>598</v>
      </c>
      <c r="D217" s="272" t="s">
        <v>489</v>
      </c>
      <c r="E217" s="273" t="s">
        <v>4153</v>
      </c>
      <c r="F217" s="274" t="s">
        <v>2212</v>
      </c>
      <c r="G217" s="275" t="s">
        <v>2213</v>
      </c>
      <c r="H217" s="276">
        <v>100</v>
      </c>
      <c r="I217" s="277"/>
      <c r="J217" s="278">
        <f>ROUND(I217*H217,2)</f>
        <v>0</v>
      </c>
      <c r="K217" s="279"/>
      <c r="L217" s="280"/>
      <c r="M217" s="281" t="s">
        <v>1</v>
      </c>
      <c r="N217" s="282" t="s">
        <v>43</v>
      </c>
      <c r="O217" s="73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244</v>
      </c>
      <c r="AT217" s="227" t="s">
        <v>489</v>
      </c>
      <c r="AU217" s="227" t="s">
        <v>87</v>
      </c>
      <c r="AY217" s="18" t="s">
        <v>202</v>
      </c>
      <c r="BE217" s="122">
        <f>IF(N217="základná",J217,0)</f>
        <v>0</v>
      </c>
      <c r="BF217" s="122">
        <f>IF(N217="znížená",J217,0)</f>
        <v>0</v>
      </c>
      <c r="BG217" s="122">
        <f>IF(N217="zákl. prenesená",J217,0)</f>
        <v>0</v>
      </c>
      <c r="BH217" s="122">
        <f>IF(N217="zníž. prenesená",J217,0)</f>
        <v>0</v>
      </c>
      <c r="BI217" s="122">
        <f>IF(N217="nulová",J217,0)</f>
        <v>0</v>
      </c>
      <c r="BJ217" s="18" t="s">
        <v>87</v>
      </c>
      <c r="BK217" s="122">
        <f>ROUND(I217*H217,2)</f>
        <v>0</v>
      </c>
      <c r="BL217" s="18" t="s">
        <v>208</v>
      </c>
      <c r="BM217" s="227" t="s">
        <v>952</v>
      </c>
    </row>
    <row r="218" spans="1:65" s="12" customFormat="1" ht="22.9" customHeight="1">
      <c r="B218" s="199"/>
      <c r="C218" s="200"/>
      <c r="D218" s="201" t="s">
        <v>76</v>
      </c>
      <c r="E218" s="213" t="s">
        <v>4030</v>
      </c>
      <c r="F218" s="213" t="s">
        <v>4154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SUM(P219:P232)</f>
        <v>0</v>
      </c>
      <c r="Q218" s="207"/>
      <c r="R218" s="208">
        <f>SUM(R219:R232)</f>
        <v>0</v>
      </c>
      <c r="S218" s="207"/>
      <c r="T218" s="209">
        <f>SUM(T219:T232)</f>
        <v>0</v>
      </c>
      <c r="AR218" s="210" t="s">
        <v>215</v>
      </c>
      <c r="AT218" s="211" t="s">
        <v>76</v>
      </c>
      <c r="AU218" s="211" t="s">
        <v>81</v>
      </c>
      <c r="AY218" s="210" t="s">
        <v>202</v>
      </c>
      <c r="BK218" s="212">
        <f>SUM(BK219:BK232)</f>
        <v>0</v>
      </c>
    </row>
    <row r="219" spans="1:65" s="2" customFormat="1" ht="14.45" customHeight="1">
      <c r="A219" s="36"/>
      <c r="B219" s="37"/>
      <c r="C219" s="272" t="s">
        <v>603</v>
      </c>
      <c r="D219" s="272" t="s">
        <v>489</v>
      </c>
      <c r="E219" s="273" t="s">
        <v>2218</v>
      </c>
      <c r="F219" s="274" t="s">
        <v>2217</v>
      </c>
      <c r="G219" s="275" t="s">
        <v>287</v>
      </c>
      <c r="H219" s="276">
        <v>5</v>
      </c>
      <c r="I219" s="277"/>
      <c r="J219" s="278">
        <f t="shared" ref="J219:J232" si="35">ROUND(I219*H219,2)</f>
        <v>0</v>
      </c>
      <c r="K219" s="279"/>
      <c r="L219" s="280"/>
      <c r="M219" s="281" t="s">
        <v>1</v>
      </c>
      <c r="N219" s="282" t="s">
        <v>43</v>
      </c>
      <c r="O219" s="73"/>
      <c r="P219" s="225">
        <f t="shared" ref="P219:P232" si="36">O219*H219</f>
        <v>0</v>
      </c>
      <c r="Q219" s="225">
        <v>0</v>
      </c>
      <c r="R219" s="225">
        <f t="shared" ref="R219:R232" si="37">Q219*H219</f>
        <v>0</v>
      </c>
      <c r="S219" s="225">
        <v>0</v>
      </c>
      <c r="T219" s="226">
        <f t="shared" ref="T219:T232" si="38"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7" t="s">
        <v>244</v>
      </c>
      <c r="AT219" s="227" t="s">
        <v>489</v>
      </c>
      <c r="AU219" s="227" t="s">
        <v>87</v>
      </c>
      <c r="AY219" s="18" t="s">
        <v>202</v>
      </c>
      <c r="BE219" s="122">
        <f t="shared" ref="BE219:BE232" si="39">IF(N219="základná",J219,0)</f>
        <v>0</v>
      </c>
      <c r="BF219" s="122">
        <f t="shared" ref="BF219:BF232" si="40">IF(N219="znížená",J219,0)</f>
        <v>0</v>
      </c>
      <c r="BG219" s="122">
        <f t="shared" ref="BG219:BG232" si="41">IF(N219="zákl. prenesená",J219,0)</f>
        <v>0</v>
      </c>
      <c r="BH219" s="122">
        <f t="shared" ref="BH219:BH232" si="42">IF(N219="zníž. prenesená",J219,0)</f>
        <v>0</v>
      </c>
      <c r="BI219" s="122">
        <f t="shared" ref="BI219:BI232" si="43">IF(N219="nulová",J219,0)</f>
        <v>0</v>
      </c>
      <c r="BJ219" s="18" t="s">
        <v>87</v>
      </c>
      <c r="BK219" s="122">
        <f t="shared" ref="BK219:BK232" si="44">ROUND(I219*H219,2)</f>
        <v>0</v>
      </c>
      <c r="BL219" s="18" t="s">
        <v>208</v>
      </c>
      <c r="BM219" s="227" t="s">
        <v>962</v>
      </c>
    </row>
    <row r="220" spans="1:65" s="2" customFormat="1" ht="14.45" customHeight="1">
      <c r="A220" s="36"/>
      <c r="B220" s="37"/>
      <c r="C220" s="272" t="s">
        <v>608</v>
      </c>
      <c r="D220" s="272" t="s">
        <v>489</v>
      </c>
      <c r="E220" s="273" t="s">
        <v>2220</v>
      </c>
      <c r="F220" s="274" t="s">
        <v>2219</v>
      </c>
      <c r="G220" s="275" t="s">
        <v>287</v>
      </c>
      <c r="H220" s="276">
        <v>15</v>
      </c>
      <c r="I220" s="277"/>
      <c r="J220" s="278">
        <f t="shared" si="35"/>
        <v>0</v>
      </c>
      <c r="K220" s="279"/>
      <c r="L220" s="280"/>
      <c r="M220" s="281" t="s">
        <v>1</v>
      </c>
      <c r="N220" s="282" t="s">
        <v>43</v>
      </c>
      <c r="O220" s="73"/>
      <c r="P220" s="225">
        <f t="shared" si="36"/>
        <v>0</v>
      </c>
      <c r="Q220" s="225">
        <v>0</v>
      </c>
      <c r="R220" s="225">
        <f t="shared" si="37"/>
        <v>0</v>
      </c>
      <c r="S220" s="225">
        <v>0</v>
      </c>
      <c r="T220" s="226">
        <f t="shared" si="38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7" t="s">
        <v>244</v>
      </c>
      <c r="AT220" s="227" t="s">
        <v>489</v>
      </c>
      <c r="AU220" s="227" t="s">
        <v>87</v>
      </c>
      <c r="AY220" s="18" t="s">
        <v>202</v>
      </c>
      <c r="BE220" s="122">
        <f t="shared" si="39"/>
        <v>0</v>
      </c>
      <c r="BF220" s="122">
        <f t="shared" si="40"/>
        <v>0</v>
      </c>
      <c r="BG220" s="122">
        <f t="shared" si="41"/>
        <v>0</v>
      </c>
      <c r="BH220" s="122">
        <f t="shared" si="42"/>
        <v>0</v>
      </c>
      <c r="BI220" s="122">
        <f t="shared" si="43"/>
        <v>0</v>
      </c>
      <c r="BJ220" s="18" t="s">
        <v>87</v>
      </c>
      <c r="BK220" s="122">
        <f t="shared" si="44"/>
        <v>0</v>
      </c>
      <c r="BL220" s="18" t="s">
        <v>208</v>
      </c>
      <c r="BM220" s="227" t="s">
        <v>972</v>
      </c>
    </row>
    <row r="221" spans="1:65" s="2" customFormat="1" ht="14.45" customHeight="1">
      <c r="A221" s="36"/>
      <c r="B221" s="37"/>
      <c r="C221" s="272" t="s">
        <v>615</v>
      </c>
      <c r="D221" s="272" t="s">
        <v>489</v>
      </c>
      <c r="E221" s="273" t="s">
        <v>2222</v>
      </c>
      <c r="F221" s="274" t="s">
        <v>2223</v>
      </c>
      <c r="G221" s="275" t="s">
        <v>287</v>
      </c>
      <c r="H221" s="276">
        <v>30</v>
      </c>
      <c r="I221" s="277"/>
      <c r="J221" s="278">
        <f t="shared" si="35"/>
        <v>0</v>
      </c>
      <c r="K221" s="279"/>
      <c r="L221" s="280"/>
      <c r="M221" s="281" t="s">
        <v>1</v>
      </c>
      <c r="N221" s="282" t="s">
        <v>43</v>
      </c>
      <c r="O221" s="73"/>
      <c r="P221" s="225">
        <f t="shared" si="36"/>
        <v>0</v>
      </c>
      <c r="Q221" s="225">
        <v>0</v>
      </c>
      <c r="R221" s="225">
        <f t="shared" si="37"/>
        <v>0</v>
      </c>
      <c r="S221" s="225">
        <v>0</v>
      </c>
      <c r="T221" s="226">
        <f t="shared" si="38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489</v>
      </c>
      <c r="AU221" s="227" t="s">
        <v>87</v>
      </c>
      <c r="AY221" s="18" t="s">
        <v>202</v>
      </c>
      <c r="BE221" s="122">
        <f t="shared" si="39"/>
        <v>0</v>
      </c>
      <c r="BF221" s="122">
        <f t="shared" si="40"/>
        <v>0</v>
      </c>
      <c r="BG221" s="122">
        <f t="shared" si="41"/>
        <v>0</v>
      </c>
      <c r="BH221" s="122">
        <f t="shared" si="42"/>
        <v>0</v>
      </c>
      <c r="BI221" s="122">
        <f t="shared" si="43"/>
        <v>0</v>
      </c>
      <c r="BJ221" s="18" t="s">
        <v>87</v>
      </c>
      <c r="BK221" s="122">
        <f t="shared" si="44"/>
        <v>0</v>
      </c>
      <c r="BL221" s="18" t="s">
        <v>208</v>
      </c>
      <c r="BM221" s="227" t="s">
        <v>984</v>
      </c>
    </row>
    <row r="222" spans="1:65" s="2" customFormat="1" ht="14.45" customHeight="1">
      <c r="A222" s="36"/>
      <c r="B222" s="37"/>
      <c r="C222" s="272" t="s">
        <v>624</v>
      </c>
      <c r="D222" s="272" t="s">
        <v>489</v>
      </c>
      <c r="E222" s="273" t="s">
        <v>2224</v>
      </c>
      <c r="F222" s="274" t="s">
        <v>2225</v>
      </c>
      <c r="G222" s="275" t="s">
        <v>287</v>
      </c>
      <c r="H222" s="276">
        <v>50</v>
      </c>
      <c r="I222" s="277"/>
      <c r="J222" s="278">
        <f t="shared" si="35"/>
        <v>0</v>
      </c>
      <c r="K222" s="279"/>
      <c r="L222" s="280"/>
      <c r="M222" s="281" t="s">
        <v>1</v>
      </c>
      <c r="N222" s="282" t="s">
        <v>43</v>
      </c>
      <c r="O222" s="73"/>
      <c r="P222" s="225">
        <f t="shared" si="36"/>
        <v>0</v>
      </c>
      <c r="Q222" s="225">
        <v>0</v>
      </c>
      <c r="R222" s="225">
        <f t="shared" si="37"/>
        <v>0</v>
      </c>
      <c r="S222" s="225">
        <v>0</v>
      </c>
      <c r="T222" s="226">
        <f t="shared" si="38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244</v>
      </c>
      <c r="AT222" s="227" t="s">
        <v>489</v>
      </c>
      <c r="AU222" s="227" t="s">
        <v>87</v>
      </c>
      <c r="AY222" s="18" t="s">
        <v>202</v>
      </c>
      <c r="BE222" s="122">
        <f t="shared" si="39"/>
        <v>0</v>
      </c>
      <c r="BF222" s="122">
        <f t="shared" si="40"/>
        <v>0</v>
      </c>
      <c r="BG222" s="122">
        <f t="shared" si="41"/>
        <v>0</v>
      </c>
      <c r="BH222" s="122">
        <f t="shared" si="42"/>
        <v>0</v>
      </c>
      <c r="BI222" s="122">
        <f t="shared" si="43"/>
        <v>0</v>
      </c>
      <c r="BJ222" s="18" t="s">
        <v>87</v>
      </c>
      <c r="BK222" s="122">
        <f t="shared" si="44"/>
        <v>0</v>
      </c>
      <c r="BL222" s="18" t="s">
        <v>208</v>
      </c>
      <c r="BM222" s="227" t="s">
        <v>994</v>
      </c>
    </row>
    <row r="223" spans="1:65" s="2" customFormat="1" ht="14.45" customHeight="1">
      <c r="A223" s="36"/>
      <c r="B223" s="37"/>
      <c r="C223" s="272" t="s">
        <v>630</v>
      </c>
      <c r="D223" s="272" t="s">
        <v>489</v>
      </c>
      <c r="E223" s="273" t="s">
        <v>4155</v>
      </c>
      <c r="F223" s="274" t="s">
        <v>4156</v>
      </c>
      <c r="G223" s="275" t="s">
        <v>287</v>
      </c>
      <c r="H223" s="276">
        <v>100</v>
      </c>
      <c r="I223" s="277"/>
      <c r="J223" s="278">
        <f t="shared" si="35"/>
        <v>0</v>
      </c>
      <c r="K223" s="279"/>
      <c r="L223" s="280"/>
      <c r="M223" s="281" t="s">
        <v>1</v>
      </c>
      <c r="N223" s="282" t="s">
        <v>43</v>
      </c>
      <c r="O223" s="73"/>
      <c r="P223" s="225">
        <f t="shared" si="36"/>
        <v>0</v>
      </c>
      <c r="Q223" s="225">
        <v>0</v>
      </c>
      <c r="R223" s="225">
        <f t="shared" si="37"/>
        <v>0</v>
      </c>
      <c r="S223" s="225">
        <v>0</v>
      </c>
      <c r="T223" s="226">
        <f t="shared" si="38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7" t="s">
        <v>244</v>
      </c>
      <c r="AT223" s="227" t="s">
        <v>489</v>
      </c>
      <c r="AU223" s="227" t="s">
        <v>87</v>
      </c>
      <c r="AY223" s="18" t="s">
        <v>202</v>
      </c>
      <c r="BE223" s="122">
        <f t="shared" si="39"/>
        <v>0</v>
      </c>
      <c r="BF223" s="122">
        <f t="shared" si="40"/>
        <v>0</v>
      </c>
      <c r="BG223" s="122">
        <f t="shared" si="41"/>
        <v>0</v>
      </c>
      <c r="BH223" s="122">
        <f t="shared" si="42"/>
        <v>0</v>
      </c>
      <c r="BI223" s="122">
        <f t="shared" si="43"/>
        <v>0</v>
      </c>
      <c r="BJ223" s="18" t="s">
        <v>87</v>
      </c>
      <c r="BK223" s="122">
        <f t="shared" si="44"/>
        <v>0</v>
      </c>
      <c r="BL223" s="18" t="s">
        <v>208</v>
      </c>
      <c r="BM223" s="227" t="s">
        <v>1001</v>
      </c>
    </row>
    <row r="224" spans="1:65" s="2" customFormat="1" ht="14.45" customHeight="1">
      <c r="A224" s="36"/>
      <c r="B224" s="37"/>
      <c r="C224" s="272" t="s">
        <v>637</v>
      </c>
      <c r="D224" s="272" t="s">
        <v>489</v>
      </c>
      <c r="E224" s="273" t="s">
        <v>4157</v>
      </c>
      <c r="F224" s="274" t="s">
        <v>4158</v>
      </c>
      <c r="G224" s="275" t="s">
        <v>230</v>
      </c>
      <c r="H224" s="276">
        <v>280</v>
      </c>
      <c r="I224" s="277"/>
      <c r="J224" s="278">
        <f t="shared" si="35"/>
        <v>0</v>
      </c>
      <c r="K224" s="279"/>
      <c r="L224" s="280"/>
      <c r="M224" s="281" t="s">
        <v>1</v>
      </c>
      <c r="N224" s="282" t="s">
        <v>43</v>
      </c>
      <c r="O224" s="73"/>
      <c r="P224" s="225">
        <f t="shared" si="36"/>
        <v>0</v>
      </c>
      <c r="Q224" s="225">
        <v>0</v>
      </c>
      <c r="R224" s="225">
        <f t="shared" si="37"/>
        <v>0</v>
      </c>
      <c r="S224" s="225">
        <v>0</v>
      </c>
      <c r="T224" s="226">
        <f t="shared" si="38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244</v>
      </c>
      <c r="AT224" s="227" t="s">
        <v>489</v>
      </c>
      <c r="AU224" s="227" t="s">
        <v>87</v>
      </c>
      <c r="AY224" s="18" t="s">
        <v>202</v>
      </c>
      <c r="BE224" s="122">
        <f t="shared" si="39"/>
        <v>0</v>
      </c>
      <c r="BF224" s="122">
        <f t="shared" si="40"/>
        <v>0</v>
      </c>
      <c r="BG224" s="122">
        <f t="shared" si="41"/>
        <v>0</v>
      </c>
      <c r="BH224" s="122">
        <f t="shared" si="42"/>
        <v>0</v>
      </c>
      <c r="BI224" s="122">
        <f t="shared" si="43"/>
        <v>0</v>
      </c>
      <c r="BJ224" s="18" t="s">
        <v>87</v>
      </c>
      <c r="BK224" s="122">
        <f t="shared" si="44"/>
        <v>0</v>
      </c>
      <c r="BL224" s="18" t="s">
        <v>208</v>
      </c>
      <c r="BM224" s="227" t="s">
        <v>1012</v>
      </c>
    </row>
    <row r="225" spans="1:65" s="2" customFormat="1" ht="24.2" customHeight="1">
      <c r="A225" s="36"/>
      <c r="B225" s="37"/>
      <c r="C225" s="272" t="s">
        <v>641</v>
      </c>
      <c r="D225" s="272" t="s">
        <v>489</v>
      </c>
      <c r="E225" s="273" t="s">
        <v>4159</v>
      </c>
      <c r="F225" s="274" t="s">
        <v>4160</v>
      </c>
      <c r="G225" s="275" t="s">
        <v>230</v>
      </c>
      <c r="H225" s="276">
        <v>250</v>
      </c>
      <c r="I225" s="277"/>
      <c r="J225" s="278">
        <f t="shared" si="35"/>
        <v>0</v>
      </c>
      <c r="K225" s="279"/>
      <c r="L225" s="280"/>
      <c r="M225" s="281" t="s">
        <v>1</v>
      </c>
      <c r="N225" s="282" t="s">
        <v>43</v>
      </c>
      <c r="O225" s="73"/>
      <c r="P225" s="225">
        <f t="shared" si="36"/>
        <v>0</v>
      </c>
      <c r="Q225" s="225">
        <v>0</v>
      </c>
      <c r="R225" s="225">
        <f t="shared" si="37"/>
        <v>0</v>
      </c>
      <c r="S225" s="225">
        <v>0</v>
      </c>
      <c r="T225" s="226">
        <f t="shared" si="38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244</v>
      </c>
      <c r="AT225" s="227" t="s">
        <v>489</v>
      </c>
      <c r="AU225" s="227" t="s">
        <v>87</v>
      </c>
      <c r="AY225" s="18" t="s">
        <v>202</v>
      </c>
      <c r="BE225" s="122">
        <f t="shared" si="39"/>
        <v>0</v>
      </c>
      <c r="BF225" s="122">
        <f t="shared" si="40"/>
        <v>0</v>
      </c>
      <c r="BG225" s="122">
        <f t="shared" si="41"/>
        <v>0</v>
      </c>
      <c r="BH225" s="122">
        <f t="shared" si="42"/>
        <v>0</v>
      </c>
      <c r="BI225" s="122">
        <f t="shared" si="43"/>
        <v>0</v>
      </c>
      <c r="BJ225" s="18" t="s">
        <v>87</v>
      </c>
      <c r="BK225" s="122">
        <f t="shared" si="44"/>
        <v>0</v>
      </c>
      <c r="BL225" s="18" t="s">
        <v>208</v>
      </c>
      <c r="BM225" s="227" t="s">
        <v>1021</v>
      </c>
    </row>
    <row r="226" spans="1:65" s="2" customFormat="1" ht="24.2" customHeight="1">
      <c r="A226" s="36"/>
      <c r="B226" s="37"/>
      <c r="C226" s="272" t="s">
        <v>646</v>
      </c>
      <c r="D226" s="272" t="s">
        <v>489</v>
      </c>
      <c r="E226" s="273" t="s">
        <v>2226</v>
      </c>
      <c r="F226" s="274" t="s">
        <v>2231</v>
      </c>
      <c r="G226" s="275" t="s">
        <v>230</v>
      </c>
      <c r="H226" s="276">
        <v>10</v>
      </c>
      <c r="I226" s="277"/>
      <c r="J226" s="278">
        <f t="shared" si="35"/>
        <v>0</v>
      </c>
      <c r="K226" s="279"/>
      <c r="L226" s="280"/>
      <c r="M226" s="281" t="s">
        <v>1</v>
      </c>
      <c r="N226" s="282" t="s">
        <v>43</v>
      </c>
      <c r="O226" s="73"/>
      <c r="P226" s="225">
        <f t="shared" si="36"/>
        <v>0</v>
      </c>
      <c r="Q226" s="225">
        <v>0</v>
      </c>
      <c r="R226" s="225">
        <f t="shared" si="37"/>
        <v>0</v>
      </c>
      <c r="S226" s="225">
        <v>0</v>
      </c>
      <c r="T226" s="226">
        <f t="shared" si="38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244</v>
      </c>
      <c r="AT226" s="227" t="s">
        <v>489</v>
      </c>
      <c r="AU226" s="227" t="s">
        <v>87</v>
      </c>
      <c r="AY226" s="18" t="s">
        <v>202</v>
      </c>
      <c r="BE226" s="122">
        <f t="shared" si="39"/>
        <v>0</v>
      </c>
      <c r="BF226" s="122">
        <f t="shared" si="40"/>
        <v>0</v>
      </c>
      <c r="BG226" s="122">
        <f t="shared" si="41"/>
        <v>0</v>
      </c>
      <c r="BH226" s="122">
        <f t="shared" si="42"/>
        <v>0</v>
      </c>
      <c r="BI226" s="122">
        <f t="shared" si="43"/>
        <v>0</v>
      </c>
      <c r="BJ226" s="18" t="s">
        <v>87</v>
      </c>
      <c r="BK226" s="122">
        <f t="shared" si="44"/>
        <v>0</v>
      </c>
      <c r="BL226" s="18" t="s">
        <v>208</v>
      </c>
      <c r="BM226" s="227" t="s">
        <v>1041</v>
      </c>
    </row>
    <row r="227" spans="1:65" s="2" customFormat="1" ht="24.2" customHeight="1">
      <c r="A227" s="36"/>
      <c r="B227" s="37"/>
      <c r="C227" s="272" t="s">
        <v>651</v>
      </c>
      <c r="D227" s="272" t="s">
        <v>489</v>
      </c>
      <c r="E227" s="273" t="s">
        <v>2228</v>
      </c>
      <c r="F227" s="274" t="s">
        <v>2233</v>
      </c>
      <c r="G227" s="275" t="s">
        <v>230</v>
      </c>
      <c r="H227" s="276">
        <v>130</v>
      </c>
      <c r="I227" s="277"/>
      <c r="J227" s="278">
        <f t="shared" si="35"/>
        <v>0</v>
      </c>
      <c r="K227" s="279"/>
      <c r="L227" s="280"/>
      <c r="M227" s="281" t="s">
        <v>1</v>
      </c>
      <c r="N227" s="282" t="s">
        <v>43</v>
      </c>
      <c r="O227" s="73"/>
      <c r="P227" s="225">
        <f t="shared" si="36"/>
        <v>0</v>
      </c>
      <c r="Q227" s="225">
        <v>0</v>
      </c>
      <c r="R227" s="225">
        <f t="shared" si="37"/>
        <v>0</v>
      </c>
      <c r="S227" s="225">
        <v>0</v>
      </c>
      <c r="T227" s="226">
        <f t="shared" si="38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244</v>
      </c>
      <c r="AT227" s="227" t="s">
        <v>489</v>
      </c>
      <c r="AU227" s="227" t="s">
        <v>87</v>
      </c>
      <c r="AY227" s="18" t="s">
        <v>202</v>
      </c>
      <c r="BE227" s="122">
        <f t="shared" si="39"/>
        <v>0</v>
      </c>
      <c r="BF227" s="122">
        <f t="shared" si="40"/>
        <v>0</v>
      </c>
      <c r="BG227" s="122">
        <f t="shared" si="41"/>
        <v>0</v>
      </c>
      <c r="BH227" s="122">
        <f t="shared" si="42"/>
        <v>0</v>
      </c>
      <c r="BI227" s="122">
        <f t="shared" si="43"/>
        <v>0</v>
      </c>
      <c r="BJ227" s="18" t="s">
        <v>87</v>
      </c>
      <c r="BK227" s="122">
        <f t="shared" si="44"/>
        <v>0</v>
      </c>
      <c r="BL227" s="18" t="s">
        <v>208</v>
      </c>
      <c r="BM227" s="227" t="s">
        <v>1054</v>
      </c>
    </row>
    <row r="228" spans="1:65" s="2" customFormat="1" ht="24.2" customHeight="1">
      <c r="A228" s="36"/>
      <c r="B228" s="37"/>
      <c r="C228" s="272" t="s">
        <v>656</v>
      </c>
      <c r="D228" s="272" t="s">
        <v>489</v>
      </c>
      <c r="E228" s="273" t="s">
        <v>2230</v>
      </c>
      <c r="F228" s="274" t="s">
        <v>2035</v>
      </c>
      <c r="G228" s="275" t="s">
        <v>230</v>
      </c>
      <c r="H228" s="276">
        <v>1300</v>
      </c>
      <c r="I228" s="277"/>
      <c r="J228" s="278">
        <f t="shared" si="35"/>
        <v>0</v>
      </c>
      <c r="K228" s="279"/>
      <c r="L228" s="280"/>
      <c r="M228" s="281" t="s">
        <v>1</v>
      </c>
      <c r="N228" s="282" t="s">
        <v>43</v>
      </c>
      <c r="O228" s="73"/>
      <c r="P228" s="225">
        <f t="shared" si="36"/>
        <v>0</v>
      </c>
      <c r="Q228" s="225">
        <v>0</v>
      </c>
      <c r="R228" s="225">
        <f t="shared" si="37"/>
        <v>0</v>
      </c>
      <c r="S228" s="225">
        <v>0</v>
      </c>
      <c r="T228" s="226">
        <f t="shared" si="38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489</v>
      </c>
      <c r="AU228" s="227" t="s">
        <v>87</v>
      </c>
      <c r="AY228" s="18" t="s">
        <v>202</v>
      </c>
      <c r="BE228" s="122">
        <f t="shared" si="39"/>
        <v>0</v>
      </c>
      <c r="BF228" s="122">
        <f t="shared" si="40"/>
        <v>0</v>
      </c>
      <c r="BG228" s="122">
        <f t="shared" si="41"/>
        <v>0</v>
      </c>
      <c r="BH228" s="122">
        <f t="shared" si="42"/>
        <v>0</v>
      </c>
      <c r="BI228" s="122">
        <f t="shared" si="43"/>
        <v>0</v>
      </c>
      <c r="BJ228" s="18" t="s">
        <v>87</v>
      </c>
      <c r="BK228" s="122">
        <f t="shared" si="44"/>
        <v>0</v>
      </c>
      <c r="BL228" s="18" t="s">
        <v>208</v>
      </c>
      <c r="BM228" s="227" t="s">
        <v>1065</v>
      </c>
    </row>
    <row r="229" spans="1:65" s="2" customFormat="1" ht="14.45" customHeight="1">
      <c r="A229" s="36"/>
      <c r="B229" s="37"/>
      <c r="C229" s="272" t="s">
        <v>662</v>
      </c>
      <c r="D229" s="272" t="s">
        <v>489</v>
      </c>
      <c r="E229" s="273" t="s">
        <v>2232</v>
      </c>
      <c r="F229" s="274" t="s">
        <v>4161</v>
      </c>
      <c r="G229" s="275" t="s">
        <v>287</v>
      </c>
      <c r="H229" s="276">
        <v>120</v>
      </c>
      <c r="I229" s="277"/>
      <c r="J229" s="278">
        <f t="shared" si="35"/>
        <v>0</v>
      </c>
      <c r="K229" s="279"/>
      <c r="L229" s="280"/>
      <c r="M229" s="281" t="s">
        <v>1</v>
      </c>
      <c r="N229" s="282" t="s">
        <v>43</v>
      </c>
      <c r="O229" s="73"/>
      <c r="P229" s="225">
        <f t="shared" si="36"/>
        <v>0</v>
      </c>
      <c r="Q229" s="225">
        <v>0</v>
      </c>
      <c r="R229" s="225">
        <f t="shared" si="37"/>
        <v>0</v>
      </c>
      <c r="S229" s="225">
        <v>0</v>
      </c>
      <c r="T229" s="226">
        <f t="shared" si="38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244</v>
      </c>
      <c r="AT229" s="227" t="s">
        <v>489</v>
      </c>
      <c r="AU229" s="227" t="s">
        <v>87</v>
      </c>
      <c r="AY229" s="18" t="s">
        <v>202</v>
      </c>
      <c r="BE229" s="122">
        <f t="shared" si="39"/>
        <v>0</v>
      </c>
      <c r="BF229" s="122">
        <f t="shared" si="40"/>
        <v>0</v>
      </c>
      <c r="BG229" s="122">
        <f t="shared" si="41"/>
        <v>0</v>
      </c>
      <c r="BH229" s="122">
        <f t="shared" si="42"/>
        <v>0</v>
      </c>
      <c r="BI229" s="122">
        <f t="shared" si="43"/>
        <v>0</v>
      </c>
      <c r="BJ229" s="18" t="s">
        <v>87</v>
      </c>
      <c r="BK229" s="122">
        <f t="shared" si="44"/>
        <v>0</v>
      </c>
      <c r="BL229" s="18" t="s">
        <v>208</v>
      </c>
      <c r="BM229" s="227" t="s">
        <v>1075</v>
      </c>
    </row>
    <row r="230" spans="1:65" s="2" customFormat="1" ht="14.45" customHeight="1">
      <c r="A230" s="36"/>
      <c r="B230" s="37"/>
      <c r="C230" s="272" t="s">
        <v>667</v>
      </c>
      <c r="D230" s="272" t="s">
        <v>489</v>
      </c>
      <c r="E230" s="273" t="s">
        <v>2234</v>
      </c>
      <c r="F230" s="274" t="s">
        <v>2238</v>
      </c>
      <c r="G230" s="275" t="s">
        <v>287</v>
      </c>
      <c r="H230" s="276">
        <v>90</v>
      </c>
      <c r="I230" s="277"/>
      <c r="J230" s="278">
        <f t="shared" si="35"/>
        <v>0</v>
      </c>
      <c r="K230" s="279"/>
      <c r="L230" s="280"/>
      <c r="M230" s="281" t="s">
        <v>1</v>
      </c>
      <c r="N230" s="282" t="s">
        <v>43</v>
      </c>
      <c r="O230" s="73"/>
      <c r="P230" s="225">
        <f t="shared" si="36"/>
        <v>0</v>
      </c>
      <c r="Q230" s="225">
        <v>0</v>
      </c>
      <c r="R230" s="225">
        <f t="shared" si="37"/>
        <v>0</v>
      </c>
      <c r="S230" s="225">
        <v>0</v>
      </c>
      <c r="T230" s="226">
        <f t="shared" si="38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244</v>
      </c>
      <c r="AT230" s="227" t="s">
        <v>489</v>
      </c>
      <c r="AU230" s="227" t="s">
        <v>87</v>
      </c>
      <c r="AY230" s="18" t="s">
        <v>202</v>
      </c>
      <c r="BE230" s="122">
        <f t="shared" si="39"/>
        <v>0</v>
      </c>
      <c r="BF230" s="122">
        <f t="shared" si="40"/>
        <v>0</v>
      </c>
      <c r="BG230" s="122">
        <f t="shared" si="41"/>
        <v>0</v>
      </c>
      <c r="BH230" s="122">
        <f t="shared" si="42"/>
        <v>0</v>
      </c>
      <c r="BI230" s="122">
        <f t="shared" si="43"/>
        <v>0</v>
      </c>
      <c r="BJ230" s="18" t="s">
        <v>87</v>
      </c>
      <c r="BK230" s="122">
        <f t="shared" si="44"/>
        <v>0</v>
      </c>
      <c r="BL230" s="18" t="s">
        <v>208</v>
      </c>
      <c r="BM230" s="227" t="s">
        <v>1085</v>
      </c>
    </row>
    <row r="231" spans="1:65" s="2" customFormat="1" ht="14.45" customHeight="1">
      <c r="A231" s="36"/>
      <c r="B231" s="37"/>
      <c r="C231" s="272" t="s">
        <v>672</v>
      </c>
      <c r="D231" s="272" t="s">
        <v>489</v>
      </c>
      <c r="E231" s="273" t="s">
        <v>2235</v>
      </c>
      <c r="F231" s="274" t="s">
        <v>2240</v>
      </c>
      <c r="G231" s="275" t="s">
        <v>287</v>
      </c>
      <c r="H231" s="276">
        <v>260</v>
      </c>
      <c r="I231" s="277"/>
      <c r="J231" s="278">
        <f t="shared" si="35"/>
        <v>0</v>
      </c>
      <c r="K231" s="279"/>
      <c r="L231" s="280"/>
      <c r="M231" s="281" t="s">
        <v>1</v>
      </c>
      <c r="N231" s="282" t="s">
        <v>43</v>
      </c>
      <c r="O231" s="73"/>
      <c r="P231" s="225">
        <f t="shared" si="36"/>
        <v>0</v>
      </c>
      <c r="Q231" s="225">
        <v>0</v>
      </c>
      <c r="R231" s="225">
        <f t="shared" si="37"/>
        <v>0</v>
      </c>
      <c r="S231" s="225">
        <v>0</v>
      </c>
      <c r="T231" s="226">
        <f t="shared" si="38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7" t="s">
        <v>244</v>
      </c>
      <c r="AT231" s="227" t="s">
        <v>489</v>
      </c>
      <c r="AU231" s="227" t="s">
        <v>87</v>
      </c>
      <c r="AY231" s="18" t="s">
        <v>202</v>
      </c>
      <c r="BE231" s="122">
        <f t="shared" si="39"/>
        <v>0</v>
      </c>
      <c r="BF231" s="122">
        <f t="shared" si="40"/>
        <v>0</v>
      </c>
      <c r="BG231" s="122">
        <f t="shared" si="41"/>
        <v>0</v>
      </c>
      <c r="BH231" s="122">
        <f t="shared" si="42"/>
        <v>0</v>
      </c>
      <c r="BI231" s="122">
        <f t="shared" si="43"/>
        <v>0</v>
      </c>
      <c r="BJ231" s="18" t="s">
        <v>87</v>
      </c>
      <c r="BK231" s="122">
        <f t="shared" si="44"/>
        <v>0</v>
      </c>
      <c r="BL231" s="18" t="s">
        <v>208</v>
      </c>
      <c r="BM231" s="227" t="s">
        <v>1095</v>
      </c>
    </row>
    <row r="232" spans="1:65" s="2" customFormat="1" ht="14.45" customHeight="1">
      <c r="A232" s="36"/>
      <c r="B232" s="37"/>
      <c r="C232" s="272" t="s">
        <v>676</v>
      </c>
      <c r="D232" s="272" t="s">
        <v>489</v>
      </c>
      <c r="E232" s="273" t="s">
        <v>2237</v>
      </c>
      <c r="F232" s="274" t="s">
        <v>2242</v>
      </c>
      <c r="G232" s="275" t="s">
        <v>287</v>
      </c>
      <c r="H232" s="276">
        <v>470</v>
      </c>
      <c r="I232" s="277"/>
      <c r="J232" s="278">
        <f t="shared" si="35"/>
        <v>0</v>
      </c>
      <c r="K232" s="279"/>
      <c r="L232" s="280"/>
      <c r="M232" s="281" t="s">
        <v>1</v>
      </c>
      <c r="N232" s="282" t="s">
        <v>43</v>
      </c>
      <c r="O232" s="73"/>
      <c r="P232" s="225">
        <f t="shared" si="36"/>
        <v>0</v>
      </c>
      <c r="Q232" s="225">
        <v>0</v>
      </c>
      <c r="R232" s="225">
        <f t="shared" si="37"/>
        <v>0</v>
      </c>
      <c r="S232" s="225">
        <v>0</v>
      </c>
      <c r="T232" s="226">
        <f t="shared" si="38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244</v>
      </c>
      <c r="AT232" s="227" t="s">
        <v>489</v>
      </c>
      <c r="AU232" s="227" t="s">
        <v>87</v>
      </c>
      <c r="AY232" s="18" t="s">
        <v>202</v>
      </c>
      <c r="BE232" s="122">
        <f t="shared" si="39"/>
        <v>0</v>
      </c>
      <c r="BF232" s="122">
        <f t="shared" si="40"/>
        <v>0</v>
      </c>
      <c r="BG232" s="122">
        <f t="shared" si="41"/>
        <v>0</v>
      </c>
      <c r="BH232" s="122">
        <f t="shared" si="42"/>
        <v>0</v>
      </c>
      <c r="BI232" s="122">
        <f t="shared" si="43"/>
        <v>0</v>
      </c>
      <c r="BJ232" s="18" t="s">
        <v>87</v>
      </c>
      <c r="BK232" s="122">
        <f t="shared" si="44"/>
        <v>0</v>
      </c>
      <c r="BL232" s="18" t="s">
        <v>208</v>
      </c>
      <c r="BM232" s="227" t="s">
        <v>1105</v>
      </c>
    </row>
    <row r="233" spans="1:65" s="12" customFormat="1" ht="22.9" customHeight="1">
      <c r="B233" s="199"/>
      <c r="C233" s="200"/>
      <c r="D233" s="201" t="s">
        <v>76</v>
      </c>
      <c r="E233" s="213" t="s">
        <v>4162</v>
      </c>
      <c r="F233" s="213" t="s">
        <v>4163</v>
      </c>
      <c r="G233" s="200"/>
      <c r="H233" s="200"/>
      <c r="I233" s="203"/>
      <c r="J233" s="214">
        <f>BK233</f>
        <v>0</v>
      </c>
      <c r="K233" s="200"/>
      <c r="L233" s="205"/>
      <c r="M233" s="206"/>
      <c r="N233" s="207"/>
      <c r="O233" s="207"/>
      <c r="P233" s="208">
        <f>SUM(P234:P246)</f>
        <v>0</v>
      </c>
      <c r="Q233" s="207"/>
      <c r="R233" s="208">
        <f>SUM(R234:R246)</f>
        <v>0</v>
      </c>
      <c r="S233" s="207"/>
      <c r="T233" s="209">
        <f>SUM(T234:T246)</f>
        <v>0</v>
      </c>
      <c r="AR233" s="210" t="s">
        <v>215</v>
      </c>
      <c r="AT233" s="211" t="s">
        <v>76</v>
      </c>
      <c r="AU233" s="211" t="s">
        <v>81</v>
      </c>
      <c r="AY233" s="210" t="s">
        <v>202</v>
      </c>
      <c r="BK233" s="212">
        <f>SUM(BK234:BK246)</f>
        <v>0</v>
      </c>
    </row>
    <row r="234" spans="1:65" s="2" customFormat="1" ht="14.45" customHeight="1">
      <c r="A234" s="36"/>
      <c r="B234" s="37"/>
      <c r="C234" s="272" t="s">
        <v>680</v>
      </c>
      <c r="D234" s="272" t="s">
        <v>489</v>
      </c>
      <c r="E234" s="273" t="s">
        <v>2047</v>
      </c>
      <c r="F234" s="274" t="s">
        <v>2243</v>
      </c>
      <c r="G234" s="275" t="s">
        <v>287</v>
      </c>
      <c r="H234" s="276">
        <v>150</v>
      </c>
      <c r="I234" s="277"/>
      <c r="J234" s="278">
        <f t="shared" ref="J234:J246" si="45">ROUND(I234*H234,2)</f>
        <v>0</v>
      </c>
      <c r="K234" s="279"/>
      <c r="L234" s="280"/>
      <c r="M234" s="281" t="s">
        <v>1</v>
      </c>
      <c r="N234" s="282" t="s">
        <v>43</v>
      </c>
      <c r="O234" s="73"/>
      <c r="P234" s="225">
        <f t="shared" ref="P234:P246" si="46">O234*H234</f>
        <v>0</v>
      </c>
      <c r="Q234" s="225">
        <v>0</v>
      </c>
      <c r="R234" s="225">
        <f t="shared" ref="R234:R246" si="47">Q234*H234</f>
        <v>0</v>
      </c>
      <c r="S234" s="225">
        <v>0</v>
      </c>
      <c r="T234" s="226">
        <f t="shared" ref="T234:T246" si="48"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27" t="s">
        <v>244</v>
      </c>
      <c r="AT234" s="227" t="s">
        <v>489</v>
      </c>
      <c r="AU234" s="227" t="s">
        <v>87</v>
      </c>
      <c r="AY234" s="18" t="s">
        <v>202</v>
      </c>
      <c r="BE234" s="122">
        <f t="shared" ref="BE234:BE246" si="49">IF(N234="základná",J234,0)</f>
        <v>0</v>
      </c>
      <c r="BF234" s="122">
        <f t="shared" ref="BF234:BF246" si="50">IF(N234="znížená",J234,0)</f>
        <v>0</v>
      </c>
      <c r="BG234" s="122">
        <f t="shared" ref="BG234:BG246" si="51">IF(N234="zákl. prenesená",J234,0)</f>
        <v>0</v>
      </c>
      <c r="BH234" s="122">
        <f t="shared" ref="BH234:BH246" si="52">IF(N234="zníž. prenesená",J234,0)</f>
        <v>0</v>
      </c>
      <c r="BI234" s="122">
        <f t="shared" ref="BI234:BI246" si="53">IF(N234="nulová",J234,0)</f>
        <v>0</v>
      </c>
      <c r="BJ234" s="18" t="s">
        <v>87</v>
      </c>
      <c r="BK234" s="122">
        <f t="shared" ref="BK234:BK246" si="54">ROUND(I234*H234,2)</f>
        <v>0</v>
      </c>
      <c r="BL234" s="18" t="s">
        <v>208</v>
      </c>
      <c r="BM234" s="227" t="s">
        <v>1115</v>
      </c>
    </row>
    <row r="235" spans="1:65" s="2" customFormat="1" ht="14.45" customHeight="1">
      <c r="A235" s="36"/>
      <c r="B235" s="37"/>
      <c r="C235" s="272" t="s">
        <v>687</v>
      </c>
      <c r="D235" s="272" t="s">
        <v>489</v>
      </c>
      <c r="E235" s="273" t="s">
        <v>2050</v>
      </c>
      <c r="F235" s="274" t="s">
        <v>2051</v>
      </c>
      <c r="G235" s="275" t="s">
        <v>287</v>
      </c>
      <c r="H235" s="276">
        <v>150</v>
      </c>
      <c r="I235" s="277"/>
      <c r="J235" s="278">
        <f t="shared" si="45"/>
        <v>0</v>
      </c>
      <c r="K235" s="279"/>
      <c r="L235" s="280"/>
      <c r="M235" s="281" t="s">
        <v>1</v>
      </c>
      <c r="N235" s="282" t="s">
        <v>43</v>
      </c>
      <c r="O235" s="73"/>
      <c r="P235" s="225">
        <f t="shared" si="46"/>
        <v>0</v>
      </c>
      <c r="Q235" s="225">
        <v>0</v>
      </c>
      <c r="R235" s="225">
        <f t="shared" si="47"/>
        <v>0</v>
      </c>
      <c r="S235" s="225">
        <v>0</v>
      </c>
      <c r="T235" s="226">
        <f t="shared" si="48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244</v>
      </c>
      <c r="AT235" s="227" t="s">
        <v>489</v>
      </c>
      <c r="AU235" s="227" t="s">
        <v>87</v>
      </c>
      <c r="AY235" s="18" t="s">
        <v>202</v>
      </c>
      <c r="BE235" s="122">
        <f t="shared" si="49"/>
        <v>0</v>
      </c>
      <c r="BF235" s="122">
        <f t="shared" si="50"/>
        <v>0</v>
      </c>
      <c r="BG235" s="122">
        <f t="shared" si="51"/>
        <v>0</v>
      </c>
      <c r="BH235" s="122">
        <f t="shared" si="52"/>
        <v>0</v>
      </c>
      <c r="BI235" s="122">
        <f t="shared" si="53"/>
        <v>0</v>
      </c>
      <c r="BJ235" s="18" t="s">
        <v>87</v>
      </c>
      <c r="BK235" s="122">
        <f t="shared" si="54"/>
        <v>0</v>
      </c>
      <c r="BL235" s="18" t="s">
        <v>208</v>
      </c>
      <c r="BM235" s="227" t="s">
        <v>1125</v>
      </c>
    </row>
    <row r="236" spans="1:65" s="2" customFormat="1" ht="14.45" customHeight="1">
      <c r="A236" s="36"/>
      <c r="B236" s="37"/>
      <c r="C236" s="272" t="s">
        <v>694</v>
      </c>
      <c r="D236" s="272" t="s">
        <v>489</v>
      </c>
      <c r="E236" s="273" t="s">
        <v>4164</v>
      </c>
      <c r="F236" s="274" t="s">
        <v>4165</v>
      </c>
      <c r="G236" s="275" t="s">
        <v>230</v>
      </c>
      <c r="H236" s="276">
        <v>211</v>
      </c>
      <c r="I236" s="277"/>
      <c r="J236" s="278">
        <f t="shared" si="45"/>
        <v>0</v>
      </c>
      <c r="K236" s="279"/>
      <c r="L236" s="280"/>
      <c r="M236" s="281" t="s">
        <v>1</v>
      </c>
      <c r="N236" s="282" t="s">
        <v>43</v>
      </c>
      <c r="O236" s="73"/>
      <c r="P236" s="225">
        <f t="shared" si="46"/>
        <v>0</v>
      </c>
      <c r="Q236" s="225">
        <v>0</v>
      </c>
      <c r="R236" s="225">
        <f t="shared" si="47"/>
        <v>0</v>
      </c>
      <c r="S236" s="225">
        <v>0</v>
      </c>
      <c r="T236" s="226">
        <f t="shared" si="48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244</v>
      </c>
      <c r="AT236" s="227" t="s">
        <v>489</v>
      </c>
      <c r="AU236" s="227" t="s">
        <v>87</v>
      </c>
      <c r="AY236" s="18" t="s">
        <v>202</v>
      </c>
      <c r="BE236" s="122">
        <f t="shared" si="49"/>
        <v>0</v>
      </c>
      <c r="BF236" s="122">
        <f t="shared" si="50"/>
        <v>0</v>
      </c>
      <c r="BG236" s="122">
        <f t="shared" si="51"/>
        <v>0</v>
      </c>
      <c r="BH236" s="122">
        <f t="shared" si="52"/>
        <v>0</v>
      </c>
      <c r="BI236" s="122">
        <f t="shared" si="53"/>
        <v>0</v>
      </c>
      <c r="BJ236" s="18" t="s">
        <v>87</v>
      </c>
      <c r="BK236" s="122">
        <f t="shared" si="54"/>
        <v>0</v>
      </c>
      <c r="BL236" s="18" t="s">
        <v>208</v>
      </c>
      <c r="BM236" s="227" t="s">
        <v>1137</v>
      </c>
    </row>
    <row r="237" spans="1:65" s="2" customFormat="1" ht="14.45" customHeight="1">
      <c r="A237" s="36"/>
      <c r="B237" s="37"/>
      <c r="C237" s="272" t="s">
        <v>699</v>
      </c>
      <c r="D237" s="272" t="s">
        <v>489</v>
      </c>
      <c r="E237" s="273" t="s">
        <v>4021</v>
      </c>
      <c r="F237" s="274" t="s">
        <v>4022</v>
      </c>
      <c r="G237" s="275" t="s">
        <v>230</v>
      </c>
      <c r="H237" s="276">
        <v>10</v>
      </c>
      <c r="I237" s="277"/>
      <c r="J237" s="278">
        <f t="shared" si="45"/>
        <v>0</v>
      </c>
      <c r="K237" s="279"/>
      <c r="L237" s="280"/>
      <c r="M237" s="281" t="s">
        <v>1</v>
      </c>
      <c r="N237" s="282" t="s">
        <v>43</v>
      </c>
      <c r="O237" s="73"/>
      <c r="P237" s="225">
        <f t="shared" si="46"/>
        <v>0</v>
      </c>
      <c r="Q237" s="225">
        <v>0</v>
      </c>
      <c r="R237" s="225">
        <f t="shared" si="47"/>
        <v>0</v>
      </c>
      <c r="S237" s="225">
        <v>0</v>
      </c>
      <c r="T237" s="226">
        <f t="shared" si="48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244</v>
      </c>
      <c r="AT237" s="227" t="s">
        <v>489</v>
      </c>
      <c r="AU237" s="227" t="s">
        <v>87</v>
      </c>
      <c r="AY237" s="18" t="s">
        <v>202</v>
      </c>
      <c r="BE237" s="122">
        <f t="shared" si="49"/>
        <v>0</v>
      </c>
      <c r="BF237" s="122">
        <f t="shared" si="50"/>
        <v>0</v>
      </c>
      <c r="BG237" s="122">
        <f t="shared" si="51"/>
        <v>0</v>
      </c>
      <c r="BH237" s="122">
        <f t="shared" si="52"/>
        <v>0</v>
      </c>
      <c r="BI237" s="122">
        <f t="shared" si="53"/>
        <v>0</v>
      </c>
      <c r="BJ237" s="18" t="s">
        <v>87</v>
      </c>
      <c r="BK237" s="122">
        <f t="shared" si="54"/>
        <v>0</v>
      </c>
      <c r="BL237" s="18" t="s">
        <v>208</v>
      </c>
      <c r="BM237" s="227" t="s">
        <v>1145</v>
      </c>
    </row>
    <row r="238" spans="1:65" s="2" customFormat="1" ht="14.45" customHeight="1">
      <c r="A238" s="36"/>
      <c r="B238" s="37"/>
      <c r="C238" s="272" t="s">
        <v>703</v>
      </c>
      <c r="D238" s="272" t="s">
        <v>489</v>
      </c>
      <c r="E238" s="273" t="s">
        <v>4024</v>
      </c>
      <c r="F238" s="274" t="s">
        <v>4025</v>
      </c>
      <c r="G238" s="275" t="s">
        <v>230</v>
      </c>
      <c r="H238" s="276">
        <v>100</v>
      </c>
      <c r="I238" s="277"/>
      <c r="J238" s="278">
        <f t="shared" si="45"/>
        <v>0</v>
      </c>
      <c r="K238" s="279"/>
      <c r="L238" s="280"/>
      <c r="M238" s="281" t="s">
        <v>1</v>
      </c>
      <c r="N238" s="282" t="s">
        <v>43</v>
      </c>
      <c r="O238" s="73"/>
      <c r="P238" s="225">
        <f t="shared" si="46"/>
        <v>0</v>
      </c>
      <c r="Q238" s="225">
        <v>0</v>
      </c>
      <c r="R238" s="225">
        <f t="shared" si="47"/>
        <v>0</v>
      </c>
      <c r="S238" s="225">
        <v>0</v>
      </c>
      <c r="T238" s="226">
        <f t="shared" si="48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244</v>
      </c>
      <c r="AT238" s="227" t="s">
        <v>489</v>
      </c>
      <c r="AU238" s="227" t="s">
        <v>87</v>
      </c>
      <c r="AY238" s="18" t="s">
        <v>202</v>
      </c>
      <c r="BE238" s="122">
        <f t="shared" si="49"/>
        <v>0</v>
      </c>
      <c r="BF238" s="122">
        <f t="shared" si="50"/>
        <v>0</v>
      </c>
      <c r="BG238" s="122">
        <f t="shared" si="51"/>
        <v>0</v>
      </c>
      <c r="BH238" s="122">
        <f t="shared" si="52"/>
        <v>0</v>
      </c>
      <c r="BI238" s="122">
        <f t="shared" si="53"/>
        <v>0</v>
      </c>
      <c r="BJ238" s="18" t="s">
        <v>87</v>
      </c>
      <c r="BK238" s="122">
        <f t="shared" si="54"/>
        <v>0</v>
      </c>
      <c r="BL238" s="18" t="s">
        <v>208</v>
      </c>
      <c r="BM238" s="227" t="s">
        <v>1157</v>
      </c>
    </row>
    <row r="239" spans="1:65" s="2" customFormat="1" ht="14.45" customHeight="1">
      <c r="A239" s="36"/>
      <c r="B239" s="37"/>
      <c r="C239" s="272" t="s">
        <v>707</v>
      </c>
      <c r="D239" s="272" t="s">
        <v>489</v>
      </c>
      <c r="E239" s="273" t="s">
        <v>2053</v>
      </c>
      <c r="F239" s="274" t="s">
        <v>2054</v>
      </c>
      <c r="G239" s="275" t="s">
        <v>230</v>
      </c>
      <c r="H239" s="276">
        <v>1215</v>
      </c>
      <c r="I239" s="277"/>
      <c r="J239" s="278">
        <f t="shared" si="45"/>
        <v>0</v>
      </c>
      <c r="K239" s="279"/>
      <c r="L239" s="280"/>
      <c r="M239" s="281" t="s">
        <v>1</v>
      </c>
      <c r="N239" s="282" t="s">
        <v>43</v>
      </c>
      <c r="O239" s="73"/>
      <c r="P239" s="225">
        <f t="shared" si="46"/>
        <v>0</v>
      </c>
      <c r="Q239" s="225">
        <v>0</v>
      </c>
      <c r="R239" s="225">
        <f t="shared" si="47"/>
        <v>0</v>
      </c>
      <c r="S239" s="225">
        <v>0</v>
      </c>
      <c r="T239" s="226">
        <f t="shared" si="48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244</v>
      </c>
      <c r="AT239" s="227" t="s">
        <v>489</v>
      </c>
      <c r="AU239" s="227" t="s">
        <v>87</v>
      </c>
      <c r="AY239" s="18" t="s">
        <v>202</v>
      </c>
      <c r="BE239" s="122">
        <f t="shared" si="49"/>
        <v>0</v>
      </c>
      <c r="BF239" s="122">
        <f t="shared" si="50"/>
        <v>0</v>
      </c>
      <c r="BG239" s="122">
        <f t="shared" si="51"/>
        <v>0</v>
      </c>
      <c r="BH239" s="122">
        <f t="shared" si="52"/>
        <v>0</v>
      </c>
      <c r="BI239" s="122">
        <f t="shared" si="53"/>
        <v>0</v>
      </c>
      <c r="BJ239" s="18" t="s">
        <v>87</v>
      </c>
      <c r="BK239" s="122">
        <f t="shared" si="54"/>
        <v>0</v>
      </c>
      <c r="BL239" s="18" t="s">
        <v>208</v>
      </c>
      <c r="BM239" s="227" t="s">
        <v>1169</v>
      </c>
    </row>
    <row r="240" spans="1:65" s="2" customFormat="1" ht="14.45" customHeight="1">
      <c r="A240" s="36"/>
      <c r="B240" s="37"/>
      <c r="C240" s="272" t="s">
        <v>711</v>
      </c>
      <c r="D240" s="272" t="s">
        <v>489</v>
      </c>
      <c r="E240" s="273" t="s">
        <v>4166</v>
      </c>
      <c r="F240" s="274" t="s">
        <v>4167</v>
      </c>
      <c r="G240" s="275" t="s">
        <v>230</v>
      </c>
      <c r="H240" s="276">
        <v>280</v>
      </c>
      <c r="I240" s="277"/>
      <c r="J240" s="278">
        <f t="shared" si="45"/>
        <v>0</v>
      </c>
      <c r="K240" s="279"/>
      <c r="L240" s="280"/>
      <c r="M240" s="281" t="s">
        <v>1</v>
      </c>
      <c r="N240" s="282" t="s">
        <v>43</v>
      </c>
      <c r="O240" s="73"/>
      <c r="P240" s="225">
        <f t="shared" si="46"/>
        <v>0</v>
      </c>
      <c r="Q240" s="225">
        <v>0</v>
      </c>
      <c r="R240" s="225">
        <f t="shared" si="47"/>
        <v>0</v>
      </c>
      <c r="S240" s="225">
        <v>0</v>
      </c>
      <c r="T240" s="226">
        <f t="shared" si="48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244</v>
      </c>
      <c r="AT240" s="227" t="s">
        <v>489</v>
      </c>
      <c r="AU240" s="227" t="s">
        <v>87</v>
      </c>
      <c r="AY240" s="18" t="s">
        <v>202</v>
      </c>
      <c r="BE240" s="122">
        <f t="shared" si="49"/>
        <v>0</v>
      </c>
      <c r="BF240" s="122">
        <f t="shared" si="50"/>
        <v>0</v>
      </c>
      <c r="BG240" s="122">
        <f t="shared" si="51"/>
        <v>0</v>
      </c>
      <c r="BH240" s="122">
        <f t="shared" si="52"/>
        <v>0</v>
      </c>
      <c r="BI240" s="122">
        <f t="shared" si="53"/>
        <v>0</v>
      </c>
      <c r="BJ240" s="18" t="s">
        <v>87</v>
      </c>
      <c r="BK240" s="122">
        <f t="shared" si="54"/>
        <v>0</v>
      </c>
      <c r="BL240" s="18" t="s">
        <v>208</v>
      </c>
      <c r="BM240" s="227" t="s">
        <v>1180</v>
      </c>
    </row>
    <row r="241" spans="1:65" s="2" customFormat="1" ht="14.45" customHeight="1">
      <c r="A241" s="36"/>
      <c r="B241" s="37"/>
      <c r="C241" s="272" t="s">
        <v>717</v>
      </c>
      <c r="D241" s="272" t="s">
        <v>489</v>
      </c>
      <c r="E241" s="273" t="s">
        <v>2246</v>
      </c>
      <c r="F241" s="274" t="s">
        <v>2247</v>
      </c>
      <c r="G241" s="275" t="s">
        <v>230</v>
      </c>
      <c r="H241" s="276">
        <v>39</v>
      </c>
      <c r="I241" s="277"/>
      <c r="J241" s="278">
        <f t="shared" si="45"/>
        <v>0</v>
      </c>
      <c r="K241" s="279"/>
      <c r="L241" s="280"/>
      <c r="M241" s="281" t="s">
        <v>1</v>
      </c>
      <c r="N241" s="282" t="s">
        <v>43</v>
      </c>
      <c r="O241" s="73"/>
      <c r="P241" s="225">
        <f t="shared" si="46"/>
        <v>0</v>
      </c>
      <c r="Q241" s="225">
        <v>0</v>
      </c>
      <c r="R241" s="225">
        <f t="shared" si="47"/>
        <v>0</v>
      </c>
      <c r="S241" s="225">
        <v>0</v>
      </c>
      <c r="T241" s="226">
        <f t="shared" si="48"/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244</v>
      </c>
      <c r="AT241" s="227" t="s">
        <v>489</v>
      </c>
      <c r="AU241" s="227" t="s">
        <v>87</v>
      </c>
      <c r="AY241" s="18" t="s">
        <v>202</v>
      </c>
      <c r="BE241" s="122">
        <f t="shared" si="49"/>
        <v>0</v>
      </c>
      <c r="BF241" s="122">
        <f t="shared" si="50"/>
        <v>0</v>
      </c>
      <c r="BG241" s="122">
        <f t="shared" si="51"/>
        <v>0</v>
      </c>
      <c r="BH241" s="122">
        <f t="shared" si="52"/>
        <v>0</v>
      </c>
      <c r="BI241" s="122">
        <f t="shared" si="53"/>
        <v>0</v>
      </c>
      <c r="BJ241" s="18" t="s">
        <v>87</v>
      </c>
      <c r="BK241" s="122">
        <f t="shared" si="54"/>
        <v>0</v>
      </c>
      <c r="BL241" s="18" t="s">
        <v>208</v>
      </c>
      <c r="BM241" s="227" t="s">
        <v>1188</v>
      </c>
    </row>
    <row r="242" spans="1:65" s="2" customFormat="1" ht="14.45" customHeight="1">
      <c r="A242" s="36"/>
      <c r="B242" s="37"/>
      <c r="C242" s="272" t="s">
        <v>722</v>
      </c>
      <c r="D242" s="272" t="s">
        <v>489</v>
      </c>
      <c r="E242" s="273" t="s">
        <v>2252</v>
      </c>
      <c r="F242" s="274" t="s">
        <v>2253</v>
      </c>
      <c r="G242" s="275" t="s">
        <v>230</v>
      </c>
      <c r="H242" s="276">
        <v>30</v>
      </c>
      <c r="I242" s="277"/>
      <c r="J242" s="278">
        <f t="shared" si="45"/>
        <v>0</v>
      </c>
      <c r="K242" s="279"/>
      <c r="L242" s="280"/>
      <c r="M242" s="281" t="s">
        <v>1</v>
      </c>
      <c r="N242" s="282" t="s">
        <v>43</v>
      </c>
      <c r="O242" s="73"/>
      <c r="P242" s="225">
        <f t="shared" si="46"/>
        <v>0</v>
      </c>
      <c r="Q242" s="225">
        <v>0</v>
      </c>
      <c r="R242" s="225">
        <f t="shared" si="47"/>
        <v>0</v>
      </c>
      <c r="S242" s="225">
        <v>0</v>
      </c>
      <c r="T242" s="226">
        <f t="shared" si="48"/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7" t="s">
        <v>244</v>
      </c>
      <c r="AT242" s="227" t="s">
        <v>489</v>
      </c>
      <c r="AU242" s="227" t="s">
        <v>87</v>
      </c>
      <c r="AY242" s="18" t="s">
        <v>202</v>
      </c>
      <c r="BE242" s="122">
        <f t="shared" si="49"/>
        <v>0</v>
      </c>
      <c r="BF242" s="122">
        <f t="shared" si="50"/>
        <v>0</v>
      </c>
      <c r="BG242" s="122">
        <f t="shared" si="51"/>
        <v>0</v>
      </c>
      <c r="BH242" s="122">
        <f t="shared" si="52"/>
        <v>0</v>
      </c>
      <c r="BI242" s="122">
        <f t="shared" si="53"/>
        <v>0</v>
      </c>
      <c r="BJ242" s="18" t="s">
        <v>87</v>
      </c>
      <c r="BK242" s="122">
        <f t="shared" si="54"/>
        <v>0</v>
      </c>
      <c r="BL242" s="18" t="s">
        <v>208</v>
      </c>
      <c r="BM242" s="227" t="s">
        <v>1197</v>
      </c>
    </row>
    <row r="243" spans="1:65" s="2" customFormat="1" ht="14.45" customHeight="1">
      <c r="A243" s="36"/>
      <c r="B243" s="37"/>
      <c r="C243" s="272" t="s">
        <v>727</v>
      </c>
      <c r="D243" s="272" t="s">
        <v>489</v>
      </c>
      <c r="E243" s="273" t="s">
        <v>2255</v>
      </c>
      <c r="F243" s="274" t="s">
        <v>2256</v>
      </c>
      <c r="G243" s="275" t="s">
        <v>230</v>
      </c>
      <c r="H243" s="276">
        <v>85</v>
      </c>
      <c r="I243" s="277"/>
      <c r="J243" s="278">
        <f t="shared" si="45"/>
        <v>0</v>
      </c>
      <c r="K243" s="279"/>
      <c r="L243" s="280"/>
      <c r="M243" s="281" t="s">
        <v>1</v>
      </c>
      <c r="N243" s="282" t="s">
        <v>43</v>
      </c>
      <c r="O243" s="73"/>
      <c r="P243" s="225">
        <f t="shared" si="46"/>
        <v>0</v>
      </c>
      <c r="Q243" s="225">
        <v>0</v>
      </c>
      <c r="R243" s="225">
        <f t="shared" si="47"/>
        <v>0</v>
      </c>
      <c r="S243" s="225">
        <v>0</v>
      </c>
      <c r="T243" s="226">
        <f t="shared" si="48"/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244</v>
      </c>
      <c r="AT243" s="227" t="s">
        <v>489</v>
      </c>
      <c r="AU243" s="227" t="s">
        <v>87</v>
      </c>
      <c r="AY243" s="18" t="s">
        <v>202</v>
      </c>
      <c r="BE243" s="122">
        <f t="shared" si="49"/>
        <v>0</v>
      </c>
      <c r="BF243" s="122">
        <f t="shared" si="50"/>
        <v>0</v>
      </c>
      <c r="BG243" s="122">
        <f t="shared" si="51"/>
        <v>0</v>
      </c>
      <c r="BH243" s="122">
        <f t="shared" si="52"/>
        <v>0</v>
      </c>
      <c r="BI243" s="122">
        <f t="shared" si="53"/>
        <v>0</v>
      </c>
      <c r="BJ243" s="18" t="s">
        <v>87</v>
      </c>
      <c r="BK243" s="122">
        <f t="shared" si="54"/>
        <v>0</v>
      </c>
      <c r="BL243" s="18" t="s">
        <v>208</v>
      </c>
      <c r="BM243" s="227" t="s">
        <v>1207</v>
      </c>
    </row>
    <row r="244" spans="1:65" s="2" customFormat="1" ht="14.45" customHeight="1">
      <c r="A244" s="36"/>
      <c r="B244" s="37"/>
      <c r="C244" s="272" t="s">
        <v>732</v>
      </c>
      <c r="D244" s="272" t="s">
        <v>489</v>
      </c>
      <c r="E244" s="273" t="s">
        <v>2258</v>
      </c>
      <c r="F244" s="274" t="s">
        <v>2259</v>
      </c>
      <c r="G244" s="275" t="s">
        <v>287</v>
      </c>
      <c r="H244" s="276">
        <v>470</v>
      </c>
      <c r="I244" s="277"/>
      <c r="J244" s="278">
        <f t="shared" si="45"/>
        <v>0</v>
      </c>
      <c r="K244" s="279"/>
      <c r="L244" s="280"/>
      <c r="M244" s="281" t="s">
        <v>1</v>
      </c>
      <c r="N244" s="282" t="s">
        <v>43</v>
      </c>
      <c r="O244" s="73"/>
      <c r="P244" s="225">
        <f t="shared" si="46"/>
        <v>0</v>
      </c>
      <c r="Q244" s="225">
        <v>0</v>
      </c>
      <c r="R244" s="225">
        <f t="shared" si="47"/>
        <v>0</v>
      </c>
      <c r="S244" s="225">
        <v>0</v>
      </c>
      <c r="T244" s="226">
        <f t="shared" si="48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7" t="s">
        <v>244</v>
      </c>
      <c r="AT244" s="227" t="s">
        <v>489</v>
      </c>
      <c r="AU244" s="227" t="s">
        <v>87</v>
      </c>
      <c r="AY244" s="18" t="s">
        <v>202</v>
      </c>
      <c r="BE244" s="122">
        <f t="shared" si="49"/>
        <v>0</v>
      </c>
      <c r="BF244" s="122">
        <f t="shared" si="50"/>
        <v>0</v>
      </c>
      <c r="BG244" s="122">
        <f t="shared" si="51"/>
        <v>0</v>
      </c>
      <c r="BH244" s="122">
        <f t="shared" si="52"/>
        <v>0</v>
      </c>
      <c r="BI244" s="122">
        <f t="shared" si="53"/>
        <v>0</v>
      </c>
      <c r="BJ244" s="18" t="s">
        <v>87</v>
      </c>
      <c r="BK244" s="122">
        <f t="shared" si="54"/>
        <v>0</v>
      </c>
      <c r="BL244" s="18" t="s">
        <v>208</v>
      </c>
      <c r="BM244" s="227" t="s">
        <v>1217</v>
      </c>
    </row>
    <row r="245" spans="1:65" s="2" customFormat="1" ht="14.45" customHeight="1">
      <c r="A245" s="36"/>
      <c r="B245" s="37"/>
      <c r="C245" s="272" t="s">
        <v>737</v>
      </c>
      <c r="D245" s="272" t="s">
        <v>489</v>
      </c>
      <c r="E245" s="273" t="s">
        <v>2056</v>
      </c>
      <c r="F245" s="274" t="s">
        <v>2057</v>
      </c>
      <c r="G245" s="275" t="s">
        <v>230</v>
      </c>
      <c r="H245" s="276">
        <v>1240</v>
      </c>
      <c r="I245" s="277"/>
      <c r="J245" s="278">
        <f t="shared" si="45"/>
        <v>0</v>
      </c>
      <c r="K245" s="279"/>
      <c r="L245" s="280"/>
      <c r="M245" s="281" t="s">
        <v>1</v>
      </c>
      <c r="N245" s="282" t="s">
        <v>43</v>
      </c>
      <c r="O245" s="73"/>
      <c r="P245" s="225">
        <f t="shared" si="46"/>
        <v>0</v>
      </c>
      <c r="Q245" s="225">
        <v>0</v>
      </c>
      <c r="R245" s="225">
        <f t="shared" si="47"/>
        <v>0</v>
      </c>
      <c r="S245" s="225">
        <v>0</v>
      </c>
      <c r="T245" s="226">
        <f t="shared" si="48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7" t="s">
        <v>244</v>
      </c>
      <c r="AT245" s="227" t="s">
        <v>489</v>
      </c>
      <c r="AU245" s="227" t="s">
        <v>87</v>
      </c>
      <c r="AY245" s="18" t="s">
        <v>202</v>
      </c>
      <c r="BE245" s="122">
        <f t="shared" si="49"/>
        <v>0</v>
      </c>
      <c r="BF245" s="122">
        <f t="shared" si="50"/>
        <v>0</v>
      </c>
      <c r="BG245" s="122">
        <f t="shared" si="51"/>
        <v>0</v>
      </c>
      <c r="BH245" s="122">
        <f t="shared" si="52"/>
        <v>0</v>
      </c>
      <c r="BI245" s="122">
        <f t="shared" si="53"/>
        <v>0</v>
      </c>
      <c r="BJ245" s="18" t="s">
        <v>87</v>
      </c>
      <c r="BK245" s="122">
        <f t="shared" si="54"/>
        <v>0</v>
      </c>
      <c r="BL245" s="18" t="s">
        <v>208</v>
      </c>
      <c r="BM245" s="227" t="s">
        <v>1227</v>
      </c>
    </row>
    <row r="246" spans="1:65" s="2" customFormat="1" ht="14.45" customHeight="1">
      <c r="A246" s="36"/>
      <c r="B246" s="37"/>
      <c r="C246" s="272" t="s">
        <v>741</v>
      </c>
      <c r="D246" s="272" t="s">
        <v>489</v>
      </c>
      <c r="E246" s="273" t="s">
        <v>1747</v>
      </c>
      <c r="F246" s="274" t="s">
        <v>2059</v>
      </c>
      <c r="G246" s="275" t="s">
        <v>287</v>
      </c>
      <c r="H246" s="276">
        <v>20</v>
      </c>
      <c r="I246" s="277"/>
      <c r="J246" s="278">
        <f t="shared" si="45"/>
        <v>0</v>
      </c>
      <c r="K246" s="279"/>
      <c r="L246" s="280"/>
      <c r="M246" s="281" t="s">
        <v>1</v>
      </c>
      <c r="N246" s="282" t="s">
        <v>43</v>
      </c>
      <c r="O246" s="73"/>
      <c r="P246" s="225">
        <f t="shared" si="46"/>
        <v>0</v>
      </c>
      <c r="Q246" s="225">
        <v>0</v>
      </c>
      <c r="R246" s="225">
        <f t="shared" si="47"/>
        <v>0</v>
      </c>
      <c r="S246" s="225">
        <v>0</v>
      </c>
      <c r="T246" s="226">
        <f t="shared" si="48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244</v>
      </c>
      <c r="AT246" s="227" t="s">
        <v>489</v>
      </c>
      <c r="AU246" s="227" t="s">
        <v>87</v>
      </c>
      <c r="AY246" s="18" t="s">
        <v>202</v>
      </c>
      <c r="BE246" s="122">
        <f t="shared" si="49"/>
        <v>0</v>
      </c>
      <c r="BF246" s="122">
        <f t="shared" si="50"/>
        <v>0</v>
      </c>
      <c r="BG246" s="122">
        <f t="shared" si="51"/>
        <v>0</v>
      </c>
      <c r="BH246" s="122">
        <f t="shared" si="52"/>
        <v>0</v>
      </c>
      <c r="BI246" s="122">
        <f t="shared" si="53"/>
        <v>0</v>
      </c>
      <c r="BJ246" s="18" t="s">
        <v>87</v>
      </c>
      <c r="BK246" s="122">
        <f t="shared" si="54"/>
        <v>0</v>
      </c>
      <c r="BL246" s="18" t="s">
        <v>208</v>
      </c>
      <c r="BM246" s="227" t="s">
        <v>1239</v>
      </c>
    </row>
    <row r="247" spans="1:65" s="12" customFormat="1" ht="22.9" customHeight="1">
      <c r="B247" s="199"/>
      <c r="C247" s="200"/>
      <c r="D247" s="201" t="s">
        <v>76</v>
      </c>
      <c r="E247" s="213" t="s">
        <v>4034</v>
      </c>
      <c r="F247" s="213" t="s">
        <v>4168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SUM(P248:P252)</f>
        <v>0</v>
      </c>
      <c r="Q247" s="207"/>
      <c r="R247" s="208">
        <f>SUM(R248:R252)</f>
        <v>0</v>
      </c>
      <c r="S247" s="207"/>
      <c r="T247" s="209">
        <f>SUM(T248:T252)</f>
        <v>0</v>
      </c>
      <c r="AR247" s="210" t="s">
        <v>215</v>
      </c>
      <c r="AT247" s="211" t="s">
        <v>76</v>
      </c>
      <c r="AU247" s="211" t="s">
        <v>81</v>
      </c>
      <c r="AY247" s="210" t="s">
        <v>202</v>
      </c>
      <c r="BK247" s="212">
        <f>SUM(BK248:BK252)</f>
        <v>0</v>
      </c>
    </row>
    <row r="248" spans="1:65" s="2" customFormat="1" ht="24.2" customHeight="1">
      <c r="A248" s="36"/>
      <c r="B248" s="37"/>
      <c r="C248" s="272" t="s">
        <v>745</v>
      </c>
      <c r="D248" s="272" t="s">
        <v>489</v>
      </c>
      <c r="E248" s="273" t="s">
        <v>4169</v>
      </c>
      <c r="F248" s="274" t="s">
        <v>4170</v>
      </c>
      <c r="G248" s="275" t="s">
        <v>287</v>
      </c>
      <c r="H248" s="276">
        <v>1</v>
      </c>
      <c r="I248" s="277"/>
      <c r="J248" s="278">
        <f>ROUND(I248*H248,2)</f>
        <v>0</v>
      </c>
      <c r="K248" s="279"/>
      <c r="L248" s="280"/>
      <c r="M248" s="281" t="s">
        <v>1</v>
      </c>
      <c r="N248" s="282" t="s">
        <v>43</v>
      </c>
      <c r="O248" s="73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7" t="s">
        <v>244</v>
      </c>
      <c r="AT248" s="227" t="s">
        <v>489</v>
      </c>
      <c r="AU248" s="227" t="s">
        <v>87</v>
      </c>
      <c r="AY248" s="18" t="s">
        <v>202</v>
      </c>
      <c r="BE248" s="122">
        <f>IF(N248="základná",J248,0)</f>
        <v>0</v>
      </c>
      <c r="BF248" s="122">
        <f>IF(N248="znížená",J248,0)</f>
        <v>0</v>
      </c>
      <c r="BG248" s="122">
        <f>IF(N248="zákl. prenesená",J248,0)</f>
        <v>0</v>
      </c>
      <c r="BH248" s="122">
        <f>IF(N248="zníž. prenesená",J248,0)</f>
        <v>0</v>
      </c>
      <c r="BI248" s="122">
        <f>IF(N248="nulová",J248,0)</f>
        <v>0</v>
      </c>
      <c r="BJ248" s="18" t="s">
        <v>87</v>
      </c>
      <c r="BK248" s="122">
        <f>ROUND(I248*H248,2)</f>
        <v>0</v>
      </c>
      <c r="BL248" s="18" t="s">
        <v>208</v>
      </c>
      <c r="BM248" s="227" t="s">
        <v>1249</v>
      </c>
    </row>
    <row r="249" spans="1:65" s="2" customFormat="1" ht="24.2" customHeight="1">
      <c r="A249" s="36"/>
      <c r="B249" s="37"/>
      <c r="C249" s="272" t="s">
        <v>749</v>
      </c>
      <c r="D249" s="272" t="s">
        <v>489</v>
      </c>
      <c r="E249" s="273" t="s">
        <v>4171</v>
      </c>
      <c r="F249" s="274" t="s">
        <v>4172</v>
      </c>
      <c r="G249" s="275" t="s">
        <v>287</v>
      </c>
      <c r="H249" s="276">
        <v>1</v>
      </c>
      <c r="I249" s="277"/>
      <c r="J249" s="278">
        <f>ROUND(I249*H249,2)</f>
        <v>0</v>
      </c>
      <c r="K249" s="279"/>
      <c r="L249" s="280"/>
      <c r="M249" s="281" t="s">
        <v>1</v>
      </c>
      <c r="N249" s="282" t="s">
        <v>43</v>
      </c>
      <c r="O249" s="73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244</v>
      </c>
      <c r="AT249" s="227" t="s">
        <v>489</v>
      </c>
      <c r="AU249" s="227" t="s">
        <v>87</v>
      </c>
      <c r="AY249" s="18" t="s">
        <v>202</v>
      </c>
      <c r="BE249" s="122">
        <f>IF(N249="základná",J249,0)</f>
        <v>0</v>
      </c>
      <c r="BF249" s="122">
        <f>IF(N249="znížená",J249,0)</f>
        <v>0</v>
      </c>
      <c r="BG249" s="122">
        <f>IF(N249="zákl. prenesená",J249,0)</f>
        <v>0</v>
      </c>
      <c r="BH249" s="122">
        <f>IF(N249="zníž. prenesená",J249,0)</f>
        <v>0</v>
      </c>
      <c r="BI249" s="122">
        <f>IF(N249="nulová",J249,0)</f>
        <v>0</v>
      </c>
      <c r="BJ249" s="18" t="s">
        <v>87</v>
      </c>
      <c r="BK249" s="122">
        <f>ROUND(I249*H249,2)</f>
        <v>0</v>
      </c>
      <c r="BL249" s="18" t="s">
        <v>208</v>
      </c>
      <c r="BM249" s="227" t="s">
        <v>1256</v>
      </c>
    </row>
    <row r="250" spans="1:65" s="2" customFormat="1" ht="24.2" customHeight="1">
      <c r="A250" s="36"/>
      <c r="B250" s="37"/>
      <c r="C250" s="272" t="s">
        <v>596</v>
      </c>
      <c r="D250" s="272" t="s">
        <v>489</v>
      </c>
      <c r="E250" s="273" t="s">
        <v>4173</v>
      </c>
      <c r="F250" s="274" t="s">
        <v>4174</v>
      </c>
      <c r="G250" s="275" t="s">
        <v>287</v>
      </c>
      <c r="H250" s="276">
        <v>4</v>
      </c>
      <c r="I250" s="277"/>
      <c r="J250" s="278">
        <f>ROUND(I250*H250,2)</f>
        <v>0</v>
      </c>
      <c r="K250" s="279"/>
      <c r="L250" s="280"/>
      <c r="M250" s="281" t="s">
        <v>1</v>
      </c>
      <c r="N250" s="282" t="s">
        <v>43</v>
      </c>
      <c r="O250" s="73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7" t="s">
        <v>244</v>
      </c>
      <c r="AT250" s="227" t="s">
        <v>489</v>
      </c>
      <c r="AU250" s="227" t="s">
        <v>87</v>
      </c>
      <c r="AY250" s="18" t="s">
        <v>202</v>
      </c>
      <c r="BE250" s="122">
        <f>IF(N250="základná",J250,0)</f>
        <v>0</v>
      </c>
      <c r="BF250" s="122">
        <f>IF(N250="znížená",J250,0)</f>
        <v>0</v>
      </c>
      <c r="BG250" s="122">
        <f>IF(N250="zákl. prenesená",J250,0)</f>
        <v>0</v>
      </c>
      <c r="BH250" s="122">
        <f>IF(N250="zníž. prenesená",J250,0)</f>
        <v>0</v>
      </c>
      <c r="BI250" s="122">
        <f>IF(N250="nulová",J250,0)</f>
        <v>0</v>
      </c>
      <c r="BJ250" s="18" t="s">
        <v>87</v>
      </c>
      <c r="BK250" s="122">
        <f>ROUND(I250*H250,2)</f>
        <v>0</v>
      </c>
      <c r="BL250" s="18" t="s">
        <v>208</v>
      </c>
      <c r="BM250" s="227" t="s">
        <v>1708</v>
      </c>
    </row>
    <row r="251" spans="1:65" s="2" customFormat="1" ht="24.2" customHeight="1">
      <c r="A251" s="36"/>
      <c r="B251" s="37"/>
      <c r="C251" s="272" t="s">
        <v>757</v>
      </c>
      <c r="D251" s="272" t="s">
        <v>489</v>
      </c>
      <c r="E251" s="273" t="s">
        <v>4175</v>
      </c>
      <c r="F251" s="274" t="s">
        <v>4176</v>
      </c>
      <c r="G251" s="275" t="s">
        <v>287</v>
      </c>
      <c r="H251" s="276">
        <v>1</v>
      </c>
      <c r="I251" s="277"/>
      <c r="J251" s="278">
        <f>ROUND(I251*H251,2)</f>
        <v>0</v>
      </c>
      <c r="K251" s="279"/>
      <c r="L251" s="280"/>
      <c r="M251" s="281" t="s">
        <v>1</v>
      </c>
      <c r="N251" s="282" t="s">
        <v>43</v>
      </c>
      <c r="O251" s="73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7" t="s">
        <v>244</v>
      </c>
      <c r="AT251" s="227" t="s">
        <v>489</v>
      </c>
      <c r="AU251" s="227" t="s">
        <v>87</v>
      </c>
      <c r="AY251" s="18" t="s">
        <v>202</v>
      </c>
      <c r="BE251" s="122">
        <f>IF(N251="základná",J251,0)</f>
        <v>0</v>
      </c>
      <c r="BF251" s="122">
        <f>IF(N251="znížená",J251,0)</f>
        <v>0</v>
      </c>
      <c r="BG251" s="122">
        <f>IF(N251="zákl. prenesená",J251,0)</f>
        <v>0</v>
      </c>
      <c r="BH251" s="122">
        <f>IF(N251="zníž. prenesená",J251,0)</f>
        <v>0</v>
      </c>
      <c r="BI251" s="122">
        <f>IF(N251="nulová",J251,0)</f>
        <v>0</v>
      </c>
      <c r="BJ251" s="18" t="s">
        <v>87</v>
      </c>
      <c r="BK251" s="122">
        <f>ROUND(I251*H251,2)</f>
        <v>0</v>
      </c>
      <c r="BL251" s="18" t="s">
        <v>208</v>
      </c>
      <c r="BM251" s="227" t="s">
        <v>1711</v>
      </c>
    </row>
    <row r="252" spans="1:65" s="2" customFormat="1" ht="24.2" customHeight="1">
      <c r="A252" s="36"/>
      <c r="B252" s="37"/>
      <c r="C252" s="272" t="s">
        <v>761</v>
      </c>
      <c r="D252" s="272" t="s">
        <v>489</v>
      </c>
      <c r="E252" s="273" t="s">
        <v>4177</v>
      </c>
      <c r="F252" s="274" t="s">
        <v>4178</v>
      </c>
      <c r="G252" s="275" t="s">
        <v>287</v>
      </c>
      <c r="H252" s="276">
        <v>7</v>
      </c>
      <c r="I252" s="277"/>
      <c r="J252" s="278">
        <f>ROUND(I252*H252,2)</f>
        <v>0</v>
      </c>
      <c r="K252" s="279"/>
      <c r="L252" s="280"/>
      <c r="M252" s="281" t="s">
        <v>1</v>
      </c>
      <c r="N252" s="282" t="s">
        <v>43</v>
      </c>
      <c r="O252" s="73"/>
      <c r="P252" s="225">
        <f>O252*H252</f>
        <v>0</v>
      </c>
      <c r="Q252" s="225">
        <v>0</v>
      </c>
      <c r="R252" s="225">
        <f>Q252*H252</f>
        <v>0</v>
      </c>
      <c r="S252" s="225">
        <v>0</v>
      </c>
      <c r="T252" s="22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7" t="s">
        <v>244</v>
      </c>
      <c r="AT252" s="227" t="s">
        <v>489</v>
      </c>
      <c r="AU252" s="227" t="s">
        <v>87</v>
      </c>
      <c r="AY252" s="18" t="s">
        <v>202</v>
      </c>
      <c r="BE252" s="122">
        <f>IF(N252="základná",J252,0)</f>
        <v>0</v>
      </c>
      <c r="BF252" s="122">
        <f>IF(N252="znížená",J252,0)</f>
        <v>0</v>
      </c>
      <c r="BG252" s="122">
        <f>IF(N252="zákl. prenesená",J252,0)</f>
        <v>0</v>
      </c>
      <c r="BH252" s="122">
        <f>IF(N252="zníž. prenesená",J252,0)</f>
        <v>0</v>
      </c>
      <c r="BI252" s="122">
        <f>IF(N252="nulová",J252,0)</f>
        <v>0</v>
      </c>
      <c r="BJ252" s="18" t="s">
        <v>87</v>
      </c>
      <c r="BK252" s="122">
        <f>ROUND(I252*H252,2)</f>
        <v>0</v>
      </c>
      <c r="BL252" s="18" t="s">
        <v>208</v>
      </c>
      <c r="BM252" s="227" t="s">
        <v>1714</v>
      </c>
    </row>
    <row r="253" spans="1:65" s="12" customFormat="1" ht="22.9" customHeight="1">
      <c r="B253" s="199"/>
      <c r="C253" s="200"/>
      <c r="D253" s="201" t="s">
        <v>76</v>
      </c>
      <c r="E253" s="213" t="s">
        <v>4179</v>
      </c>
      <c r="F253" s="213" t="s">
        <v>4180</v>
      </c>
      <c r="G253" s="200"/>
      <c r="H253" s="200"/>
      <c r="I253" s="203"/>
      <c r="J253" s="214">
        <f>BK253</f>
        <v>0</v>
      </c>
      <c r="K253" s="200"/>
      <c r="L253" s="205"/>
      <c r="M253" s="206"/>
      <c r="N253" s="207"/>
      <c r="O253" s="207"/>
      <c r="P253" s="208">
        <f>SUM(P254:P259)</f>
        <v>0</v>
      </c>
      <c r="Q253" s="207"/>
      <c r="R253" s="208">
        <f>SUM(R254:R259)</f>
        <v>0</v>
      </c>
      <c r="S253" s="207"/>
      <c r="T253" s="209">
        <f>SUM(T254:T259)</f>
        <v>0</v>
      </c>
      <c r="AR253" s="210" t="s">
        <v>215</v>
      </c>
      <c r="AT253" s="211" t="s">
        <v>76</v>
      </c>
      <c r="AU253" s="211" t="s">
        <v>81</v>
      </c>
      <c r="AY253" s="210" t="s">
        <v>202</v>
      </c>
      <c r="BK253" s="212">
        <f>SUM(BK254:BK259)</f>
        <v>0</v>
      </c>
    </row>
    <row r="254" spans="1:65" s="2" customFormat="1" ht="14.45" customHeight="1">
      <c r="A254" s="36"/>
      <c r="B254" s="37"/>
      <c r="C254" s="272" t="s">
        <v>765</v>
      </c>
      <c r="D254" s="272" t="s">
        <v>489</v>
      </c>
      <c r="E254" s="273" t="s">
        <v>4181</v>
      </c>
      <c r="F254" s="274" t="s">
        <v>4182</v>
      </c>
      <c r="G254" s="275" t="s">
        <v>287</v>
      </c>
      <c r="H254" s="276">
        <v>2</v>
      </c>
      <c r="I254" s="277"/>
      <c r="J254" s="278">
        <f t="shared" ref="J254:J259" si="55">ROUND(I254*H254,2)</f>
        <v>0</v>
      </c>
      <c r="K254" s="279"/>
      <c r="L254" s="280"/>
      <c r="M254" s="281" t="s">
        <v>1</v>
      </c>
      <c r="N254" s="282" t="s">
        <v>43</v>
      </c>
      <c r="O254" s="73"/>
      <c r="P254" s="225">
        <f t="shared" ref="P254:P259" si="56">O254*H254</f>
        <v>0</v>
      </c>
      <c r="Q254" s="225">
        <v>0</v>
      </c>
      <c r="R254" s="225">
        <f t="shared" ref="R254:R259" si="57">Q254*H254</f>
        <v>0</v>
      </c>
      <c r="S254" s="225">
        <v>0</v>
      </c>
      <c r="T254" s="226">
        <f t="shared" ref="T254:T259" si="58"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7" t="s">
        <v>244</v>
      </c>
      <c r="AT254" s="227" t="s">
        <v>489</v>
      </c>
      <c r="AU254" s="227" t="s">
        <v>87</v>
      </c>
      <c r="AY254" s="18" t="s">
        <v>202</v>
      </c>
      <c r="BE254" s="122">
        <f t="shared" ref="BE254:BE259" si="59">IF(N254="základná",J254,0)</f>
        <v>0</v>
      </c>
      <c r="BF254" s="122">
        <f t="shared" ref="BF254:BF259" si="60">IF(N254="znížená",J254,0)</f>
        <v>0</v>
      </c>
      <c r="BG254" s="122">
        <f t="shared" ref="BG254:BG259" si="61">IF(N254="zákl. prenesená",J254,0)</f>
        <v>0</v>
      </c>
      <c r="BH254" s="122">
        <f t="shared" ref="BH254:BH259" si="62">IF(N254="zníž. prenesená",J254,0)</f>
        <v>0</v>
      </c>
      <c r="BI254" s="122">
        <f t="shared" ref="BI254:BI259" si="63">IF(N254="nulová",J254,0)</f>
        <v>0</v>
      </c>
      <c r="BJ254" s="18" t="s">
        <v>87</v>
      </c>
      <c r="BK254" s="122">
        <f t="shared" ref="BK254:BK259" si="64">ROUND(I254*H254,2)</f>
        <v>0</v>
      </c>
      <c r="BL254" s="18" t="s">
        <v>208</v>
      </c>
      <c r="BM254" s="227" t="s">
        <v>1717</v>
      </c>
    </row>
    <row r="255" spans="1:65" s="2" customFormat="1" ht="14.45" customHeight="1">
      <c r="A255" s="36"/>
      <c r="B255" s="37"/>
      <c r="C255" s="272" t="s">
        <v>770</v>
      </c>
      <c r="D255" s="272" t="s">
        <v>489</v>
      </c>
      <c r="E255" s="273" t="s">
        <v>4183</v>
      </c>
      <c r="F255" s="274" t="s">
        <v>4184</v>
      </c>
      <c r="G255" s="275" t="s">
        <v>287</v>
      </c>
      <c r="H255" s="276">
        <v>1</v>
      </c>
      <c r="I255" s="277"/>
      <c r="J255" s="278">
        <f t="shared" si="55"/>
        <v>0</v>
      </c>
      <c r="K255" s="279"/>
      <c r="L255" s="280"/>
      <c r="M255" s="281" t="s">
        <v>1</v>
      </c>
      <c r="N255" s="282" t="s">
        <v>43</v>
      </c>
      <c r="O255" s="73"/>
      <c r="P255" s="225">
        <f t="shared" si="56"/>
        <v>0</v>
      </c>
      <c r="Q255" s="225">
        <v>0</v>
      </c>
      <c r="R255" s="225">
        <f t="shared" si="57"/>
        <v>0</v>
      </c>
      <c r="S255" s="225">
        <v>0</v>
      </c>
      <c r="T255" s="226">
        <f t="shared" si="58"/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244</v>
      </c>
      <c r="AT255" s="227" t="s">
        <v>489</v>
      </c>
      <c r="AU255" s="227" t="s">
        <v>87</v>
      </c>
      <c r="AY255" s="18" t="s">
        <v>202</v>
      </c>
      <c r="BE255" s="122">
        <f t="shared" si="59"/>
        <v>0</v>
      </c>
      <c r="BF255" s="122">
        <f t="shared" si="60"/>
        <v>0</v>
      </c>
      <c r="BG255" s="122">
        <f t="shared" si="61"/>
        <v>0</v>
      </c>
      <c r="BH255" s="122">
        <f t="shared" si="62"/>
        <v>0</v>
      </c>
      <c r="BI255" s="122">
        <f t="shared" si="63"/>
        <v>0</v>
      </c>
      <c r="BJ255" s="18" t="s">
        <v>87</v>
      </c>
      <c r="BK255" s="122">
        <f t="shared" si="64"/>
        <v>0</v>
      </c>
      <c r="BL255" s="18" t="s">
        <v>208</v>
      </c>
      <c r="BM255" s="227" t="s">
        <v>1720</v>
      </c>
    </row>
    <row r="256" spans="1:65" s="2" customFormat="1" ht="14.45" customHeight="1">
      <c r="A256" s="36"/>
      <c r="B256" s="37"/>
      <c r="C256" s="272" t="s">
        <v>774</v>
      </c>
      <c r="D256" s="272" t="s">
        <v>489</v>
      </c>
      <c r="E256" s="273" t="s">
        <v>4185</v>
      </c>
      <c r="F256" s="274" t="s">
        <v>4186</v>
      </c>
      <c r="G256" s="275" t="s">
        <v>287</v>
      </c>
      <c r="H256" s="276">
        <v>1</v>
      </c>
      <c r="I256" s="277"/>
      <c r="J256" s="278">
        <f t="shared" si="55"/>
        <v>0</v>
      </c>
      <c r="K256" s="279"/>
      <c r="L256" s="280"/>
      <c r="M256" s="281" t="s">
        <v>1</v>
      </c>
      <c r="N256" s="282" t="s">
        <v>43</v>
      </c>
      <c r="O256" s="73"/>
      <c r="P256" s="225">
        <f t="shared" si="56"/>
        <v>0</v>
      </c>
      <c r="Q256" s="225">
        <v>0</v>
      </c>
      <c r="R256" s="225">
        <f t="shared" si="57"/>
        <v>0</v>
      </c>
      <c r="S256" s="225">
        <v>0</v>
      </c>
      <c r="T256" s="226">
        <f t="shared" si="58"/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7" t="s">
        <v>244</v>
      </c>
      <c r="AT256" s="227" t="s">
        <v>489</v>
      </c>
      <c r="AU256" s="227" t="s">
        <v>87</v>
      </c>
      <c r="AY256" s="18" t="s">
        <v>202</v>
      </c>
      <c r="BE256" s="122">
        <f t="shared" si="59"/>
        <v>0</v>
      </c>
      <c r="BF256" s="122">
        <f t="shared" si="60"/>
        <v>0</v>
      </c>
      <c r="BG256" s="122">
        <f t="shared" si="61"/>
        <v>0</v>
      </c>
      <c r="BH256" s="122">
        <f t="shared" si="62"/>
        <v>0</v>
      </c>
      <c r="BI256" s="122">
        <f t="shared" si="63"/>
        <v>0</v>
      </c>
      <c r="BJ256" s="18" t="s">
        <v>87</v>
      </c>
      <c r="BK256" s="122">
        <f t="shared" si="64"/>
        <v>0</v>
      </c>
      <c r="BL256" s="18" t="s">
        <v>208</v>
      </c>
      <c r="BM256" s="227" t="s">
        <v>1723</v>
      </c>
    </row>
    <row r="257" spans="1:65" s="2" customFormat="1" ht="14.45" customHeight="1">
      <c r="A257" s="36"/>
      <c r="B257" s="37"/>
      <c r="C257" s="272" t="s">
        <v>779</v>
      </c>
      <c r="D257" s="272" t="s">
        <v>489</v>
      </c>
      <c r="E257" s="273" t="s">
        <v>4187</v>
      </c>
      <c r="F257" s="274" t="s">
        <v>4188</v>
      </c>
      <c r="G257" s="275" t="s">
        <v>287</v>
      </c>
      <c r="H257" s="276">
        <v>7</v>
      </c>
      <c r="I257" s="277"/>
      <c r="J257" s="278">
        <f t="shared" si="55"/>
        <v>0</v>
      </c>
      <c r="K257" s="279"/>
      <c r="L257" s="280"/>
      <c r="M257" s="281" t="s">
        <v>1</v>
      </c>
      <c r="N257" s="282" t="s">
        <v>43</v>
      </c>
      <c r="O257" s="73"/>
      <c r="P257" s="225">
        <f t="shared" si="56"/>
        <v>0</v>
      </c>
      <c r="Q257" s="225">
        <v>0</v>
      </c>
      <c r="R257" s="225">
        <f t="shared" si="57"/>
        <v>0</v>
      </c>
      <c r="S257" s="225">
        <v>0</v>
      </c>
      <c r="T257" s="226">
        <f t="shared" si="58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7" t="s">
        <v>244</v>
      </c>
      <c r="AT257" s="227" t="s">
        <v>489</v>
      </c>
      <c r="AU257" s="227" t="s">
        <v>87</v>
      </c>
      <c r="AY257" s="18" t="s">
        <v>202</v>
      </c>
      <c r="BE257" s="122">
        <f t="shared" si="59"/>
        <v>0</v>
      </c>
      <c r="BF257" s="122">
        <f t="shared" si="60"/>
        <v>0</v>
      </c>
      <c r="BG257" s="122">
        <f t="shared" si="61"/>
        <v>0</v>
      </c>
      <c r="BH257" s="122">
        <f t="shared" si="62"/>
        <v>0</v>
      </c>
      <c r="BI257" s="122">
        <f t="shared" si="63"/>
        <v>0</v>
      </c>
      <c r="BJ257" s="18" t="s">
        <v>87</v>
      </c>
      <c r="BK257" s="122">
        <f t="shared" si="64"/>
        <v>0</v>
      </c>
      <c r="BL257" s="18" t="s">
        <v>208</v>
      </c>
      <c r="BM257" s="227" t="s">
        <v>1726</v>
      </c>
    </row>
    <row r="258" spans="1:65" s="2" customFormat="1" ht="14.45" customHeight="1">
      <c r="A258" s="36"/>
      <c r="B258" s="37"/>
      <c r="C258" s="272" t="s">
        <v>785</v>
      </c>
      <c r="D258" s="272" t="s">
        <v>489</v>
      </c>
      <c r="E258" s="273" t="s">
        <v>4189</v>
      </c>
      <c r="F258" s="274" t="s">
        <v>4190</v>
      </c>
      <c r="G258" s="275" t="s">
        <v>287</v>
      </c>
      <c r="H258" s="276">
        <v>1</v>
      </c>
      <c r="I258" s="277"/>
      <c r="J258" s="278">
        <f t="shared" si="55"/>
        <v>0</v>
      </c>
      <c r="K258" s="279"/>
      <c r="L258" s="280"/>
      <c r="M258" s="281" t="s">
        <v>1</v>
      </c>
      <c r="N258" s="282" t="s">
        <v>43</v>
      </c>
      <c r="O258" s="73"/>
      <c r="P258" s="225">
        <f t="shared" si="56"/>
        <v>0</v>
      </c>
      <c r="Q258" s="225">
        <v>0</v>
      </c>
      <c r="R258" s="225">
        <f t="shared" si="57"/>
        <v>0</v>
      </c>
      <c r="S258" s="225">
        <v>0</v>
      </c>
      <c r="T258" s="226">
        <f t="shared" si="58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7" t="s">
        <v>244</v>
      </c>
      <c r="AT258" s="227" t="s">
        <v>489</v>
      </c>
      <c r="AU258" s="227" t="s">
        <v>87</v>
      </c>
      <c r="AY258" s="18" t="s">
        <v>202</v>
      </c>
      <c r="BE258" s="122">
        <f t="shared" si="59"/>
        <v>0</v>
      </c>
      <c r="BF258" s="122">
        <f t="shared" si="60"/>
        <v>0</v>
      </c>
      <c r="BG258" s="122">
        <f t="shared" si="61"/>
        <v>0</v>
      </c>
      <c r="BH258" s="122">
        <f t="shared" si="62"/>
        <v>0</v>
      </c>
      <c r="BI258" s="122">
        <f t="shared" si="63"/>
        <v>0</v>
      </c>
      <c r="BJ258" s="18" t="s">
        <v>87</v>
      </c>
      <c r="BK258" s="122">
        <f t="shared" si="64"/>
        <v>0</v>
      </c>
      <c r="BL258" s="18" t="s">
        <v>208</v>
      </c>
      <c r="BM258" s="227" t="s">
        <v>1729</v>
      </c>
    </row>
    <row r="259" spans="1:65" s="2" customFormat="1" ht="14.45" customHeight="1">
      <c r="A259" s="36"/>
      <c r="B259" s="37"/>
      <c r="C259" s="272" t="s">
        <v>790</v>
      </c>
      <c r="D259" s="272" t="s">
        <v>489</v>
      </c>
      <c r="E259" s="273" t="s">
        <v>4191</v>
      </c>
      <c r="F259" s="274" t="s">
        <v>4192</v>
      </c>
      <c r="G259" s="275" t="s">
        <v>287</v>
      </c>
      <c r="H259" s="276">
        <v>1</v>
      </c>
      <c r="I259" s="277"/>
      <c r="J259" s="278">
        <f t="shared" si="55"/>
        <v>0</v>
      </c>
      <c r="K259" s="279"/>
      <c r="L259" s="280"/>
      <c r="M259" s="281" t="s">
        <v>1</v>
      </c>
      <c r="N259" s="282" t="s">
        <v>43</v>
      </c>
      <c r="O259" s="73"/>
      <c r="P259" s="225">
        <f t="shared" si="56"/>
        <v>0</v>
      </c>
      <c r="Q259" s="225">
        <v>0</v>
      </c>
      <c r="R259" s="225">
        <f t="shared" si="57"/>
        <v>0</v>
      </c>
      <c r="S259" s="225">
        <v>0</v>
      </c>
      <c r="T259" s="226">
        <f t="shared" si="58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244</v>
      </c>
      <c r="AT259" s="227" t="s">
        <v>489</v>
      </c>
      <c r="AU259" s="227" t="s">
        <v>87</v>
      </c>
      <c r="AY259" s="18" t="s">
        <v>202</v>
      </c>
      <c r="BE259" s="122">
        <f t="shared" si="59"/>
        <v>0</v>
      </c>
      <c r="BF259" s="122">
        <f t="shared" si="60"/>
        <v>0</v>
      </c>
      <c r="BG259" s="122">
        <f t="shared" si="61"/>
        <v>0</v>
      </c>
      <c r="BH259" s="122">
        <f t="shared" si="62"/>
        <v>0</v>
      </c>
      <c r="BI259" s="122">
        <f t="shared" si="63"/>
        <v>0</v>
      </c>
      <c r="BJ259" s="18" t="s">
        <v>87</v>
      </c>
      <c r="BK259" s="122">
        <f t="shared" si="64"/>
        <v>0</v>
      </c>
      <c r="BL259" s="18" t="s">
        <v>208</v>
      </c>
      <c r="BM259" s="227" t="s">
        <v>3324</v>
      </c>
    </row>
    <row r="260" spans="1:65" s="12" customFormat="1" ht="22.9" customHeight="1">
      <c r="B260" s="199"/>
      <c r="C260" s="200"/>
      <c r="D260" s="201" t="s">
        <v>76</v>
      </c>
      <c r="E260" s="213" t="s">
        <v>4193</v>
      </c>
      <c r="F260" s="213" t="s">
        <v>4194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SUM(P261:P265)</f>
        <v>0</v>
      </c>
      <c r="Q260" s="207"/>
      <c r="R260" s="208">
        <f>SUM(R261:R265)</f>
        <v>0</v>
      </c>
      <c r="S260" s="207"/>
      <c r="T260" s="209">
        <f>SUM(T261:T265)</f>
        <v>0</v>
      </c>
      <c r="AR260" s="210" t="s">
        <v>215</v>
      </c>
      <c r="AT260" s="211" t="s">
        <v>76</v>
      </c>
      <c r="AU260" s="211" t="s">
        <v>81</v>
      </c>
      <c r="AY260" s="210" t="s">
        <v>202</v>
      </c>
      <c r="BK260" s="212">
        <f>SUM(BK261:BK265)</f>
        <v>0</v>
      </c>
    </row>
    <row r="261" spans="1:65" s="2" customFormat="1" ht="49.15" customHeight="1">
      <c r="A261" s="36"/>
      <c r="B261" s="37"/>
      <c r="C261" s="272" t="s">
        <v>796</v>
      </c>
      <c r="D261" s="272" t="s">
        <v>489</v>
      </c>
      <c r="E261" s="273" t="s">
        <v>4195</v>
      </c>
      <c r="F261" s="274" t="s">
        <v>4196</v>
      </c>
      <c r="G261" s="275" t="s">
        <v>287</v>
      </c>
      <c r="H261" s="276">
        <v>6</v>
      </c>
      <c r="I261" s="277"/>
      <c r="J261" s="278">
        <f>ROUND(I261*H261,2)</f>
        <v>0</v>
      </c>
      <c r="K261" s="279"/>
      <c r="L261" s="280"/>
      <c r="M261" s="281" t="s">
        <v>1</v>
      </c>
      <c r="N261" s="282" t="s">
        <v>43</v>
      </c>
      <c r="O261" s="73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7" t="s">
        <v>244</v>
      </c>
      <c r="AT261" s="227" t="s">
        <v>489</v>
      </c>
      <c r="AU261" s="227" t="s">
        <v>87</v>
      </c>
      <c r="AY261" s="18" t="s">
        <v>202</v>
      </c>
      <c r="BE261" s="122">
        <f>IF(N261="základná",J261,0)</f>
        <v>0</v>
      </c>
      <c r="BF261" s="122">
        <f>IF(N261="znížená",J261,0)</f>
        <v>0</v>
      </c>
      <c r="BG261" s="122">
        <f>IF(N261="zákl. prenesená",J261,0)</f>
        <v>0</v>
      </c>
      <c r="BH261" s="122">
        <f>IF(N261="zníž. prenesená",J261,0)</f>
        <v>0</v>
      </c>
      <c r="BI261" s="122">
        <f>IF(N261="nulová",J261,0)</f>
        <v>0</v>
      </c>
      <c r="BJ261" s="18" t="s">
        <v>87</v>
      </c>
      <c r="BK261" s="122">
        <f>ROUND(I261*H261,2)</f>
        <v>0</v>
      </c>
      <c r="BL261" s="18" t="s">
        <v>208</v>
      </c>
      <c r="BM261" s="227" t="s">
        <v>3333</v>
      </c>
    </row>
    <row r="262" spans="1:65" s="2" customFormat="1" ht="24.2" customHeight="1">
      <c r="A262" s="36"/>
      <c r="B262" s="37"/>
      <c r="C262" s="272" t="s">
        <v>801</v>
      </c>
      <c r="D262" s="272" t="s">
        <v>489</v>
      </c>
      <c r="E262" s="273" t="s">
        <v>4197</v>
      </c>
      <c r="F262" s="274" t="s">
        <v>4198</v>
      </c>
      <c r="G262" s="275" t="s">
        <v>287</v>
      </c>
      <c r="H262" s="276">
        <v>6</v>
      </c>
      <c r="I262" s="277"/>
      <c r="J262" s="278">
        <f>ROUND(I262*H262,2)</f>
        <v>0</v>
      </c>
      <c r="K262" s="279"/>
      <c r="L262" s="280"/>
      <c r="M262" s="281" t="s">
        <v>1</v>
      </c>
      <c r="N262" s="282" t="s">
        <v>43</v>
      </c>
      <c r="O262" s="73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7" t="s">
        <v>244</v>
      </c>
      <c r="AT262" s="227" t="s">
        <v>489</v>
      </c>
      <c r="AU262" s="227" t="s">
        <v>87</v>
      </c>
      <c r="AY262" s="18" t="s">
        <v>202</v>
      </c>
      <c r="BE262" s="122">
        <f>IF(N262="základná",J262,0)</f>
        <v>0</v>
      </c>
      <c r="BF262" s="122">
        <f>IF(N262="znížená",J262,0)</f>
        <v>0</v>
      </c>
      <c r="BG262" s="122">
        <f>IF(N262="zákl. prenesená",J262,0)</f>
        <v>0</v>
      </c>
      <c r="BH262" s="122">
        <f>IF(N262="zníž. prenesená",J262,0)</f>
        <v>0</v>
      </c>
      <c r="BI262" s="122">
        <f>IF(N262="nulová",J262,0)</f>
        <v>0</v>
      </c>
      <c r="BJ262" s="18" t="s">
        <v>87</v>
      </c>
      <c r="BK262" s="122">
        <f>ROUND(I262*H262,2)</f>
        <v>0</v>
      </c>
      <c r="BL262" s="18" t="s">
        <v>208</v>
      </c>
      <c r="BM262" s="227" t="s">
        <v>3345</v>
      </c>
    </row>
    <row r="263" spans="1:65" s="2" customFormat="1" ht="14.45" customHeight="1">
      <c r="A263" s="36"/>
      <c r="B263" s="37"/>
      <c r="C263" s="272" t="s">
        <v>805</v>
      </c>
      <c r="D263" s="272" t="s">
        <v>489</v>
      </c>
      <c r="E263" s="273" t="s">
        <v>4199</v>
      </c>
      <c r="F263" s="274" t="s">
        <v>4200</v>
      </c>
      <c r="G263" s="275" t="s">
        <v>287</v>
      </c>
      <c r="H263" s="276">
        <v>6</v>
      </c>
      <c r="I263" s="277"/>
      <c r="J263" s="278">
        <f>ROUND(I263*H263,2)</f>
        <v>0</v>
      </c>
      <c r="K263" s="279"/>
      <c r="L263" s="280"/>
      <c r="M263" s="281" t="s">
        <v>1</v>
      </c>
      <c r="N263" s="282" t="s">
        <v>43</v>
      </c>
      <c r="O263" s="73"/>
      <c r="P263" s="225">
        <f>O263*H263</f>
        <v>0</v>
      </c>
      <c r="Q263" s="225">
        <v>0</v>
      </c>
      <c r="R263" s="225">
        <f>Q263*H263</f>
        <v>0</v>
      </c>
      <c r="S263" s="225">
        <v>0</v>
      </c>
      <c r="T263" s="22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27" t="s">
        <v>244</v>
      </c>
      <c r="AT263" s="227" t="s">
        <v>489</v>
      </c>
      <c r="AU263" s="227" t="s">
        <v>87</v>
      </c>
      <c r="AY263" s="18" t="s">
        <v>202</v>
      </c>
      <c r="BE263" s="122">
        <f>IF(N263="základná",J263,0)</f>
        <v>0</v>
      </c>
      <c r="BF263" s="122">
        <f>IF(N263="znížená",J263,0)</f>
        <v>0</v>
      </c>
      <c r="BG263" s="122">
        <f>IF(N263="zákl. prenesená",J263,0)</f>
        <v>0</v>
      </c>
      <c r="BH263" s="122">
        <f>IF(N263="zníž. prenesená",J263,0)</f>
        <v>0</v>
      </c>
      <c r="BI263" s="122">
        <f>IF(N263="nulová",J263,0)</f>
        <v>0</v>
      </c>
      <c r="BJ263" s="18" t="s">
        <v>87</v>
      </c>
      <c r="BK263" s="122">
        <f>ROUND(I263*H263,2)</f>
        <v>0</v>
      </c>
      <c r="BL263" s="18" t="s">
        <v>208</v>
      </c>
      <c r="BM263" s="227" t="s">
        <v>1737</v>
      </c>
    </row>
    <row r="264" spans="1:65" s="2" customFormat="1" ht="14.45" customHeight="1">
      <c r="A264" s="36"/>
      <c r="B264" s="37"/>
      <c r="C264" s="272" t="s">
        <v>811</v>
      </c>
      <c r="D264" s="272" t="s">
        <v>489</v>
      </c>
      <c r="E264" s="273" t="s">
        <v>4201</v>
      </c>
      <c r="F264" s="274" t="s">
        <v>4202</v>
      </c>
      <c r="G264" s="275" t="s">
        <v>287</v>
      </c>
      <c r="H264" s="276">
        <v>4</v>
      </c>
      <c r="I264" s="277"/>
      <c r="J264" s="278">
        <f>ROUND(I264*H264,2)</f>
        <v>0</v>
      </c>
      <c r="K264" s="279"/>
      <c r="L264" s="280"/>
      <c r="M264" s="281" t="s">
        <v>1</v>
      </c>
      <c r="N264" s="282" t="s">
        <v>43</v>
      </c>
      <c r="O264" s="73"/>
      <c r="P264" s="225">
        <f>O264*H264</f>
        <v>0</v>
      </c>
      <c r="Q264" s="225">
        <v>0</v>
      </c>
      <c r="R264" s="225">
        <f>Q264*H264</f>
        <v>0</v>
      </c>
      <c r="S264" s="225">
        <v>0</v>
      </c>
      <c r="T264" s="22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7" t="s">
        <v>244</v>
      </c>
      <c r="AT264" s="227" t="s">
        <v>489</v>
      </c>
      <c r="AU264" s="227" t="s">
        <v>87</v>
      </c>
      <c r="AY264" s="18" t="s">
        <v>202</v>
      </c>
      <c r="BE264" s="122">
        <f>IF(N264="základná",J264,0)</f>
        <v>0</v>
      </c>
      <c r="BF264" s="122">
        <f>IF(N264="znížená",J264,0)</f>
        <v>0</v>
      </c>
      <c r="BG264" s="122">
        <f>IF(N264="zákl. prenesená",J264,0)</f>
        <v>0</v>
      </c>
      <c r="BH264" s="122">
        <f>IF(N264="zníž. prenesená",J264,0)</f>
        <v>0</v>
      </c>
      <c r="BI264" s="122">
        <f>IF(N264="nulová",J264,0)</f>
        <v>0</v>
      </c>
      <c r="BJ264" s="18" t="s">
        <v>87</v>
      </c>
      <c r="BK264" s="122">
        <f>ROUND(I264*H264,2)</f>
        <v>0</v>
      </c>
      <c r="BL264" s="18" t="s">
        <v>208</v>
      </c>
      <c r="BM264" s="227" t="s">
        <v>1738</v>
      </c>
    </row>
    <row r="265" spans="1:65" s="2" customFormat="1" ht="14.45" customHeight="1">
      <c r="A265" s="36"/>
      <c r="B265" s="37"/>
      <c r="C265" s="272" t="s">
        <v>816</v>
      </c>
      <c r="D265" s="272" t="s">
        <v>489</v>
      </c>
      <c r="E265" s="273" t="s">
        <v>2267</v>
      </c>
      <c r="F265" s="274" t="s">
        <v>2268</v>
      </c>
      <c r="G265" s="275" t="s">
        <v>287</v>
      </c>
      <c r="H265" s="276">
        <v>4</v>
      </c>
      <c r="I265" s="277"/>
      <c r="J265" s="278">
        <f>ROUND(I265*H265,2)</f>
        <v>0</v>
      </c>
      <c r="K265" s="279"/>
      <c r="L265" s="280"/>
      <c r="M265" s="281" t="s">
        <v>1</v>
      </c>
      <c r="N265" s="282" t="s">
        <v>43</v>
      </c>
      <c r="O265" s="73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27" t="s">
        <v>244</v>
      </c>
      <c r="AT265" s="227" t="s">
        <v>489</v>
      </c>
      <c r="AU265" s="227" t="s">
        <v>87</v>
      </c>
      <c r="AY265" s="18" t="s">
        <v>202</v>
      </c>
      <c r="BE265" s="122">
        <f>IF(N265="základná",J265,0)</f>
        <v>0</v>
      </c>
      <c r="BF265" s="122">
        <f>IF(N265="znížená",J265,0)</f>
        <v>0</v>
      </c>
      <c r="BG265" s="122">
        <f>IF(N265="zákl. prenesená",J265,0)</f>
        <v>0</v>
      </c>
      <c r="BH265" s="122">
        <f>IF(N265="zníž. prenesená",J265,0)</f>
        <v>0</v>
      </c>
      <c r="BI265" s="122">
        <f>IF(N265="nulová",J265,0)</f>
        <v>0</v>
      </c>
      <c r="BJ265" s="18" t="s">
        <v>87</v>
      </c>
      <c r="BK265" s="122">
        <f>ROUND(I265*H265,2)</f>
        <v>0</v>
      </c>
      <c r="BL265" s="18" t="s">
        <v>208</v>
      </c>
      <c r="BM265" s="227" t="s">
        <v>3373</v>
      </c>
    </row>
    <row r="266" spans="1:65" s="12" customFormat="1" ht="22.9" customHeight="1">
      <c r="B266" s="199"/>
      <c r="C266" s="200"/>
      <c r="D266" s="201" t="s">
        <v>76</v>
      </c>
      <c r="E266" s="213" t="s">
        <v>4203</v>
      </c>
      <c r="F266" s="213" t="s">
        <v>4204</v>
      </c>
      <c r="G266" s="200"/>
      <c r="H266" s="200"/>
      <c r="I266" s="203"/>
      <c r="J266" s="214">
        <f>BK266</f>
        <v>0</v>
      </c>
      <c r="K266" s="200"/>
      <c r="L266" s="205"/>
      <c r="M266" s="206"/>
      <c r="N266" s="207"/>
      <c r="O266" s="207"/>
      <c r="P266" s="208">
        <f>SUM(P267:P268)</f>
        <v>0</v>
      </c>
      <c r="Q266" s="207"/>
      <c r="R266" s="208">
        <f>SUM(R267:R268)</f>
        <v>0</v>
      </c>
      <c r="S266" s="207"/>
      <c r="T266" s="209">
        <f>SUM(T267:T268)</f>
        <v>0</v>
      </c>
      <c r="AR266" s="210" t="s">
        <v>215</v>
      </c>
      <c r="AT266" s="211" t="s">
        <v>76</v>
      </c>
      <c r="AU266" s="211" t="s">
        <v>81</v>
      </c>
      <c r="AY266" s="210" t="s">
        <v>202</v>
      </c>
      <c r="BK266" s="212">
        <f>SUM(BK267:BK268)</f>
        <v>0</v>
      </c>
    </row>
    <row r="267" spans="1:65" s="2" customFormat="1" ht="14.45" customHeight="1">
      <c r="A267" s="36"/>
      <c r="B267" s="37"/>
      <c r="C267" s="272" t="s">
        <v>821</v>
      </c>
      <c r="D267" s="272" t="s">
        <v>489</v>
      </c>
      <c r="E267" s="273" t="s">
        <v>4205</v>
      </c>
      <c r="F267" s="274" t="s">
        <v>4206</v>
      </c>
      <c r="G267" s="275" t="s">
        <v>287</v>
      </c>
      <c r="H267" s="276">
        <v>6</v>
      </c>
      <c r="I267" s="277"/>
      <c r="J267" s="278">
        <f>ROUND(I267*H267,2)</f>
        <v>0</v>
      </c>
      <c r="K267" s="279"/>
      <c r="L267" s="280"/>
      <c r="M267" s="281" t="s">
        <v>1</v>
      </c>
      <c r="N267" s="282" t="s">
        <v>43</v>
      </c>
      <c r="O267" s="73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7" t="s">
        <v>244</v>
      </c>
      <c r="AT267" s="227" t="s">
        <v>489</v>
      </c>
      <c r="AU267" s="227" t="s">
        <v>87</v>
      </c>
      <c r="AY267" s="18" t="s">
        <v>202</v>
      </c>
      <c r="BE267" s="122">
        <f>IF(N267="základná",J267,0)</f>
        <v>0</v>
      </c>
      <c r="BF267" s="122">
        <f>IF(N267="znížená",J267,0)</f>
        <v>0</v>
      </c>
      <c r="BG267" s="122">
        <f>IF(N267="zákl. prenesená",J267,0)</f>
        <v>0</v>
      </c>
      <c r="BH267" s="122">
        <f>IF(N267="zníž. prenesená",J267,0)</f>
        <v>0</v>
      </c>
      <c r="BI267" s="122">
        <f>IF(N267="nulová",J267,0)</f>
        <v>0</v>
      </c>
      <c r="BJ267" s="18" t="s">
        <v>87</v>
      </c>
      <c r="BK267" s="122">
        <f>ROUND(I267*H267,2)</f>
        <v>0</v>
      </c>
      <c r="BL267" s="18" t="s">
        <v>208</v>
      </c>
      <c r="BM267" s="227" t="s">
        <v>3382</v>
      </c>
    </row>
    <row r="268" spans="1:65" s="2" customFormat="1" ht="14.45" customHeight="1">
      <c r="A268" s="36"/>
      <c r="B268" s="37"/>
      <c r="C268" s="272" t="s">
        <v>825</v>
      </c>
      <c r="D268" s="272" t="s">
        <v>489</v>
      </c>
      <c r="E268" s="273" t="s">
        <v>2269</v>
      </c>
      <c r="F268" s="274" t="s">
        <v>2270</v>
      </c>
      <c r="G268" s="275" t="s">
        <v>287</v>
      </c>
      <c r="H268" s="276">
        <v>4</v>
      </c>
      <c r="I268" s="277"/>
      <c r="J268" s="278">
        <f>ROUND(I268*H268,2)</f>
        <v>0</v>
      </c>
      <c r="K268" s="279"/>
      <c r="L268" s="280"/>
      <c r="M268" s="281" t="s">
        <v>1</v>
      </c>
      <c r="N268" s="282" t="s">
        <v>43</v>
      </c>
      <c r="O268" s="73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7" t="s">
        <v>244</v>
      </c>
      <c r="AT268" s="227" t="s">
        <v>489</v>
      </c>
      <c r="AU268" s="227" t="s">
        <v>87</v>
      </c>
      <c r="AY268" s="18" t="s">
        <v>202</v>
      </c>
      <c r="BE268" s="122">
        <f>IF(N268="základná",J268,0)</f>
        <v>0</v>
      </c>
      <c r="BF268" s="122">
        <f>IF(N268="znížená",J268,0)</f>
        <v>0</v>
      </c>
      <c r="BG268" s="122">
        <f>IF(N268="zákl. prenesená",J268,0)</f>
        <v>0</v>
      </c>
      <c r="BH268" s="122">
        <f>IF(N268="zníž. prenesená",J268,0)</f>
        <v>0</v>
      </c>
      <c r="BI268" s="122">
        <f>IF(N268="nulová",J268,0)</f>
        <v>0</v>
      </c>
      <c r="BJ268" s="18" t="s">
        <v>87</v>
      </c>
      <c r="BK268" s="122">
        <f>ROUND(I268*H268,2)</f>
        <v>0</v>
      </c>
      <c r="BL268" s="18" t="s">
        <v>208</v>
      </c>
      <c r="BM268" s="227" t="s">
        <v>3393</v>
      </c>
    </row>
    <row r="269" spans="1:65" s="12" customFormat="1" ht="22.9" customHeight="1">
      <c r="B269" s="199"/>
      <c r="C269" s="200"/>
      <c r="D269" s="201" t="s">
        <v>76</v>
      </c>
      <c r="E269" s="213" t="s">
        <v>4207</v>
      </c>
      <c r="F269" s="213" t="s">
        <v>4031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SUM(P270:P271)</f>
        <v>0</v>
      </c>
      <c r="Q269" s="207"/>
      <c r="R269" s="208">
        <f>SUM(R270:R271)</f>
        <v>0</v>
      </c>
      <c r="S269" s="207"/>
      <c r="T269" s="209">
        <f>SUM(T270:T271)</f>
        <v>0</v>
      </c>
      <c r="AR269" s="210" t="s">
        <v>215</v>
      </c>
      <c r="AT269" s="211" t="s">
        <v>76</v>
      </c>
      <c r="AU269" s="211" t="s">
        <v>81</v>
      </c>
      <c r="AY269" s="210" t="s">
        <v>202</v>
      </c>
      <c r="BK269" s="212">
        <f>SUM(BK270:BK271)</f>
        <v>0</v>
      </c>
    </row>
    <row r="270" spans="1:65" s="2" customFormat="1" ht="14.45" customHeight="1">
      <c r="A270" s="36"/>
      <c r="B270" s="37"/>
      <c r="C270" s="272" t="s">
        <v>831</v>
      </c>
      <c r="D270" s="272" t="s">
        <v>489</v>
      </c>
      <c r="E270" s="273" t="s">
        <v>2067</v>
      </c>
      <c r="F270" s="274" t="s">
        <v>2068</v>
      </c>
      <c r="G270" s="275" t="s">
        <v>287</v>
      </c>
      <c r="H270" s="276">
        <v>1</v>
      </c>
      <c r="I270" s="277"/>
      <c r="J270" s="278">
        <f>ROUND(I270*H270,2)</f>
        <v>0</v>
      </c>
      <c r="K270" s="279"/>
      <c r="L270" s="280"/>
      <c r="M270" s="281" t="s">
        <v>1</v>
      </c>
      <c r="N270" s="282" t="s">
        <v>43</v>
      </c>
      <c r="O270" s="73"/>
      <c r="P270" s="225">
        <f>O270*H270</f>
        <v>0</v>
      </c>
      <c r="Q270" s="225">
        <v>0</v>
      </c>
      <c r="R270" s="225">
        <f>Q270*H270</f>
        <v>0</v>
      </c>
      <c r="S270" s="225">
        <v>0</v>
      </c>
      <c r="T270" s="22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7" t="s">
        <v>244</v>
      </c>
      <c r="AT270" s="227" t="s">
        <v>489</v>
      </c>
      <c r="AU270" s="227" t="s">
        <v>87</v>
      </c>
      <c r="AY270" s="18" t="s">
        <v>202</v>
      </c>
      <c r="BE270" s="122">
        <f>IF(N270="základná",J270,0)</f>
        <v>0</v>
      </c>
      <c r="BF270" s="122">
        <f>IF(N270="znížená",J270,0)</f>
        <v>0</v>
      </c>
      <c r="BG270" s="122">
        <f>IF(N270="zákl. prenesená",J270,0)</f>
        <v>0</v>
      </c>
      <c r="BH270" s="122">
        <f>IF(N270="zníž. prenesená",J270,0)</f>
        <v>0</v>
      </c>
      <c r="BI270" s="122">
        <f>IF(N270="nulová",J270,0)</f>
        <v>0</v>
      </c>
      <c r="BJ270" s="18" t="s">
        <v>87</v>
      </c>
      <c r="BK270" s="122">
        <f>ROUND(I270*H270,2)</f>
        <v>0</v>
      </c>
      <c r="BL270" s="18" t="s">
        <v>208</v>
      </c>
      <c r="BM270" s="227" t="s">
        <v>3403</v>
      </c>
    </row>
    <row r="271" spans="1:65" s="2" customFormat="1" ht="14.45" customHeight="1">
      <c r="A271" s="36"/>
      <c r="B271" s="37"/>
      <c r="C271" s="272" t="s">
        <v>836</v>
      </c>
      <c r="D271" s="272" t="s">
        <v>489</v>
      </c>
      <c r="E271" s="273" t="s">
        <v>2069</v>
      </c>
      <c r="F271" s="274" t="s">
        <v>2070</v>
      </c>
      <c r="G271" s="275" t="s">
        <v>287</v>
      </c>
      <c r="H271" s="276">
        <v>1</v>
      </c>
      <c r="I271" s="277"/>
      <c r="J271" s="278">
        <f>ROUND(I271*H271,2)</f>
        <v>0</v>
      </c>
      <c r="K271" s="279"/>
      <c r="L271" s="280"/>
      <c r="M271" s="281" t="s">
        <v>1</v>
      </c>
      <c r="N271" s="282" t="s">
        <v>43</v>
      </c>
      <c r="O271" s="73"/>
      <c r="P271" s="225">
        <f>O271*H271</f>
        <v>0</v>
      </c>
      <c r="Q271" s="225">
        <v>0</v>
      </c>
      <c r="R271" s="225">
        <f>Q271*H271</f>
        <v>0</v>
      </c>
      <c r="S271" s="225">
        <v>0</v>
      </c>
      <c r="T271" s="22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7" t="s">
        <v>244</v>
      </c>
      <c r="AT271" s="227" t="s">
        <v>489</v>
      </c>
      <c r="AU271" s="227" t="s">
        <v>87</v>
      </c>
      <c r="AY271" s="18" t="s">
        <v>202</v>
      </c>
      <c r="BE271" s="122">
        <f>IF(N271="základná",J271,0)</f>
        <v>0</v>
      </c>
      <c r="BF271" s="122">
        <f>IF(N271="znížená",J271,0)</f>
        <v>0</v>
      </c>
      <c r="BG271" s="122">
        <f>IF(N271="zákl. prenesená",J271,0)</f>
        <v>0</v>
      </c>
      <c r="BH271" s="122">
        <f>IF(N271="zníž. prenesená",J271,0)</f>
        <v>0</v>
      </c>
      <c r="BI271" s="122">
        <f>IF(N271="nulová",J271,0)</f>
        <v>0</v>
      </c>
      <c r="BJ271" s="18" t="s">
        <v>87</v>
      </c>
      <c r="BK271" s="122">
        <f>ROUND(I271*H271,2)</f>
        <v>0</v>
      </c>
      <c r="BL271" s="18" t="s">
        <v>208</v>
      </c>
      <c r="BM271" s="227" t="s">
        <v>3412</v>
      </c>
    </row>
    <row r="272" spans="1:65" s="12" customFormat="1" ht="22.9" customHeight="1">
      <c r="B272" s="199"/>
      <c r="C272" s="200"/>
      <c r="D272" s="201" t="s">
        <v>76</v>
      </c>
      <c r="E272" s="213" t="s">
        <v>4208</v>
      </c>
      <c r="F272" s="213" t="s">
        <v>4209</v>
      </c>
      <c r="G272" s="200"/>
      <c r="H272" s="200"/>
      <c r="I272" s="203"/>
      <c r="J272" s="214">
        <f>BK272</f>
        <v>0</v>
      </c>
      <c r="K272" s="200"/>
      <c r="L272" s="205"/>
      <c r="M272" s="206"/>
      <c r="N272" s="207"/>
      <c r="O272" s="207"/>
      <c r="P272" s="208">
        <f>SUM(P273:P274)</f>
        <v>0</v>
      </c>
      <c r="Q272" s="207"/>
      <c r="R272" s="208">
        <f>SUM(R273:R274)</f>
        <v>0</v>
      </c>
      <c r="S272" s="207"/>
      <c r="T272" s="209">
        <f>SUM(T273:T274)</f>
        <v>0</v>
      </c>
      <c r="AR272" s="210" t="s">
        <v>119</v>
      </c>
      <c r="AT272" s="211" t="s">
        <v>76</v>
      </c>
      <c r="AU272" s="211" t="s">
        <v>81</v>
      </c>
      <c r="AY272" s="210" t="s">
        <v>202</v>
      </c>
      <c r="BK272" s="212">
        <f>SUM(BK273:BK274)</f>
        <v>0</v>
      </c>
    </row>
    <row r="273" spans="1:65" s="2" customFormat="1" ht="14.45" customHeight="1">
      <c r="A273" s="36"/>
      <c r="B273" s="37"/>
      <c r="C273" s="215" t="s">
        <v>841</v>
      </c>
      <c r="D273" s="215" t="s">
        <v>204</v>
      </c>
      <c r="E273" s="216" t="s">
        <v>2065</v>
      </c>
      <c r="F273" s="217" t="s">
        <v>4036</v>
      </c>
      <c r="G273" s="218" t="s">
        <v>287</v>
      </c>
      <c r="H273" s="219">
        <v>1</v>
      </c>
      <c r="I273" s="220"/>
      <c r="J273" s="221">
        <f>ROUND(I273*H273,2)</f>
        <v>0</v>
      </c>
      <c r="K273" s="222"/>
      <c r="L273" s="39"/>
      <c r="M273" s="223" t="s">
        <v>1</v>
      </c>
      <c r="N273" s="224" t="s">
        <v>43</v>
      </c>
      <c r="O273" s="73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27" t="s">
        <v>4037</v>
      </c>
      <c r="AT273" s="227" t="s">
        <v>204</v>
      </c>
      <c r="AU273" s="227" t="s">
        <v>87</v>
      </c>
      <c r="AY273" s="18" t="s">
        <v>202</v>
      </c>
      <c r="BE273" s="122">
        <f>IF(N273="základná",J273,0)</f>
        <v>0</v>
      </c>
      <c r="BF273" s="122">
        <f>IF(N273="znížená",J273,0)</f>
        <v>0</v>
      </c>
      <c r="BG273" s="122">
        <f>IF(N273="zákl. prenesená",J273,0)</f>
        <v>0</v>
      </c>
      <c r="BH273" s="122">
        <f>IF(N273="zníž. prenesená",J273,0)</f>
        <v>0</v>
      </c>
      <c r="BI273" s="122">
        <f>IF(N273="nulová",J273,0)</f>
        <v>0</v>
      </c>
      <c r="BJ273" s="18" t="s">
        <v>87</v>
      </c>
      <c r="BK273" s="122">
        <f>ROUND(I273*H273,2)</f>
        <v>0</v>
      </c>
      <c r="BL273" s="18" t="s">
        <v>4037</v>
      </c>
      <c r="BM273" s="227" t="s">
        <v>4210</v>
      </c>
    </row>
    <row r="274" spans="1:65" s="2" customFormat="1" ht="14.45" customHeight="1">
      <c r="A274" s="36"/>
      <c r="B274" s="37"/>
      <c r="C274" s="215" t="s">
        <v>846</v>
      </c>
      <c r="D274" s="215" t="s">
        <v>204</v>
      </c>
      <c r="E274" s="216" t="s">
        <v>4039</v>
      </c>
      <c r="F274" s="217" t="s">
        <v>4040</v>
      </c>
      <c r="G274" s="218" t="s">
        <v>287</v>
      </c>
      <c r="H274" s="219">
        <v>1</v>
      </c>
      <c r="I274" s="220"/>
      <c r="J274" s="221">
        <f>ROUND(I274*H274,2)</f>
        <v>0</v>
      </c>
      <c r="K274" s="222"/>
      <c r="L274" s="39"/>
      <c r="M274" s="284" t="s">
        <v>1</v>
      </c>
      <c r="N274" s="285" t="s">
        <v>43</v>
      </c>
      <c r="O274" s="286"/>
      <c r="P274" s="287">
        <f>O274*H274</f>
        <v>0</v>
      </c>
      <c r="Q274" s="287">
        <v>0</v>
      </c>
      <c r="R274" s="287">
        <f>Q274*H274</f>
        <v>0</v>
      </c>
      <c r="S274" s="287">
        <v>0</v>
      </c>
      <c r="T274" s="288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7" t="s">
        <v>4037</v>
      </c>
      <c r="AT274" s="227" t="s">
        <v>204</v>
      </c>
      <c r="AU274" s="227" t="s">
        <v>87</v>
      </c>
      <c r="AY274" s="18" t="s">
        <v>202</v>
      </c>
      <c r="BE274" s="122">
        <f>IF(N274="základná",J274,0)</f>
        <v>0</v>
      </c>
      <c r="BF274" s="122">
        <f>IF(N274="znížená",J274,0)</f>
        <v>0</v>
      </c>
      <c r="BG274" s="122">
        <f>IF(N274="zákl. prenesená",J274,0)</f>
        <v>0</v>
      </c>
      <c r="BH274" s="122">
        <f>IF(N274="zníž. prenesená",J274,0)</f>
        <v>0</v>
      </c>
      <c r="BI274" s="122">
        <f>IF(N274="nulová",J274,0)</f>
        <v>0</v>
      </c>
      <c r="BJ274" s="18" t="s">
        <v>87</v>
      </c>
      <c r="BK274" s="122">
        <f>ROUND(I274*H274,2)</f>
        <v>0</v>
      </c>
      <c r="BL274" s="18" t="s">
        <v>4037</v>
      </c>
      <c r="BM274" s="227" t="s">
        <v>4211</v>
      </c>
    </row>
    <row r="275" spans="1:65" s="2" customFormat="1" ht="6.95" customHeight="1">
      <c r="A275" s="36"/>
      <c r="B275" s="56"/>
      <c r="C275" s="57"/>
      <c r="D275" s="57"/>
      <c r="E275" s="57"/>
      <c r="F275" s="57"/>
      <c r="G275" s="57"/>
      <c r="H275" s="57"/>
      <c r="I275" s="57"/>
      <c r="J275" s="57"/>
      <c r="K275" s="57"/>
      <c r="L275" s="39"/>
      <c r="M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</row>
  </sheetData>
  <sheetProtection algorithmName="SHA-512" hashValue="66IOMXxI6RcEEFY09oh2t7r8NXUive+kLF3gGs1zch6BJaKHiUqQW3gxAdr8oxwVjaudbMzFhpCV343a7WEvww==" saltValue="FHG5Q231CUh/ZkXCC6lWAxBICwGWG2OXhEqydW2FGW5+ilXdnrRsM8wn8kpwG0EZ0iQauPdJUPW50PBQt7BA1Q==" spinCount="100000" sheet="1" objects="1" scenarios="1" formatColumns="0" formatRows="0" autoFilter="0"/>
  <autoFilter ref="C142:K274"/>
  <mergeCells count="17">
    <mergeCell ref="E135:H135"/>
    <mergeCell ref="L2:V2"/>
    <mergeCell ref="D117:F117"/>
    <mergeCell ref="D118:F118"/>
    <mergeCell ref="D119:F119"/>
    <mergeCell ref="E131:H131"/>
    <mergeCell ref="E133:H133"/>
    <mergeCell ref="E85:H85"/>
    <mergeCell ref="E87:H87"/>
    <mergeCell ref="E89:H89"/>
    <mergeCell ref="D115:F115"/>
    <mergeCell ref="D116:F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121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2" customFormat="1" ht="12" customHeight="1">
      <c r="A8" s="36"/>
      <c r="B8" s="39"/>
      <c r="C8" s="36"/>
      <c r="D8" s="133" t="s">
        <v>153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30" customHeight="1">
      <c r="A9" s="36"/>
      <c r="B9" s="39"/>
      <c r="C9" s="36"/>
      <c r="D9" s="36"/>
      <c r="E9" s="348" t="s">
        <v>4212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33" t="s">
        <v>17</v>
      </c>
      <c r="E11" s="36"/>
      <c r="F11" s="112" t="s">
        <v>1</v>
      </c>
      <c r="G11" s="36"/>
      <c r="H11" s="36"/>
      <c r="I11" s="133" t="s">
        <v>18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33" t="s">
        <v>19</v>
      </c>
      <c r="E12" s="36"/>
      <c r="F12" s="112" t="s">
        <v>20</v>
      </c>
      <c r="G12" s="36"/>
      <c r="H12" s="36"/>
      <c r="I12" s="133" t="s">
        <v>21</v>
      </c>
      <c r="J12" s="134" t="str">
        <f>'Rekapitulácia stavby'!AN8</f>
        <v>20. 3. 2021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23</v>
      </c>
      <c r="E14" s="36"/>
      <c r="F14" s="36"/>
      <c r="G14" s="36"/>
      <c r="H14" s="36"/>
      <c r="I14" s="133" t="s">
        <v>24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12" t="s">
        <v>25</v>
      </c>
      <c r="F15" s="36"/>
      <c r="G15" s="36"/>
      <c r="H15" s="36"/>
      <c r="I15" s="133" t="s">
        <v>26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33" t="s">
        <v>27</v>
      </c>
      <c r="E17" s="36"/>
      <c r="F17" s="36"/>
      <c r="G17" s="36"/>
      <c r="H17" s="36"/>
      <c r="I17" s="133" t="s">
        <v>24</v>
      </c>
      <c r="J17" s="31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50" t="str">
        <f>'Rekapitulácia stavby'!E14</f>
        <v>Vyplň údaj</v>
      </c>
      <c r="F18" s="351"/>
      <c r="G18" s="351"/>
      <c r="H18" s="351"/>
      <c r="I18" s="133" t="s">
        <v>26</v>
      </c>
      <c r="J18" s="31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33" t="s">
        <v>29</v>
      </c>
      <c r="E20" s="36"/>
      <c r="F20" s="36"/>
      <c r="G20" s="36"/>
      <c r="H20" s="36"/>
      <c r="I20" s="133" t="s">
        <v>24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12" t="s">
        <v>30</v>
      </c>
      <c r="F21" s="36"/>
      <c r="G21" s="36"/>
      <c r="H21" s="36"/>
      <c r="I21" s="133" t="s">
        <v>26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33" t="s">
        <v>31</v>
      </c>
      <c r="E23" s="36"/>
      <c r="F23" s="36"/>
      <c r="G23" s="36"/>
      <c r="H23" s="36"/>
      <c r="I23" s="133" t="s">
        <v>24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12" t="s">
        <v>32</v>
      </c>
      <c r="F24" s="36"/>
      <c r="G24" s="36"/>
      <c r="H24" s="36"/>
      <c r="I24" s="133" t="s">
        <v>26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33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5"/>
      <c r="B27" s="136"/>
      <c r="C27" s="135"/>
      <c r="D27" s="135"/>
      <c r="E27" s="352" t="s">
        <v>1</v>
      </c>
      <c r="F27" s="352"/>
      <c r="G27" s="352"/>
      <c r="H27" s="35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8"/>
      <c r="E29" s="138"/>
      <c r="F29" s="138"/>
      <c r="G29" s="138"/>
      <c r="H29" s="138"/>
      <c r="I29" s="138"/>
      <c r="J29" s="138"/>
      <c r="K29" s="13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39"/>
      <c r="C30" s="36"/>
      <c r="D30" s="112" t="s">
        <v>155</v>
      </c>
      <c r="E30" s="36"/>
      <c r="F30" s="36"/>
      <c r="G30" s="36"/>
      <c r="H30" s="36"/>
      <c r="I30" s="36"/>
      <c r="J30" s="139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39"/>
      <c r="C31" s="36"/>
      <c r="D31" s="140" t="s">
        <v>141</v>
      </c>
      <c r="E31" s="36"/>
      <c r="F31" s="36"/>
      <c r="G31" s="36"/>
      <c r="H31" s="36"/>
      <c r="I31" s="36"/>
      <c r="J31" s="139">
        <f>J110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39"/>
      <c r="C32" s="36"/>
      <c r="D32" s="141" t="s">
        <v>37</v>
      </c>
      <c r="E32" s="36"/>
      <c r="F32" s="36"/>
      <c r="G32" s="36"/>
      <c r="H32" s="36"/>
      <c r="I32" s="36"/>
      <c r="J32" s="142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39"/>
      <c r="C33" s="36"/>
      <c r="D33" s="138"/>
      <c r="E33" s="138"/>
      <c r="F33" s="138"/>
      <c r="G33" s="138"/>
      <c r="H33" s="138"/>
      <c r="I33" s="138"/>
      <c r="J33" s="138"/>
      <c r="K33" s="13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36"/>
      <c r="F34" s="143" t="s">
        <v>39</v>
      </c>
      <c r="G34" s="36"/>
      <c r="H34" s="36"/>
      <c r="I34" s="143" t="s">
        <v>38</v>
      </c>
      <c r="J34" s="143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39"/>
      <c r="C35" s="36"/>
      <c r="D35" s="144" t="s">
        <v>41</v>
      </c>
      <c r="E35" s="133" t="s">
        <v>42</v>
      </c>
      <c r="F35" s="145">
        <f>ROUND((SUM(BE110:BE117) + SUM(BE137:BE335)),  2)</f>
        <v>0</v>
      </c>
      <c r="G35" s="36"/>
      <c r="H35" s="36"/>
      <c r="I35" s="146">
        <v>0.2</v>
      </c>
      <c r="J35" s="145">
        <f>ROUND(((SUM(BE110:BE117) + SUM(BE137:BE335))*I35),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133" t="s">
        <v>43</v>
      </c>
      <c r="F36" s="145">
        <f>ROUND((SUM(BF110:BF117) + SUM(BF137:BF335)),  2)</f>
        <v>0</v>
      </c>
      <c r="G36" s="36"/>
      <c r="H36" s="36"/>
      <c r="I36" s="146">
        <v>0.2</v>
      </c>
      <c r="J36" s="145">
        <f>ROUND(((SUM(BF110:BF117) + SUM(BF137:BF335))*I36),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33" t="s">
        <v>44</v>
      </c>
      <c r="F37" s="145">
        <f>ROUND((SUM(BG110:BG117) + SUM(BG137:BG335)),  2)</f>
        <v>0</v>
      </c>
      <c r="G37" s="36"/>
      <c r="H37" s="36"/>
      <c r="I37" s="146">
        <v>0.2</v>
      </c>
      <c r="J37" s="14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39"/>
      <c r="C38" s="36"/>
      <c r="D38" s="36"/>
      <c r="E38" s="133" t="s">
        <v>45</v>
      </c>
      <c r="F38" s="145">
        <f>ROUND((SUM(BH110:BH117) + SUM(BH137:BH335)),  2)</f>
        <v>0</v>
      </c>
      <c r="G38" s="36"/>
      <c r="H38" s="36"/>
      <c r="I38" s="146">
        <v>0.2</v>
      </c>
      <c r="J38" s="145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46</v>
      </c>
      <c r="F39" s="145">
        <f>ROUND((SUM(BI110:BI117) + SUM(BI137:BI335)),  2)</f>
        <v>0</v>
      </c>
      <c r="G39" s="36"/>
      <c r="H39" s="36"/>
      <c r="I39" s="146">
        <v>0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39"/>
      <c r="C41" s="147"/>
      <c r="D41" s="148" t="s">
        <v>47</v>
      </c>
      <c r="E41" s="149"/>
      <c r="F41" s="149"/>
      <c r="G41" s="150" t="s">
        <v>48</v>
      </c>
      <c r="H41" s="151" t="s">
        <v>49</v>
      </c>
      <c r="I41" s="149"/>
      <c r="J41" s="152">
        <f>SUM(J32:J39)</f>
        <v>0</v>
      </c>
      <c r="K41" s="153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153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30" customHeight="1">
      <c r="A87" s="36"/>
      <c r="B87" s="37"/>
      <c r="C87" s="38"/>
      <c r="D87" s="38"/>
      <c r="E87" s="339" t="str">
        <f>E9</f>
        <v>5 - SO.05a - úpravy plôch nádvoria (spevnené plochy, zelené plochy,opevnenie)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19</v>
      </c>
      <c r="D89" s="38"/>
      <c r="E89" s="38"/>
      <c r="F89" s="28" t="str">
        <f>F12</f>
        <v xml:space="preserve"> </v>
      </c>
      <c r="G89" s="38"/>
      <c r="H89" s="38"/>
      <c r="I89" s="30" t="s">
        <v>21</v>
      </c>
      <c r="J89" s="68" t="str">
        <f>IF(J12="","",J12)</f>
        <v>20. 3. 2021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25.7" customHeight="1">
      <c r="A91" s="36"/>
      <c r="B91" s="37"/>
      <c r="C91" s="30" t="s">
        <v>23</v>
      </c>
      <c r="D91" s="38"/>
      <c r="E91" s="38"/>
      <c r="F91" s="28" t="str">
        <f>E15</f>
        <v>Slovenské národné múzeum Bratislava</v>
      </c>
      <c r="G91" s="38"/>
      <c r="H91" s="38"/>
      <c r="I91" s="30" t="s">
        <v>29</v>
      </c>
      <c r="J91" s="33" t="str">
        <f>E21</f>
        <v>Štúdio J  J s.r.o. Levoča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27</v>
      </c>
      <c r="D92" s="38"/>
      <c r="E92" s="38"/>
      <c r="F92" s="28" t="str">
        <f>IF(E18="","",E18)</f>
        <v>Vyplň údaj</v>
      </c>
      <c r="G92" s="38"/>
      <c r="H92" s="38"/>
      <c r="I92" s="30" t="s">
        <v>31</v>
      </c>
      <c r="J92" s="33" t="str">
        <f>E24</f>
        <v>Anna Hricová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5" t="s">
        <v>157</v>
      </c>
      <c r="D94" s="127"/>
      <c r="E94" s="127"/>
      <c r="F94" s="127"/>
      <c r="G94" s="127"/>
      <c r="H94" s="127"/>
      <c r="I94" s="127"/>
      <c r="J94" s="166" t="s">
        <v>158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67" t="s">
        <v>159</v>
      </c>
      <c r="D96" s="38"/>
      <c r="E96" s="38"/>
      <c r="F96" s="38"/>
      <c r="G96" s="38"/>
      <c r="H96" s="38"/>
      <c r="I96" s="38"/>
      <c r="J96" s="86">
        <f>J137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160</v>
      </c>
    </row>
    <row r="97" spans="1:65" s="9" customFormat="1" ht="24.95" customHeight="1">
      <c r="B97" s="168"/>
      <c r="C97" s="169"/>
      <c r="D97" s="170" t="s">
        <v>4213</v>
      </c>
      <c r="E97" s="171"/>
      <c r="F97" s="171"/>
      <c r="G97" s="171"/>
      <c r="H97" s="171"/>
      <c r="I97" s="171"/>
      <c r="J97" s="172">
        <f>J138</f>
        <v>0</v>
      </c>
      <c r="K97" s="169"/>
      <c r="L97" s="173"/>
    </row>
    <row r="98" spans="1:65" s="10" customFormat="1" ht="19.899999999999999" customHeight="1">
      <c r="B98" s="174"/>
      <c r="C98" s="106"/>
      <c r="D98" s="175" t="s">
        <v>162</v>
      </c>
      <c r="E98" s="176"/>
      <c r="F98" s="176"/>
      <c r="G98" s="176"/>
      <c r="H98" s="176"/>
      <c r="I98" s="176"/>
      <c r="J98" s="177">
        <f>J139</f>
        <v>0</v>
      </c>
      <c r="K98" s="106"/>
      <c r="L98" s="178"/>
    </row>
    <row r="99" spans="1:65" s="10" customFormat="1" ht="19.899999999999999" customHeight="1">
      <c r="B99" s="174"/>
      <c r="C99" s="106"/>
      <c r="D99" s="175" t="s">
        <v>163</v>
      </c>
      <c r="E99" s="176"/>
      <c r="F99" s="176"/>
      <c r="G99" s="176"/>
      <c r="H99" s="176"/>
      <c r="I99" s="176"/>
      <c r="J99" s="177">
        <f>J195</f>
        <v>0</v>
      </c>
      <c r="K99" s="106"/>
      <c r="L99" s="178"/>
    </row>
    <row r="100" spans="1:65" s="10" customFormat="1" ht="19.899999999999999" customHeight="1">
      <c r="B100" s="174"/>
      <c r="C100" s="106"/>
      <c r="D100" s="175" t="s">
        <v>164</v>
      </c>
      <c r="E100" s="176"/>
      <c r="F100" s="176"/>
      <c r="G100" s="176"/>
      <c r="H100" s="176"/>
      <c r="I100" s="176"/>
      <c r="J100" s="177">
        <f>J208</f>
        <v>0</v>
      </c>
      <c r="K100" s="106"/>
      <c r="L100" s="178"/>
    </row>
    <row r="101" spans="1:65" s="10" customFormat="1" ht="19.899999999999999" customHeight="1">
      <c r="B101" s="174"/>
      <c r="C101" s="106"/>
      <c r="D101" s="175" t="s">
        <v>165</v>
      </c>
      <c r="E101" s="176"/>
      <c r="F101" s="176"/>
      <c r="G101" s="176"/>
      <c r="H101" s="176"/>
      <c r="I101" s="176"/>
      <c r="J101" s="177">
        <f>J232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2273</v>
      </c>
      <c r="E102" s="176"/>
      <c r="F102" s="176"/>
      <c r="G102" s="176"/>
      <c r="H102" s="176"/>
      <c r="I102" s="176"/>
      <c r="J102" s="177">
        <f>J258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167</v>
      </c>
      <c r="E103" s="176"/>
      <c r="F103" s="176"/>
      <c r="G103" s="176"/>
      <c r="H103" s="176"/>
      <c r="I103" s="176"/>
      <c r="J103" s="177">
        <f>J271</f>
        <v>0</v>
      </c>
      <c r="K103" s="106"/>
      <c r="L103" s="178"/>
    </row>
    <row r="104" spans="1:65" s="10" customFormat="1" ht="19.899999999999999" customHeight="1">
      <c r="B104" s="174"/>
      <c r="C104" s="106"/>
      <c r="D104" s="175" t="s">
        <v>168</v>
      </c>
      <c r="E104" s="176"/>
      <c r="F104" s="176"/>
      <c r="G104" s="176"/>
      <c r="H104" s="176"/>
      <c r="I104" s="176"/>
      <c r="J104" s="177">
        <f>J286</f>
        <v>0</v>
      </c>
      <c r="K104" s="106"/>
      <c r="L104" s="178"/>
    </row>
    <row r="105" spans="1:65" s="9" customFormat="1" ht="24.95" customHeight="1">
      <c r="B105" s="168"/>
      <c r="C105" s="169"/>
      <c r="D105" s="170" t="s">
        <v>169</v>
      </c>
      <c r="E105" s="171"/>
      <c r="F105" s="171"/>
      <c r="G105" s="171"/>
      <c r="H105" s="171"/>
      <c r="I105" s="171"/>
      <c r="J105" s="172">
        <f>J291</f>
        <v>0</v>
      </c>
      <c r="K105" s="169"/>
      <c r="L105" s="173"/>
    </row>
    <row r="106" spans="1:65" s="10" customFormat="1" ht="19.899999999999999" customHeight="1">
      <c r="B106" s="174"/>
      <c r="C106" s="106"/>
      <c r="D106" s="175" t="s">
        <v>170</v>
      </c>
      <c r="E106" s="176"/>
      <c r="F106" s="176"/>
      <c r="G106" s="176"/>
      <c r="H106" s="176"/>
      <c r="I106" s="176"/>
      <c r="J106" s="177">
        <f>J292</f>
        <v>0</v>
      </c>
      <c r="K106" s="106"/>
      <c r="L106" s="178"/>
    </row>
    <row r="107" spans="1:65" s="10" customFormat="1" ht="19.899999999999999" customHeight="1">
      <c r="B107" s="174"/>
      <c r="C107" s="106"/>
      <c r="D107" s="175" t="s">
        <v>176</v>
      </c>
      <c r="E107" s="176"/>
      <c r="F107" s="176"/>
      <c r="G107" s="176"/>
      <c r="H107" s="176"/>
      <c r="I107" s="176"/>
      <c r="J107" s="177">
        <f>J298</f>
        <v>0</v>
      </c>
      <c r="K107" s="106"/>
      <c r="L107" s="178"/>
    </row>
    <row r="108" spans="1:65" s="2" customFormat="1" ht="21.75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5" s="2" customFormat="1" ht="6.95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5" s="2" customFormat="1" ht="29.25" customHeight="1">
      <c r="A110" s="36"/>
      <c r="B110" s="37"/>
      <c r="C110" s="167" t="s">
        <v>179</v>
      </c>
      <c r="D110" s="38"/>
      <c r="E110" s="38"/>
      <c r="F110" s="38"/>
      <c r="G110" s="38"/>
      <c r="H110" s="38"/>
      <c r="I110" s="38"/>
      <c r="J110" s="179">
        <f>ROUND(J111 + J112 + J113 + J114 + J115 + J116,2)</f>
        <v>0</v>
      </c>
      <c r="K110" s="38"/>
      <c r="L110" s="53"/>
      <c r="N110" s="180" t="s">
        <v>41</v>
      </c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65" s="2" customFormat="1" ht="18" customHeight="1">
      <c r="A111" s="36"/>
      <c r="B111" s="37"/>
      <c r="C111" s="38"/>
      <c r="D111" s="345" t="s">
        <v>180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ref="BE111:BE116" si="0">IF(N111="základná",J111,0)</f>
        <v>0</v>
      </c>
      <c r="BF111" s="186">
        <f t="shared" ref="BF111:BF116" si="1">IF(N111="znížená",J111,0)</f>
        <v>0</v>
      </c>
      <c r="BG111" s="186">
        <f t="shared" ref="BG111:BG116" si="2">IF(N111="zákl. prenesená",J111,0)</f>
        <v>0</v>
      </c>
      <c r="BH111" s="186">
        <f t="shared" ref="BH111:BH116" si="3">IF(N111="zníž. prenesená",J111,0)</f>
        <v>0</v>
      </c>
      <c r="BI111" s="186">
        <f t="shared" ref="BI111:BI116" si="4">IF(N111="nulová",J111,0)</f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345" t="s">
        <v>182</v>
      </c>
      <c r="E112" s="344"/>
      <c r="F112" s="344"/>
      <c r="G112" s="38"/>
      <c r="H112" s="38"/>
      <c r="I112" s="38"/>
      <c r="J112" s="119"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181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65" s="2" customFormat="1" ht="18" customHeight="1">
      <c r="A113" s="36"/>
      <c r="B113" s="37"/>
      <c r="C113" s="38"/>
      <c r="D113" s="345" t="s">
        <v>183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si="0"/>
        <v>0</v>
      </c>
      <c r="BF113" s="186">
        <f t="shared" si="1"/>
        <v>0</v>
      </c>
      <c r="BG113" s="186">
        <f t="shared" si="2"/>
        <v>0</v>
      </c>
      <c r="BH113" s="186">
        <f t="shared" si="3"/>
        <v>0</v>
      </c>
      <c r="BI113" s="186">
        <f t="shared" si="4"/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345" t="s">
        <v>184</v>
      </c>
      <c r="E114" s="344"/>
      <c r="F114" s="344"/>
      <c r="G114" s="38"/>
      <c r="H114" s="38"/>
      <c r="I114" s="38"/>
      <c r="J114" s="119"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181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8" customHeight="1">
      <c r="A115" s="36"/>
      <c r="B115" s="37"/>
      <c r="C115" s="38"/>
      <c r="D115" s="345" t="s">
        <v>185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si="0"/>
        <v>0</v>
      </c>
      <c r="BF115" s="186">
        <f t="shared" si="1"/>
        <v>0</v>
      </c>
      <c r="BG115" s="186">
        <f t="shared" si="2"/>
        <v>0</v>
      </c>
      <c r="BH115" s="186">
        <f t="shared" si="3"/>
        <v>0</v>
      </c>
      <c r="BI115" s="186">
        <f t="shared" si="4"/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118" t="s">
        <v>186</v>
      </c>
      <c r="E116" s="38"/>
      <c r="F116" s="38"/>
      <c r="G116" s="38"/>
      <c r="H116" s="38"/>
      <c r="I116" s="38"/>
      <c r="J116" s="119">
        <f>ROUND(J30*T116,2)</f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187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1.25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29.25" customHeight="1">
      <c r="A118" s="36"/>
      <c r="B118" s="37"/>
      <c r="C118" s="126" t="s">
        <v>151</v>
      </c>
      <c r="D118" s="127"/>
      <c r="E118" s="127"/>
      <c r="F118" s="127"/>
      <c r="G118" s="127"/>
      <c r="H118" s="127"/>
      <c r="I118" s="127"/>
      <c r="J118" s="128">
        <f>ROUND(J96+J110,2)</f>
        <v>0</v>
      </c>
      <c r="K118" s="127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6.95" customHeight="1">
      <c r="A119" s="36"/>
      <c r="B119" s="56"/>
      <c r="C119" s="57"/>
      <c r="D119" s="57"/>
      <c r="E119" s="57"/>
      <c r="F119" s="57"/>
      <c r="G119" s="57"/>
      <c r="H119" s="57"/>
      <c r="I119" s="57"/>
      <c r="J119" s="57"/>
      <c r="K119" s="57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3" spans="1:65" s="2" customFormat="1" ht="6.95" customHeight="1">
      <c r="A123" s="36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24.95" customHeight="1">
      <c r="A124" s="36"/>
      <c r="B124" s="37"/>
      <c r="C124" s="24" t="s">
        <v>188</v>
      </c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2" customFormat="1" ht="6.95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12" customHeight="1">
      <c r="A126" s="36"/>
      <c r="B126" s="37"/>
      <c r="C126" s="30" t="s">
        <v>15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26.25" customHeight="1">
      <c r="A127" s="36"/>
      <c r="B127" s="37"/>
      <c r="C127" s="38"/>
      <c r="D127" s="38"/>
      <c r="E127" s="353" t="str">
        <f>E7</f>
        <v>Rekonštrukcia Spišského hradu, Románsky palác a Západné paláce II.etapa</v>
      </c>
      <c r="F127" s="354"/>
      <c r="G127" s="354"/>
      <c r="H127" s="354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2" customHeight="1">
      <c r="A128" s="36"/>
      <c r="B128" s="37"/>
      <c r="C128" s="30" t="s">
        <v>153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30" customHeight="1">
      <c r="A129" s="36"/>
      <c r="B129" s="37"/>
      <c r="C129" s="38"/>
      <c r="D129" s="38"/>
      <c r="E129" s="339" t="str">
        <f>E9</f>
        <v>5 - SO.05a - úpravy plôch nádvoria (spevnené plochy, zelené plochy,opevnenie)</v>
      </c>
      <c r="F129" s="355"/>
      <c r="G129" s="355"/>
      <c r="H129" s="355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6.95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12" customHeight="1">
      <c r="A131" s="36"/>
      <c r="B131" s="37"/>
      <c r="C131" s="30" t="s">
        <v>19</v>
      </c>
      <c r="D131" s="38"/>
      <c r="E131" s="38"/>
      <c r="F131" s="28" t="str">
        <f>F12</f>
        <v xml:space="preserve"> </v>
      </c>
      <c r="G131" s="38"/>
      <c r="H131" s="38"/>
      <c r="I131" s="30" t="s">
        <v>21</v>
      </c>
      <c r="J131" s="68" t="str">
        <f>IF(J12="","",J12)</f>
        <v>20. 3. 2021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6.95" customHeight="1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25.7" customHeight="1">
      <c r="A133" s="36"/>
      <c r="B133" s="37"/>
      <c r="C133" s="30" t="s">
        <v>23</v>
      </c>
      <c r="D133" s="38"/>
      <c r="E133" s="38"/>
      <c r="F133" s="28" t="str">
        <f>E15</f>
        <v>Slovenské národné múzeum Bratislava</v>
      </c>
      <c r="G133" s="38"/>
      <c r="H133" s="38"/>
      <c r="I133" s="30" t="s">
        <v>29</v>
      </c>
      <c r="J133" s="33" t="str">
        <f>E21</f>
        <v>Štúdio J  J s.r.o. Levoča</v>
      </c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15.2" customHeight="1">
      <c r="A134" s="36"/>
      <c r="B134" s="37"/>
      <c r="C134" s="30" t="s">
        <v>27</v>
      </c>
      <c r="D134" s="38"/>
      <c r="E134" s="38"/>
      <c r="F134" s="28" t="str">
        <f>IF(E18="","",E18)</f>
        <v>Vyplň údaj</v>
      </c>
      <c r="G134" s="38"/>
      <c r="H134" s="38"/>
      <c r="I134" s="30" t="s">
        <v>31</v>
      </c>
      <c r="J134" s="33" t="str">
        <f>E24</f>
        <v>Anna Hricová</v>
      </c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2" customFormat="1" ht="10.35" customHeight="1">
      <c r="A135" s="36"/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5" s="11" customFormat="1" ht="29.25" customHeight="1">
      <c r="A136" s="187"/>
      <c r="B136" s="188"/>
      <c r="C136" s="189" t="s">
        <v>189</v>
      </c>
      <c r="D136" s="190" t="s">
        <v>62</v>
      </c>
      <c r="E136" s="190" t="s">
        <v>58</v>
      </c>
      <c r="F136" s="190" t="s">
        <v>59</v>
      </c>
      <c r="G136" s="190" t="s">
        <v>190</v>
      </c>
      <c r="H136" s="190" t="s">
        <v>191</v>
      </c>
      <c r="I136" s="190" t="s">
        <v>192</v>
      </c>
      <c r="J136" s="191" t="s">
        <v>158</v>
      </c>
      <c r="K136" s="192" t="s">
        <v>193</v>
      </c>
      <c r="L136" s="193"/>
      <c r="M136" s="77" t="s">
        <v>1</v>
      </c>
      <c r="N136" s="78" t="s">
        <v>41</v>
      </c>
      <c r="O136" s="78" t="s">
        <v>194</v>
      </c>
      <c r="P136" s="78" t="s">
        <v>195</v>
      </c>
      <c r="Q136" s="78" t="s">
        <v>196</v>
      </c>
      <c r="R136" s="78" t="s">
        <v>197</v>
      </c>
      <c r="S136" s="78" t="s">
        <v>198</v>
      </c>
      <c r="T136" s="79" t="s">
        <v>199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</row>
    <row r="137" spans="1:65" s="2" customFormat="1" ht="22.9" customHeight="1">
      <c r="A137" s="36"/>
      <c r="B137" s="37"/>
      <c r="C137" s="84" t="s">
        <v>155</v>
      </c>
      <c r="D137" s="38"/>
      <c r="E137" s="38"/>
      <c r="F137" s="38"/>
      <c r="G137" s="38"/>
      <c r="H137" s="38"/>
      <c r="I137" s="38"/>
      <c r="J137" s="194">
        <f>BK137</f>
        <v>0</v>
      </c>
      <c r="K137" s="38"/>
      <c r="L137" s="39"/>
      <c r="M137" s="80"/>
      <c r="N137" s="195"/>
      <c r="O137" s="81"/>
      <c r="P137" s="196">
        <f>P138+P291</f>
        <v>0</v>
      </c>
      <c r="Q137" s="81"/>
      <c r="R137" s="196">
        <f>R138+R291</f>
        <v>471.93696969999996</v>
      </c>
      <c r="S137" s="81"/>
      <c r="T137" s="197">
        <f>T138+T291</f>
        <v>259.60724999999996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76</v>
      </c>
      <c r="AU137" s="18" t="s">
        <v>160</v>
      </c>
      <c r="BK137" s="198">
        <f>BK138+BK291</f>
        <v>0</v>
      </c>
    </row>
    <row r="138" spans="1:65" s="12" customFormat="1" ht="25.9" customHeight="1">
      <c r="B138" s="199"/>
      <c r="C138" s="200"/>
      <c r="D138" s="201" t="s">
        <v>76</v>
      </c>
      <c r="E138" s="202" t="s">
        <v>200</v>
      </c>
      <c r="F138" s="202" t="s">
        <v>200</v>
      </c>
      <c r="G138" s="200"/>
      <c r="H138" s="200"/>
      <c r="I138" s="203"/>
      <c r="J138" s="204">
        <f>BK138</f>
        <v>0</v>
      </c>
      <c r="K138" s="200"/>
      <c r="L138" s="205"/>
      <c r="M138" s="206"/>
      <c r="N138" s="207"/>
      <c r="O138" s="207"/>
      <c r="P138" s="208">
        <f>P139+P195+P208+P232+P258+P271+P286</f>
        <v>0</v>
      </c>
      <c r="Q138" s="207"/>
      <c r="R138" s="208">
        <f>R139+R195+R208+R232+R258+R271+R286</f>
        <v>469.14088761999994</v>
      </c>
      <c r="S138" s="207"/>
      <c r="T138" s="209">
        <f>T139+T195+T208+T232+T258+T271+T286</f>
        <v>259.60724999999996</v>
      </c>
      <c r="AR138" s="210" t="s">
        <v>81</v>
      </c>
      <c r="AT138" s="211" t="s">
        <v>76</v>
      </c>
      <c r="AU138" s="211" t="s">
        <v>77</v>
      </c>
      <c r="AY138" s="210" t="s">
        <v>202</v>
      </c>
      <c r="BK138" s="212">
        <f>BK139+BK195+BK208+BK232+BK258+BK271+BK286</f>
        <v>0</v>
      </c>
    </row>
    <row r="139" spans="1:65" s="12" customFormat="1" ht="22.9" customHeight="1">
      <c r="B139" s="199"/>
      <c r="C139" s="200"/>
      <c r="D139" s="201" t="s">
        <v>76</v>
      </c>
      <c r="E139" s="213" t="s">
        <v>81</v>
      </c>
      <c r="F139" s="213" t="s">
        <v>203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SUM(P140:P194)</f>
        <v>0</v>
      </c>
      <c r="Q139" s="207"/>
      <c r="R139" s="208">
        <f>SUM(R140:R194)</f>
        <v>1.2184E-2</v>
      </c>
      <c r="S139" s="207"/>
      <c r="T139" s="209">
        <f>SUM(T140:T194)</f>
        <v>0</v>
      </c>
      <c r="AR139" s="210" t="s">
        <v>81</v>
      </c>
      <c r="AT139" s="211" t="s">
        <v>76</v>
      </c>
      <c r="AU139" s="211" t="s">
        <v>81</v>
      </c>
      <c r="AY139" s="210" t="s">
        <v>202</v>
      </c>
      <c r="BK139" s="212">
        <f>SUM(BK140:BK194)</f>
        <v>0</v>
      </c>
    </row>
    <row r="140" spans="1:65" s="2" customFormat="1" ht="49.15" customHeight="1">
      <c r="A140" s="36"/>
      <c r="B140" s="37"/>
      <c r="C140" s="215" t="s">
        <v>81</v>
      </c>
      <c r="D140" s="215" t="s">
        <v>204</v>
      </c>
      <c r="E140" s="216" t="s">
        <v>4214</v>
      </c>
      <c r="F140" s="217" t="s">
        <v>4215</v>
      </c>
      <c r="G140" s="218" t="s">
        <v>207</v>
      </c>
      <c r="H140" s="219">
        <v>317.89999999999998</v>
      </c>
      <c r="I140" s="220"/>
      <c r="J140" s="221">
        <f>ROUND(I140*H140,2)</f>
        <v>0</v>
      </c>
      <c r="K140" s="222"/>
      <c r="L140" s="39"/>
      <c r="M140" s="223" t="s">
        <v>1</v>
      </c>
      <c r="N140" s="224" t="s">
        <v>43</v>
      </c>
      <c r="O140" s="73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208</v>
      </c>
      <c r="AT140" s="227" t="s">
        <v>204</v>
      </c>
      <c r="AU140" s="227" t="s">
        <v>87</v>
      </c>
      <c r="AY140" s="18" t="s">
        <v>202</v>
      </c>
      <c r="BE140" s="122">
        <f>IF(N140="základná",J140,0)</f>
        <v>0</v>
      </c>
      <c r="BF140" s="122">
        <f>IF(N140="znížená",J140,0)</f>
        <v>0</v>
      </c>
      <c r="BG140" s="122">
        <f>IF(N140="zákl. prenesená",J140,0)</f>
        <v>0</v>
      </c>
      <c r="BH140" s="122">
        <f>IF(N140="zníž. prenesená",J140,0)</f>
        <v>0</v>
      </c>
      <c r="BI140" s="122">
        <f>IF(N140="nulová",J140,0)</f>
        <v>0</v>
      </c>
      <c r="BJ140" s="18" t="s">
        <v>87</v>
      </c>
      <c r="BK140" s="122">
        <f>ROUND(I140*H140,2)</f>
        <v>0</v>
      </c>
      <c r="BL140" s="18" t="s">
        <v>208</v>
      </c>
      <c r="BM140" s="227" t="s">
        <v>4216</v>
      </c>
    </row>
    <row r="141" spans="1:65" s="13" customFormat="1" ht="11.25">
      <c r="B141" s="228"/>
      <c r="C141" s="229"/>
      <c r="D141" s="230" t="s">
        <v>210</v>
      </c>
      <c r="E141" s="231" t="s">
        <v>1</v>
      </c>
      <c r="F141" s="232" t="s">
        <v>4217</v>
      </c>
      <c r="G141" s="229"/>
      <c r="H141" s="233">
        <v>160.69999999999999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AT141" s="239" t="s">
        <v>210</v>
      </c>
      <c r="AU141" s="239" t="s">
        <v>87</v>
      </c>
      <c r="AV141" s="13" t="s">
        <v>87</v>
      </c>
      <c r="AW141" s="13" t="s">
        <v>33</v>
      </c>
      <c r="AX141" s="13" t="s">
        <v>77</v>
      </c>
      <c r="AY141" s="239" t="s">
        <v>202</v>
      </c>
    </row>
    <row r="142" spans="1:65" s="13" customFormat="1" ht="11.25">
      <c r="B142" s="228"/>
      <c r="C142" s="229"/>
      <c r="D142" s="230" t="s">
        <v>210</v>
      </c>
      <c r="E142" s="231" t="s">
        <v>1</v>
      </c>
      <c r="F142" s="232" t="s">
        <v>4218</v>
      </c>
      <c r="G142" s="229"/>
      <c r="H142" s="233">
        <v>37.200000000000003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AT142" s="239" t="s">
        <v>210</v>
      </c>
      <c r="AU142" s="239" t="s">
        <v>87</v>
      </c>
      <c r="AV142" s="13" t="s">
        <v>87</v>
      </c>
      <c r="AW142" s="13" t="s">
        <v>33</v>
      </c>
      <c r="AX142" s="13" t="s">
        <v>77</v>
      </c>
      <c r="AY142" s="239" t="s">
        <v>202</v>
      </c>
    </row>
    <row r="143" spans="1:65" s="13" customFormat="1" ht="11.25">
      <c r="B143" s="228"/>
      <c r="C143" s="229"/>
      <c r="D143" s="230" t="s">
        <v>210</v>
      </c>
      <c r="E143" s="231" t="s">
        <v>1</v>
      </c>
      <c r="F143" s="232" t="s">
        <v>4219</v>
      </c>
      <c r="G143" s="229"/>
      <c r="H143" s="233">
        <v>120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AT143" s="239" t="s">
        <v>210</v>
      </c>
      <c r="AU143" s="239" t="s">
        <v>87</v>
      </c>
      <c r="AV143" s="13" t="s">
        <v>87</v>
      </c>
      <c r="AW143" s="13" t="s">
        <v>33</v>
      </c>
      <c r="AX143" s="13" t="s">
        <v>77</v>
      </c>
      <c r="AY143" s="239" t="s">
        <v>202</v>
      </c>
    </row>
    <row r="144" spans="1:65" s="14" customFormat="1" ht="11.25">
      <c r="B144" s="240"/>
      <c r="C144" s="241"/>
      <c r="D144" s="230" t="s">
        <v>210</v>
      </c>
      <c r="E144" s="242" t="s">
        <v>1</v>
      </c>
      <c r="F144" s="243" t="s">
        <v>227</v>
      </c>
      <c r="G144" s="241"/>
      <c r="H144" s="244">
        <v>317.89999999999998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AT144" s="250" t="s">
        <v>210</v>
      </c>
      <c r="AU144" s="250" t="s">
        <v>87</v>
      </c>
      <c r="AV144" s="14" t="s">
        <v>215</v>
      </c>
      <c r="AW144" s="14" t="s">
        <v>33</v>
      </c>
      <c r="AX144" s="14" t="s">
        <v>81</v>
      </c>
      <c r="AY144" s="250" t="s">
        <v>202</v>
      </c>
    </row>
    <row r="145" spans="1:65" s="2" customFormat="1" ht="24.2" customHeight="1">
      <c r="A145" s="36"/>
      <c r="B145" s="37"/>
      <c r="C145" s="215" t="s">
        <v>87</v>
      </c>
      <c r="D145" s="215" t="s">
        <v>204</v>
      </c>
      <c r="E145" s="216" t="s">
        <v>2282</v>
      </c>
      <c r="F145" s="217" t="s">
        <v>2283</v>
      </c>
      <c r="G145" s="218" t="s">
        <v>207</v>
      </c>
      <c r="H145" s="219">
        <v>2.14</v>
      </c>
      <c r="I145" s="220"/>
      <c r="J145" s="221">
        <f>ROUND(I145*H145,2)</f>
        <v>0</v>
      </c>
      <c r="K145" s="222"/>
      <c r="L145" s="39"/>
      <c r="M145" s="223" t="s">
        <v>1</v>
      </c>
      <c r="N145" s="224" t="s">
        <v>43</v>
      </c>
      <c r="O145" s="73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208</v>
      </c>
      <c r="AT145" s="227" t="s">
        <v>204</v>
      </c>
      <c r="AU145" s="227" t="s">
        <v>87</v>
      </c>
      <c r="AY145" s="18" t="s">
        <v>202</v>
      </c>
      <c r="BE145" s="122">
        <f>IF(N145="základná",J145,0)</f>
        <v>0</v>
      </c>
      <c r="BF145" s="122">
        <f>IF(N145="znížená",J145,0)</f>
        <v>0</v>
      </c>
      <c r="BG145" s="122">
        <f>IF(N145="zákl. prenesená",J145,0)</f>
        <v>0</v>
      </c>
      <c r="BH145" s="122">
        <f>IF(N145="zníž. prenesená",J145,0)</f>
        <v>0</v>
      </c>
      <c r="BI145" s="122">
        <f>IF(N145="nulová",J145,0)</f>
        <v>0</v>
      </c>
      <c r="BJ145" s="18" t="s">
        <v>87</v>
      </c>
      <c r="BK145" s="122">
        <f>ROUND(I145*H145,2)</f>
        <v>0</v>
      </c>
      <c r="BL145" s="18" t="s">
        <v>208</v>
      </c>
      <c r="BM145" s="227" t="s">
        <v>4220</v>
      </c>
    </row>
    <row r="146" spans="1:65" s="13" customFormat="1" ht="11.25">
      <c r="B146" s="228"/>
      <c r="C146" s="229"/>
      <c r="D146" s="230" t="s">
        <v>210</v>
      </c>
      <c r="E146" s="231" t="s">
        <v>1</v>
      </c>
      <c r="F146" s="232" t="s">
        <v>4221</v>
      </c>
      <c r="G146" s="229"/>
      <c r="H146" s="233">
        <v>0.54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AT146" s="239" t="s">
        <v>210</v>
      </c>
      <c r="AU146" s="239" t="s">
        <v>87</v>
      </c>
      <c r="AV146" s="13" t="s">
        <v>87</v>
      </c>
      <c r="AW146" s="13" t="s">
        <v>33</v>
      </c>
      <c r="AX146" s="13" t="s">
        <v>77</v>
      </c>
      <c r="AY146" s="239" t="s">
        <v>202</v>
      </c>
    </row>
    <row r="147" spans="1:65" s="13" customFormat="1" ht="11.25">
      <c r="B147" s="228"/>
      <c r="C147" s="229"/>
      <c r="D147" s="230" t="s">
        <v>210</v>
      </c>
      <c r="E147" s="231" t="s">
        <v>1</v>
      </c>
      <c r="F147" s="232" t="s">
        <v>4222</v>
      </c>
      <c r="G147" s="229"/>
      <c r="H147" s="233">
        <v>1.6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AT147" s="239" t="s">
        <v>210</v>
      </c>
      <c r="AU147" s="239" t="s">
        <v>87</v>
      </c>
      <c r="AV147" s="13" t="s">
        <v>87</v>
      </c>
      <c r="AW147" s="13" t="s">
        <v>33</v>
      </c>
      <c r="AX147" s="13" t="s">
        <v>77</v>
      </c>
      <c r="AY147" s="239" t="s">
        <v>202</v>
      </c>
    </row>
    <row r="148" spans="1:65" s="14" customFormat="1" ht="11.25">
      <c r="B148" s="240"/>
      <c r="C148" s="241"/>
      <c r="D148" s="230" t="s">
        <v>210</v>
      </c>
      <c r="E148" s="242" t="s">
        <v>1</v>
      </c>
      <c r="F148" s="243" t="s">
        <v>227</v>
      </c>
      <c r="G148" s="241"/>
      <c r="H148" s="244">
        <v>2.14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AT148" s="250" t="s">
        <v>210</v>
      </c>
      <c r="AU148" s="250" t="s">
        <v>87</v>
      </c>
      <c r="AV148" s="14" t="s">
        <v>215</v>
      </c>
      <c r="AW148" s="14" t="s">
        <v>33</v>
      </c>
      <c r="AX148" s="14" t="s">
        <v>81</v>
      </c>
      <c r="AY148" s="250" t="s">
        <v>202</v>
      </c>
    </row>
    <row r="149" spans="1:65" s="2" customFormat="1" ht="24.2" customHeight="1">
      <c r="A149" s="36"/>
      <c r="B149" s="37"/>
      <c r="C149" s="215" t="s">
        <v>215</v>
      </c>
      <c r="D149" s="215" t="s">
        <v>204</v>
      </c>
      <c r="E149" s="216" t="s">
        <v>2282</v>
      </c>
      <c r="F149" s="217" t="s">
        <v>2283</v>
      </c>
      <c r="G149" s="218" t="s">
        <v>207</v>
      </c>
      <c r="H149" s="219">
        <v>5</v>
      </c>
      <c r="I149" s="220"/>
      <c r="J149" s="221">
        <f>ROUND(I149*H149,2)</f>
        <v>0</v>
      </c>
      <c r="K149" s="222"/>
      <c r="L149" s="39"/>
      <c r="M149" s="223" t="s">
        <v>1</v>
      </c>
      <c r="N149" s="224" t="s">
        <v>43</v>
      </c>
      <c r="O149" s="73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208</v>
      </c>
      <c r="AT149" s="227" t="s">
        <v>204</v>
      </c>
      <c r="AU149" s="227" t="s">
        <v>87</v>
      </c>
      <c r="AY149" s="18" t="s">
        <v>202</v>
      </c>
      <c r="BE149" s="122">
        <f>IF(N149="základná",J149,0)</f>
        <v>0</v>
      </c>
      <c r="BF149" s="122">
        <f>IF(N149="znížená",J149,0)</f>
        <v>0</v>
      </c>
      <c r="BG149" s="122">
        <f>IF(N149="zákl. prenesená",J149,0)</f>
        <v>0</v>
      </c>
      <c r="BH149" s="122">
        <f>IF(N149="zníž. prenesená",J149,0)</f>
        <v>0</v>
      </c>
      <c r="BI149" s="122">
        <f>IF(N149="nulová",J149,0)</f>
        <v>0</v>
      </c>
      <c r="BJ149" s="18" t="s">
        <v>87</v>
      </c>
      <c r="BK149" s="122">
        <f>ROUND(I149*H149,2)</f>
        <v>0</v>
      </c>
      <c r="BL149" s="18" t="s">
        <v>208</v>
      </c>
      <c r="BM149" s="227" t="s">
        <v>4223</v>
      </c>
    </row>
    <row r="150" spans="1:65" s="13" customFormat="1" ht="11.25">
      <c r="B150" s="228"/>
      <c r="C150" s="229"/>
      <c r="D150" s="230" t="s">
        <v>210</v>
      </c>
      <c r="E150" s="231" t="s">
        <v>1</v>
      </c>
      <c r="F150" s="232" t="s">
        <v>2285</v>
      </c>
      <c r="G150" s="229"/>
      <c r="H150" s="233">
        <v>1.8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AT150" s="239" t="s">
        <v>210</v>
      </c>
      <c r="AU150" s="239" t="s">
        <v>87</v>
      </c>
      <c r="AV150" s="13" t="s">
        <v>87</v>
      </c>
      <c r="AW150" s="13" t="s">
        <v>33</v>
      </c>
      <c r="AX150" s="13" t="s">
        <v>77</v>
      </c>
      <c r="AY150" s="239" t="s">
        <v>202</v>
      </c>
    </row>
    <row r="151" spans="1:65" s="14" customFormat="1" ht="11.25">
      <c r="B151" s="240"/>
      <c r="C151" s="241"/>
      <c r="D151" s="230" t="s">
        <v>210</v>
      </c>
      <c r="E151" s="242" t="s">
        <v>1</v>
      </c>
      <c r="F151" s="243" t="s">
        <v>227</v>
      </c>
      <c r="G151" s="241"/>
      <c r="H151" s="244">
        <v>1.8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AT151" s="250" t="s">
        <v>210</v>
      </c>
      <c r="AU151" s="250" t="s">
        <v>87</v>
      </c>
      <c r="AV151" s="14" t="s">
        <v>215</v>
      </c>
      <c r="AW151" s="14" t="s">
        <v>33</v>
      </c>
      <c r="AX151" s="14" t="s">
        <v>77</v>
      </c>
      <c r="AY151" s="250" t="s">
        <v>202</v>
      </c>
    </row>
    <row r="152" spans="1:65" s="16" customFormat="1" ht="11.25">
      <c r="B152" s="262"/>
      <c r="C152" s="263"/>
      <c r="D152" s="230" t="s">
        <v>210</v>
      </c>
      <c r="E152" s="264" t="s">
        <v>1</v>
      </c>
      <c r="F152" s="265" t="s">
        <v>2287</v>
      </c>
      <c r="G152" s="263"/>
      <c r="H152" s="264" t="s">
        <v>1</v>
      </c>
      <c r="I152" s="266"/>
      <c r="J152" s="263"/>
      <c r="K152" s="263"/>
      <c r="L152" s="267"/>
      <c r="M152" s="268"/>
      <c r="N152" s="269"/>
      <c r="O152" s="269"/>
      <c r="P152" s="269"/>
      <c r="Q152" s="269"/>
      <c r="R152" s="269"/>
      <c r="S152" s="269"/>
      <c r="T152" s="270"/>
      <c r="AT152" s="271" t="s">
        <v>210</v>
      </c>
      <c r="AU152" s="271" t="s">
        <v>87</v>
      </c>
      <c r="AV152" s="16" t="s">
        <v>81</v>
      </c>
      <c r="AW152" s="16" t="s">
        <v>33</v>
      </c>
      <c r="AX152" s="16" t="s">
        <v>77</v>
      </c>
      <c r="AY152" s="271" t="s">
        <v>202</v>
      </c>
    </row>
    <row r="153" spans="1:65" s="13" customFormat="1" ht="11.25">
      <c r="B153" s="228"/>
      <c r="C153" s="229"/>
      <c r="D153" s="230" t="s">
        <v>210</v>
      </c>
      <c r="E153" s="231" t="s">
        <v>1</v>
      </c>
      <c r="F153" s="232" t="s">
        <v>2288</v>
      </c>
      <c r="G153" s="229"/>
      <c r="H153" s="233">
        <v>1.92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AT153" s="239" t="s">
        <v>210</v>
      </c>
      <c r="AU153" s="239" t="s">
        <v>87</v>
      </c>
      <c r="AV153" s="13" t="s">
        <v>87</v>
      </c>
      <c r="AW153" s="13" t="s">
        <v>33</v>
      </c>
      <c r="AX153" s="13" t="s">
        <v>77</v>
      </c>
      <c r="AY153" s="239" t="s">
        <v>202</v>
      </c>
    </row>
    <row r="154" spans="1:65" s="13" customFormat="1" ht="11.25">
      <c r="B154" s="228"/>
      <c r="C154" s="229"/>
      <c r="D154" s="230" t="s">
        <v>210</v>
      </c>
      <c r="E154" s="231" t="s">
        <v>1</v>
      </c>
      <c r="F154" s="232" t="s">
        <v>2289</v>
      </c>
      <c r="G154" s="229"/>
      <c r="H154" s="233">
        <v>0.64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210</v>
      </c>
      <c r="AU154" s="239" t="s">
        <v>87</v>
      </c>
      <c r="AV154" s="13" t="s">
        <v>87</v>
      </c>
      <c r="AW154" s="13" t="s">
        <v>33</v>
      </c>
      <c r="AX154" s="13" t="s">
        <v>77</v>
      </c>
      <c r="AY154" s="239" t="s">
        <v>202</v>
      </c>
    </row>
    <row r="155" spans="1:65" s="13" customFormat="1" ht="11.25">
      <c r="B155" s="228"/>
      <c r="C155" s="229"/>
      <c r="D155" s="230" t="s">
        <v>210</v>
      </c>
      <c r="E155" s="231" t="s">
        <v>1</v>
      </c>
      <c r="F155" s="232" t="s">
        <v>2290</v>
      </c>
      <c r="G155" s="229"/>
      <c r="H155" s="233">
        <v>0.64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210</v>
      </c>
      <c r="AU155" s="239" t="s">
        <v>87</v>
      </c>
      <c r="AV155" s="13" t="s">
        <v>87</v>
      </c>
      <c r="AW155" s="13" t="s">
        <v>33</v>
      </c>
      <c r="AX155" s="13" t="s">
        <v>77</v>
      </c>
      <c r="AY155" s="239" t="s">
        <v>202</v>
      </c>
    </row>
    <row r="156" spans="1:65" s="14" customFormat="1" ht="11.25">
      <c r="B156" s="240"/>
      <c r="C156" s="241"/>
      <c r="D156" s="230" t="s">
        <v>210</v>
      </c>
      <c r="E156" s="242" t="s">
        <v>1</v>
      </c>
      <c r="F156" s="243" t="s">
        <v>227</v>
      </c>
      <c r="G156" s="241"/>
      <c r="H156" s="244">
        <v>3.2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AT156" s="250" t="s">
        <v>210</v>
      </c>
      <c r="AU156" s="250" t="s">
        <v>87</v>
      </c>
      <c r="AV156" s="14" t="s">
        <v>215</v>
      </c>
      <c r="AW156" s="14" t="s">
        <v>33</v>
      </c>
      <c r="AX156" s="14" t="s">
        <v>77</v>
      </c>
      <c r="AY156" s="250" t="s">
        <v>202</v>
      </c>
    </row>
    <row r="157" spans="1:65" s="15" customFormat="1" ht="11.25">
      <c r="B157" s="251"/>
      <c r="C157" s="252"/>
      <c r="D157" s="230" t="s">
        <v>210</v>
      </c>
      <c r="E157" s="253" t="s">
        <v>1</v>
      </c>
      <c r="F157" s="254" t="s">
        <v>260</v>
      </c>
      <c r="G157" s="252"/>
      <c r="H157" s="255">
        <v>5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AT157" s="261" t="s">
        <v>210</v>
      </c>
      <c r="AU157" s="261" t="s">
        <v>87</v>
      </c>
      <c r="AV157" s="15" t="s">
        <v>208</v>
      </c>
      <c r="AW157" s="15" t="s">
        <v>33</v>
      </c>
      <c r="AX157" s="15" t="s">
        <v>81</v>
      </c>
      <c r="AY157" s="261" t="s">
        <v>202</v>
      </c>
    </row>
    <row r="158" spans="1:65" s="2" customFormat="1" ht="24.2" customHeight="1">
      <c r="A158" s="36"/>
      <c r="B158" s="37"/>
      <c r="C158" s="215" t="s">
        <v>208</v>
      </c>
      <c r="D158" s="215" t="s">
        <v>204</v>
      </c>
      <c r="E158" s="216" t="s">
        <v>212</v>
      </c>
      <c r="F158" s="217" t="s">
        <v>213</v>
      </c>
      <c r="G158" s="218" t="s">
        <v>207</v>
      </c>
      <c r="H158" s="219">
        <v>281.79399999999998</v>
      </c>
      <c r="I158" s="220"/>
      <c r="J158" s="221">
        <f>ROUND(I158*H158,2)</f>
        <v>0</v>
      </c>
      <c r="K158" s="222"/>
      <c r="L158" s="39"/>
      <c r="M158" s="223" t="s">
        <v>1</v>
      </c>
      <c r="N158" s="224" t="s">
        <v>43</v>
      </c>
      <c r="O158" s="73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208</v>
      </c>
      <c r="AT158" s="227" t="s">
        <v>204</v>
      </c>
      <c r="AU158" s="227" t="s">
        <v>87</v>
      </c>
      <c r="AY158" s="18" t="s">
        <v>202</v>
      </c>
      <c r="BE158" s="122">
        <f>IF(N158="základná",J158,0)</f>
        <v>0</v>
      </c>
      <c r="BF158" s="122">
        <f>IF(N158="znížená",J158,0)</f>
        <v>0</v>
      </c>
      <c r="BG158" s="122">
        <f>IF(N158="zákl. prenesená",J158,0)</f>
        <v>0</v>
      </c>
      <c r="BH158" s="122">
        <f>IF(N158="zníž. prenesená",J158,0)</f>
        <v>0</v>
      </c>
      <c r="BI158" s="122">
        <f>IF(N158="nulová",J158,0)</f>
        <v>0</v>
      </c>
      <c r="BJ158" s="18" t="s">
        <v>87</v>
      </c>
      <c r="BK158" s="122">
        <f>ROUND(I158*H158,2)</f>
        <v>0</v>
      </c>
      <c r="BL158" s="18" t="s">
        <v>208</v>
      </c>
      <c r="BM158" s="227" t="s">
        <v>4224</v>
      </c>
    </row>
    <row r="159" spans="1:65" s="13" customFormat="1" ht="11.25">
      <c r="B159" s="228"/>
      <c r="C159" s="229"/>
      <c r="D159" s="230" t="s">
        <v>210</v>
      </c>
      <c r="E159" s="231" t="s">
        <v>1</v>
      </c>
      <c r="F159" s="232" t="s">
        <v>4217</v>
      </c>
      <c r="G159" s="229"/>
      <c r="H159" s="233">
        <v>160.69999999999999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AT159" s="239" t="s">
        <v>210</v>
      </c>
      <c r="AU159" s="239" t="s">
        <v>87</v>
      </c>
      <c r="AV159" s="13" t="s">
        <v>87</v>
      </c>
      <c r="AW159" s="13" t="s">
        <v>33</v>
      </c>
      <c r="AX159" s="13" t="s">
        <v>77</v>
      </c>
      <c r="AY159" s="239" t="s">
        <v>202</v>
      </c>
    </row>
    <row r="160" spans="1:65" s="13" customFormat="1" ht="11.25">
      <c r="B160" s="228"/>
      <c r="C160" s="229"/>
      <c r="D160" s="230" t="s">
        <v>210</v>
      </c>
      <c r="E160" s="231" t="s">
        <v>1</v>
      </c>
      <c r="F160" s="232" t="s">
        <v>4225</v>
      </c>
      <c r="G160" s="229"/>
      <c r="H160" s="233">
        <v>10.103999999999999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AT160" s="239" t="s">
        <v>210</v>
      </c>
      <c r="AU160" s="239" t="s">
        <v>87</v>
      </c>
      <c r="AV160" s="13" t="s">
        <v>87</v>
      </c>
      <c r="AW160" s="13" t="s">
        <v>33</v>
      </c>
      <c r="AX160" s="13" t="s">
        <v>77</v>
      </c>
      <c r="AY160" s="239" t="s">
        <v>202</v>
      </c>
    </row>
    <row r="161" spans="1:65" s="13" customFormat="1" ht="11.25">
      <c r="B161" s="228"/>
      <c r="C161" s="229"/>
      <c r="D161" s="230" t="s">
        <v>210</v>
      </c>
      <c r="E161" s="231" t="s">
        <v>1</v>
      </c>
      <c r="F161" s="232" t="s">
        <v>4226</v>
      </c>
      <c r="G161" s="229"/>
      <c r="H161" s="233">
        <v>61.466999999999999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AT161" s="239" t="s">
        <v>210</v>
      </c>
      <c r="AU161" s="239" t="s">
        <v>87</v>
      </c>
      <c r="AV161" s="13" t="s">
        <v>87</v>
      </c>
      <c r="AW161" s="13" t="s">
        <v>33</v>
      </c>
      <c r="AX161" s="13" t="s">
        <v>77</v>
      </c>
      <c r="AY161" s="239" t="s">
        <v>202</v>
      </c>
    </row>
    <row r="162" spans="1:65" s="13" customFormat="1" ht="11.25">
      <c r="B162" s="228"/>
      <c r="C162" s="229"/>
      <c r="D162" s="230" t="s">
        <v>210</v>
      </c>
      <c r="E162" s="231" t="s">
        <v>1</v>
      </c>
      <c r="F162" s="232" t="s">
        <v>4227</v>
      </c>
      <c r="G162" s="229"/>
      <c r="H162" s="233">
        <v>40.613999999999997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AT162" s="239" t="s">
        <v>210</v>
      </c>
      <c r="AU162" s="239" t="s">
        <v>87</v>
      </c>
      <c r="AV162" s="13" t="s">
        <v>87</v>
      </c>
      <c r="AW162" s="13" t="s">
        <v>33</v>
      </c>
      <c r="AX162" s="13" t="s">
        <v>77</v>
      </c>
      <c r="AY162" s="239" t="s">
        <v>202</v>
      </c>
    </row>
    <row r="163" spans="1:65" s="14" customFormat="1" ht="11.25">
      <c r="B163" s="240"/>
      <c r="C163" s="241"/>
      <c r="D163" s="230" t="s">
        <v>210</v>
      </c>
      <c r="E163" s="242" t="s">
        <v>1</v>
      </c>
      <c r="F163" s="243" t="s">
        <v>227</v>
      </c>
      <c r="G163" s="241"/>
      <c r="H163" s="244">
        <v>272.88499999999999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AT163" s="250" t="s">
        <v>210</v>
      </c>
      <c r="AU163" s="250" t="s">
        <v>87</v>
      </c>
      <c r="AV163" s="14" t="s">
        <v>215</v>
      </c>
      <c r="AW163" s="14" t="s">
        <v>33</v>
      </c>
      <c r="AX163" s="14" t="s">
        <v>77</v>
      </c>
      <c r="AY163" s="250" t="s">
        <v>202</v>
      </c>
    </row>
    <row r="164" spans="1:65" s="13" customFormat="1" ht="11.25">
      <c r="B164" s="228"/>
      <c r="C164" s="229"/>
      <c r="D164" s="230" t="s">
        <v>210</v>
      </c>
      <c r="E164" s="231" t="s">
        <v>1</v>
      </c>
      <c r="F164" s="232" t="s">
        <v>4221</v>
      </c>
      <c r="G164" s="229"/>
      <c r="H164" s="233">
        <v>0.54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AT164" s="239" t="s">
        <v>210</v>
      </c>
      <c r="AU164" s="239" t="s">
        <v>87</v>
      </c>
      <c r="AV164" s="13" t="s">
        <v>87</v>
      </c>
      <c r="AW164" s="13" t="s">
        <v>33</v>
      </c>
      <c r="AX164" s="13" t="s">
        <v>77</v>
      </c>
      <c r="AY164" s="239" t="s">
        <v>202</v>
      </c>
    </row>
    <row r="165" spans="1:65" s="13" customFormat="1" ht="11.25">
      <c r="B165" s="228"/>
      <c r="C165" s="229"/>
      <c r="D165" s="230" t="s">
        <v>210</v>
      </c>
      <c r="E165" s="231" t="s">
        <v>1</v>
      </c>
      <c r="F165" s="232" t="s">
        <v>4222</v>
      </c>
      <c r="G165" s="229"/>
      <c r="H165" s="233">
        <v>1.6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210</v>
      </c>
      <c r="AU165" s="239" t="s">
        <v>87</v>
      </c>
      <c r="AV165" s="13" t="s">
        <v>87</v>
      </c>
      <c r="AW165" s="13" t="s">
        <v>33</v>
      </c>
      <c r="AX165" s="13" t="s">
        <v>77</v>
      </c>
      <c r="AY165" s="239" t="s">
        <v>202</v>
      </c>
    </row>
    <row r="166" spans="1:65" s="14" customFormat="1" ht="11.25">
      <c r="B166" s="240"/>
      <c r="C166" s="241"/>
      <c r="D166" s="230" t="s">
        <v>210</v>
      </c>
      <c r="E166" s="242" t="s">
        <v>1</v>
      </c>
      <c r="F166" s="243" t="s">
        <v>227</v>
      </c>
      <c r="G166" s="241"/>
      <c r="H166" s="244">
        <v>2.14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AT166" s="250" t="s">
        <v>210</v>
      </c>
      <c r="AU166" s="250" t="s">
        <v>87</v>
      </c>
      <c r="AV166" s="14" t="s">
        <v>215</v>
      </c>
      <c r="AW166" s="14" t="s">
        <v>33</v>
      </c>
      <c r="AX166" s="14" t="s">
        <v>77</v>
      </c>
      <c r="AY166" s="250" t="s">
        <v>202</v>
      </c>
    </row>
    <row r="167" spans="1:65" s="13" customFormat="1" ht="11.25">
      <c r="B167" s="228"/>
      <c r="C167" s="229"/>
      <c r="D167" s="230" t="s">
        <v>210</v>
      </c>
      <c r="E167" s="231" t="s">
        <v>1</v>
      </c>
      <c r="F167" s="232" t="s">
        <v>4228</v>
      </c>
      <c r="G167" s="229"/>
      <c r="H167" s="233">
        <v>6.7690000000000001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210</v>
      </c>
      <c r="AU167" s="239" t="s">
        <v>87</v>
      </c>
      <c r="AV167" s="13" t="s">
        <v>87</v>
      </c>
      <c r="AW167" s="13" t="s">
        <v>33</v>
      </c>
      <c r="AX167" s="13" t="s">
        <v>77</v>
      </c>
      <c r="AY167" s="239" t="s">
        <v>202</v>
      </c>
    </row>
    <row r="168" spans="1:65" s="15" customFormat="1" ht="11.25">
      <c r="B168" s="251"/>
      <c r="C168" s="252"/>
      <c r="D168" s="230" t="s">
        <v>210</v>
      </c>
      <c r="E168" s="253" t="s">
        <v>1</v>
      </c>
      <c r="F168" s="254" t="s">
        <v>260</v>
      </c>
      <c r="G168" s="252"/>
      <c r="H168" s="255">
        <v>281.79399999999998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AT168" s="261" t="s">
        <v>210</v>
      </c>
      <c r="AU168" s="261" t="s">
        <v>87</v>
      </c>
      <c r="AV168" s="15" t="s">
        <v>208</v>
      </c>
      <c r="AW168" s="15" t="s">
        <v>33</v>
      </c>
      <c r="AX168" s="15" t="s">
        <v>81</v>
      </c>
      <c r="AY168" s="261" t="s">
        <v>202</v>
      </c>
    </row>
    <row r="169" spans="1:65" s="2" customFormat="1" ht="37.9" customHeight="1">
      <c r="A169" s="36"/>
      <c r="B169" s="37"/>
      <c r="C169" s="215" t="s">
        <v>119</v>
      </c>
      <c r="D169" s="215" t="s">
        <v>204</v>
      </c>
      <c r="E169" s="216" t="s">
        <v>216</v>
      </c>
      <c r="F169" s="217" t="s">
        <v>4229</v>
      </c>
      <c r="G169" s="218" t="s">
        <v>207</v>
      </c>
      <c r="H169" s="219">
        <v>1408.97</v>
      </c>
      <c r="I169" s="220"/>
      <c r="J169" s="221">
        <f>ROUND(I169*H169,2)</f>
        <v>0</v>
      </c>
      <c r="K169" s="222"/>
      <c r="L169" s="39"/>
      <c r="M169" s="223" t="s">
        <v>1</v>
      </c>
      <c r="N169" s="224" t="s">
        <v>43</v>
      </c>
      <c r="O169" s="73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208</v>
      </c>
      <c r="AT169" s="227" t="s">
        <v>204</v>
      </c>
      <c r="AU169" s="227" t="s">
        <v>87</v>
      </c>
      <c r="AY169" s="18" t="s">
        <v>202</v>
      </c>
      <c r="BE169" s="122">
        <f>IF(N169="základná",J169,0)</f>
        <v>0</v>
      </c>
      <c r="BF169" s="122">
        <f>IF(N169="znížená",J169,0)</f>
        <v>0</v>
      </c>
      <c r="BG169" s="122">
        <f>IF(N169="zákl. prenesená",J169,0)</f>
        <v>0</v>
      </c>
      <c r="BH169" s="122">
        <f>IF(N169="zníž. prenesená",J169,0)</f>
        <v>0</v>
      </c>
      <c r="BI169" s="122">
        <f>IF(N169="nulová",J169,0)</f>
        <v>0</v>
      </c>
      <c r="BJ169" s="18" t="s">
        <v>87</v>
      </c>
      <c r="BK169" s="122">
        <f>ROUND(I169*H169,2)</f>
        <v>0</v>
      </c>
      <c r="BL169" s="18" t="s">
        <v>208</v>
      </c>
      <c r="BM169" s="227" t="s">
        <v>4230</v>
      </c>
    </row>
    <row r="170" spans="1:65" s="13" customFormat="1" ht="11.25">
      <c r="B170" s="228"/>
      <c r="C170" s="229"/>
      <c r="D170" s="230" t="s">
        <v>210</v>
      </c>
      <c r="E170" s="231" t="s">
        <v>1</v>
      </c>
      <c r="F170" s="232" t="s">
        <v>4231</v>
      </c>
      <c r="G170" s="229"/>
      <c r="H170" s="233">
        <v>1408.97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AT170" s="239" t="s">
        <v>210</v>
      </c>
      <c r="AU170" s="239" t="s">
        <v>87</v>
      </c>
      <c r="AV170" s="13" t="s">
        <v>87</v>
      </c>
      <c r="AW170" s="13" t="s">
        <v>33</v>
      </c>
      <c r="AX170" s="13" t="s">
        <v>81</v>
      </c>
      <c r="AY170" s="239" t="s">
        <v>202</v>
      </c>
    </row>
    <row r="171" spans="1:65" s="2" customFormat="1" ht="24.2" customHeight="1">
      <c r="A171" s="36"/>
      <c r="B171" s="37"/>
      <c r="C171" s="215" t="s">
        <v>122</v>
      </c>
      <c r="D171" s="215" t="s">
        <v>204</v>
      </c>
      <c r="E171" s="216" t="s">
        <v>2292</v>
      </c>
      <c r="F171" s="217" t="s">
        <v>2293</v>
      </c>
      <c r="G171" s="218" t="s">
        <v>207</v>
      </c>
      <c r="H171" s="219">
        <v>5</v>
      </c>
      <c r="I171" s="220"/>
      <c r="J171" s="221">
        <f>ROUND(I171*H171,2)</f>
        <v>0</v>
      </c>
      <c r="K171" s="222"/>
      <c r="L171" s="39"/>
      <c r="M171" s="223" t="s">
        <v>1</v>
      </c>
      <c r="N171" s="224" t="s">
        <v>43</v>
      </c>
      <c r="O171" s="73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208</v>
      </c>
      <c r="AT171" s="227" t="s">
        <v>204</v>
      </c>
      <c r="AU171" s="227" t="s">
        <v>87</v>
      </c>
      <c r="AY171" s="18" t="s">
        <v>202</v>
      </c>
      <c r="BE171" s="122">
        <f>IF(N171="základná",J171,0)</f>
        <v>0</v>
      </c>
      <c r="BF171" s="122">
        <f>IF(N171="znížená",J171,0)</f>
        <v>0</v>
      </c>
      <c r="BG171" s="122">
        <f>IF(N171="zákl. prenesená",J171,0)</f>
        <v>0</v>
      </c>
      <c r="BH171" s="122">
        <f>IF(N171="zníž. prenesená",J171,0)</f>
        <v>0</v>
      </c>
      <c r="BI171" s="122">
        <f>IF(N171="nulová",J171,0)</f>
        <v>0</v>
      </c>
      <c r="BJ171" s="18" t="s">
        <v>87</v>
      </c>
      <c r="BK171" s="122">
        <f>ROUND(I171*H171,2)</f>
        <v>0</v>
      </c>
      <c r="BL171" s="18" t="s">
        <v>208</v>
      </c>
      <c r="BM171" s="227" t="s">
        <v>4232</v>
      </c>
    </row>
    <row r="172" spans="1:65" s="13" customFormat="1" ht="11.25">
      <c r="B172" s="228"/>
      <c r="C172" s="229"/>
      <c r="D172" s="230" t="s">
        <v>210</v>
      </c>
      <c r="E172" s="231" t="s">
        <v>1</v>
      </c>
      <c r="F172" s="232" t="s">
        <v>2285</v>
      </c>
      <c r="G172" s="229"/>
      <c r="H172" s="233">
        <v>1.8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AT172" s="239" t="s">
        <v>210</v>
      </c>
      <c r="AU172" s="239" t="s">
        <v>87</v>
      </c>
      <c r="AV172" s="13" t="s">
        <v>87</v>
      </c>
      <c r="AW172" s="13" t="s">
        <v>33</v>
      </c>
      <c r="AX172" s="13" t="s">
        <v>77</v>
      </c>
      <c r="AY172" s="239" t="s">
        <v>202</v>
      </c>
    </row>
    <row r="173" spans="1:65" s="14" customFormat="1" ht="11.25">
      <c r="B173" s="240"/>
      <c r="C173" s="241"/>
      <c r="D173" s="230" t="s">
        <v>210</v>
      </c>
      <c r="E173" s="242" t="s">
        <v>1</v>
      </c>
      <c r="F173" s="243" t="s">
        <v>227</v>
      </c>
      <c r="G173" s="241"/>
      <c r="H173" s="244">
        <v>1.8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AT173" s="250" t="s">
        <v>210</v>
      </c>
      <c r="AU173" s="250" t="s">
        <v>87</v>
      </c>
      <c r="AV173" s="14" t="s">
        <v>215</v>
      </c>
      <c r="AW173" s="14" t="s">
        <v>33</v>
      </c>
      <c r="AX173" s="14" t="s">
        <v>77</v>
      </c>
      <c r="AY173" s="250" t="s">
        <v>202</v>
      </c>
    </row>
    <row r="174" spans="1:65" s="16" customFormat="1" ht="11.25">
      <c r="B174" s="262"/>
      <c r="C174" s="263"/>
      <c r="D174" s="230" t="s">
        <v>210</v>
      </c>
      <c r="E174" s="264" t="s">
        <v>1</v>
      </c>
      <c r="F174" s="265" t="s">
        <v>2287</v>
      </c>
      <c r="G174" s="263"/>
      <c r="H174" s="264" t="s">
        <v>1</v>
      </c>
      <c r="I174" s="266"/>
      <c r="J174" s="263"/>
      <c r="K174" s="263"/>
      <c r="L174" s="267"/>
      <c r="M174" s="268"/>
      <c r="N174" s="269"/>
      <c r="O174" s="269"/>
      <c r="P174" s="269"/>
      <c r="Q174" s="269"/>
      <c r="R174" s="269"/>
      <c r="S174" s="269"/>
      <c r="T174" s="270"/>
      <c r="AT174" s="271" t="s">
        <v>210</v>
      </c>
      <c r="AU174" s="271" t="s">
        <v>87</v>
      </c>
      <c r="AV174" s="16" t="s">
        <v>81</v>
      </c>
      <c r="AW174" s="16" t="s">
        <v>33</v>
      </c>
      <c r="AX174" s="16" t="s">
        <v>77</v>
      </c>
      <c r="AY174" s="271" t="s">
        <v>202</v>
      </c>
    </row>
    <row r="175" spans="1:65" s="13" customFormat="1" ht="11.25">
      <c r="B175" s="228"/>
      <c r="C175" s="229"/>
      <c r="D175" s="230" t="s">
        <v>210</v>
      </c>
      <c r="E175" s="231" t="s">
        <v>1</v>
      </c>
      <c r="F175" s="232" t="s">
        <v>2288</v>
      </c>
      <c r="G175" s="229"/>
      <c r="H175" s="233">
        <v>1.92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AT175" s="239" t="s">
        <v>210</v>
      </c>
      <c r="AU175" s="239" t="s">
        <v>87</v>
      </c>
      <c r="AV175" s="13" t="s">
        <v>87</v>
      </c>
      <c r="AW175" s="13" t="s">
        <v>33</v>
      </c>
      <c r="AX175" s="13" t="s">
        <v>77</v>
      </c>
      <c r="AY175" s="239" t="s">
        <v>202</v>
      </c>
    </row>
    <row r="176" spans="1:65" s="13" customFormat="1" ht="11.25">
      <c r="B176" s="228"/>
      <c r="C176" s="229"/>
      <c r="D176" s="230" t="s">
        <v>210</v>
      </c>
      <c r="E176" s="231" t="s">
        <v>1</v>
      </c>
      <c r="F176" s="232" t="s">
        <v>2289</v>
      </c>
      <c r="G176" s="229"/>
      <c r="H176" s="233">
        <v>0.64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AT176" s="239" t="s">
        <v>210</v>
      </c>
      <c r="AU176" s="239" t="s">
        <v>87</v>
      </c>
      <c r="AV176" s="13" t="s">
        <v>87</v>
      </c>
      <c r="AW176" s="13" t="s">
        <v>33</v>
      </c>
      <c r="AX176" s="13" t="s">
        <v>77</v>
      </c>
      <c r="AY176" s="239" t="s">
        <v>202</v>
      </c>
    </row>
    <row r="177" spans="1:65" s="13" customFormat="1" ht="11.25">
      <c r="B177" s="228"/>
      <c r="C177" s="229"/>
      <c r="D177" s="230" t="s">
        <v>210</v>
      </c>
      <c r="E177" s="231" t="s">
        <v>1</v>
      </c>
      <c r="F177" s="232" t="s">
        <v>2290</v>
      </c>
      <c r="G177" s="229"/>
      <c r="H177" s="233">
        <v>0.64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AT177" s="239" t="s">
        <v>210</v>
      </c>
      <c r="AU177" s="239" t="s">
        <v>87</v>
      </c>
      <c r="AV177" s="13" t="s">
        <v>87</v>
      </c>
      <c r="AW177" s="13" t="s">
        <v>33</v>
      </c>
      <c r="AX177" s="13" t="s">
        <v>77</v>
      </c>
      <c r="AY177" s="239" t="s">
        <v>202</v>
      </c>
    </row>
    <row r="178" spans="1:65" s="14" customFormat="1" ht="11.25">
      <c r="B178" s="240"/>
      <c r="C178" s="241"/>
      <c r="D178" s="230" t="s">
        <v>210</v>
      </c>
      <c r="E178" s="242" t="s">
        <v>1</v>
      </c>
      <c r="F178" s="243" t="s">
        <v>227</v>
      </c>
      <c r="G178" s="241"/>
      <c r="H178" s="244">
        <v>3.2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AT178" s="250" t="s">
        <v>210</v>
      </c>
      <c r="AU178" s="250" t="s">
        <v>87</v>
      </c>
      <c r="AV178" s="14" t="s">
        <v>215</v>
      </c>
      <c r="AW178" s="14" t="s">
        <v>33</v>
      </c>
      <c r="AX178" s="14" t="s">
        <v>77</v>
      </c>
      <c r="AY178" s="250" t="s">
        <v>202</v>
      </c>
    </row>
    <row r="179" spans="1:65" s="15" customFormat="1" ht="11.25">
      <c r="B179" s="251"/>
      <c r="C179" s="252"/>
      <c r="D179" s="230" t="s">
        <v>210</v>
      </c>
      <c r="E179" s="253" t="s">
        <v>1</v>
      </c>
      <c r="F179" s="254" t="s">
        <v>260</v>
      </c>
      <c r="G179" s="252"/>
      <c r="H179" s="255">
        <v>5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AT179" s="261" t="s">
        <v>210</v>
      </c>
      <c r="AU179" s="261" t="s">
        <v>87</v>
      </c>
      <c r="AV179" s="15" t="s">
        <v>208</v>
      </c>
      <c r="AW179" s="15" t="s">
        <v>33</v>
      </c>
      <c r="AX179" s="15" t="s">
        <v>81</v>
      </c>
      <c r="AY179" s="261" t="s">
        <v>202</v>
      </c>
    </row>
    <row r="180" spans="1:65" s="2" customFormat="1" ht="24.2" customHeight="1">
      <c r="A180" s="36"/>
      <c r="B180" s="37"/>
      <c r="C180" s="215" t="s">
        <v>239</v>
      </c>
      <c r="D180" s="215" t="s">
        <v>204</v>
      </c>
      <c r="E180" s="216" t="s">
        <v>2295</v>
      </c>
      <c r="F180" s="217" t="s">
        <v>2296</v>
      </c>
      <c r="G180" s="218" t="s">
        <v>207</v>
      </c>
      <c r="H180" s="219">
        <v>5</v>
      </c>
      <c r="I180" s="220"/>
      <c r="J180" s="221">
        <f>ROUND(I180*H180,2)</f>
        <v>0</v>
      </c>
      <c r="K180" s="222"/>
      <c r="L180" s="39"/>
      <c r="M180" s="223" t="s">
        <v>1</v>
      </c>
      <c r="N180" s="224" t="s">
        <v>43</v>
      </c>
      <c r="O180" s="73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208</v>
      </c>
      <c r="AT180" s="227" t="s">
        <v>204</v>
      </c>
      <c r="AU180" s="227" t="s">
        <v>87</v>
      </c>
      <c r="AY180" s="18" t="s">
        <v>202</v>
      </c>
      <c r="BE180" s="122">
        <f>IF(N180="základná",J180,0)</f>
        <v>0</v>
      </c>
      <c r="BF180" s="122">
        <f>IF(N180="znížená",J180,0)</f>
        <v>0</v>
      </c>
      <c r="BG180" s="122">
        <f>IF(N180="zákl. prenesená",J180,0)</f>
        <v>0</v>
      </c>
      <c r="BH180" s="122">
        <f>IF(N180="zníž. prenesená",J180,0)</f>
        <v>0</v>
      </c>
      <c r="BI180" s="122">
        <f>IF(N180="nulová",J180,0)</f>
        <v>0</v>
      </c>
      <c r="BJ180" s="18" t="s">
        <v>87</v>
      </c>
      <c r="BK180" s="122">
        <f>ROUND(I180*H180,2)</f>
        <v>0</v>
      </c>
      <c r="BL180" s="18" t="s">
        <v>208</v>
      </c>
      <c r="BM180" s="227" t="s">
        <v>4233</v>
      </c>
    </row>
    <row r="181" spans="1:65" s="2" customFormat="1" ht="24.2" customHeight="1">
      <c r="A181" s="36"/>
      <c r="B181" s="37"/>
      <c r="C181" s="215" t="s">
        <v>244</v>
      </c>
      <c r="D181" s="215" t="s">
        <v>204</v>
      </c>
      <c r="E181" s="216" t="s">
        <v>2298</v>
      </c>
      <c r="F181" s="217" t="s">
        <v>2299</v>
      </c>
      <c r="G181" s="218" t="s">
        <v>207</v>
      </c>
      <c r="H181" s="219">
        <v>5</v>
      </c>
      <c r="I181" s="220"/>
      <c r="J181" s="221">
        <f>ROUND(I181*H181,2)</f>
        <v>0</v>
      </c>
      <c r="K181" s="222"/>
      <c r="L181" s="39"/>
      <c r="M181" s="223" t="s">
        <v>1</v>
      </c>
      <c r="N181" s="224" t="s">
        <v>43</v>
      </c>
      <c r="O181" s="73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208</v>
      </c>
      <c r="AT181" s="227" t="s">
        <v>204</v>
      </c>
      <c r="AU181" s="227" t="s">
        <v>87</v>
      </c>
      <c r="AY181" s="18" t="s">
        <v>202</v>
      </c>
      <c r="BE181" s="122">
        <f>IF(N181="základná",J181,0)</f>
        <v>0</v>
      </c>
      <c r="BF181" s="122">
        <f>IF(N181="znížená",J181,0)</f>
        <v>0</v>
      </c>
      <c r="BG181" s="122">
        <f>IF(N181="zákl. prenesená",J181,0)</f>
        <v>0</v>
      </c>
      <c r="BH181" s="122">
        <f>IF(N181="zníž. prenesená",J181,0)</f>
        <v>0</v>
      </c>
      <c r="BI181" s="122">
        <f>IF(N181="nulová",J181,0)</f>
        <v>0</v>
      </c>
      <c r="BJ181" s="18" t="s">
        <v>87</v>
      </c>
      <c r="BK181" s="122">
        <f>ROUND(I181*H181,2)</f>
        <v>0</v>
      </c>
      <c r="BL181" s="18" t="s">
        <v>208</v>
      </c>
      <c r="BM181" s="227" t="s">
        <v>4234</v>
      </c>
    </row>
    <row r="182" spans="1:65" s="2" customFormat="1" ht="14.45" customHeight="1">
      <c r="A182" s="36"/>
      <c r="B182" s="37"/>
      <c r="C182" s="215" t="s">
        <v>249</v>
      </c>
      <c r="D182" s="215" t="s">
        <v>204</v>
      </c>
      <c r="E182" s="216" t="s">
        <v>4235</v>
      </c>
      <c r="F182" s="217" t="s">
        <v>4236</v>
      </c>
      <c r="G182" s="218" t="s">
        <v>207</v>
      </c>
      <c r="H182" s="219">
        <v>281.79399999999998</v>
      </c>
      <c r="I182" s="220"/>
      <c r="J182" s="221">
        <f>ROUND(I182*H182,2)</f>
        <v>0</v>
      </c>
      <c r="K182" s="222"/>
      <c r="L182" s="39"/>
      <c r="M182" s="223" t="s">
        <v>1</v>
      </c>
      <c r="N182" s="224" t="s">
        <v>43</v>
      </c>
      <c r="O182" s="73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208</v>
      </c>
      <c r="AT182" s="227" t="s">
        <v>204</v>
      </c>
      <c r="AU182" s="227" t="s">
        <v>87</v>
      </c>
      <c r="AY182" s="18" t="s">
        <v>202</v>
      </c>
      <c r="BE182" s="122">
        <f>IF(N182="základná",J182,0)</f>
        <v>0</v>
      </c>
      <c r="BF182" s="122">
        <f>IF(N182="znížená",J182,0)</f>
        <v>0</v>
      </c>
      <c r="BG182" s="122">
        <f>IF(N182="zákl. prenesená",J182,0)</f>
        <v>0</v>
      </c>
      <c r="BH182" s="122">
        <f>IF(N182="zníž. prenesená",J182,0)</f>
        <v>0</v>
      </c>
      <c r="BI182" s="122">
        <f>IF(N182="nulová",J182,0)</f>
        <v>0</v>
      </c>
      <c r="BJ182" s="18" t="s">
        <v>87</v>
      </c>
      <c r="BK182" s="122">
        <f>ROUND(I182*H182,2)</f>
        <v>0</v>
      </c>
      <c r="BL182" s="18" t="s">
        <v>208</v>
      </c>
      <c r="BM182" s="227" t="s">
        <v>4237</v>
      </c>
    </row>
    <row r="183" spans="1:65" s="13" customFormat="1" ht="11.25">
      <c r="B183" s="228"/>
      <c r="C183" s="229"/>
      <c r="D183" s="230" t="s">
        <v>210</v>
      </c>
      <c r="E183" s="231" t="s">
        <v>1</v>
      </c>
      <c r="F183" s="232" t="s">
        <v>4238</v>
      </c>
      <c r="G183" s="229"/>
      <c r="H183" s="233">
        <v>275.02499999999998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AT183" s="239" t="s">
        <v>210</v>
      </c>
      <c r="AU183" s="239" t="s">
        <v>87</v>
      </c>
      <c r="AV183" s="13" t="s">
        <v>87</v>
      </c>
      <c r="AW183" s="13" t="s">
        <v>33</v>
      </c>
      <c r="AX183" s="13" t="s">
        <v>77</v>
      </c>
      <c r="AY183" s="239" t="s">
        <v>202</v>
      </c>
    </row>
    <row r="184" spans="1:65" s="13" customFormat="1" ht="11.25">
      <c r="B184" s="228"/>
      <c r="C184" s="229"/>
      <c r="D184" s="230" t="s">
        <v>210</v>
      </c>
      <c r="E184" s="231" t="s">
        <v>1</v>
      </c>
      <c r="F184" s="232" t="s">
        <v>4228</v>
      </c>
      <c r="G184" s="229"/>
      <c r="H184" s="233">
        <v>6.7690000000000001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210</v>
      </c>
      <c r="AU184" s="239" t="s">
        <v>87</v>
      </c>
      <c r="AV184" s="13" t="s">
        <v>87</v>
      </c>
      <c r="AW184" s="13" t="s">
        <v>33</v>
      </c>
      <c r="AX184" s="13" t="s">
        <v>77</v>
      </c>
      <c r="AY184" s="239" t="s">
        <v>202</v>
      </c>
    </row>
    <row r="185" spans="1:65" s="14" customFormat="1" ht="11.25">
      <c r="B185" s="240"/>
      <c r="C185" s="241"/>
      <c r="D185" s="230" t="s">
        <v>210</v>
      </c>
      <c r="E185" s="242" t="s">
        <v>1</v>
      </c>
      <c r="F185" s="243" t="s">
        <v>227</v>
      </c>
      <c r="G185" s="241"/>
      <c r="H185" s="244">
        <v>281.79399999999998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AT185" s="250" t="s">
        <v>210</v>
      </c>
      <c r="AU185" s="250" t="s">
        <v>87</v>
      </c>
      <c r="AV185" s="14" t="s">
        <v>215</v>
      </c>
      <c r="AW185" s="14" t="s">
        <v>33</v>
      </c>
      <c r="AX185" s="14" t="s">
        <v>81</v>
      </c>
      <c r="AY185" s="250" t="s">
        <v>202</v>
      </c>
    </row>
    <row r="186" spans="1:65" s="2" customFormat="1" ht="24.2" customHeight="1">
      <c r="A186" s="36"/>
      <c r="B186" s="37"/>
      <c r="C186" s="215" t="s">
        <v>253</v>
      </c>
      <c r="D186" s="215" t="s">
        <v>204</v>
      </c>
      <c r="E186" s="216" t="s">
        <v>2301</v>
      </c>
      <c r="F186" s="217" t="s">
        <v>2302</v>
      </c>
      <c r="G186" s="218" t="s">
        <v>207</v>
      </c>
      <c r="H186" s="219">
        <v>5</v>
      </c>
      <c r="I186" s="220"/>
      <c r="J186" s="221">
        <f>ROUND(I186*H186,2)</f>
        <v>0</v>
      </c>
      <c r="K186" s="222"/>
      <c r="L186" s="39"/>
      <c r="M186" s="223" t="s">
        <v>1</v>
      </c>
      <c r="N186" s="224" t="s">
        <v>43</v>
      </c>
      <c r="O186" s="73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208</v>
      </c>
      <c r="AT186" s="227" t="s">
        <v>204</v>
      </c>
      <c r="AU186" s="227" t="s">
        <v>87</v>
      </c>
      <c r="AY186" s="18" t="s">
        <v>202</v>
      </c>
      <c r="BE186" s="122">
        <f>IF(N186="základná",J186,0)</f>
        <v>0</v>
      </c>
      <c r="BF186" s="122">
        <f>IF(N186="znížená",J186,0)</f>
        <v>0</v>
      </c>
      <c r="BG186" s="122">
        <f>IF(N186="zákl. prenesená",J186,0)</f>
        <v>0</v>
      </c>
      <c r="BH186" s="122">
        <f>IF(N186="zníž. prenesená",J186,0)</f>
        <v>0</v>
      </c>
      <c r="BI186" s="122">
        <f>IF(N186="nulová",J186,0)</f>
        <v>0</v>
      </c>
      <c r="BJ186" s="18" t="s">
        <v>87</v>
      </c>
      <c r="BK186" s="122">
        <f>ROUND(I186*H186,2)</f>
        <v>0</v>
      </c>
      <c r="BL186" s="18" t="s">
        <v>208</v>
      </c>
      <c r="BM186" s="227" t="s">
        <v>4239</v>
      </c>
    </row>
    <row r="187" spans="1:65" s="2" customFormat="1" ht="14.45" customHeight="1">
      <c r="A187" s="36"/>
      <c r="B187" s="37"/>
      <c r="C187" s="215" t="s">
        <v>125</v>
      </c>
      <c r="D187" s="215" t="s">
        <v>204</v>
      </c>
      <c r="E187" s="216" t="s">
        <v>4240</v>
      </c>
      <c r="F187" s="217" t="s">
        <v>4241</v>
      </c>
      <c r="G187" s="218" t="s">
        <v>207</v>
      </c>
      <c r="H187" s="219">
        <v>275.02499999999998</v>
      </c>
      <c r="I187" s="220"/>
      <c r="J187" s="221">
        <f>ROUND(I187*H187,2)</f>
        <v>0</v>
      </c>
      <c r="K187" s="222"/>
      <c r="L187" s="39"/>
      <c r="M187" s="223" t="s">
        <v>1</v>
      </c>
      <c r="N187" s="224" t="s">
        <v>43</v>
      </c>
      <c r="O187" s="73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208</v>
      </c>
      <c r="AT187" s="227" t="s">
        <v>204</v>
      </c>
      <c r="AU187" s="227" t="s">
        <v>87</v>
      </c>
      <c r="AY187" s="18" t="s">
        <v>202</v>
      </c>
      <c r="BE187" s="122">
        <f>IF(N187="základná",J187,0)</f>
        <v>0</v>
      </c>
      <c r="BF187" s="122">
        <f>IF(N187="znížená",J187,0)</f>
        <v>0</v>
      </c>
      <c r="BG187" s="122">
        <f>IF(N187="zákl. prenesená",J187,0)</f>
        <v>0</v>
      </c>
      <c r="BH187" s="122">
        <f>IF(N187="zníž. prenesená",J187,0)</f>
        <v>0</v>
      </c>
      <c r="BI187" s="122">
        <f>IF(N187="nulová",J187,0)</f>
        <v>0</v>
      </c>
      <c r="BJ187" s="18" t="s">
        <v>87</v>
      </c>
      <c r="BK187" s="122">
        <f>ROUND(I187*H187,2)</f>
        <v>0</v>
      </c>
      <c r="BL187" s="18" t="s">
        <v>208</v>
      </c>
      <c r="BM187" s="227" t="s">
        <v>4242</v>
      </c>
    </row>
    <row r="188" spans="1:65" s="13" customFormat="1" ht="11.25">
      <c r="B188" s="228"/>
      <c r="C188" s="229"/>
      <c r="D188" s="230" t="s">
        <v>210</v>
      </c>
      <c r="E188" s="231" t="s">
        <v>1</v>
      </c>
      <c r="F188" s="232" t="s">
        <v>4238</v>
      </c>
      <c r="G188" s="229"/>
      <c r="H188" s="233">
        <v>275.02499999999998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AT188" s="239" t="s">
        <v>210</v>
      </c>
      <c r="AU188" s="239" t="s">
        <v>87</v>
      </c>
      <c r="AV188" s="13" t="s">
        <v>87</v>
      </c>
      <c r="AW188" s="13" t="s">
        <v>33</v>
      </c>
      <c r="AX188" s="13" t="s">
        <v>81</v>
      </c>
      <c r="AY188" s="239" t="s">
        <v>202</v>
      </c>
    </row>
    <row r="189" spans="1:65" s="2" customFormat="1" ht="24.2" customHeight="1">
      <c r="A189" s="36"/>
      <c r="B189" s="37"/>
      <c r="C189" s="215" t="s">
        <v>266</v>
      </c>
      <c r="D189" s="215" t="s">
        <v>204</v>
      </c>
      <c r="E189" s="216" t="s">
        <v>4243</v>
      </c>
      <c r="F189" s="217" t="s">
        <v>4244</v>
      </c>
      <c r="G189" s="218" t="s">
        <v>223</v>
      </c>
      <c r="H189" s="219">
        <v>135.38200000000001</v>
      </c>
      <c r="I189" s="220"/>
      <c r="J189" s="221">
        <f>ROUND(I189*H189,2)</f>
        <v>0</v>
      </c>
      <c r="K189" s="222"/>
      <c r="L189" s="39"/>
      <c r="M189" s="223" t="s">
        <v>1</v>
      </c>
      <c r="N189" s="224" t="s">
        <v>43</v>
      </c>
      <c r="O189" s="73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208</v>
      </c>
      <c r="AT189" s="227" t="s">
        <v>204</v>
      </c>
      <c r="AU189" s="227" t="s">
        <v>87</v>
      </c>
      <c r="AY189" s="18" t="s">
        <v>202</v>
      </c>
      <c r="BE189" s="122">
        <f>IF(N189="základná",J189,0)</f>
        <v>0</v>
      </c>
      <c r="BF189" s="122">
        <f>IF(N189="znížená",J189,0)</f>
        <v>0</v>
      </c>
      <c r="BG189" s="122">
        <f>IF(N189="zákl. prenesená",J189,0)</f>
        <v>0</v>
      </c>
      <c r="BH189" s="122">
        <f>IF(N189="zníž. prenesená",J189,0)</f>
        <v>0</v>
      </c>
      <c r="BI189" s="122">
        <f>IF(N189="nulová",J189,0)</f>
        <v>0</v>
      </c>
      <c r="BJ189" s="18" t="s">
        <v>87</v>
      </c>
      <c r="BK189" s="122">
        <f>ROUND(I189*H189,2)</f>
        <v>0</v>
      </c>
      <c r="BL189" s="18" t="s">
        <v>208</v>
      </c>
      <c r="BM189" s="227" t="s">
        <v>4245</v>
      </c>
    </row>
    <row r="190" spans="1:65" s="2" customFormat="1" ht="24.2" customHeight="1">
      <c r="A190" s="36"/>
      <c r="B190" s="37"/>
      <c r="C190" s="272" t="s">
        <v>271</v>
      </c>
      <c r="D190" s="272" t="s">
        <v>489</v>
      </c>
      <c r="E190" s="273" t="s">
        <v>4246</v>
      </c>
      <c r="F190" s="274" t="s">
        <v>4247</v>
      </c>
      <c r="G190" s="275" t="s">
        <v>981</v>
      </c>
      <c r="H190" s="276">
        <v>12.183999999999999</v>
      </c>
      <c r="I190" s="277"/>
      <c r="J190" s="278">
        <f>ROUND(I190*H190,2)</f>
        <v>0</v>
      </c>
      <c r="K190" s="279"/>
      <c r="L190" s="280"/>
      <c r="M190" s="281" t="s">
        <v>1</v>
      </c>
      <c r="N190" s="282" t="s">
        <v>43</v>
      </c>
      <c r="O190" s="73"/>
      <c r="P190" s="225">
        <f>O190*H190</f>
        <v>0</v>
      </c>
      <c r="Q190" s="225">
        <v>1E-3</v>
      </c>
      <c r="R190" s="225">
        <f>Q190*H190</f>
        <v>1.2184E-2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244</v>
      </c>
      <c r="AT190" s="227" t="s">
        <v>489</v>
      </c>
      <c r="AU190" s="227" t="s">
        <v>87</v>
      </c>
      <c r="AY190" s="18" t="s">
        <v>202</v>
      </c>
      <c r="BE190" s="122">
        <f>IF(N190="základná",J190,0)</f>
        <v>0</v>
      </c>
      <c r="BF190" s="122">
        <f>IF(N190="znížená",J190,0)</f>
        <v>0</v>
      </c>
      <c r="BG190" s="122">
        <f>IF(N190="zákl. prenesená",J190,0)</f>
        <v>0</v>
      </c>
      <c r="BH190" s="122">
        <f>IF(N190="zníž. prenesená",J190,0)</f>
        <v>0</v>
      </c>
      <c r="BI190" s="122">
        <f>IF(N190="nulová",J190,0)</f>
        <v>0</v>
      </c>
      <c r="BJ190" s="18" t="s">
        <v>87</v>
      </c>
      <c r="BK190" s="122">
        <f>ROUND(I190*H190,2)</f>
        <v>0</v>
      </c>
      <c r="BL190" s="18" t="s">
        <v>208</v>
      </c>
      <c r="BM190" s="227" t="s">
        <v>4248</v>
      </c>
    </row>
    <row r="191" spans="1:65" s="13" customFormat="1" ht="11.25">
      <c r="B191" s="228"/>
      <c r="C191" s="229"/>
      <c r="D191" s="230" t="s">
        <v>210</v>
      </c>
      <c r="E191" s="231" t="s">
        <v>1</v>
      </c>
      <c r="F191" s="232" t="s">
        <v>4249</v>
      </c>
      <c r="G191" s="229"/>
      <c r="H191" s="233">
        <v>12.184200000000001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AT191" s="239" t="s">
        <v>210</v>
      </c>
      <c r="AU191" s="239" t="s">
        <v>87</v>
      </c>
      <c r="AV191" s="13" t="s">
        <v>87</v>
      </c>
      <c r="AW191" s="13" t="s">
        <v>33</v>
      </c>
      <c r="AX191" s="13" t="s">
        <v>81</v>
      </c>
      <c r="AY191" s="239" t="s">
        <v>202</v>
      </c>
    </row>
    <row r="192" spans="1:65" s="2" customFormat="1" ht="14.45" customHeight="1">
      <c r="A192" s="36"/>
      <c r="B192" s="37"/>
      <c r="C192" s="215" t="s">
        <v>276</v>
      </c>
      <c r="D192" s="215" t="s">
        <v>204</v>
      </c>
      <c r="E192" s="216" t="s">
        <v>4250</v>
      </c>
      <c r="F192" s="217" t="s">
        <v>4251</v>
      </c>
      <c r="G192" s="218" t="s">
        <v>223</v>
      </c>
      <c r="H192" s="219">
        <v>135.38</v>
      </c>
      <c r="I192" s="220"/>
      <c r="J192" s="221">
        <f>ROUND(I192*H192,2)</f>
        <v>0</v>
      </c>
      <c r="K192" s="222"/>
      <c r="L192" s="39"/>
      <c r="M192" s="223" t="s">
        <v>1</v>
      </c>
      <c r="N192" s="224" t="s">
        <v>43</v>
      </c>
      <c r="O192" s="73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208</v>
      </c>
      <c r="AT192" s="227" t="s">
        <v>204</v>
      </c>
      <c r="AU192" s="227" t="s">
        <v>87</v>
      </c>
      <c r="AY192" s="18" t="s">
        <v>202</v>
      </c>
      <c r="BE192" s="122">
        <f>IF(N192="základná",J192,0)</f>
        <v>0</v>
      </c>
      <c r="BF192" s="122">
        <f>IF(N192="znížená",J192,0)</f>
        <v>0</v>
      </c>
      <c r="BG192" s="122">
        <f>IF(N192="zákl. prenesená",J192,0)</f>
        <v>0</v>
      </c>
      <c r="BH192" s="122">
        <f>IF(N192="zníž. prenesená",J192,0)</f>
        <v>0</v>
      </c>
      <c r="BI192" s="122">
        <f>IF(N192="nulová",J192,0)</f>
        <v>0</v>
      </c>
      <c r="BJ192" s="18" t="s">
        <v>87</v>
      </c>
      <c r="BK192" s="122">
        <f>ROUND(I192*H192,2)</f>
        <v>0</v>
      </c>
      <c r="BL192" s="18" t="s">
        <v>208</v>
      </c>
      <c r="BM192" s="227" t="s">
        <v>4252</v>
      </c>
    </row>
    <row r="193" spans="1:65" s="2" customFormat="1" ht="14.45" customHeight="1">
      <c r="A193" s="36"/>
      <c r="B193" s="37"/>
      <c r="C193" s="215" t="s">
        <v>284</v>
      </c>
      <c r="D193" s="215" t="s">
        <v>204</v>
      </c>
      <c r="E193" s="216" t="s">
        <v>4253</v>
      </c>
      <c r="F193" s="217" t="s">
        <v>4254</v>
      </c>
      <c r="G193" s="218" t="s">
        <v>223</v>
      </c>
      <c r="H193" s="219">
        <v>135.38</v>
      </c>
      <c r="I193" s="220"/>
      <c r="J193" s="221">
        <f>ROUND(I193*H193,2)</f>
        <v>0</v>
      </c>
      <c r="K193" s="222"/>
      <c r="L193" s="39"/>
      <c r="M193" s="223" t="s">
        <v>1</v>
      </c>
      <c r="N193" s="224" t="s">
        <v>43</v>
      </c>
      <c r="O193" s="73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208</v>
      </c>
      <c r="AT193" s="227" t="s">
        <v>204</v>
      </c>
      <c r="AU193" s="227" t="s">
        <v>87</v>
      </c>
      <c r="AY193" s="18" t="s">
        <v>202</v>
      </c>
      <c r="BE193" s="122">
        <f>IF(N193="základná",J193,0)</f>
        <v>0</v>
      </c>
      <c r="BF193" s="122">
        <f>IF(N193="znížená",J193,0)</f>
        <v>0</v>
      </c>
      <c r="BG193" s="122">
        <f>IF(N193="zákl. prenesená",J193,0)</f>
        <v>0</v>
      </c>
      <c r="BH193" s="122">
        <f>IF(N193="zníž. prenesená",J193,0)</f>
        <v>0</v>
      </c>
      <c r="BI193" s="122">
        <f>IF(N193="nulová",J193,0)</f>
        <v>0</v>
      </c>
      <c r="BJ193" s="18" t="s">
        <v>87</v>
      </c>
      <c r="BK193" s="122">
        <f>ROUND(I193*H193,2)</f>
        <v>0</v>
      </c>
      <c r="BL193" s="18" t="s">
        <v>208</v>
      </c>
      <c r="BM193" s="227" t="s">
        <v>4255</v>
      </c>
    </row>
    <row r="194" spans="1:65" s="13" customFormat="1" ht="11.25">
      <c r="B194" s="228"/>
      <c r="C194" s="229"/>
      <c r="D194" s="230" t="s">
        <v>210</v>
      </c>
      <c r="E194" s="231" t="s">
        <v>1</v>
      </c>
      <c r="F194" s="232" t="s">
        <v>4256</v>
      </c>
      <c r="G194" s="229"/>
      <c r="H194" s="233">
        <v>135.38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AT194" s="239" t="s">
        <v>210</v>
      </c>
      <c r="AU194" s="239" t="s">
        <v>87</v>
      </c>
      <c r="AV194" s="13" t="s">
        <v>87</v>
      </c>
      <c r="AW194" s="13" t="s">
        <v>33</v>
      </c>
      <c r="AX194" s="13" t="s">
        <v>81</v>
      </c>
      <c r="AY194" s="239" t="s">
        <v>202</v>
      </c>
    </row>
    <row r="195" spans="1:65" s="12" customFormat="1" ht="22.9" customHeight="1">
      <c r="B195" s="199"/>
      <c r="C195" s="200"/>
      <c r="D195" s="201" t="s">
        <v>76</v>
      </c>
      <c r="E195" s="213" t="s">
        <v>87</v>
      </c>
      <c r="F195" s="213" t="s">
        <v>220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SUM(P196:P207)</f>
        <v>0</v>
      </c>
      <c r="Q195" s="207"/>
      <c r="R195" s="208">
        <f>SUM(R196:R207)</f>
        <v>17.817586960000003</v>
      </c>
      <c r="S195" s="207"/>
      <c r="T195" s="209">
        <f>SUM(T196:T207)</f>
        <v>0</v>
      </c>
      <c r="AR195" s="210" t="s">
        <v>81</v>
      </c>
      <c r="AT195" s="211" t="s">
        <v>76</v>
      </c>
      <c r="AU195" s="211" t="s">
        <v>81</v>
      </c>
      <c r="AY195" s="210" t="s">
        <v>202</v>
      </c>
      <c r="BK195" s="212">
        <f>SUM(BK196:BK207)</f>
        <v>0</v>
      </c>
    </row>
    <row r="196" spans="1:65" s="2" customFormat="1" ht="14.45" customHeight="1">
      <c r="A196" s="36"/>
      <c r="B196" s="37"/>
      <c r="C196" s="215" t="s">
        <v>289</v>
      </c>
      <c r="D196" s="215" t="s">
        <v>204</v>
      </c>
      <c r="E196" s="216" t="s">
        <v>2324</v>
      </c>
      <c r="F196" s="217" t="s">
        <v>2325</v>
      </c>
      <c r="G196" s="218" t="s">
        <v>207</v>
      </c>
      <c r="H196" s="219">
        <v>2.944</v>
      </c>
      <c r="I196" s="220"/>
      <c r="J196" s="221">
        <f>ROUND(I196*H196,2)</f>
        <v>0</v>
      </c>
      <c r="K196" s="222"/>
      <c r="L196" s="39"/>
      <c r="M196" s="223" t="s">
        <v>1</v>
      </c>
      <c r="N196" s="224" t="s">
        <v>43</v>
      </c>
      <c r="O196" s="73"/>
      <c r="P196" s="225">
        <f>O196*H196</f>
        <v>0</v>
      </c>
      <c r="Q196" s="225">
        <v>2.19434</v>
      </c>
      <c r="R196" s="225">
        <f>Q196*H196</f>
        <v>6.4601369599999998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208</v>
      </c>
      <c r="AT196" s="227" t="s">
        <v>204</v>
      </c>
      <c r="AU196" s="227" t="s">
        <v>87</v>
      </c>
      <c r="AY196" s="18" t="s">
        <v>202</v>
      </c>
      <c r="BE196" s="122">
        <f>IF(N196="základná",J196,0)</f>
        <v>0</v>
      </c>
      <c r="BF196" s="122">
        <f>IF(N196="znížená",J196,0)</f>
        <v>0</v>
      </c>
      <c r="BG196" s="122">
        <f>IF(N196="zákl. prenesená",J196,0)</f>
        <v>0</v>
      </c>
      <c r="BH196" s="122">
        <f>IF(N196="zníž. prenesená",J196,0)</f>
        <v>0</v>
      </c>
      <c r="BI196" s="122">
        <f>IF(N196="nulová",J196,0)</f>
        <v>0</v>
      </c>
      <c r="BJ196" s="18" t="s">
        <v>87</v>
      </c>
      <c r="BK196" s="122">
        <f>ROUND(I196*H196,2)</f>
        <v>0</v>
      </c>
      <c r="BL196" s="18" t="s">
        <v>208</v>
      </c>
      <c r="BM196" s="227" t="s">
        <v>4257</v>
      </c>
    </row>
    <row r="197" spans="1:65" s="16" customFormat="1" ht="11.25">
      <c r="B197" s="262"/>
      <c r="C197" s="263"/>
      <c r="D197" s="230" t="s">
        <v>210</v>
      </c>
      <c r="E197" s="264" t="s">
        <v>1</v>
      </c>
      <c r="F197" s="265" t="s">
        <v>2287</v>
      </c>
      <c r="G197" s="263"/>
      <c r="H197" s="264" t="s">
        <v>1</v>
      </c>
      <c r="I197" s="266"/>
      <c r="J197" s="263"/>
      <c r="K197" s="263"/>
      <c r="L197" s="267"/>
      <c r="M197" s="268"/>
      <c r="N197" s="269"/>
      <c r="O197" s="269"/>
      <c r="P197" s="269"/>
      <c r="Q197" s="269"/>
      <c r="R197" s="269"/>
      <c r="S197" s="269"/>
      <c r="T197" s="270"/>
      <c r="AT197" s="271" t="s">
        <v>210</v>
      </c>
      <c r="AU197" s="271" t="s">
        <v>87</v>
      </c>
      <c r="AV197" s="16" t="s">
        <v>81</v>
      </c>
      <c r="AW197" s="16" t="s">
        <v>33</v>
      </c>
      <c r="AX197" s="16" t="s">
        <v>77</v>
      </c>
      <c r="AY197" s="271" t="s">
        <v>202</v>
      </c>
    </row>
    <row r="198" spans="1:65" s="13" customFormat="1" ht="11.25">
      <c r="B198" s="228"/>
      <c r="C198" s="229"/>
      <c r="D198" s="230" t="s">
        <v>210</v>
      </c>
      <c r="E198" s="231" t="s">
        <v>1</v>
      </c>
      <c r="F198" s="232" t="s">
        <v>2288</v>
      </c>
      <c r="G198" s="229"/>
      <c r="H198" s="233">
        <v>1.92</v>
      </c>
      <c r="I198" s="234"/>
      <c r="J198" s="229"/>
      <c r="K198" s="229"/>
      <c r="L198" s="235"/>
      <c r="M198" s="236"/>
      <c r="N198" s="237"/>
      <c r="O198" s="237"/>
      <c r="P198" s="237"/>
      <c r="Q198" s="237"/>
      <c r="R198" s="237"/>
      <c r="S198" s="237"/>
      <c r="T198" s="238"/>
      <c r="AT198" s="239" t="s">
        <v>210</v>
      </c>
      <c r="AU198" s="239" t="s">
        <v>87</v>
      </c>
      <c r="AV198" s="13" t="s">
        <v>87</v>
      </c>
      <c r="AW198" s="13" t="s">
        <v>33</v>
      </c>
      <c r="AX198" s="13" t="s">
        <v>77</v>
      </c>
      <c r="AY198" s="239" t="s">
        <v>202</v>
      </c>
    </row>
    <row r="199" spans="1:65" s="13" customFormat="1" ht="11.25">
      <c r="B199" s="228"/>
      <c r="C199" s="229"/>
      <c r="D199" s="230" t="s">
        <v>210</v>
      </c>
      <c r="E199" s="231" t="s">
        <v>1</v>
      </c>
      <c r="F199" s="232" t="s">
        <v>2327</v>
      </c>
      <c r="G199" s="229"/>
      <c r="H199" s="233">
        <v>0.51200000000000001</v>
      </c>
      <c r="I199" s="234"/>
      <c r="J199" s="229"/>
      <c r="K199" s="229"/>
      <c r="L199" s="235"/>
      <c r="M199" s="236"/>
      <c r="N199" s="237"/>
      <c r="O199" s="237"/>
      <c r="P199" s="237"/>
      <c r="Q199" s="237"/>
      <c r="R199" s="237"/>
      <c r="S199" s="237"/>
      <c r="T199" s="238"/>
      <c r="AT199" s="239" t="s">
        <v>210</v>
      </c>
      <c r="AU199" s="239" t="s">
        <v>87</v>
      </c>
      <c r="AV199" s="13" t="s">
        <v>87</v>
      </c>
      <c r="AW199" s="13" t="s">
        <v>33</v>
      </c>
      <c r="AX199" s="13" t="s">
        <v>77</v>
      </c>
      <c r="AY199" s="239" t="s">
        <v>202</v>
      </c>
    </row>
    <row r="200" spans="1:65" s="13" customFormat="1" ht="11.25">
      <c r="B200" s="228"/>
      <c r="C200" s="229"/>
      <c r="D200" s="230" t="s">
        <v>210</v>
      </c>
      <c r="E200" s="231" t="s">
        <v>1</v>
      </c>
      <c r="F200" s="232" t="s">
        <v>2328</v>
      </c>
      <c r="G200" s="229"/>
      <c r="H200" s="233">
        <v>0.51200000000000001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AT200" s="239" t="s">
        <v>210</v>
      </c>
      <c r="AU200" s="239" t="s">
        <v>87</v>
      </c>
      <c r="AV200" s="13" t="s">
        <v>87</v>
      </c>
      <c r="AW200" s="13" t="s">
        <v>33</v>
      </c>
      <c r="AX200" s="13" t="s">
        <v>77</v>
      </c>
      <c r="AY200" s="239" t="s">
        <v>202</v>
      </c>
    </row>
    <row r="201" spans="1:65" s="14" customFormat="1" ht="11.25">
      <c r="B201" s="240"/>
      <c r="C201" s="241"/>
      <c r="D201" s="230" t="s">
        <v>210</v>
      </c>
      <c r="E201" s="242" t="s">
        <v>1</v>
      </c>
      <c r="F201" s="243" t="s">
        <v>227</v>
      </c>
      <c r="G201" s="241"/>
      <c r="H201" s="244">
        <v>2.944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AT201" s="250" t="s">
        <v>210</v>
      </c>
      <c r="AU201" s="250" t="s">
        <v>87</v>
      </c>
      <c r="AV201" s="14" t="s">
        <v>215</v>
      </c>
      <c r="AW201" s="14" t="s">
        <v>33</v>
      </c>
      <c r="AX201" s="14" t="s">
        <v>81</v>
      </c>
      <c r="AY201" s="250" t="s">
        <v>202</v>
      </c>
    </row>
    <row r="202" spans="1:65" s="2" customFormat="1" ht="14.45" customHeight="1">
      <c r="A202" s="36"/>
      <c r="B202" s="37"/>
      <c r="C202" s="215" t="s">
        <v>301</v>
      </c>
      <c r="D202" s="215" t="s">
        <v>204</v>
      </c>
      <c r="E202" s="216" t="s">
        <v>2356</v>
      </c>
      <c r="F202" s="217" t="s">
        <v>4258</v>
      </c>
      <c r="G202" s="218" t="s">
        <v>223</v>
      </c>
      <c r="H202" s="219">
        <v>20</v>
      </c>
      <c r="I202" s="220"/>
      <c r="J202" s="221">
        <f>ROUND(I202*H202,2)</f>
        <v>0</v>
      </c>
      <c r="K202" s="222"/>
      <c r="L202" s="39"/>
      <c r="M202" s="223" t="s">
        <v>1</v>
      </c>
      <c r="N202" s="224" t="s">
        <v>43</v>
      </c>
      <c r="O202" s="73"/>
      <c r="P202" s="225">
        <f>O202*H202</f>
        <v>0</v>
      </c>
      <c r="Q202" s="225">
        <v>0.55086000000000002</v>
      </c>
      <c r="R202" s="225">
        <f>Q202*H202</f>
        <v>11.017200000000001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208</v>
      </c>
      <c r="AT202" s="227" t="s">
        <v>204</v>
      </c>
      <c r="AU202" s="227" t="s">
        <v>87</v>
      </c>
      <c r="AY202" s="18" t="s">
        <v>202</v>
      </c>
      <c r="BE202" s="122">
        <f>IF(N202="základná",J202,0)</f>
        <v>0</v>
      </c>
      <c r="BF202" s="122">
        <f>IF(N202="znížená",J202,0)</f>
        <v>0</v>
      </c>
      <c r="BG202" s="122">
        <f>IF(N202="zákl. prenesená",J202,0)</f>
        <v>0</v>
      </c>
      <c r="BH202" s="122">
        <f>IF(N202="zníž. prenesená",J202,0)</f>
        <v>0</v>
      </c>
      <c r="BI202" s="122">
        <f>IF(N202="nulová",J202,0)</f>
        <v>0</v>
      </c>
      <c r="BJ202" s="18" t="s">
        <v>87</v>
      </c>
      <c r="BK202" s="122">
        <f>ROUND(I202*H202,2)</f>
        <v>0</v>
      </c>
      <c r="BL202" s="18" t="s">
        <v>208</v>
      </c>
      <c r="BM202" s="227" t="s">
        <v>4259</v>
      </c>
    </row>
    <row r="203" spans="1:65" s="13" customFormat="1" ht="11.25">
      <c r="B203" s="228"/>
      <c r="C203" s="229"/>
      <c r="D203" s="230" t="s">
        <v>210</v>
      </c>
      <c r="E203" s="231" t="s">
        <v>1</v>
      </c>
      <c r="F203" s="232" t="s">
        <v>4260</v>
      </c>
      <c r="G203" s="229"/>
      <c r="H203" s="233">
        <v>5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AT203" s="239" t="s">
        <v>210</v>
      </c>
      <c r="AU203" s="239" t="s">
        <v>87</v>
      </c>
      <c r="AV203" s="13" t="s">
        <v>87</v>
      </c>
      <c r="AW203" s="13" t="s">
        <v>33</v>
      </c>
      <c r="AX203" s="13" t="s">
        <v>77</v>
      </c>
      <c r="AY203" s="239" t="s">
        <v>202</v>
      </c>
    </row>
    <row r="204" spans="1:65" s="13" customFormat="1" ht="22.5">
      <c r="B204" s="228"/>
      <c r="C204" s="229"/>
      <c r="D204" s="230" t="s">
        <v>210</v>
      </c>
      <c r="E204" s="231" t="s">
        <v>1</v>
      </c>
      <c r="F204" s="232" t="s">
        <v>4261</v>
      </c>
      <c r="G204" s="229"/>
      <c r="H204" s="233">
        <v>15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AT204" s="239" t="s">
        <v>210</v>
      </c>
      <c r="AU204" s="239" t="s">
        <v>87</v>
      </c>
      <c r="AV204" s="13" t="s">
        <v>87</v>
      </c>
      <c r="AW204" s="13" t="s">
        <v>33</v>
      </c>
      <c r="AX204" s="13" t="s">
        <v>77</v>
      </c>
      <c r="AY204" s="239" t="s">
        <v>202</v>
      </c>
    </row>
    <row r="205" spans="1:65" s="14" customFormat="1" ht="11.25">
      <c r="B205" s="240"/>
      <c r="C205" s="241"/>
      <c r="D205" s="230" t="s">
        <v>210</v>
      </c>
      <c r="E205" s="242" t="s">
        <v>1</v>
      </c>
      <c r="F205" s="243" t="s">
        <v>227</v>
      </c>
      <c r="G205" s="241"/>
      <c r="H205" s="244">
        <v>20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AT205" s="250" t="s">
        <v>210</v>
      </c>
      <c r="AU205" s="250" t="s">
        <v>87</v>
      </c>
      <c r="AV205" s="14" t="s">
        <v>215</v>
      </c>
      <c r="AW205" s="14" t="s">
        <v>33</v>
      </c>
      <c r="AX205" s="14" t="s">
        <v>81</v>
      </c>
      <c r="AY205" s="250" t="s">
        <v>202</v>
      </c>
    </row>
    <row r="206" spans="1:65" s="2" customFormat="1" ht="24.2" customHeight="1">
      <c r="A206" s="36"/>
      <c r="B206" s="37"/>
      <c r="C206" s="215" t="s">
        <v>322</v>
      </c>
      <c r="D206" s="215" t="s">
        <v>204</v>
      </c>
      <c r="E206" s="216" t="s">
        <v>4262</v>
      </c>
      <c r="F206" s="217" t="s">
        <v>4263</v>
      </c>
      <c r="G206" s="218" t="s">
        <v>223</v>
      </c>
      <c r="H206" s="219">
        <v>25</v>
      </c>
      <c r="I206" s="220"/>
      <c r="J206" s="221">
        <f>ROUND(I206*H206,2)</f>
        <v>0</v>
      </c>
      <c r="K206" s="222"/>
      <c r="L206" s="39"/>
      <c r="M206" s="223" t="s">
        <v>1</v>
      </c>
      <c r="N206" s="224" t="s">
        <v>43</v>
      </c>
      <c r="O206" s="73"/>
      <c r="P206" s="225">
        <f>O206*H206</f>
        <v>0</v>
      </c>
      <c r="Q206" s="225">
        <v>1.3610000000000001E-2</v>
      </c>
      <c r="R206" s="225">
        <f>Q206*H206</f>
        <v>0.34025</v>
      </c>
      <c r="S206" s="225">
        <v>0</v>
      </c>
      <c r="T206" s="22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208</v>
      </c>
      <c r="AT206" s="227" t="s">
        <v>204</v>
      </c>
      <c r="AU206" s="227" t="s">
        <v>87</v>
      </c>
      <c r="AY206" s="18" t="s">
        <v>202</v>
      </c>
      <c r="BE206" s="122">
        <f>IF(N206="základná",J206,0)</f>
        <v>0</v>
      </c>
      <c r="BF206" s="122">
        <f>IF(N206="znížená",J206,0)</f>
        <v>0</v>
      </c>
      <c r="BG206" s="122">
        <f>IF(N206="zákl. prenesená",J206,0)</f>
        <v>0</v>
      </c>
      <c r="BH206" s="122">
        <f>IF(N206="zníž. prenesená",J206,0)</f>
        <v>0</v>
      </c>
      <c r="BI206" s="122">
        <f>IF(N206="nulová",J206,0)</f>
        <v>0</v>
      </c>
      <c r="BJ206" s="18" t="s">
        <v>87</v>
      </c>
      <c r="BK206" s="122">
        <f>ROUND(I206*H206,2)</f>
        <v>0</v>
      </c>
      <c r="BL206" s="18" t="s">
        <v>208</v>
      </c>
      <c r="BM206" s="227" t="s">
        <v>4264</v>
      </c>
    </row>
    <row r="207" spans="1:65" s="13" customFormat="1" ht="11.25">
      <c r="B207" s="228"/>
      <c r="C207" s="229"/>
      <c r="D207" s="230" t="s">
        <v>210</v>
      </c>
      <c r="E207" s="231" t="s">
        <v>1</v>
      </c>
      <c r="F207" s="232" t="s">
        <v>4265</v>
      </c>
      <c r="G207" s="229"/>
      <c r="H207" s="233">
        <v>25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AT207" s="239" t="s">
        <v>210</v>
      </c>
      <c r="AU207" s="239" t="s">
        <v>87</v>
      </c>
      <c r="AV207" s="13" t="s">
        <v>87</v>
      </c>
      <c r="AW207" s="13" t="s">
        <v>33</v>
      </c>
      <c r="AX207" s="13" t="s">
        <v>81</v>
      </c>
      <c r="AY207" s="239" t="s">
        <v>202</v>
      </c>
    </row>
    <row r="208" spans="1:65" s="12" customFormat="1" ht="22.9" customHeight="1">
      <c r="B208" s="199"/>
      <c r="C208" s="200"/>
      <c r="D208" s="201" t="s">
        <v>76</v>
      </c>
      <c r="E208" s="213" t="s">
        <v>215</v>
      </c>
      <c r="F208" s="213" t="s">
        <v>283</v>
      </c>
      <c r="G208" s="200"/>
      <c r="H208" s="200"/>
      <c r="I208" s="203"/>
      <c r="J208" s="214">
        <f>BK208</f>
        <v>0</v>
      </c>
      <c r="K208" s="200"/>
      <c r="L208" s="205"/>
      <c r="M208" s="206"/>
      <c r="N208" s="207"/>
      <c r="O208" s="207"/>
      <c r="P208" s="208">
        <f>SUM(P209:P231)</f>
        <v>0</v>
      </c>
      <c r="Q208" s="207"/>
      <c r="R208" s="208">
        <f>SUM(R209:R231)</f>
        <v>215.53374326000002</v>
      </c>
      <c r="S208" s="207"/>
      <c r="T208" s="209">
        <f>SUM(T209:T231)</f>
        <v>0</v>
      </c>
      <c r="AR208" s="210" t="s">
        <v>81</v>
      </c>
      <c r="AT208" s="211" t="s">
        <v>76</v>
      </c>
      <c r="AU208" s="211" t="s">
        <v>81</v>
      </c>
      <c r="AY208" s="210" t="s">
        <v>202</v>
      </c>
      <c r="BK208" s="212">
        <f>SUM(BK209:BK231)</f>
        <v>0</v>
      </c>
    </row>
    <row r="209" spans="1:65" s="2" customFormat="1" ht="24.2" customHeight="1">
      <c r="A209" s="36"/>
      <c r="B209" s="37"/>
      <c r="C209" s="215" t="s">
        <v>328</v>
      </c>
      <c r="D209" s="215" t="s">
        <v>204</v>
      </c>
      <c r="E209" s="216" t="s">
        <v>4266</v>
      </c>
      <c r="F209" s="217" t="s">
        <v>4267</v>
      </c>
      <c r="G209" s="218" t="s">
        <v>223</v>
      </c>
      <c r="H209" s="219">
        <v>38.81</v>
      </c>
      <c r="I209" s="220"/>
      <c r="J209" s="221">
        <f>ROUND(I209*H209,2)</f>
        <v>0</v>
      </c>
      <c r="K209" s="222"/>
      <c r="L209" s="39"/>
      <c r="M209" s="223" t="s">
        <v>1</v>
      </c>
      <c r="N209" s="224" t="s">
        <v>43</v>
      </c>
      <c r="O209" s="73"/>
      <c r="P209" s="225">
        <f>O209*H209</f>
        <v>0</v>
      </c>
      <c r="Q209" s="225">
        <v>0.1</v>
      </c>
      <c r="R209" s="225">
        <f>Q209*H209</f>
        <v>3.8810000000000002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208</v>
      </c>
      <c r="AT209" s="227" t="s">
        <v>204</v>
      </c>
      <c r="AU209" s="227" t="s">
        <v>87</v>
      </c>
      <c r="AY209" s="18" t="s">
        <v>202</v>
      </c>
      <c r="BE209" s="122">
        <f>IF(N209="základná",J209,0)</f>
        <v>0</v>
      </c>
      <c r="BF209" s="122">
        <f>IF(N209="znížená",J209,0)</f>
        <v>0</v>
      </c>
      <c r="BG209" s="122">
        <f>IF(N209="zákl. prenesená",J209,0)</f>
        <v>0</v>
      </c>
      <c r="BH209" s="122">
        <f>IF(N209="zníž. prenesená",J209,0)</f>
        <v>0</v>
      </c>
      <c r="BI209" s="122">
        <f>IF(N209="nulová",J209,0)</f>
        <v>0</v>
      </c>
      <c r="BJ209" s="18" t="s">
        <v>87</v>
      </c>
      <c r="BK209" s="122">
        <f>ROUND(I209*H209,2)</f>
        <v>0</v>
      </c>
      <c r="BL209" s="18" t="s">
        <v>208</v>
      </c>
      <c r="BM209" s="227" t="s">
        <v>4268</v>
      </c>
    </row>
    <row r="210" spans="1:65" s="13" customFormat="1" ht="11.25">
      <c r="B210" s="228"/>
      <c r="C210" s="229"/>
      <c r="D210" s="230" t="s">
        <v>210</v>
      </c>
      <c r="E210" s="231" t="s">
        <v>1</v>
      </c>
      <c r="F210" s="232" t="s">
        <v>4269</v>
      </c>
      <c r="G210" s="229"/>
      <c r="H210" s="233">
        <v>38.81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AT210" s="239" t="s">
        <v>210</v>
      </c>
      <c r="AU210" s="239" t="s">
        <v>87</v>
      </c>
      <c r="AV210" s="13" t="s">
        <v>87</v>
      </c>
      <c r="AW210" s="13" t="s">
        <v>33</v>
      </c>
      <c r="AX210" s="13" t="s">
        <v>81</v>
      </c>
      <c r="AY210" s="239" t="s">
        <v>202</v>
      </c>
    </row>
    <row r="211" spans="1:65" s="2" customFormat="1" ht="24.2" customHeight="1">
      <c r="A211" s="36"/>
      <c r="B211" s="37"/>
      <c r="C211" s="215" t="s">
        <v>7</v>
      </c>
      <c r="D211" s="215" t="s">
        <v>204</v>
      </c>
      <c r="E211" s="216" t="s">
        <v>4270</v>
      </c>
      <c r="F211" s="217" t="s">
        <v>4271</v>
      </c>
      <c r="G211" s="218" t="s">
        <v>207</v>
      </c>
      <c r="H211" s="219">
        <v>49.65</v>
      </c>
      <c r="I211" s="220"/>
      <c r="J211" s="221">
        <f>ROUND(I211*H211,2)</f>
        <v>0</v>
      </c>
      <c r="K211" s="222"/>
      <c r="L211" s="39"/>
      <c r="M211" s="223" t="s">
        <v>1</v>
      </c>
      <c r="N211" s="224" t="s">
        <v>43</v>
      </c>
      <c r="O211" s="73"/>
      <c r="P211" s="225">
        <f>O211*H211</f>
        <v>0</v>
      </c>
      <c r="Q211" s="225">
        <v>2.6078700000000001</v>
      </c>
      <c r="R211" s="225">
        <f>Q211*H211</f>
        <v>129.48074550000001</v>
      </c>
      <c r="S211" s="225">
        <v>0</v>
      </c>
      <c r="T211" s="22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208</v>
      </c>
      <c r="AT211" s="227" t="s">
        <v>204</v>
      </c>
      <c r="AU211" s="227" t="s">
        <v>87</v>
      </c>
      <c r="AY211" s="18" t="s">
        <v>202</v>
      </c>
      <c r="BE211" s="122">
        <f>IF(N211="základná",J211,0)</f>
        <v>0</v>
      </c>
      <c r="BF211" s="122">
        <f>IF(N211="znížená",J211,0)</f>
        <v>0</v>
      </c>
      <c r="BG211" s="122">
        <f>IF(N211="zákl. prenesená",J211,0)</f>
        <v>0</v>
      </c>
      <c r="BH211" s="122">
        <f>IF(N211="zníž. prenesená",J211,0)</f>
        <v>0</v>
      </c>
      <c r="BI211" s="122">
        <f>IF(N211="nulová",J211,0)</f>
        <v>0</v>
      </c>
      <c r="BJ211" s="18" t="s">
        <v>87</v>
      </c>
      <c r="BK211" s="122">
        <f>ROUND(I211*H211,2)</f>
        <v>0</v>
      </c>
      <c r="BL211" s="18" t="s">
        <v>208</v>
      </c>
      <c r="BM211" s="227" t="s">
        <v>4272</v>
      </c>
    </row>
    <row r="212" spans="1:65" s="13" customFormat="1" ht="22.5">
      <c r="B212" s="228"/>
      <c r="C212" s="229"/>
      <c r="D212" s="230" t="s">
        <v>210</v>
      </c>
      <c r="E212" s="231" t="s">
        <v>1</v>
      </c>
      <c r="F212" s="232" t="s">
        <v>4273</v>
      </c>
      <c r="G212" s="229"/>
      <c r="H212" s="233">
        <v>43.7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AT212" s="239" t="s">
        <v>210</v>
      </c>
      <c r="AU212" s="239" t="s">
        <v>87</v>
      </c>
      <c r="AV212" s="13" t="s">
        <v>87</v>
      </c>
      <c r="AW212" s="13" t="s">
        <v>33</v>
      </c>
      <c r="AX212" s="13" t="s">
        <v>77</v>
      </c>
      <c r="AY212" s="239" t="s">
        <v>202</v>
      </c>
    </row>
    <row r="213" spans="1:65" s="13" customFormat="1" ht="11.25">
      <c r="B213" s="228"/>
      <c r="C213" s="229"/>
      <c r="D213" s="230" t="s">
        <v>210</v>
      </c>
      <c r="E213" s="231" t="s">
        <v>1</v>
      </c>
      <c r="F213" s="232" t="s">
        <v>4274</v>
      </c>
      <c r="G213" s="229"/>
      <c r="H213" s="233">
        <v>0.95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AT213" s="239" t="s">
        <v>210</v>
      </c>
      <c r="AU213" s="239" t="s">
        <v>87</v>
      </c>
      <c r="AV213" s="13" t="s">
        <v>87</v>
      </c>
      <c r="AW213" s="13" t="s">
        <v>33</v>
      </c>
      <c r="AX213" s="13" t="s">
        <v>77</v>
      </c>
      <c r="AY213" s="239" t="s">
        <v>202</v>
      </c>
    </row>
    <row r="214" spans="1:65" s="13" customFormat="1" ht="22.5">
      <c r="B214" s="228"/>
      <c r="C214" s="229"/>
      <c r="D214" s="230" t="s">
        <v>210</v>
      </c>
      <c r="E214" s="231" t="s">
        <v>1</v>
      </c>
      <c r="F214" s="232" t="s">
        <v>4275</v>
      </c>
      <c r="G214" s="229"/>
      <c r="H214" s="233">
        <v>5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AT214" s="239" t="s">
        <v>210</v>
      </c>
      <c r="AU214" s="239" t="s">
        <v>87</v>
      </c>
      <c r="AV214" s="13" t="s">
        <v>87</v>
      </c>
      <c r="AW214" s="13" t="s">
        <v>33</v>
      </c>
      <c r="AX214" s="13" t="s">
        <v>77</v>
      </c>
      <c r="AY214" s="239" t="s">
        <v>202</v>
      </c>
    </row>
    <row r="215" spans="1:65" s="14" customFormat="1" ht="11.25">
      <c r="B215" s="240"/>
      <c r="C215" s="241"/>
      <c r="D215" s="230" t="s">
        <v>210</v>
      </c>
      <c r="E215" s="242" t="s">
        <v>1</v>
      </c>
      <c r="F215" s="243" t="s">
        <v>227</v>
      </c>
      <c r="G215" s="241"/>
      <c r="H215" s="244">
        <v>49.65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AT215" s="250" t="s">
        <v>210</v>
      </c>
      <c r="AU215" s="250" t="s">
        <v>87</v>
      </c>
      <c r="AV215" s="14" t="s">
        <v>215</v>
      </c>
      <c r="AW215" s="14" t="s">
        <v>33</v>
      </c>
      <c r="AX215" s="14" t="s">
        <v>81</v>
      </c>
      <c r="AY215" s="250" t="s">
        <v>202</v>
      </c>
    </row>
    <row r="216" spans="1:65" s="2" customFormat="1" ht="24.2" customHeight="1">
      <c r="A216" s="36"/>
      <c r="B216" s="37"/>
      <c r="C216" s="215" t="s">
        <v>339</v>
      </c>
      <c r="D216" s="215" t="s">
        <v>204</v>
      </c>
      <c r="E216" s="216" t="s">
        <v>4276</v>
      </c>
      <c r="F216" s="217" t="s">
        <v>4277</v>
      </c>
      <c r="G216" s="218" t="s">
        <v>223</v>
      </c>
      <c r="H216" s="219">
        <v>31.047999999999998</v>
      </c>
      <c r="I216" s="220"/>
      <c r="J216" s="221">
        <f>ROUND(I216*H216,2)</f>
        <v>0</v>
      </c>
      <c r="K216" s="222"/>
      <c r="L216" s="39"/>
      <c r="M216" s="223" t="s">
        <v>1</v>
      </c>
      <c r="N216" s="224" t="s">
        <v>43</v>
      </c>
      <c r="O216" s="73"/>
      <c r="P216" s="225">
        <f>O216*H216</f>
        <v>0</v>
      </c>
      <c r="Q216" s="225">
        <v>2.6078700000000001</v>
      </c>
      <c r="R216" s="225">
        <f>Q216*H216</f>
        <v>80.969147759999998</v>
      </c>
      <c r="S216" s="225">
        <v>0</v>
      </c>
      <c r="T216" s="22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208</v>
      </c>
      <c r="AT216" s="227" t="s">
        <v>204</v>
      </c>
      <c r="AU216" s="227" t="s">
        <v>87</v>
      </c>
      <c r="AY216" s="18" t="s">
        <v>202</v>
      </c>
      <c r="BE216" s="122">
        <f>IF(N216="základná",J216,0)</f>
        <v>0</v>
      </c>
      <c r="BF216" s="122">
        <f>IF(N216="znížená",J216,0)</f>
        <v>0</v>
      </c>
      <c r="BG216" s="122">
        <f>IF(N216="zákl. prenesená",J216,0)</f>
        <v>0</v>
      </c>
      <c r="BH216" s="122">
        <f>IF(N216="zníž. prenesená",J216,0)</f>
        <v>0</v>
      </c>
      <c r="BI216" s="122">
        <f>IF(N216="nulová",J216,0)</f>
        <v>0</v>
      </c>
      <c r="BJ216" s="18" t="s">
        <v>87</v>
      </c>
      <c r="BK216" s="122">
        <f>ROUND(I216*H216,2)</f>
        <v>0</v>
      </c>
      <c r="BL216" s="18" t="s">
        <v>208</v>
      </c>
      <c r="BM216" s="227" t="s">
        <v>4278</v>
      </c>
    </row>
    <row r="217" spans="1:65" s="13" customFormat="1" ht="11.25">
      <c r="B217" s="228"/>
      <c r="C217" s="229"/>
      <c r="D217" s="230" t="s">
        <v>210</v>
      </c>
      <c r="E217" s="231" t="s">
        <v>1</v>
      </c>
      <c r="F217" s="232" t="s">
        <v>4279</v>
      </c>
      <c r="G217" s="229"/>
      <c r="H217" s="233">
        <v>31.047999999999998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AT217" s="239" t="s">
        <v>210</v>
      </c>
      <c r="AU217" s="239" t="s">
        <v>87</v>
      </c>
      <c r="AV217" s="13" t="s">
        <v>87</v>
      </c>
      <c r="AW217" s="13" t="s">
        <v>33</v>
      </c>
      <c r="AX217" s="13" t="s">
        <v>81</v>
      </c>
      <c r="AY217" s="239" t="s">
        <v>202</v>
      </c>
    </row>
    <row r="218" spans="1:65" s="2" customFormat="1" ht="24.2" customHeight="1">
      <c r="A218" s="36"/>
      <c r="B218" s="37"/>
      <c r="C218" s="215" t="s">
        <v>343</v>
      </c>
      <c r="D218" s="215" t="s">
        <v>204</v>
      </c>
      <c r="E218" s="216" t="s">
        <v>4280</v>
      </c>
      <c r="F218" s="217" t="s">
        <v>4281</v>
      </c>
      <c r="G218" s="218" t="s">
        <v>287</v>
      </c>
      <c r="H218" s="219">
        <v>5</v>
      </c>
      <c r="I218" s="220"/>
      <c r="J218" s="221">
        <f>ROUND(I218*H218,2)</f>
        <v>0</v>
      </c>
      <c r="K218" s="222"/>
      <c r="L218" s="39"/>
      <c r="M218" s="223" t="s">
        <v>1</v>
      </c>
      <c r="N218" s="224" t="s">
        <v>43</v>
      </c>
      <c r="O218" s="73"/>
      <c r="P218" s="225">
        <f>O218*H218</f>
        <v>0</v>
      </c>
      <c r="Q218" s="225">
        <v>3.8170000000000003E-2</v>
      </c>
      <c r="R218" s="225">
        <f>Q218*H218</f>
        <v>0.19085000000000002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208</v>
      </c>
      <c r="AT218" s="227" t="s">
        <v>204</v>
      </c>
      <c r="AU218" s="227" t="s">
        <v>87</v>
      </c>
      <c r="AY218" s="18" t="s">
        <v>202</v>
      </c>
      <c r="BE218" s="122">
        <f>IF(N218="základná",J218,0)</f>
        <v>0</v>
      </c>
      <c r="BF218" s="122">
        <f>IF(N218="znížená",J218,0)</f>
        <v>0</v>
      </c>
      <c r="BG218" s="122">
        <f>IF(N218="zákl. prenesená",J218,0)</f>
        <v>0</v>
      </c>
      <c r="BH218" s="122">
        <f>IF(N218="zníž. prenesená",J218,0)</f>
        <v>0</v>
      </c>
      <c r="BI218" s="122">
        <f>IF(N218="nulová",J218,0)</f>
        <v>0</v>
      </c>
      <c r="BJ218" s="18" t="s">
        <v>87</v>
      </c>
      <c r="BK218" s="122">
        <f>ROUND(I218*H218,2)</f>
        <v>0</v>
      </c>
      <c r="BL218" s="18" t="s">
        <v>208</v>
      </c>
      <c r="BM218" s="227" t="s">
        <v>4282</v>
      </c>
    </row>
    <row r="219" spans="1:65" s="13" customFormat="1" ht="11.25">
      <c r="B219" s="228"/>
      <c r="C219" s="229"/>
      <c r="D219" s="230" t="s">
        <v>210</v>
      </c>
      <c r="E219" s="231" t="s">
        <v>1</v>
      </c>
      <c r="F219" s="232" t="s">
        <v>4283</v>
      </c>
      <c r="G219" s="229"/>
      <c r="H219" s="233">
        <v>1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AT219" s="239" t="s">
        <v>210</v>
      </c>
      <c r="AU219" s="239" t="s">
        <v>87</v>
      </c>
      <c r="AV219" s="13" t="s">
        <v>87</v>
      </c>
      <c r="AW219" s="13" t="s">
        <v>33</v>
      </c>
      <c r="AX219" s="13" t="s">
        <v>77</v>
      </c>
      <c r="AY219" s="239" t="s">
        <v>202</v>
      </c>
    </row>
    <row r="220" spans="1:65" s="13" customFormat="1" ht="11.25">
      <c r="B220" s="228"/>
      <c r="C220" s="229"/>
      <c r="D220" s="230" t="s">
        <v>210</v>
      </c>
      <c r="E220" s="231" t="s">
        <v>1</v>
      </c>
      <c r="F220" s="232" t="s">
        <v>4284</v>
      </c>
      <c r="G220" s="229"/>
      <c r="H220" s="233">
        <v>4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AT220" s="239" t="s">
        <v>210</v>
      </c>
      <c r="AU220" s="239" t="s">
        <v>87</v>
      </c>
      <c r="AV220" s="13" t="s">
        <v>87</v>
      </c>
      <c r="AW220" s="13" t="s">
        <v>33</v>
      </c>
      <c r="AX220" s="13" t="s">
        <v>77</v>
      </c>
      <c r="AY220" s="239" t="s">
        <v>202</v>
      </c>
    </row>
    <row r="221" spans="1:65" s="14" customFormat="1" ht="11.25">
      <c r="B221" s="240"/>
      <c r="C221" s="241"/>
      <c r="D221" s="230" t="s">
        <v>210</v>
      </c>
      <c r="E221" s="242" t="s">
        <v>1</v>
      </c>
      <c r="F221" s="243" t="s">
        <v>227</v>
      </c>
      <c r="G221" s="241"/>
      <c r="H221" s="244">
        <v>5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AT221" s="250" t="s">
        <v>210</v>
      </c>
      <c r="AU221" s="250" t="s">
        <v>87</v>
      </c>
      <c r="AV221" s="14" t="s">
        <v>215</v>
      </c>
      <c r="AW221" s="14" t="s">
        <v>33</v>
      </c>
      <c r="AX221" s="14" t="s">
        <v>81</v>
      </c>
      <c r="AY221" s="250" t="s">
        <v>202</v>
      </c>
    </row>
    <row r="222" spans="1:65" s="2" customFormat="1" ht="76.349999999999994" customHeight="1">
      <c r="A222" s="36"/>
      <c r="B222" s="37"/>
      <c r="C222" s="272" t="s">
        <v>347</v>
      </c>
      <c r="D222" s="272" t="s">
        <v>489</v>
      </c>
      <c r="E222" s="273" t="s">
        <v>4285</v>
      </c>
      <c r="F222" s="274" t="s">
        <v>4286</v>
      </c>
      <c r="G222" s="275" t="s">
        <v>287</v>
      </c>
      <c r="H222" s="276">
        <v>4</v>
      </c>
      <c r="I222" s="277"/>
      <c r="J222" s="278">
        <f>ROUND(I222*H222,2)</f>
        <v>0</v>
      </c>
      <c r="K222" s="279"/>
      <c r="L222" s="280"/>
      <c r="M222" s="281" t="s">
        <v>1</v>
      </c>
      <c r="N222" s="282" t="s">
        <v>43</v>
      </c>
      <c r="O222" s="73"/>
      <c r="P222" s="225">
        <f>O222*H222</f>
        <v>0</v>
      </c>
      <c r="Q222" s="225">
        <v>4.3999999999999997E-2</v>
      </c>
      <c r="R222" s="225">
        <f>Q222*H222</f>
        <v>0.17599999999999999</v>
      </c>
      <c r="S222" s="225">
        <v>0</v>
      </c>
      <c r="T222" s="22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244</v>
      </c>
      <c r="AT222" s="227" t="s">
        <v>489</v>
      </c>
      <c r="AU222" s="227" t="s">
        <v>87</v>
      </c>
      <c r="AY222" s="18" t="s">
        <v>202</v>
      </c>
      <c r="BE222" s="122">
        <f>IF(N222="základná",J222,0)</f>
        <v>0</v>
      </c>
      <c r="BF222" s="122">
        <f>IF(N222="znížená",J222,0)</f>
        <v>0</v>
      </c>
      <c r="BG222" s="122">
        <f>IF(N222="zákl. prenesená",J222,0)</f>
        <v>0</v>
      </c>
      <c r="BH222" s="122">
        <f>IF(N222="zníž. prenesená",J222,0)</f>
        <v>0</v>
      </c>
      <c r="BI222" s="122">
        <f>IF(N222="nulová",J222,0)</f>
        <v>0</v>
      </c>
      <c r="BJ222" s="18" t="s">
        <v>87</v>
      </c>
      <c r="BK222" s="122">
        <f>ROUND(I222*H222,2)</f>
        <v>0</v>
      </c>
      <c r="BL222" s="18" t="s">
        <v>208</v>
      </c>
      <c r="BM222" s="227" t="s">
        <v>4287</v>
      </c>
    </row>
    <row r="223" spans="1:65" s="2" customFormat="1" ht="37.9" customHeight="1">
      <c r="A223" s="36"/>
      <c r="B223" s="37"/>
      <c r="C223" s="272" t="s">
        <v>351</v>
      </c>
      <c r="D223" s="272" t="s">
        <v>489</v>
      </c>
      <c r="E223" s="273" t="s">
        <v>4288</v>
      </c>
      <c r="F223" s="274" t="s">
        <v>4289</v>
      </c>
      <c r="G223" s="275" t="s">
        <v>287</v>
      </c>
      <c r="H223" s="276">
        <v>1</v>
      </c>
      <c r="I223" s="277"/>
      <c r="J223" s="278">
        <f>ROUND(I223*H223,2)</f>
        <v>0</v>
      </c>
      <c r="K223" s="279"/>
      <c r="L223" s="280"/>
      <c r="M223" s="281" t="s">
        <v>1</v>
      </c>
      <c r="N223" s="282" t="s">
        <v>43</v>
      </c>
      <c r="O223" s="73"/>
      <c r="P223" s="225">
        <f>O223*H223</f>
        <v>0</v>
      </c>
      <c r="Q223" s="225">
        <v>4.3999999999999997E-2</v>
      </c>
      <c r="R223" s="225">
        <f>Q223*H223</f>
        <v>4.3999999999999997E-2</v>
      </c>
      <c r="S223" s="225">
        <v>0</v>
      </c>
      <c r="T223" s="22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7" t="s">
        <v>244</v>
      </c>
      <c r="AT223" s="227" t="s">
        <v>489</v>
      </c>
      <c r="AU223" s="227" t="s">
        <v>87</v>
      </c>
      <c r="AY223" s="18" t="s">
        <v>202</v>
      </c>
      <c r="BE223" s="122">
        <f>IF(N223="základná",J223,0)</f>
        <v>0</v>
      </c>
      <c r="BF223" s="122">
        <f>IF(N223="znížená",J223,0)</f>
        <v>0</v>
      </c>
      <c r="BG223" s="122">
        <f>IF(N223="zákl. prenesená",J223,0)</f>
        <v>0</v>
      </c>
      <c r="BH223" s="122">
        <f>IF(N223="zníž. prenesená",J223,0)</f>
        <v>0</v>
      </c>
      <c r="BI223" s="122">
        <f>IF(N223="nulová",J223,0)</f>
        <v>0</v>
      </c>
      <c r="BJ223" s="18" t="s">
        <v>87</v>
      </c>
      <c r="BK223" s="122">
        <f>ROUND(I223*H223,2)</f>
        <v>0</v>
      </c>
      <c r="BL223" s="18" t="s">
        <v>208</v>
      </c>
      <c r="BM223" s="227" t="s">
        <v>4290</v>
      </c>
    </row>
    <row r="224" spans="1:65" s="13" customFormat="1" ht="11.25">
      <c r="B224" s="228"/>
      <c r="C224" s="229"/>
      <c r="D224" s="230" t="s">
        <v>210</v>
      </c>
      <c r="E224" s="231" t="s">
        <v>1</v>
      </c>
      <c r="F224" s="232" t="s">
        <v>4291</v>
      </c>
      <c r="G224" s="229"/>
      <c r="H224" s="233">
        <v>1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AT224" s="239" t="s">
        <v>210</v>
      </c>
      <c r="AU224" s="239" t="s">
        <v>87</v>
      </c>
      <c r="AV224" s="13" t="s">
        <v>87</v>
      </c>
      <c r="AW224" s="13" t="s">
        <v>33</v>
      </c>
      <c r="AX224" s="13" t="s">
        <v>81</v>
      </c>
      <c r="AY224" s="239" t="s">
        <v>202</v>
      </c>
    </row>
    <row r="225" spans="1:65" s="2" customFormat="1" ht="37.9" customHeight="1">
      <c r="A225" s="36"/>
      <c r="B225" s="37"/>
      <c r="C225" s="272" t="s">
        <v>355</v>
      </c>
      <c r="D225" s="272" t="s">
        <v>489</v>
      </c>
      <c r="E225" s="273" t="s">
        <v>4292</v>
      </c>
      <c r="F225" s="274" t="s">
        <v>4293</v>
      </c>
      <c r="G225" s="275" t="s">
        <v>287</v>
      </c>
      <c r="H225" s="276">
        <v>14</v>
      </c>
      <c r="I225" s="277"/>
      <c r="J225" s="278">
        <f>ROUND(I225*H225,2)</f>
        <v>0</v>
      </c>
      <c r="K225" s="279"/>
      <c r="L225" s="280"/>
      <c r="M225" s="281" t="s">
        <v>1</v>
      </c>
      <c r="N225" s="282" t="s">
        <v>43</v>
      </c>
      <c r="O225" s="73"/>
      <c r="P225" s="225">
        <f>O225*H225</f>
        <v>0</v>
      </c>
      <c r="Q225" s="225">
        <v>4.3999999999999997E-2</v>
      </c>
      <c r="R225" s="225">
        <f>Q225*H225</f>
        <v>0.61599999999999999</v>
      </c>
      <c r="S225" s="225">
        <v>0</v>
      </c>
      <c r="T225" s="22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244</v>
      </c>
      <c r="AT225" s="227" t="s">
        <v>489</v>
      </c>
      <c r="AU225" s="227" t="s">
        <v>87</v>
      </c>
      <c r="AY225" s="18" t="s">
        <v>202</v>
      </c>
      <c r="BE225" s="122">
        <f>IF(N225="základná",J225,0)</f>
        <v>0</v>
      </c>
      <c r="BF225" s="122">
        <f>IF(N225="znížená",J225,0)</f>
        <v>0</v>
      </c>
      <c r="BG225" s="122">
        <f>IF(N225="zákl. prenesená",J225,0)</f>
        <v>0</v>
      </c>
      <c r="BH225" s="122">
        <f>IF(N225="zníž. prenesená",J225,0)</f>
        <v>0</v>
      </c>
      <c r="BI225" s="122">
        <f>IF(N225="nulová",J225,0)</f>
        <v>0</v>
      </c>
      <c r="BJ225" s="18" t="s">
        <v>87</v>
      </c>
      <c r="BK225" s="122">
        <f>ROUND(I225*H225,2)</f>
        <v>0</v>
      </c>
      <c r="BL225" s="18" t="s">
        <v>208</v>
      </c>
      <c r="BM225" s="227" t="s">
        <v>4294</v>
      </c>
    </row>
    <row r="226" spans="1:65" s="13" customFormat="1" ht="11.25">
      <c r="B226" s="228"/>
      <c r="C226" s="229"/>
      <c r="D226" s="230" t="s">
        <v>210</v>
      </c>
      <c r="E226" s="231" t="s">
        <v>1</v>
      </c>
      <c r="F226" s="232" t="s">
        <v>4295</v>
      </c>
      <c r="G226" s="229"/>
      <c r="H226" s="233">
        <v>14</v>
      </c>
      <c r="I226" s="234"/>
      <c r="J226" s="229"/>
      <c r="K226" s="229"/>
      <c r="L226" s="235"/>
      <c r="M226" s="236"/>
      <c r="N226" s="237"/>
      <c r="O226" s="237"/>
      <c r="P226" s="237"/>
      <c r="Q226" s="237"/>
      <c r="R226" s="237"/>
      <c r="S226" s="237"/>
      <c r="T226" s="238"/>
      <c r="AT226" s="239" t="s">
        <v>210</v>
      </c>
      <c r="AU226" s="239" t="s">
        <v>87</v>
      </c>
      <c r="AV226" s="13" t="s">
        <v>87</v>
      </c>
      <c r="AW226" s="13" t="s">
        <v>33</v>
      </c>
      <c r="AX226" s="13" t="s">
        <v>81</v>
      </c>
      <c r="AY226" s="239" t="s">
        <v>202</v>
      </c>
    </row>
    <row r="227" spans="1:65" s="2" customFormat="1" ht="49.15" customHeight="1">
      <c r="A227" s="36"/>
      <c r="B227" s="37"/>
      <c r="C227" s="272" t="s">
        <v>359</v>
      </c>
      <c r="D227" s="272" t="s">
        <v>489</v>
      </c>
      <c r="E227" s="273" t="s">
        <v>4296</v>
      </c>
      <c r="F227" s="274" t="s">
        <v>4297</v>
      </c>
      <c r="G227" s="275" t="s">
        <v>287</v>
      </c>
      <c r="H227" s="276">
        <v>2</v>
      </c>
      <c r="I227" s="277"/>
      <c r="J227" s="278">
        <f>ROUND(I227*H227,2)</f>
        <v>0</v>
      </c>
      <c r="K227" s="279"/>
      <c r="L227" s="280"/>
      <c r="M227" s="281" t="s">
        <v>1</v>
      </c>
      <c r="N227" s="282" t="s">
        <v>43</v>
      </c>
      <c r="O227" s="73"/>
      <c r="P227" s="225">
        <f>O227*H227</f>
        <v>0</v>
      </c>
      <c r="Q227" s="225">
        <v>4.3999999999999997E-2</v>
      </c>
      <c r="R227" s="225">
        <f>Q227*H227</f>
        <v>8.7999999999999995E-2</v>
      </c>
      <c r="S227" s="225">
        <v>0</v>
      </c>
      <c r="T227" s="22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244</v>
      </c>
      <c r="AT227" s="227" t="s">
        <v>489</v>
      </c>
      <c r="AU227" s="227" t="s">
        <v>87</v>
      </c>
      <c r="AY227" s="18" t="s">
        <v>202</v>
      </c>
      <c r="BE227" s="122">
        <f>IF(N227="základná",J227,0)</f>
        <v>0</v>
      </c>
      <c r="BF227" s="122">
        <f>IF(N227="znížená",J227,0)</f>
        <v>0</v>
      </c>
      <c r="BG227" s="122">
        <f>IF(N227="zákl. prenesená",J227,0)</f>
        <v>0</v>
      </c>
      <c r="BH227" s="122">
        <f>IF(N227="zníž. prenesená",J227,0)</f>
        <v>0</v>
      </c>
      <c r="BI227" s="122">
        <f>IF(N227="nulová",J227,0)</f>
        <v>0</v>
      </c>
      <c r="BJ227" s="18" t="s">
        <v>87</v>
      </c>
      <c r="BK227" s="122">
        <f>ROUND(I227*H227,2)</f>
        <v>0</v>
      </c>
      <c r="BL227" s="18" t="s">
        <v>208</v>
      </c>
      <c r="BM227" s="227" t="s">
        <v>4298</v>
      </c>
    </row>
    <row r="228" spans="1:65" s="13" customFormat="1" ht="11.25">
      <c r="B228" s="228"/>
      <c r="C228" s="229"/>
      <c r="D228" s="230" t="s">
        <v>210</v>
      </c>
      <c r="E228" s="231" t="s">
        <v>1</v>
      </c>
      <c r="F228" s="232" t="s">
        <v>4299</v>
      </c>
      <c r="G228" s="229"/>
      <c r="H228" s="233">
        <v>2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AT228" s="239" t="s">
        <v>210</v>
      </c>
      <c r="AU228" s="239" t="s">
        <v>87</v>
      </c>
      <c r="AV228" s="13" t="s">
        <v>87</v>
      </c>
      <c r="AW228" s="13" t="s">
        <v>33</v>
      </c>
      <c r="AX228" s="13" t="s">
        <v>81</v>
      </c>
      <c r="AY228" s="239" t="s">
        <v>202</v>
      </c>
    </row>
    <row r="229" spans="1:65" s="16" customFormat="1" ht="11.25">
      <c r="B229" s="262"/>
      <c r="C229" s="263"/>
      <c r="D229" s="230" t="s">
        <v>210</v>
      </c>
      <c r="E229" s="264" t="s">
        <v>1</v>
      </c>
      <c r="F229" s="265" t="s">
        <v>4300</v>
      </c>
      <c r="G229" s="263"/>
      <c r="H229" s="264" t="s">
        <v>1</v>
      </c>
      <c r="I229" s="266"/>
      <c r="J229" s="263"/>
      <c r="K229" s="263"/>
      <c r="L229" s="267"/>
      <c r="M229" s="268"/>
      <c r="N229" s="269"/>
      <c r="O229" s="269"/>
      <c r="P229" s="269"/>
      <c r="Q229" s="269"/>
      <c r="R229" s="269"/>
      <c r="S229" s="269"/>
      <c r="T229" s="270"/>
      <c r="AT229" s="271" t="s">
        <v>210</v>
      </c>
      <c r="AU229" s="271" t="s">
        <v>87</v>
      </c>
      <c r="AV229" s="16" t="s">
        <v>81</v>
      </c>
      <c r="AW229" s="16" t="s">
        <v>33</v>
      </c>
      <c r="AX229" s="16" t="s">
        <v>77</v>
      </c>
      <c r="AY229" s="271" t="s">
        <v>202</v>
      </c>
    </row>
    <row r="230" spans="1:65" s="2" customFormat="1" ht="49.15" customHeight="1">
      <c r="A230" s="36"/>
      <c r="B230" s="37"/>
      <c r="C230" s="272" t="s">
        <v>364</v>
      </c>
      <c r="D230" s="272" t="s">
        <v>489</v>
      </c>
      <c r="E230" s="273" t="s">
        <v>4301</v>
      </c>
      <c r="F230" s="274" t="s">
        <v>4302</v>
      </c>
      <c r="G230" s="275" t="s">
        <v>287</v>
      </c>
      <c r="H230" s="276">
        <v>2</v>
      </c>
      <c r="I230" s="277"/>
      <c r="J230" s="278">
        <f>ROUND(I230*H230,2)</f>
        <v>0</v>
      </c>
      <c r="K230" s="279"/>
      <c r="L230" s="280"/>
      <c r="M230" s="281" t="s">
        <v>1</v>
      </c>
      <c r="N230" s="282" t="s">
        <v>43</v>
      </c>
      <c r="O230" s="73"/>
      <c r="P230" s="225">
        <f>O230*H230</f>
        <v>0</v>
      </c>
      <c r="Q230" s="225">
        <v>4.3999999999999997E-2</v>
      </c>
      <c r="R230" s="225">
        <f>Q230*H230</f>
        <v>8.7999999999999995E-2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244</v>
      </c>
      <c r="AT230" s="227" t="s">
        <v>489</v>
      </c>
      <c r="AU230" s="227" t="s">
        <v>87</v>
      </c>
      <c r="AY230" s="18" t="s">
        <v>202</v>
      </c>
      <c r="BE230" s="122">
        <f>IF(N230="základná",J230,0)</f>
        <v>0</v>
      </c>
      <c r="BF230" s="122">
        <f>IF(N230="znížená",J230,0)</f>
        <v>0</v>
      </c>
      <c r="BG230" s="122">
        <f>IF(N230="zákl. prenesená",J230,0)</f>
        <v>0</v>
      </c>
      <c r="BH230" s="122">
        <f>IF(N230="zníž. prenesená",J230,0)</f>
        <v>0</v>
      </c>
      <c r="BI230" s="122">
        <f>IF(N230="nulová",J230,0)</f>
        <v>0</v>
      </c>
      <c r="BJ230" s="18" t="s">
        <v>87</v>
      </c>
      <c r="BK230" s="122">
        <f>ROUND(I230*H230,2)</f>
        <v>0</v>
      </c>
      <c r="BL230" s="18" t="s">
        <v>208</v>
      </c>
      <c r="BM230" s="227" t="s">
        <v>4303</v>
      </c>
    </row>
    <row r="231" spans="1:65" s="13" customFormat="1" ht="11.25">
      <c r="B231" s="228"/>
      <c r="C231" s="229"/>
      <c r="D231" s="230" t="s">
        <v>210</v>
      </c>
      <c r="E231" s="231" t="s">
        <v>1</v>
      </c>
      <c r="F231" s="232" t="s">
        <v>4304</v>
      </c>
      <c r="G231" s="229"/>
      <c r="H231" s="233">
        <v>2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AT231" s="239" t="s">
        <v>210</v>
      </c>
      <c r="AU231" s="239" t="s">
        <v>87</v>
      </c>
      <c r="AV231" s="13" t="s">
        <v>87</v>
      </c>
      <c r="AW231" s="13" t="s">
        <v>33</v>
      </c>
      <c r="AX231" s="13" t="s">
        <v>81</v>
      </c>
      <c r="AY231" s="239" t="s">
        <v>202</v>
      </c>
    </row>
    <row r="232" spans="1:65" s="12" customFormat="1" ht="22.9" customHeight="1">
      <c r="B232" s="199"/>
      <c r="C232" s="200"/>
      <c r="D232" s="201" t="s">
        <v>76</v>
      </c>
      <c r="E232" s="213" t="s">
        <v>208</v>
      </c>
      <c r="F232" s="213" t="s">
        <v>327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SUM(P233:P257)</f>
        <v>0</v>
      </c>
      <c r="Q232" s="207"/>
      <c r="R232" s="208">
        <f>SUM(R233:R257)</f>
        <v>7.2553714999999999</v>
      </c>
      <c r="S232" s="207"/>
      <c r="T232" s="209">
        <f>SUM(T233:T257)</f>
        <v>0</v>
      </c>
      <c r="AR232" s="210" t="s">
        <v>81</v>
      </c>
      <c r="AT232" s="211" t="s">
        <v>76</v>
      </c>
      <c r="AU232" s="211" t="s">
        <v>81</v>
      </c>
      <c r="AY232" s="210" t="s">
        <v>202</v>
      </c>
      <c r="BK232" s="212">
        <f>SUM(BK233:BK257)</f>
        <v>0</v>
      </c>
    </row>
    <row r="233" spans="1:65" s="2" customFormat="1" ht="24.2" customHeight="1">
      <c r="A233" s="36"/>
      <c r="B233" s="37"/>
      <c r="C233" s="215" t="s">
        <v>368</v>
      </c>
      <c r="D233" s="215" t="s">
        <v>204</v>
      </c>
      <c r="E233" s="216" t="s">
        <v>2439</v>
      </c>
      <c r="F233" s="217" t="s">
        <v>2440</v>
      </c>
      <c r="G233" s="218" t="s">
        <v>230</v>
      </c>
      <c r="H233" s="219">
        <v>26.58</v>
      </c>
      <c r="I233" s="220"/>
      <c r="J233" s="221">
        <f>ROUND(I233*H233,2)</f>
        <v>0</v>
      </c>
      <c r="K233" s="222"/>
      <c r="L233" s="39"/>
      <c r="M233" s="223" t="s">
        <v>1</v>
      </c>
      <c r="N233" s="224" t="s">
        <v>43</v>
      </c>
      <c r="O233" s="73"/>
      <c r="P233" s="225">
        <f>O233*H233</f>
        <v>0</v>
      </c>
      <c r="Q233" s="225">
        <v>8.1949999999999995E-2</v>
      </c>
      <c r="R233" s="225">
        <f>Q233*H233</f>
        <v>2.1782309999999998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208</v>
      </c>
      <c r="AT233" s="227" t="s">
        <v>204</v>
      </c>
      <c r="AU233" s="227" t="s">
        <v>87</v>
      </c>
      <c r="AY233" s="18" t="s">
        <v>202</v>
      </c>
      <c r="BE233" s="122">
        <f>IF(N233="základná",J233,0)</f>
        <v>0</v>
      </c>
      <c r="BF233" s="122">
        <f>IF(N233="znížená",J233,0)</f>
        <v>0</v>
      </c>
      <c r="BG233" s="122">
        <f>IF(N233="zákl. prenesená",J233,0)</f>
        <v>0</v>
      </c>
      <c r="BH233" s="122">
        <f>IF(N233="zníž. prenesená",J233,0)</f>
        <v>0</v>
      </c>
      <c r="BI233" s="122">
        <f>IF(N233="nulová",J233,0)</f>
        <v>0</v>
      </c>
      <c r="BJ233" s="18" t="s">
        <v>87</v>
      </c>
      <c r="BK233" s="122">
        <f>ROUND(I233*H233,2)</f>
        <v>0</v>
      </c>
      <c r="BL233" s="18" t="s">
        <v>208</v>
      </c>
      <c r="BM233" s="227" t="s">
        <v>4305</v>
      </c>
    </row>
    <row r="234" spans="1:65" s="13" customFormat="1" ht="11.25">
      <c r="B234" s="228"/>
      <c r="C234" s="229"/>
      <c r="D234" s="230" t="s">
        <v>210</v>
      </c>
      <c r="E234" s="231" t="s">
        <v>1</v>
      </c>
      <c r="F234" s="232" t="s">
        <v>2447</v>
      </c>
      <c r="G234" s="229"/>
      <c r="H234" s="233">
        <v>6.22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AT234" s="239" t="s">
        <v>210</v>
      </c>
      <c r="AU234" s="239" t="s">
        <v>87</v>
      </c>
      <c r="AV234" s="13" t="s">
        <v>87</v>
      </c>
      <c r="AW234" s="13" t="s">
        <v>33</v>
      </c>
      <c r="AX234" s="13" t="s">
        <v>77</v>
      </c>
      <c r="AY234" s="239" t="s">
        <v>202</v>
      </c>
    </row>
    <row r="235" spans="1:65" s="13" customFormat="1" ht="11.25">
      <c r="B235" s="228"/>
      <c r="C235" s="229"/>
      <c r="D235" s="230" t="s">
        <v>210</v>
      </c>
      <c r="E235" s="231" t="s">
        <v>1</v>
      </c>
      <c r="F235" s="232" t="s">
        <v>2448</v>
      </c>
      <c r="G235" s="229"/>
      <c r="H235" s="233">
        <v>6.22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AT235" s="239" t="s">
        <v>210</v>
      </c>
      <c r="AU235" s="239" t="s">
        <v>87</v>
      </c>
      <c r="AV235" s="13" t="s">
        <v>87</v>
      </c>
      <c r="AW235" s="13" t="s">
        <v>33</v>
      </c>
      <c r="AX235" s="13" t="s">
        <v>77</v>
      </c>
      <c r="AY235" s="239" t="s">
        <v>202</v>
      </c>
    </row>
    <row r="236" spans="1:65" s="13" customFormat="1" ht="11.25">
      <c r="B236" s="228"/>
      <c r="C236" s="229"/>
      <c r="D236" s="230" t="s">
        <v>210</v>
      </c>
      <c r="E236" s="231" t="s">
        <v>1</v>
      </c>
      <c r="F236" s="232" t="s">
        <v>2449</v>
      </c>
      <c r="G236" s="229"/>
      <c r="H236" s="233">
        <v>4.5</v>
      </c>
      <c r="I236" s="234"/>
      <c r="J236" s="229"/>
      <c r="K236" s="229"/>
      <c r="L236" s="235"/>
      <c r="M236" s="236"/>
      <c r="N236" s="237"/>
      <c r="O236" s="237"/>
      <c r="P236" s="237"/>
      <c r="Q236" s="237"/>
      <c r="R236" s="237"/>
      <c r="S236" s="237"/>
      <c r="T236" s="238"/>
      <c r="AT236" s="239" t="s">
        <v>210</v>
      </c>
      <c r="AU236" s="239" t="s">
        <v>87</v>
      </c>
      <c r="AV236" s="13" t="s">
        <v>87</v>
      </c>
      <c r="AW236" s="13" t="s">
        <v>33</v>
      </c>
      <c r="AX236" s="13" t="s">
        <v>77</v>
      </c>
      <c r="AY236" s="239" t="s">
        <v>202</v>
      </c>
    </row>
    <row r="237" spans="1:65" s="13" customFormat="1" ht="11.25">
      <c r="B237" s="228"/>
      <c r="C237" s="229"/>
      <c r="D237" s="230" t="s">
        <v>210</v>
      </c>
      <c r="E237" s="231" t="s">
        <v>1</v>
      </c>
      <c r="F237" s="232" t="s">
        <v>2450</v>
      </c>
      <c r="G237" s="229"/>
      <c r="H237" s="233">
        <v>1.72</v>
      </c>
      <c r="I237" s="234"/>
      <c r="J237" s="229"/>
      <c r="K237" s="229"/>
      <c r="L237" s="235"/>
      <c r="M237" s="236"/>
      <c r="N237" s="237"/>
      <c r="O237" s="237"/>
      <c r="P237" s="237"/>
      <c r="Q237" s="237"/>
      <c r="R237" s="237"/>
      <c r="S237" s="237"/>
      <c r="T237" s="238"/>
      <c r="AT237" s="239" t="s">
        <v>210</v>
      </c>
      <c r="AU237" s="239" t="s">
        <v>87</v>
      </c>
      <c r="AV237" s="13" t="s">
        <v>87</v>
      </c>
      <c r="AW237" s="13" t="s">
        <v>33</v>
      </c>
      <c r="AX237" s="13" t="s">
        <v>77</v>
      </c>
      <c r="AY237" s="239" t="s">
        <v>202</v>
      </c>
    </row>
    <row r="238" spans="1:65" s="13" customFormat="1" ht="11.25">
      <c r="B238" s="228"/>
      <c r="C238" s="229"/>
      <c r="D238" s="230" t="s">
        <v>210</v>
      </c>
      <c r="E238" s="231" t="s">
        <v>1</v>
      </c>
      <c r="F238" s="232" t="s">
        <v>2451</v>
      </c>
      <c r="G238" s="229"/>
      <c r="H238" s="233">
        <v>6.35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AT238" s="239" t="s">
        <v>210</v>
      </c>
      <c r="AU238" s="239" t="s">
        <v>87</v>
      </c>
      <c r="AV238" s="13" t="s">
        <v>87</v>
      </c>
      <c r="AW238" s="13" t="s">
        <v>33</v>
      </c>
      <c r="AX238" s="13" t="s">
        <v>77</v>
      </c>
      <c r="AY238" s="239" t="s">
        <v>202</v>
      </c>
    </row>
    <row r="239" spans="1:65" s="13" customFormat="1" ht="11.25">
      <c r="B239" s="228"/>
      <c r="C239" s="229"/>
      <c r="D239" s="230" t="s">
        <v>210</v>
      </c>
      <c r="E239" s="231" t="s">
        <v>1</v>
      </c>
      <c r="F239" s="232" t="s">
        <v>2452</v>
      </c>
      <c r="G239" s="229"/>
      <c r="H239" s="233">
        <v>1.57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AT239" s="239" t="s">
        <v>210</v>
      </c>
      <c r="AU239" s="239" t="s">
        <v>87</v>
      </c>
      <c r="AV239" s="13" t="s">
        <v>87</v>
      </c>
      <c r="AW239" s="13" t="s">
        <v>33</v>
      </c>
      <c r="AX239" s="13" t="s">
        <v>77</v>
      </c>
      <c r="AY239" s="239" t="s">
        <v>202</v>
      </c>
    </row>
    <row r="240" spans="1:65" s="14" customFormat="1" ht="11.25">
      <c r="B240" s="240"/>
      <c r="C240" s="241"/>
      <c r="D240" s="230" t="s">
        <v>210</v>
      </c>
      <c r="E240" s="242" t="s">
        <v>1</v>
      </c>
      <c r="F240" s="243" t="s">
        <v>227</v>
      </c>
      <c r="G240" s="241"/>
      <c r="H240" s="244">
        <v>26.58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AT240" s="250" t="s">
        <v>210</v>
      </c>
      <c r="AU240" s="250" t="s">
        <v>87</v>
      </c>
      <c r="AV240" s="14" t="s">
        <v>215</v>
      </c>
      <c r="AW240" s="14" t="s">
        <v>33</v>
      </c>
      <c r="AX240" s="14" t="s">
        <v>81</v>
      </c>
      <c r="AY240" s="250" t="s">
        <v>202</v>
      </c>
    </row>
    <row r="241" spans="1:65" s="2" customFormat="1" ht="37.9" customHeight="1">
      <c r="A241" s="36"/>
      <c r="B241" s="37"/>
      <c r="C241" s="272" t="s">
        <v>374</v>
      </c>
      <c r="D241" s="272" t="s">
        <v>489</v>
      </c>
      <c r="E241" s="273" t="s">
        <v>2455</v>
      </c>
      <c r="F241" s="274" t="s">
        <v>2456</v>
      </c>
      <c r="G241" s="275" t="s">
        <v>230</v>
      </c>
      <c r="H241" s="276">
        <v>26.58</v>
      </c>
      <c r="I241" s="277"/>
      <c r="J241" s="278">
        <f>ROUND(I241*H241,2)</f>
        <v>0</v>
      </c>
      <c r="K241" s="279"/>
      <c r="L241" s="280"/>
      <c r="M241" s="281" t="s">
        <v>1</v>
      </c>
      <c r="N241" s="282" t="s">
        <v>43</v>
      </c>
      <c r="O241" s="73"/>
      <c r="P241" s="225">
        <f>O241*H241</f>
        <v>0</v>
      </c>
      <c r="Q241" s="225">
        <v>0.184</v>
      </c>
      <c r="R241" s="225">
        <f>Q241*H241</f>
        <v>4.89072</v>
      </c>
      <c r="S241" s="225">
        <v>0</v>
      </c>
      <c r="T241" s="22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244</v>
      </c>
      <c r="AT241" s="227" t="s">
        <v>489</v>
      </c>
      <c r="AU241" s="227" t="s">
        <v>87</v>
      </c>
      <c r="AY241" s="18" t="s">
        <v>202</v>
      </c>
      <c r="BE241" s="122">
        <f>IF(N241="základná",J241,0)</f>
        <v>0</v>
      </c>
      <c r="BF241" s="122">
        <f>IF(N241="znížená",J241,0)</f>
        <v>0</v>
      </c>
      <c r="BG241" s="122">
        <f>IF(N241="zákl. prenesená",J241,0)</f>
        <v>0</v>
      </c>
      <c r="BH241" s="122">
        <f>IF(N241="zníž. prenesená",J241,0)</f>
        <v>0</v>
      </c>
      <c r="BI241" s="122">
        <f>IF(N241="nulová",J241,0)</f>
        <v>0</v>
      </c>
      <c r="BJ241" s="18" t="s">
        <v>87</v>
      </c>
      <c r="BK241" s="122">
        <f>ROUND(I241*H241,2)</f>
        <v>0</v>
      </c>
      <c r="BL241" s="18" t="s">
        <v>208</v>
      </c>
      <c r="BM241" s="227" t="s">
        <v>4306</v>
      </c>
    </row>
    <row r="242" spans="1:65" s="13" customFormat="1" ht="11.25">
      <c r="B242" s="228"/>
      <c r="C242" s="229"/>
      <c r="D242" s="230" t="s">
        <v>210</v>
      </c>
      <c r="E242" s="231" t="s">
        <v>1</v>
      </c>
      <c r="F242" s="232" t="s">
        <v>2447</v>
      </c>
      <c r="G242" s="229"/>
      <c r="H242" s="233">
        <v>6.22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AT242" s="239" t="s">
        <v>210</v>
      </c>
      <c r="AU242" s="239" t="s">
        <v>87</v>
      </c>
      <c r="AV242" s="13" t="s">
        <v>87</v>
      </c>
      <c r="AW242" s="13" t="s">
        <v>33</v>
      </c>
      <c r="AX242" s="13" t="s">
        <v>77</v>
      </c>
      <c r="AY242" s="239" t="s">
        <v>202</v>
      </c>
    </row>
    <row r="243" spans="1:65" s="13" customFormat="1" ht="11.25">
      <c r="B243" s="228"/>
      <c r="C243" s="229"/>
      <c r="D243" s="230" t="s">
        <v>210</v>
      </c>
      <c r="E243" s="231" t="s">
        <v>1</v>
      </c>
      <c r="F243" s="232" t="s">
        <v>2448</v>
      </c>
      <c r="G243" s="229"/>
      <c r="H243" s="233">
        <v>6.22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AT243" s="239" t="s">
        <v>210</v>
      </c>
      <c r="AU243" s="239" t="s">
        <v>87</v>
      </c>
      <c r="AV243" s="13" t="s">
        <v>87</v>
      </c>
      <c r="AW243" s="13" t="s">
        <v>33</v>
      </c>
      <c r="AX243" s="13" t="s">
        <v>77</v>
      </c>
      <c r="AY243" s="239" t="s">
        <v>202</v>
      </c>
    </row>
    <row r="244" spans="1:65" s="13" customFormat="1" ht="11.25">
      <c r="B244" s="228"/>
      <c r="C244" s="229"/>
      <c r="D244" s="230" t="s">
        <v>210</v>
      </c>
      <c r="E244" s="231" t="s">
        <v>1</v>
      </c>
      <c r="F244" s="232" t="s">
        <v>2449</v>
      </c>
      <c r="G244" s="229"/>
      <c r="H244" s="233">
        <v>4.5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AT244" s="239" t="s">
        <v>210</v>
      </c>
      <c r="AU244" s="239" t="s">
        <v>87</v>
      </c>
      <c r="AV244" s="13" t="s">
        <v>87</v>
      </c>
      <c r="AW244" s="13" t="s">
        <v>33</v>
      </c>
      <c r="AX244" s="13" t="s">
        <v>77</v>
      </c>
      <c r="AY244" s="239" t="s">
        <v>202</v>
      </c>
    </row>
    <row r="245" spans="1:65" s="13" customFormat="1" ht="11.25">
      <c r="B245" s="228"/>
      <c r="C245" s="229"/>
      <c r="D245" s="230" t="s">
        <v>210</v>
      </c>
      <c r="E245" s="231" t="s">
        <v>1</v>
      </c>
      <c r="F245" s="232" t="s">
        <v>2450</v>
      </c>
      <c r="G245" s="229"/>
      <c r="H245" s="233">
        <v>1.72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AT245" s="239" t="s">
        <v>210</v>
      </c>
      <c r="AU245" s="239" t="s">
        <v>87</v>
      </c>
      <c r="AV245" s="13" t="s">
        <v>87</v>
      </c>
      <c r="AW245" s="13" t="s">
        <v>33</v>
      </c>
      <c r="AX245" s="13" t="s">
        <v>77</v>
      </c>
      <c r="AY245" s="239" t="s">
        <v>202</v>
      </c>
    </row>
    <row r="246" spans="1:65" s="13" customFormat="1" ht="11.25">
      <c r="B246" s="228"/>
      <c r="C246" s="229"/>
      <c r="D246" s="230" t="s">
        <v>210</v>
      </c>
      <c r="E246" s="231" t="s">
        <v>1</v>
      </c>
      <c r="F246" s="232" t="s">
        <v>2451</v>
      </c>
      <c r="G246" s="229"/>
      <c r="H246" s="233">
        <v>6.35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AT246" s="239" t="s">
        <v>210</v>
      </c>
      <c r="AU246" s="239" t="s">
        <v>87</v>
      </c>
      <c r="AV246" s="13" t="s">
        <v>87</v>
      </c>
      <c r="AW246" s="13" t="s">
        <v>33</v>
      </c>
      <c r="AX246" s="13" t="s">
        <v>77</v>
      </c>
      <c r="AY246" s="239" t="s">
        <v>202</v>
      </c>
    </row>
    <row r="247" spans="1:65" s="13" customFormat="1" ht="11.25">
      <c r="B247" s="228"/>
      <c r="C247" s="229"/>
      <c r="D247" s="230" t="s">
        <v>210</v>
      </c>
      <c r="E247" s="231" t="s">
        <v>1</v>
      </c>
      <c r="F247" s="232" t="s">
        <v>2452</v>
      </c>
      <c r="G247" s="229"/>
      <c r="H247" s="233">
        <v>1.57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AT247" s="239" t="s">
        <v>210</v>
      </c>
      <c r="AU247" s="239" t="s">
        <v>87</v>
      </c>
      <c r="AV247" s="13" t="s">
        <v>87</v>
      </c>
      <c r="AW247" s="13" t="s">
        <v>33</v>
      </c>
      <c r="AX247" s="13" t="s">
        <v>77</v>
      </c>
      <c r="AY247" s="239" t="s">
        <v>202</v>
      </c>
    </row>
    <row r="248" spans="1:65" s="14" customFormat="1" ht="11.25">
      <c r="B248" s="240"/>
      <c r="C248" s="241"/>
      <c r="D248" s="230" t="s">
        <v>210</v>
      </c>
      <c r="E248" s="242" t="s">
        <v>1</v>
      </c>
      <c r="F248" s="243" t="s">
        <v>227</v>
      </c>
      <c r="G248" s="241"/>
      <c r="H248" s="244">
        <v>26.58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AT248" s="250" t="s">
        <v>210</v>
      </c>
      <c r="AU248" s="250" t="s">
        <v>87</v>
      </c>
      <c r="AV248" s="14" t="s">
        <v>215</v>
      </c>
      <c r="AW248" s="14" t="s">
        <v>33</v>
      </c>
      <c r="AX248" s="14" t="s">
        <v>81</v>
      </c>
      <c r="AY248" s="250" t="s">
        <v>202</v>
      </c>
    </row>
    <row r="249" spans="1:65" s="2" customFormat="1" ht="24.2" customHeight="1">
      <c r="A249" s="36"/>
      <c r="B249" s="37"/>
      <c r="C249" s="215" t="s">
        <v>379</v>
      </c>
      <c r="D249" s="215" t="s">
        <v>204</v>
      </c>
      <c r="E249" s="216" t="s">
        <v>4307</v>
      </c>
      <c r="F249" s="217" t="s">
        <v>4308</v>
      </c>
      <c r="G249" s="218" t="s">
        <v>223</v>
      </c>
      <c r="H249" s="219">
        <v>2.23</v>
      </c>
      <c r="I249" s="220"/>
      <c r="J249" s="221">
        <f>ROUND(I249*H249,2)</f>
        <v>0</v>
      </c>
      <c r="K249" s="222"/>
      <c r="L249" s="39"/>
      <c r="M249" s="223" t="s">
        <v>1</v>
      </c>
      <c r="N249" s="224" t="s">
        <v>43</v>
      </c>
      <c r="O249" s="73"/>
      <c r="P249" s="225">
        <f>O249*H249</f>
        <v>0</v>
      </c>
      <c r="Q249" s="225">
        <v>8.1949999999999995E-2</v>
      </c>
      <c r="R249" s="225">
        <f>Q249*H249</f>
        <v>0.18274849999999998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208</v>
      </c>
      <c r="AT249" s="227" t="s">
        <v>204</v>
      </c>
      <c r="AU249" s="227" t="s">
        <v>87</v>
      </c>
      <c r="AY249" s="18" t="s">
        <v>202</v>
      </c>
      <c r="BE249" s="122">
        <f>IF(N249="základná",J249,0)</f>
        <v>0</v>
      </c>
      <c r="BF249" s="122">
        <f>IF(N249="znížená",J249,0)</f>
        <v>0</v>
      </c>
      <c r="BG249" s="122">
        <f>IF(N249="zákl. prenesená",J249,0)</f>
        <v>0</v>
      </c>
      <c r="BH249" s="122">
        <f>IF(N249="zníž. prenesená",J249,0)</f>
        <v>0</v>
      </c>
      <c r="BI249" s="122">
        <f>IF(N249="nulová",J249,0)</f>
        <v>0</v>
      </c>
      <c r="BJ249" s="18" t="s">
        <v>87</v>
      </c>
      <c r="BK249" s="122">
        <f>ROUND(I249*H249,2)</f>
        <v>0</v>
      </c>
      <c r="BL249" s="18" t="s">
        <v>208</v>
      </c>
      <c r="BM249" s="227" t="s">
        <v>4309</v>
      </c>
    </row>
    <row r="250" spans="1:65" s="13" customFormat="1" ht="11.25">
      <c r="B250" s="228"/>
      <c r="C250" s="229"/>
      <c r="D250" s="230" t="s">
        <v>210</v>
      </c>
      <c r="E250" s="231" t="s">
        <v>1</v>
      </c>
      <c r="F250" s="232" t="s">
        <v>4310</v>
      </c>
      <c r="G250" s="229"/>
      <c r="H250" s="233">
        <v>1.53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AT250" s="239" t="s">
        <v>210</v>
      </c>
      <c r="AU250" s="239" t="s">
        <v>87</v>
      </c>
      <c r="AV250" s="13" t="s">
        <v>87</v>
      </c>
      <c r="AW250" s="13" t="s">
        <v>33</v>
      </c>
      <c r="AX250" s="13" t="s">
        <v>77</v>
      </c>
      <c r="AY250" s="239" t="s">
        <v>202</v>
      </c>
    </row>
    <row r="251" spans="1:65" s="13" customFormat="1" ht="11.25">
      <c r="B251" s="228"/>
      <c r="C251" s="229"/>
      <c r="D251" s="230" t="s">
        <v>210</v>
      </c>
      <c r="E251" s="231" t="s">
        <v>1</v>
      </c>
      <c r="F251" s="232" t="s">
        <v>4311</v>
      </c>
      <c r="G251" s="229"/>
      <c r="H251" s="233">
        <v>0.7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AT251" s="239" t="s">
        <v>210</v>
      </c>
      <c r="AU251" s="239" t="s">
        <v>87</v>
      </c>
      <c r="AV251" s="13" t="s">
        <v>87</v>
      </c>
      <c r="AW251" s="13" t="s">
        <v>33</v>
      </c>
      <c r="AX251" s="13" t="s">
        <v>77</v>
      </c>
      <c r="AY251" s="239" t="s">
        <v>202</v>
      </c>
    </row>
    <row r="252" spans="1:65" s="14" customFormat="1" ht="11.25">
      <c r="B252" s="240"/>
      <c r="C252" s="241"/>
      <c r="D252" s="230" t="s">
        <v>210</v>
      </c>
      <c r="E252" s="242" t="s">
        <v>1</v>
      </c>
      <c r="F252" s="243" t="s">
        <v>227</v>
      </c>
      <c r="G252" s="241"/>
      <c r="H252" s="244">
        <v>2.23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AT252" s="250" t="s">
        <v>210</v>
      </c>
      <c r="AU252" s="250" t="s">
        <v>87</v>
      </c>
      <c r="AV252" s="14" t="s">
        <v>215</v>
      </c>
      <c r="AW252" s="14" t="s">
        <v>33</v>
      </c>
      <c r="AX252" s="14" t="s">
        <v>81</v>
      </c>
      <c r="AY252" s="250" t="s">
        <v>202</v>
      </c>
    </row>
    <row r="253" spans="1:65" s="2" customFormat="1" ht="14.45" customHeight="1">
      <c r="A253" s="36"/>
      <c r="B253" s="37"/>
      <c r="C253" s="272" t="s">
        <v>383</v>
      </c>
      <c r="D253" s="272" t="s">
        <v>489</v>
      </c>
      <c r="E253" s="273" t="s">
        <v>4312</v>
      </c>
      <c r="F253" s="274" t="s">
        <v>4313</v>
      </c>
      <c r="G253" s="275" t="s">
        <v>223</v>
      </c>
      <c r="H253" s="276">
        <v>1.53</v>
      </c>
      <c r="I253" s="277"/>
      <c r="J253" s="278">
        <f>ROUND(I253*H253,2)</f>
        <v>0</v>
      </c>
      <c r="K253" s="279"/>
      <c r="L253" s="280"/>
      <c r="M253" s="281" t="s">
        <v>1</v>
      </c>
      <c r="N253" s="282" t="s">
        <v>43</v>
      </c>
      <c r="O253" s="73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7" t="s">
        <v>244</v>
      </c>
      <c r="AT253" s="227" t="s">
        <v>489</v>
      </c>
      <c r="AU253" s="227" t="s">
        <v>87</v>
      </c>
      <c r="AY253" s="18" t="s">
        <v>202</v>
      </c>
      <c r="BE253" s="122">
        <f>IF(N253="základná",J253,0)</f>
        <v>0</v>
      </c>
      <c r="BF253" s="122">
        <f>IF(N253="znížená",J253,0)</f>
        <v>0</v>
      </c>
      <c r="BG253" s="122">
        <f>IF(N253="zákl. prenesená",J253,0)</f>
        <v>0</v>
      </c>
      <c r="BH253" s="122">
        <f>IF(N253="zníž. prenesená",J253,0)</f>
        <v>0</v>
      </c>
      <c r="BI253" s="122">
        <f>IF(N253="nulová",J253,0)</f>
        <v>0</v>
      </c>
      <c r="BJ253" s="18" t="s">
        <v>87</v>
      </c>
      <c r="BK253" s="122">
        <f>ROUND(I253*H253,2)</f>
        <v>0</v>
      </c>
      <c r="BL253" s="18" t="s">
        <v>208</v>
      </c>
      <c r="BM253" s="227" t="s">
        <v>4314</v>
      </c>
    </row>
    <row r="254" spans="1:65" s="13" customFormat="1" ht="11.25">
      <c r="B254" s="228"/>
      <c r="C254" s="229"/>
      <c r="D254" s="230" t="s">
        <v>210</v>
      </c>
      <c r="E254" s="231" t="s">
        <v>1</v>
      </c>
      <c r="F254" s="232" t="s">
        <v>4315</v>
      </c>
      <c r="G254" s="229"/>
      <c r="H254" s="233">
        <v>1.53</v>
      </c>
      <c r="I254" s="234"/>
      <c r="J254" s="229"/>
      <c r="K254" s="229"/>
      <c r="L254" s="235"/>
      <c r="M254" s="236"/>
      <c r="N254" s="237"/>
      <c r="O254" s="237"/>
      <c r="P254" s="237"/>
      <c r="Q254" s="237"/>
      <c r="R254" s="237"/>
      <c r="S254" s="237"/>
      <c r="T254" s="238"/>
      <c r="AT254" s="239" t="s">
        <v>210</v>
      </c>
      <c r="AU254" s="239" t="s">
        <v>87</v>
      </c>
      <c r="AV254" s="13" t="s">
        <v>87</v>
      </c>
      <c r="AW254" s="13" t="s">
        <v>33</v>
      </c>
      <c r="AX254" s="13" t="s">
        <v>81</v>
      </c>
      <c r="AY254" s="239" t="s">
        <v>202</v>
      </c>
    </row>
    <row r="255" spans="1:65" s="2" customFormat="1" ht="14.45" customHeight="1">
      <c r="A255" s="36"/>
      <c r="B255" s="37"/>
      <c r="C255" s="272" t="s">
        <v>390</v>
      </c>
      <c r="D255" s="272" t="s">
        <v>489</v>
      </c>
      <c r="E255" s="273" t="s">
        <v>4316</v>
      </c>
      <c r="F255" s="274" t="s">
        <v>4317</v>
      </c>
      <c r="G255" s="275" t="s">
        <v>207</v>
      </c>
      <c r="H255" s="276">
        <v>0.45900000000000002</v>
      </c>
      <c r="I255" s="277"/>
      <c r="J255" s="278">
        <f>ROUND(I255*H255,2)</f>
        <v>0</v>
      </c>
      <c r="K255" s="279"/>
      <c r="L255" s="280"/>
      <c r="M255" s="281" t="s">
        <v>1</v>
      </c>
      <c r="N255" s="282" t="s">
        <v>43</v>
      </c>
      <c r="O255" s="73"/>
      <c r="P255" s="225">
        <f>O255*H255</f>
        <v>0</v>
      </c>
      <c r="Q255" s="225">
        <v>8.0000000000000002E-3</v>
      </c>
      <c r="R255" s="225">
        <f>Q255*H255</f>
        <v>3.6720000000000004E-3</v>
      </c>
      <c r="S255" s="225">
        <v>0</v>
      </c>
      <c r="T255" s="22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244</v>
      </c>
      <c r="AT255" s="227" t="s">
        <v>489</v>
      </c>
      <c r="AU255" s="227" t="s">
        <v>87</v>
      </c>
      <c r="AY255" s="18" t="s">
        <v>202</v>
      </c>
      <c r="BE255" s="122">
        <f>IF(N255="základná",J255,0)</f>
        <v>0</v>
      </c>
      <c r="BF255" s="122">
        <f>IF(N255="znížená",J255,0)</f>
        <v>0</v>
      </c>
      <c r="BG255" s="122">
        <f>IF(N255="zákl. prenesená",J255,0)</f>
        <v>0</v>
      </c>
      <c r="BH255" s="122">
        <f>IF(N255="zníž. prenesená",J255,0)</f>
        <v>0</v>
      </c>
      <c r="BI255" s="122">
        <f>IF(N255="nulová",J255,0)</f>
        <v>0</v>
      </c>
      <c r="BJ255" s="18" t="s">
        <v>87</v>
      </c>
      <c r="BK255" s="122">
        <f>ROUND(I255*H255,2)</f>
        <v>0</v>
      </c>
      <c r="BL255" s="18" t="s">
        <v>208</v>
      </c>
      <c r="BM255" s="227" t="s">
        <v>4318</v>
      </c>
    </row>
    <row r="256" spans="1:65" s="2" customFormat="1" ht="14.45" customHeight="1">
      <c r="A256" s="36"/>
      <c r="B256" s="37"/>
      <c r="C256" s="215" t="s">
        <v>395</v>
      </c>
      <c r="D256" s="215" t="s">
        <v>204</v>
      </c>
      <c r="E256" s="216" t="s">
        <v>4319</v>
      </c>
      <c r="F256" s="217" t="s">
        <v>4320</v>
      </c>
      <c r="G256" s="218" t="s">
        <v>223</v>
      </c>
      <c r="H256" s="219">
        <v>33.68</v>
      </c>
      <c r="I256" s="220"/>
      <c r="J256" s="221">
        <f>ROUND(I256*H256,2)</f>
        <v>0</v>
      </c>
      <c r="K256" s="222"/>
      <c r="L256" s="39"/>
      <c r="M256" s="223" t="s">
        <v>1</v>
      </c>
      <c r="N256" s="224" t="s">
        <v>43</v>
      </c>
      <c r="O256" s="73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7" t="s">
        <v>208</v>
      </c>
      <c r="AT256" s="227" t="s">
        <v>204</v>
      </c>
      <c r="AU256" s="227" t="s">
        <v>87</v>
      </c>
      <c r="AY256" s="18" t="s">
        <v>202</v>
      </c>
      <c r="BE256" s="122">
        <f>IF(N256="základná",J256,0)</f>
        <v>0</v>
      </c>
      <c r="BF256" s="122">
        <f>IF(N256="znížená",J256,0)</f>
        <v>0</v>
      </c>
      <c r="BG256" s="122">
        <f>IF(N256="zákl. prenesená",J256,0)</f>
        <v>0</v>
      </c>
      <c r="BH256" s="122">
        <f>IF(N256="zníž. prenesená",J256,0)</f>
        <v>0</v>
      </c>
      <c r="BI256" s="122">
        <f>IF(N256="nulová",J256,0)</f>
        <v>0</v>
      </c>
      <c r="BJ256" s="18" t="s">
        <v>87</v>
      </c>
      <c r="BK256" s="122">
        <f>ROUND(I256*H256,2)</f>
        <v>0</v>
      </c>
      <c r="BL256" s="18" t="s">
        <v>208</v>
      </c>
      <c r="BM256" s="227" t="s">
        <v>4321</v>
      </c>
    </row>
    <row r="257" spans="1:65" s="13" customFormat="1" ht="11.25">
      <c r="B257" s="228"/>
      <c r="C257" s="229"/>
      <c r="D257" s="230" t="s">
        <v>210</v>
      </c>
      <c r="E257" s="231" t="s">
        <v>1</v>
      </c>
      <c r="F257" s="232" t="s">
        <v>4322</v>
      </c>
      <c r="G257" s="229"/>
      <c r="H257" s="233">
        <v>33.68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AT257" s="239" t="s">
        <v>210</v>
      </c>
      <c r="AU257" s="239" t="s">
        <v>87</v>
      </c>
      <c r="AV257" s="13" t="s">
        <v>87</v>
      </c>
      <c r="AW257" s="13" t="s">
        <v>33</v>
      </c>
      <c r="AX257" s="13" t="s">
        <v>81</v>
      </c>
      <c r="AY257" s="239" t="s">
        <v>202</v>
      </c>
    </row>
    <row r="258" spans="1:65" s="12" customFormat="1" ht="22.9" customHeight="1">
      <c r="B258" s="199"/>
      <c r="C258" s="200"/>
      <c r="D258" s="201" t="s">
        <v>76</v>
      </c>
      <c r="E258" s="213" t="s">
        <v>119</v>
      </c>
      <c r="F258" s="213" t="s">
        <v>2461</v>
      </c>
      <c r="G258" s="200"/>
      <c r="H258" s="200"/>
      <c r="I258" s="203"/>
      <c r="J258" s="214">
        <f>BK258</f>
        <v>0</v>
      </c>
      <c r="K258" s="200"/>
      <c r="L258" s="205"/>
      <c r="M258" s="206"/>
      <c r="N258" s="207"/>
      <c r="O258" s="207"/>
      <c r="P258" s="208">
        <f>SUM(P259:P270)</f>
        <v>0</v>
      </c>
      <c r="Q258" s="207"/>
      <c r="R258" s="208">
        <f>SUM(R259:R270)</f>
        <v>223.42673339999999</v>
      </c>
      <c r="S258" s="207"/>
      <c r="T258" s="209">
        <f>SUM(T259:T270)</f>
        <v>0</v>
      </c>
      <c r="AR258" s="210" t="s">
        <v>81</v>
      </c>
      <c r="AT258" s="211" t="s">
        <v>76</v>
      </c>
      <c r="AU258" s="211" t="s">
        <v>81</v>
      </c>
      <c r="AY258" s="210" t="s">
        <v>202</v>
      </c>
      <c r="BK258" s="212">
        <f>SUM(BK259:BK270)</f>
        <v>0</v>
      </c>
    </row>
    <row r="259" spans="1:65" s="2" customFormat="1" ht="24.2" customHeight="1">
      <c r="A259" s="36"/>
      <c r="B259" s="37"/>
      <c r="C259" s="215" t="s">
        <v>400</v>
      </c>
      <c r="D259" s="215" t="s">
        <v>204</v>
      </c>
      <c r="E259" s="216" t="s">
        <v>4323</v>
      </c>
      <c r="F259" s="217" t="s">
        <v>4324</v>
      </c>
      <c r="G259" s="218" t="s">
        <v>223</v>
      </c>
      <c r="H259" s="219">
        <v>33.68</v>
      </c>
      <c r="I259" s="220"/>
      <c r="J259" s="221">
        <f>ROUND(I259*H259,2)</f>
        <v>0</v>
      </c>
      <c r="K259" s="222"/>
      <c r="L259" s="39"/>
      <c r="M259" s="223" t="s">
        <v>1</v>
      </c>
      <c r="N259" s="224" t="s">
        <v>43</v>
      </c>
      <c r="O259" s="73"/>
      <c r="P259" s="225">
        <f>O259*H259</f>
        <v>0</v>
      </c>
      <c r="Q259" s="225">
        <v>8.0960000000000004E-2</v>
      </c>
      <c r="R259" s="225">
        <f>Q259*H259</f>
        <v>2.7267328000000002</v>
      </c>
      <c r="S259" s="225">
        <v>0</v>
      </c>
      <c r="T259" s="22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208</v>
      </c>
      <c r="AT259" s="227" t="s">
        <v>204</v>
      </c>
      <c r="AU259" s="227" t="s">
        <v>87</v>
      </c>
      <c r="AY259" s="18" t="s">
        <v>202</v>
      </c>
      <c r="BE259" s="122">
        <f>IF(N259="základná",J259,0)</f>
        <v>0</v>
      </c>
      <c r="BF259" s="122">
        <f>IF(N259="znížená",J259,0)</f>
        <v>0</v>
      </c>
      <c r="BG259" s="122">
        <f>IF(N259="zákl. prenesená",J259,0)</f>
        <v>0</v>
      </c>
      <c r="BH259" s="122">
        <f>IF(N259="zníž. prenesená",J259,0)</f>
        <v>0</v>
      </c>
      <c r="BI259" s="122">
        <f>IF(N259="nulová",J259,0)</f>
        <v>0</v>
      </c>
      <c r="BJ259" s="18" t="s">
        <v>87</v>
      </c>
      <c r="BK259" s="122">
        <f>ROUND(I259*H259,2)</f>
        <v>0</v>
      </c>
      <c r="BL259" s="18" t="s">
        <v>208</v>
      </c>
      <c r="BM259" s="227" t="s">
        <v>4325</v>
      </c>
    </row>
    <row r="260" spans="1:65" s="13" customFormat="1" ht="11.25">
      <c r="B260" s="228"/>
      <c r="C260" s="229"/>
      <c r="D260" s="230" t="s">
        <v>210</v>
      </c>
      <c r="E260" s="231" t="s">
        <v>1</v>
      </c>
      <c r="F260" s="232" t="s">
        <v>4322</v>
      </c>
      <c r="G260" s="229"/>
      <c r="H260" s="233">
        <v>33.68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AT260" s="239" t="s">
        <v>210</v>
      </c>
      <c r="AU260" s="239" t="s">
        <v>87</v>
      </c>
      <c r="AV260" s="13" t="s">
        <v>87</v>
      </c>
      <c r="AW260" s="13" t="s">
        <v>33</v>
      </c>
      <c r="AX260" s="13" t="s">
        <v>81</v>
      </c>
      <c r="AY260" s="239" t="s">
        <v>202</v>
      </c>
    </row>
    <row r="261" spans="1:65" s="2" customFormat="1" ht="24.2" customHeight="1">
      <c r="A261" s="36"/>
      <c r="B261" s="37"/>
      <c r="C261" s="215" t="s">
        <v>406</v>
      </c>
      <c r="D261" s="215" t="s">
        <v>204</v>
      </c>
      <c r="E261" s="216" t="s">
        <v>4326</v>
      </c>
      <c r="F261" s="217" t="s">
        <v>4327</v>
      </c>
      <c r="G261" s="218" t="s">
        <v>223</v>
      </c>
      <c r="H261" s="219">
        <v>204.89</v>
      </c>
      <c r="I261" s="220"/>
      <c r="J261" s="221">
        <f>ROUND(I261*H261,2)</f>
        <v>0</v>
      </c>
      <c r="K261" s="222"/>
      <c r="L261" s="39"/>
      <c r="M261" s="223" t="s">
        <v>1</v>
      </c>
      <c r="N261" s="224" t="s">
        <v>43</v>
      </c>
      <c r="O261" s="73"/>
      <c r="P261" s="225">
        <f>O261*H261</f>
        <v>0</v>
      </c>
      <c r="Q261" s="225">
        <v>0.27994000000000002</v>
      </c>
      <c r="R261" s="225">
        <f>Q261*H261</f>
        <v>57.356906600000002</v>
      </c>
      <c r="S261" s="225">
        <v>0</v>
      </c>
      <c r="T261" s="22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7" t="s">
        <v>208</v>
      </c>
      <c r="AT261" s="227" t="s">
        <v>204</v>
      </c>
      <c r="AU261" s="227" t="s">
        <v>87</v>
      </c>
      <c r="AY261" s="18" t="s">
        <v>202</v>
      </c>
      <c r="BE261" s="122">
        <f>IF(N261="základná",J261,0)</f>
        <v>0</v>
      </c>
      <c r="BF261" s="122">
        <f>IF(N261="znížená",J261,0)</f>
        <v>0</v>
      </c>
      <c r="BG261" s="122">
        <f>IF(N261="zákl. prenesená",J261,0)</f>
        <v>0</v>
      </c>
      <c r="BH261" s="122">
        <f>IF(N261="zníž. prenesená",J261,0)</f>
        <v>0</v>
      </c>
      <c r="BI261" s="122">
        <f>IF(N261="nulová",J261,0)</f>
        <v>0</v>
      </c>
      <c r="BJ261" s="18" t="s">
        <v>87</v>
      </c>
      <c r="BK261" s="122">
        <f>ROUND(I261*H261,2)</f>
        <v>0</v>
      </c>
      <c r="BL261" s="18" t="s">
        <v>208</v>
      </c>
      <c r="BM261" s="227" t="s">
        <v>4328</v>
      </c>
    </row>
    <row r="262" spans="1:65" s="13" customFormat="1" ht="11.25">
      <c r="B262" s="228"/>
      <c r="C262" s="229"/>
      <c r="D262" s="230" t="s">
        <v>210</v>
      </c>
      <c r="E262" s="231" t="s">
        <v>1</v>
      </c>
      <c r="F262" s="232" t="s">
        <v>4329</v>
      </c>
      <c r="G262" s="229"/>
      <c r="H262" s="233">
        <v>204.89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AT262" s="239" t="s">
        <v>210</v>
      </c>
      <c r="AU262" s="239" t="s">
        <v>87</v>
      </c>
      <c r="AV262" s="13" t="s">
        <v>87</v>
      </c>
      <c r="AW262" s="13" t="s">
        <v>33</v>
      </c>
      <c r="AX262" s="13" t="s">
        <v>81</v>
      </c>
      <c r="AY262" s="239" t="s">
        <v>202</v>
      </c>
    </row>
    <row r="263" spans="1:65" s="2" customFormat="1" ht="24.2" customHeight="1">
      <c r="A263" s="36"/>
      <c r="B263" s="37"/>
      <c r="C263" s="215" t="s">
        <v>420</v>
      </c>
      <c r="D263" s="215" t="s">
        <v>204</v>
      </c>
      <c r="E263" s="216" t="s">
        <v>4330</v>
      </c>
      <c r="F263" s="217" t="s">
        <v>4331</v>
      </c>
      <c r="G263" s="218" t="s">
        <v>223</v>
      </c>
      <c r="H263" s="219">
        <v>33.68</v>
      </c>
      <c r="I263" s="220"/>
      <c r="J263" s="221">
        <f>ROUND(I263*H263,2)</f>
        <v>0</v>
      </c>
      <c r="K263" s="222"/>
      <c r="L263" s="39"/>
      <c r="M263" s="223" t="s">
        <v>1</v>
      </c>
      <c r="N263" s="224" t="s">
        <v>43</v>
      </c>
      <c r="O263" s="73"/>
      <c r="P263" s="225">
        <f>O263*H263</f>
        <v>0</v>
      </c>
      <c r="Q263" s="225">
        <v>0.1012</v>
      </c>
      <c r="R263" s="225">
        <f>Q263*H263</f>
        <v>3.4084159999999999</v>
      </c>
      <c r="S263" s="225">
        <v>0</v>
      </c>
      <c r="T263" s="22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27" t="s">
        <v>208</v>
      </c>
      <c r="AT263" s="227" t="s">
        <v>204</v>
      </c>
      <c r="AU263" s="227" t="s">
        <v>87</v>
      </c>
      <c r="AY263" s="18" t="s">
        <v>202</v>
      </c>
      <c r="BE263" s="122">
        <f>IF(N263="základná",J263,0)</f>
        <v>0</v>
      </c>
      <c r="BF263" s="122">
        <f>IF(N263="znížená",J263,0)</f>
        <v>0</v>
      </c>
      <c r="BG263" s="122">
        <f>IF(N263="zákl. prenesená",J263,0)</f>
        <v>0</v>
      </c>
      <c r="BH263" s="122">
        <f>IF(N263="zníž. prenesená",J263,0)</f>
        <v>0</v>
      </c>
      <c r="BI263" s="122">
        <f>IF(N263="nulová",J263,0)</f>
        <v>0</v>
      </c>
      <c r="BJ263" s="18" t="s">
        <v>87</v>
      </c>
      <c r="BK263" s="122">
        <f>ROUND(I263*H263,2)</f>
        <v>0</v>
      </c>
      <c r="BL263" s="18" t="s">
        <v>208</v>
      </c>
      <c r="BM263" s="227" t="s">
        <v>4332</v>
      </c>
    </row>
    <row r="264" spans="1:65" s="13" customFormat="1" ht="11.25">
      <c r="B264" s="228"/>
      <c r="C264" s="229"/>
      <c r="D264" s="230" t="s">
        <v>210</v>
      </c>
      <c r="E264" s="231" t="s">
        <v>1</v>
      </c>
      <c r="F264" s="232" t="s">
        <v>4333</v>
      </c>
      <c r="G264" s="229"/>
      <c r="H264" s="233">
        <v>33.68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AT264" s="239" t="s">
        <v>210</v>
      </c>
      <c r="AU264" s="239" t="s">
        <v>87</v>
      </c>
      <c r="AV264" s="13" t="s">
        <v>87</v>
      </c>
      <c r="AW264" s="13" t="s">
        <v>33</v>
      </c>
      <c r="AX264" s="13" t="s">
        <v>81</v>
      </c>
      <c r="AY264" s="239" t="s">
        <v>202</v>
      </c>
    </row>
    <row r="265" spans="1:65" s="2" customFormat="1" ht="24.2" customHeight="1">
      <c r="A265" s="36"/>
      <c r="B265" s="37"/>
      <c r="C265" s="215" t="s">
        <v>425</v>
      </c>
      <c r="D265" s="215" t="s">
        <v>204</v>
      </c>
      <c r="E265" s="216" t="s">
        <v>4334</v>
      </c>
      <c r="F265" s="217" t="s">
        <v>4335</v>
      </c>
      <c r="G265" s="218" t="s">
        <v>223</v>
      </c>
      <c r="H265" s="219">
        <v>164.23</v>
      </c>
      <c r="I265" s="220"/>
      <c r="J265" s="221">
        <f>ROUND(I265*H265,2)</f>
        <v>0</v>
      </c>
      <c r="K265" s="222"/>
      <c r="L265" s="39"/>
      <c r="M265" s="223" t="s">
        <v>1</v>
      </c>
      <c r="N265" s="224" t="s">
        <v>43</v>
      </c>
      <c r="O265" s="73"/>
      <c r="P265" s="225">
        <f>O265*H265</f>
        <v>0</v>
      </c>
      <c r="Q265" s="225">
        <v>0.25</v>
      </c>
      <c r="R265" s="225">
        <f>Q265*H265</f>
        <v>41.057499999999997</v>
      </c>
      <c r="S265" s="225">
        <v>0</v>
      </c>
      <c r="T265" s="22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27" t="s">
        <v>208</v>
      </c>
      <c r="AT265" s="227" t="s">
        <v>204</v>
      </c>
      <c r="AU265" s="227" t="s">
        <v>87</v>
      </c>
      <c r="AY265" s="18" t="s">
        <v>202</v>
      </c>
      <c r="BE265" s="122">
        <f>IF(N265="základná",J265,0)</f>
        <v>0</v>
      </c>
      <c r="BF265" s="122">
        <f>IF(N265="znížená",J265,0)</f>
        <v>0</v>
      </c>
      <c r="BG265" s="122">
        <f>IF(N265="zákl. prenesená",J265,0)</f>
        <v>0</v>
      </c>
      <c r="BH265" s="122">
        <f>IF(N265="zníž. prenesená",J265,0)</f>
        <v>0</v>
      </c>
      <c r="BI265" s="122">
        <f>IF(N265="nulová",J265,0)</f>
        <v>0</v>
      </c>
      <c r="BJ265" s="18" t="s">
        <v>87</v>
      </c>
      <c r="BK265" s="122">
        <f>ROUND(I265*H265,2)</f>
        <v>0</v>
      </c>
      <c r="BL265" s="18" t="s">
        <v>208</v>
      </c>
      <c r="BM265" s="227" t="s">
        <v>4336</v>
      </c>
    </row>
    <row r="266" spans="1:65" s="13" customFormat="1" ht="11.25">
      <c r="B266" s="228"/>
      <c r="C266" s="229"/>
      <c r="D266" s="230" t="s">
        <v>210</v>
      </c>
      <c r="E266" s="231" t="s">
        <v>1</v>
      </c>
      <c r="F266" s="232" t="s">
        <v>4337</v>
      </c>
      <c r="G266" s="229"/>
      <c r="H266" s="233">
        <v>164.23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AT266" s="239" t="s">
        <v>210</v>
      </c>
      <c r="AU266" s="239" t="s">
        <v>87</v>
      </c>
      <c r="AV266" s="13" t="s">
        <v>87</v>
      </c>
      <c r="AW266" s="13" t="s">
        <v>33</v>
      </c>
      <c r="AX266" s="13" t="s">
        <v>81</v>
      </c>
      <c r="AY266" s="239" t="s">
        <v>202</v>
      </c>
    </row>
    <row r="267" spans="1:65" s="2" customFormat="1" ht="24.2" customHeight="1">
      <c r="A267" s="36"/>
      <c r="B267" s="37"/>
      <c r="C267" s="215" t="s">
        <v>430</v>
      </c>
      <c r="D267" s="215" t="s">
        <v>204</v>
      </c>
      <c r="E267" s="216" t="s">
        <v>4338</v>
      </c>
      <c r="F267" s="217" t="s">
        <v>4339</v>
      </c>
      <c r="G267" s="218" t="s">
        <v>223</v>
      </c>
      <c r="H267" s="219">
        <v>204.89</v>
      </c>
      <c r="I267" s="220"/>
      <c r="J267" s="221">
        <f>ROUND(I267*H267,2)</f>
        <v>0</v>
      </c>
      <c r="K267" s="222"/>
      <c r="L267" s="39"/>
      <c r="M267" s="223" t="s">
        <v>1</v>
      </c>
      <c r="N267" s="224" t="s">
        <v>43</v>
      </c>
      <c r="O267" s="73"/>
      <c r="P267" s="225">
        <f>O267*H267</f>
        <v>0</v>
      </c>
      <c r="Q267" s="225">
        <v>0.58020000000000005</v>
      </c>
      <c r="R267" s="225">
        <f>Q267*H267</f>
        <v>118.877178</v>
      </c>
      <c r="S267" s="225">
        <v>0</v>
      </c>
      <c r="T267" s="22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7" t="s">
        <v>208</v>
      </c>
      <c r="AT267" s="227" t="s">
        <v>204</v>
      </c>
      <c r="AU267" s="227" t="s">
        <v>87</v>
      </c>
      <c r="AY267" s="18" t="s">
        <v>202</v>
      </c>
      <c r="BE267" s="122">
        <f>IF(N267="základná",J267,0)</f>
        <v>0</v>
      </c>
      <c r="BF267" s="122">
        <f>IF(N267="znížená",J267,0)</f>
        <v>0</v>
      </c>
      <c r="BG267" s="122">
        <f>IF(N267="zákl. prenesená",J267,0)</f>
        <v>0</v>
      </c>
      <c r="BH267" s="122">
        <f>IF(N267="zníž. prenesená",J267,0)</f>
        <v>0</v>
      </c>
      <c r="BI267" s="122">
        <f>IF(N267="nulová",J267,0)</f>
        <v>0</v>
      </c>
      <c r="BJ267" s="18" t="s">
        <v>87</v>
      </c>
      <c r="BK267" s="122">
        <f>ROUND(I267*H267,2)</f>
        <v>0</v>
      </c>
      <c r="BL267" s="18" t="s">
        <v>208</v>
      </c>
      <c r="BM267" s="227" t="s">
        <v>4340</v>
      </c>
    </row>
    <row r="268" spans="1:65" s="13" customFormat="1" ht="11.25">
      <c r="B268" s="228"/>
      <c r="C268" s="229"/>
      <c r="D268" s="230" t="s">
        <v>210</v>
      </c>
      <c r="E268" s="231" t="s">
        <v>1</v>
      </c>
      <c r="F268" s="232" t="s">
        <v>4329</v>
      </c>
      <c r="G268" s="229"/>
      <c r="H268" s="233">
        <v>204.89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AT268" s="239" t="s">
        <v>210</v>
      </c>
      <c r="AU268" s="239" t="s">
        <v>87</v>
      </c>
      <c r="AV268" s="13" t="s">
        <v>87</v>
      </c>
      <c r="AW268" s="13" t="s">
        <v>33</v>
      </c>
      <c r="AX268" s="13" t="s">
        <v>81</v>
      </c>
      <c r="AY268" s="239" t="s">
        <v>202</v>
      </c>
    </row>
    <row r="269" spans="1:65" s="2" customFormat="1" ht="14.45" customHeight="1">
      <c r="A269" s="36"/>
      <c r="B269" s="37"/>
      <c r="C269" s="272" t="s">
        <v>442</v>
      </c>
      <c r="D269" s="272" t="s">
        <v>489</v>
      </c>
      <c r="E269" s="273" t="s">
        <v>4341</v>
      </c>
      <c r="F269" s="274" t="s">
        <v>4342</v>
      </c>
      <c r="G269" s="275" t="s">
        <v>223</v>
      </c>
      <c r="H269" s="276">
        <v>102.44499999999999</v>
      </c>
      <c r="I269" s="277"/>
      <c r="J269" s="278">
        <f>ROUND(I269*H269,2)</f>
        <v>0</v>
      </c>
      <c r="K269" s="279"/>
      <c r="L269" s="280"/>
      <c r="M269" s="281" t="s">
        <v>1</v>
      </c>
      <c r="N269" s="282" t="s">
        <v>43</v>
      </c>
      <c r="O269" s="73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27" t="s">
        <v>244</v>
      </c>
      <c r="AT269" s="227" t="s">
        <v>489</v>
      </c>
      <c r="AU269" s="227" t="s">
        <v>87</v>
      </c>
      <c r="AY269" s="18" t="s">
        <v>202</v>
      </c>
      <c r="BE269" s="122">
        <f>IF(N269="základná",J269,0)</f>
        <v>0</v>
      </c>
      <c r="BF269" s="122">
        <f>IF(N269="znížená",J269,0)</f>
        <v>0</v>
      </c>
      <c r="BG269" s="122">
        <f>IF(N269="zákl. prenesená",J269,0)</f>
        <v>0</v>
      </c>
      <c r="BH269" s="122">
        <f>IF(N269="zníž. prenesená",J269,0)</f>
        <v>0</v>
      </c>
      <c r="BI269" s="122">
        <f>IF(N269="nulová",J269,0)</f>
        <v>0</v>
      </c>
      <c r="BJ269" s="18" t="s">
        <v>87</v>
      </c>
      <c r="BK269" s="122">
        <f>ROUND(I269*H269,2)</f>
        <v>0</v>
      </c>
      <c r="BL269" s="18" t="s">
        <v>208</v>
      </c>
      <c r="BM269" s="227" t="s">
        <v>4343</v>
      </c>
    </row>
    <row r="270" spans="1:65" s="13" customFormat="1" ht="11.25">
      <c r="B270" s="228"/>
      <c r="C270" s="229"/>
      <c r="D270" s="230" t="s">
        <v>210</v>
      </c>
      <c r="E270" s="231" t="s">
        <v>1</v>
      </c>
      <c r="F270" s="232" t="s">
        <v>4344</v>
      </c>
      <c r="G270" s="229"/>
      <c r="H270" s="233">
        <v>102.44499999999999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AT270" s="239" t="s">
        <v>210</v>
      </c>
      <c r="AU270" s="239" t="s">
        <v>87</v>
      </c>
      <c r="AV270" s="13" t="s">
        <v>87</v>
      </c>
      <c r="AW270" s="13" t="s">
        <v>33</v>
      </c>
      <c r="AX270" s="13" t="s">
        <v>81</v>
      </c>
      <c r="AY270" s="239" t="s">
        <v>202</v>
      </c>
    </row>
    <row r="271" spans="1:65" s="12" customFormat="1" ht="22.9" customHeight="1">
      <c r="B271" s="199"/>
      <c r="C271" s="200"/>
      <c r="D271" s="201" t="s">
        <v>76</v>
      </c>
      <c r="E271" s="213" t="s">
        <v>249</v>
      </c>
      <c r="F271" s="213" t="s">
        <v>405</v>
      </c>
      <c r="G271" s="200"/>
      <c r="H271" s="200"/>
      <c r="I271" s="203"/>
      <c r="J271" s="214">
        <f>BK271</f>
        <v>0</v>
      </c>
      <c r="K271" s="200"/>
      <c r="L271" s="205"/>
      <c r="M271" s="206"/>
      <c r="N271" s="207"/>
      <c r="O271" s="207"/>
      <c r="P271" s="208">
        <f>SUM(P272:P285)</f>
        <v>0</v>
      </c>
      <c r="Q271" s="207"/>
      <c r="R271" s="208">
        <f>SUM(R272:R285)</f>
        <v>5.0952684999999995</v>
      </c>
      <c r="S271" s="207"/>
      <c r="T271" s="209">
        <f>SUM(T272:T285)</f>
        <v>259.60724999999996</v>
      </c>
      <c r="AR271" s="210" t="s">
        <v>81</v>
      </c>
      <c r="AT271" s="211" t="s">
        <v>76</v>
      </c>
      <c r="AU271" s="211" t="s">
        <v>81</v>
      </c>
      <c r="AY271" s="210" t="s">
        <v>202</v>
      </c>
      <c r="BK271" s="212">
        <f>SUM(BK272:BK285)</f>
        <v>0</v>
      </c>
    </row>
    <row r="272" spans="1:65" s="2" customFormat="1" ht="24.2" customHeight="1">
      <c r="A272" s="36"/>
      <c r="B272" s="37"/>
      <c r="C272" s="215" t="s">
        <v>452</v>
      </c>
      <c r="D272" s="215" t="s">
        <v>204</v>
      </c>
      <c r="E272" s="216" t="s">
        <v>4345</v>
      </c>
      <c r="F272" s="217" t="s">
        <v>4346</v>
      </c>
      <c r="G272" s="218" t="s">
        <v>207</v>
      </c>
      <c r="H272" s="219">
        <v>108.85</v>
      </c>
      <c r="I272" s="220"/>
      <c r="J272" s="221">
        <f>ROUND(I272*H272,2)</f>
        <v>0</v>
      </c>
      <c r="K272" s="222"/>
      <c r="L272" s="39"/>
      <c r="M272" s="223" t="s">
        <v>1</v>
      </c>
      <c r="N272" s="224" t="s">
        <v>43</v>
      </c>
      <c r="O272" s="73"/>
      <c r="P272" s="225">
        <f>O272*H272</f>
        <v>0</v>
      </c>
      <c r="Q272" s="225">
        <v>4.6809999999999997E-2</v>
      </c>
      <c r="R272" s="225">
        <f>Q272*H272</f>
        <v>5.0952684999999995</v>
      </c>
      <c r="S272" s="225">
        <v>2.3849999999999998</v>
      </c>
      <c r="T272" s="226">
        <f>S272*H272</f>
        <v>259.60724999999996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7" t="s">
        <v>208</v>
      </c>
      <c r="AT272" s="227" t="s">
        <v>204</v>
      </c>
      <c r="AU272" s="227" t="s">
        <v>87</v>
      </c>
      <c r="AY272" s="18" t="s">
        <v>202</v>
      </c>
      <c r="BE272" s="122">
        <f>IF(N272="základná",J272,0)</f>
        <v>0</v>
      </c>
      <c r="BF272" s="122">
        <f>IF(N272="znížená",J272,0)</f>
        <v>0</v>
      </c>
      <c r="BG272" s="122">
        <f>IF(N272="zákl. prenesená",J272,0)</f>
        <v>0</v>
      </c>
      <c r="BH272" s="122">
        <f>IF(N272="zníž. prenesená",J272,0)</f>
        <v>0</v>
      </c>
      <c r="BI272" s="122">
        <f>IF(N272="nulová",J272,0)</f>
        <v>0</v>
      </c>
      <c r="BJ272" s="18" t="s">
        <v>87</v>
      </c>
      <c r="BK272" s="122">
        <f>ROUND(I272*H272,2)</f>
        <v>0</v>
      </c>
      <c r="BL272" s="18" t="s">
        <v>208</v>
      </c>
      <c r="BM272" s="227" t="s">
        <v>4347</v>
      </c>
    </row>
    <row r="273" spans="1:65" s="13" customFormat="1" ht="11.25">
      <c r="B273" s="228"/>
      <c r="C273" s="229"/>
      <c r="D273" s="230" t="s">
        <v>210</v>
      </c>
      <c r="E273" s="231" t="s">
        <v>1</v>
      </c>
      <c r="F273" s="232" t="s">
        <v>4348</v>
      </c>
      <c r="G273" s="229"/>
      <c r="H273" s="233">
        <v>73.95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AT273" s="239" t="s">
        <v>210</v>
      </c>
      <c r="AU273" s="239" t="s">
        <v>87</v>
      </c>
      <c r="AV273" s="13" t="s">
        <v>87</v>
      </c>
      <c r="AW273" s="13" t="s">
        <v>33</v>
      </c>
      <c r="AX273" s="13" t="s">
        <v>77</v>
      </c>
      <c r="AY273" s="239" t="s">
        <v>202</v>
      </c>
    </row>
    <row r="274" spans="1:65" s="13" customFormat="1" ht="22.5">
      <c r="B274" s="228"/>
      <c r="C274" s="229"/>
      <c r="D274" s="230" t="s">
        <v>210</v>
      </c>
      <c r="E274" s="231" t="s">
        <v>1</v>
      </c>
      <c r="F274" s="232" t="s">
        <v>4349</v>
      </c>
      <c r="G274" s="229"/>
      <c r="H274" s="233">
        <v>34.5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AT274" s="239" t="s">
        <v>210</v>
      </c>
      <c r="AU274" s="239" t="s">
        <v>87</v>
      </c>
      <c r="AV274" s="13" t="s">
        <v>87</v>
      </c>
      <c r="AW274" s="13" t="s">
        <v>33</v>
      </c>
      <c r="AX274" s="13" t="s">
        <v>77</v>
      </c>
      <c r="AY274" s="239" t="s">
        <v>202</v>
      </c>
    </row>
    <row r="275" spans="1:65" s="13" customFormat="1" ht="22.5">
      <c r="B275" s="228"/>
      <c r="C275" s="229"/>
      <c r="D275" s="230" t="s">
        <v>210</v>
      </c>
      <c r="E275" s="231" t="s">
        <v>1</v>
      </c>
      <c r="F275" s="232" t="s">
        <v>4350</v>
      </c>
      <c r="G275" s="229"/>
      <c r="H275" s="233">
        <v>0.4</v>
      </c>
      <c r="I275" s="234"/>
      <c r="J275" s="229"/>
      <c r="K275" s="229"/>
      <c r="L275" s="235"/>
      <c r="M275" s="236"/>
      <c r="N275" s="237"/>
      <c r="O275" s="237"/>
      <c r="P275" s="237"/>
      <c r="Q275" s="237"/>
      <c r="R275" s="237"/>
      <c r="S275" s="237"/>
      <c r="T275" s="238"/>
      <c r="AT275" s="239" t="s">
        <v>210</v>
      </c>
      <c r="AU275" s="239" t="s">
        <v>87</v>
      </c>
      <c r="AV275" s="13" t="s">
        <v>87</v>
      </c>
      <c r="AW275" s="13" t="s">
        <v>33</v>
      </c>
      <c r="AX275" s="13" t="s">
        <v>77</v>
      </c>
      <c r="AY275" s="239" t="s">
        <v>202</v>
      </c>
    </row>
    <row r="276" spans="1:65" s="14" customFormat="1" ht="11.25">
      <c r="B276" s="240"/>
      <c r="C276" s="241"/>
      <c r="D276" s="230" t="s">
        <v>210</v>
      </c>
      <c r="E276" s="242" t="s">
        <v>1</v>
      </c>
      <c r="F276" s="243" t="s">
        <v>227</v>
      </c>
      <c r="G276" s="241"/>
      <c r="H276" s="244">
        <v>108.85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AT276" s="250" t="s">
        <v>210</v>
      </c>
      <c r="AU276" s="250" t="s">
        <v>87</v>
      </c>
      <c r="AV276" s="14" t="s">
        <v>215</v>
      </c>
      <c r="AW276" s="14" t="s">
        <v>33</v>
      </c>
      <c r="AX276" s="14" t="s">
        <v>81</v>
      </c>
      <c r="AY276" s="250" t="s">
        <v>202</v>
      </c>
    </row>
    <row r="277" spans="1:65" s="2" customFormat="1" ht="14.45" customHeight="1">
      <c r="A277" s="36"/>
      <c r="B277" s="37"/>
      <c r="C277" s="215" t="s">
        <v>458</v>
      </c>
      <c r="D277" s="215" t="s">
        <v>204</v>
      </c>
      <c r="E277" s="216" t="s">
        <v>570</v>
      </c>
      <c r="F277" s="217" t="s">
        <v>571</v>
      </c>
      <c r="G277" s="218" t="s">
        <v>386</v>
      </c>
      <c r="H277" s="219">
        <v>82.9</v>
      </c>
      <c r="I277" s="220"/>
      <c r="J277" s="221">
        <f>ROUND(I277*H277,2)</f>
        <v>0</v>
      </c>
      <c r="K277" s="222"/>
      <c r="L277" s="39"/>
      <c r="M277" s="223" t="s">
        <v>1</v>
      </c>
      <c r="N277" s="224" t="s">
        <v>43</v>
      </c>
      <c r="O277" s="73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27" t="s">
        <v>208</v>
      </c>
      <c r="AT277" s="227" t="s">
        <v>204</v>
      </c>
      <c r="AU277" s="227" t="s">
        <v>87</v>
      </c>
      <c r="AY277" s="18" t="s">
        <v>202</v>
      </c>
      <c r="BE277" s="122">
        <f>IF(N277="základná",J277,0)</f>
        <v>0</v>
      </c>
      <c r="BF277" s="122">
        <f>IF(N277="znížená",J277,0)</f>
        <v>0</v>
      </c>
      <c r="BG277" s="122">
        <f>IF(N277="zákl. prenesená",J277,0)</f>
        <v>0</v>
      </c>
      <c r="BH277" s="122">
        <f>IF(N277="zníž. prenesená",J277,0)</f>
        <v>0</v>
      </c>
      <c r="BI277" s="122">
        <f>IF(N277="nulová",J277,0)</f>
        <v>0</v>
      </c>
      <c r="BJ277" s="18" t="s">
        <v>87</v>
      </c>
      <c r="BK277" s="122">
        <f>ROUND(I277*H277,2)</f>
        <v>0</v>
      </c>
      <c r="BL277" s="18" t="s">
        <v>208</v>
      </c>
      <c r="BM277" s="227" t="s">
        <v>4351</v>
      </c>
    </row>
    <row r="278" spans="1:65" s="13" customFormat="1" ht="11.25">
      <c r="B278" s="228"/>
      <c r="C278" s="229"/>
      <c r="D278" s="230" t="s">
        <v>210</v>
      </c>
      <c r="E278" s="231" t="s">
        <v>1</v>
      </c>
      <c r="F278" s="232" t="s">
        <v>4352</v>
      </c>
      <c r="G278" s="229"/>
      <c r="H278" s="233">
        <v>82.899600000000007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AT278" s="239" t="s">
        <v>210</v>
      </c>
      <c r="AU278" s="239" t="s">
        <v>87</v>
      </c>
      <c r="AV278" s="13" t="s">
        <v>87</v>
      </c>
      <c r="AW278" s="13" t="s">
        <v>33</v>
      </c>
      <c r="AX278" s="13" t="s">
        <v>81</v>
      </c>
      <c r="AY278" s="239" t="s">
        <v>202</v>
      </c>
    </row>
    <row r="279" spans="1:65" s="2" customFormat="1" ht="24.2" customHeight="1">
      <c r="A279" s="36"/>
      <c r="B279" s="37"/>
      <c r="C279" s="215" t="s">
        <v>463</v>
      </c>
      <c r="D279" s="215" t="s">
        <v>204</v>
      </c>
      <c r="E279" s="216" t="s">
        <v>577</v>
      </c>
      <c r="F279" s="217" t="s">
        <v>578</v>
      </c>
      <c r="G279" s="218" t="s">
        <v>386</v>
      </c>
      <c r="H279" s="219">
        <v>2072.5</v>
      </c>
      <c r="I279" s="220"/>
      <c r="J279" s="221">
        <f>ROUND(I279*H279,2)</f>
        <v>0</v>
      </c>
      <c r="K279" s="222"/>
      <c r="L279" s="39"/>
      <c r="M279" s="223" t="s">
        <v>1</v>
      </c>
      <c r="N279" s="224" t="s">
        <v>43</v>
      </c>
      <c r="O279" s="73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7" t="s">
        <v>208</v>
      </c>
      <c r="AT279" s="227" t="s">
        <v>204</v>
      </c>
      <c r="AU279" s="227" t="s">
        <v>87</v>
      </c>
      <c r="AY279" s="18" t="s">
        <v>202</v>
      </c>
      <c r="BE279" s="122">
        <f>IF(N279="základná",J279,0)</f>
        <v>0</v>
      </c>
      <c r="BF279" s="122">
        <f>IF(N279="znížená",J279,0)</f>
        <v>0</v>
      </c>
      <c r="BG279" s="122">
        <f>IF(N279="zákl. prenesená",J279,0)</f>
        <v>0</v>
      </c>
      <c r="BH279" s="122">
        <f>IF(N279="zníž. prenesená",J279,0)</f>
        <v>0</v>
      </c>
      <c r="BI279" s="122">
        <f>IF(N279="nulová",J279,0)</f>
        <v>0</v>
      </c>
      <c r="BJ279" s="18" t="s">
        <v>87</v>
      </c>
      <c r="BK279" s="122">
        <f>ROUND(I279*H279,2)</f>
        <v>0</v>
      </c>
      <c r="BL279" s="18" t="s">
        <v>208</v>
      </c>
      <c r="BM279" s="227" t="s">
        <v>4353</v>
      </c>
    </row>
    <row r="280" spans="1:65" s="13" customFormat="1" ht="11.25">
      <c r="B280" s="228"/>
      <c r="C280" s="229"/>
      <c r="D280" s="230" t="s">
        <v>210</v>
      </c>
      <c r="E280" s="231" t="s">
        <v>1</v>
      </c>
      <c r="F280" s="232" t="s">
        <v>4354</v>
      </c>
      <c r="G280" s="229"/>
      <c r="H280" s="233">
        <v>2072.5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AT280" s="239" t="s">
        <v>210</v>
      </c>
      <c r="AU280" s="239" t="s">
        <v>87</v>
      </c>
      <c r="AV280" s="13" t="s">
        <v>87</v>
      </c>
      <c r="AW280" s="13" t="s">
        <v>33</v>
      </c>
      <c r="AX280" s="13" t="s">
        <v>81</v>
      </c>
      <c r="AY280" s="239" t="s">
        <v>202</v>
      </c>
    </row>
    <row r="281" spans="1:65" s="2" customFormat="1" ht="24.2" customHeight="1">
      <c r="A281" s="36"/>
      <c r="B281" s="37"/>
      <c r="C281" s="215" t="s">
        <v>469</v>
      </c>
      <c r="D281" s="215" t="s">
        <v>204</v>
      </c>
      <c r="E281" s="216" t="s">
        <v>582</v>
      </c>
      <c r="F281" s="217" t="s">
        <v>583</v>
      </c>
      <c r="G281" s="218" t="s">
        <v>386</v>
      </c>
      <c r="H281" s="219">
        <v>259.60700000000003</v>
      </c>
      <c r="I281" s="220"/>
      <c r="J281" s="221">
        <f>ROUND(I281*H281,2)</f>
        <v>0</v>
      </c>
      <c r="K281" s="222"/>
      <c r="L281" s="39"/>
      <c r="M281" s="223" t="s">
        <v>1</v>
      </c>
      <c r="N281" s="224" t="s">
        <v>43</v>
      </c>
      <c r="O281" s="73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27" t="s">
        <v>208</v>
      </c>
      <c r="AT281" s="227" t="s">
        <v>204</v>
      </c>
      <c r="AU281" s="227" t="s">
        <v>87</v>
      </c>
      <c r="AY281" s="18" t="s">
        <v>202</v>
      </c>
      <c r="BE281" s="122">
        <f>IF(N281="základná",J281,0)</f>
        <v>0</v>
      </c>
      <c r="BF281" s="122">
        <f>IF(N281="znížená",J281,0)</f>
        <v>0</v>
      </c>
      <c r="BG281" s="122">
        <f>IF(N281="zákl. prenesená",J281,0)</f>
        <v>0</v>
      </c>
      <c r="BH281" s="122">
        <f>IF(N281="zníž. prenesená",J281,0)</f>
        <v>0</v>
      </c>
      <c r="BI281" s="122">
        <f>IF(N281="nulová",J281,0)</f>
        <v>0</v>
      </c>
      <c r="BJ281" s="18" t="s">
        <v>87</v>
      </c>
      <c r="BK281" s="122">
        <f>ROUND(I281*H281,2)</f>
        <v>0</v>
      </c>
      <c r="BL281" s="18" t="s">
        <v>208</v>
      </c>
      <c r="BM281" s="227" t="s">
        <v>4355</v>
      </c>
    </row>
    <row r="282" spans="1:65" s="2" customFormat="1" ht="24.2" customHeight="1">
      <c r="A282" s="36"/>
      <c r="B282" s="37"/>
      <c r="C282" s="215" t="s">
        <v>474</v>
      </c>
      <c r="D282" s="215" t="s">
        <v>204</v>
      </c>
      <c r="E282" s="216" t="s">
        <v>586</v>
      </c>
      <c r="F282" s="217" t="s">
        <v>587</v>
      </c>
      <c r="G282" s="218" t="s">
        <v>386</v>
      </c>
      <c r="H282" s="219">
        <v>1557.6420000000001</v>
      </c>
      <c r="I282" s="220"/>
      <c r="J282" s="221">
        <f>ROUND(I282*H282,2)</f>
        <v>0</v>
      </c>
      <c r="K282" s="222"/>
      <c r="L282" s="39"/>
      <c r="M282" s="223" t="s">
        <v>1</v>
      </c>
      <c r="N282" s="224" t="s">
        <v>43</v>
      </c>
      <c r="O282" s="73"/>
      <c r="P282" s="225">
        <f>O282*H282</f>
        <v>0</v>
      </c>
      <c r="Q282" s="225">
        <v>0</v>
      </c>
      <c r="R282" s="225">
        <f>Q282*H282</f>
        <v>0</v>
      </c>
      <c r="S282" s="225">
        <v>0</v>
      </c>
      <c r="T282" s="22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7" t="s">
        <v>208</v>
      </c>
      <c r="AT282" s="227" t="s">
        <v>204</v>
      </c>
      <c r="AU282" s="227" t="s">
        <v>87</v>
      </c>
      <c r="AY282" s="18" t="s">
        <v>202</v>
      </c>
      <c r="BE282" s="122">
        <f>IF(N282="základná",J282,0)</f>
        <v>0</v>
      </c>
      <c r="BF282" s="122">
        <f>IF(N282="znížená",J282,0)</f>
        <v>0</v>
      </c>
      <c r="BG282" s="122">
        <f>IF(N282="zákl. prenesená",J282,0)</f>
        <v>0</v>
      </c>
      <c r="BH282" s="122">
        <f>IF(N282="zníž. prenesená",J282,0)</f>
        <v>0</v>
      </c>
      <c r="BI282" s="122">
        <f>IF(N282="nulová",J282,0)</f>
        <v>0</v>
      </c>
      <c r="BJ282" s="18" t="s">
        <v>87</v>
      </c>
      <c r="BK282" s="122">
        <f>ROUND(I282*H282,2)</f>
        <v>0</v>
      </c>
      <c r="BL282" s="18" t="s">
        <v>208</v>
      </c>
      <c r="BM282" s="227" t="s">
        <v>4356</v>
      </c>
    </row>
    <row r="283" spans="1:65" s="13" customFormat="1" ht="11.25">
      <c r="B283" s="228"/>
      <c r="C283" s="229"/>
      <c r="D283" s="230" t="s">
        <v>210</v>
      </c>
      <c r="E283" s="229"/>
      <c r="F283" s="232" t="s">
        <v>4357</v>
      </c>
      <c r="G283" s="229"/>
      <c r="H283" s="233">
        <v>1557.6420000000001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AT283" s="239" t="s">
        <v>210</v>
      </c>
      <c r="AU283" s="239" t="s">
        <v>87</v>
      </c>
      <c r="AV283" s="13" t="s">
        <v>87</v>
      </c>
      <c r="AW283" s="13" t="s">
        <v>4</v>
      </c>
      <c r="AX283" s="13" t="s">
        <v>81</v>
      </c>
      <c r="AY283" s="239" t="s">
        <v>202</v>
      </c>
    </row>
    <row r="284" spans="1:65" s="2" customFormat="1" ht="24.2" customHeight="1">
      <c r="A284" s="36"/>
      <c r="B284" s="37"/>
      <c r="C284" s="215" t="s">
        <v>479</v>
      </c>
      <c r="D284" s="215" t="s">
        <v>204</v>
      </c>
      <c r="E284" s="216" t="s">
        <v>4358</v>
      </c>
      <c r="F284" s="217" t="s">
        <v>4359</v>
      </c>
      <c r="G284" s="218" t="s">
        <v>386</v>
      </c>
      <c r="H284" s="219">
        <v>315.214</v>
      </c>
      <c r="I284" s="220"/>
      <c r="J284" s="221">
        <f>ROUND(I284*H284,2)</f>
        <v>0</v>
      </c>
      <c r="K284" s="222"/>
      <c r="L284" s="39"/>
      <c r="M284" s="223" t="s">
        <v>1</v>
      </c>
      <c r="N284" s="224" t="s">
        <v>43</v>
      </c>
      <c r="O284" s="73"/>
      <c r="P284" s="225">
        <f>O284*H284</f>
        <v>0</v>
      </c>
      <c r="Q284" s="225">
        <v>0</v>
      </c>
      <c r="R284" s="225">
        <f>Q284*H284</f>
        <v>0</v>
      </c>
      <c r="S284" s="225">
        <v>0</v>
      </c>
      <c r="T284" s="22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27" t="s">
        <v>208</v>
      </c>
      <c r="AT284" s="227" t="s">
        <v>204</v>
      </c>
      <c r="AU284" s="227" t="s">
        <v>87</v>
      </c>
      <c r="AY284" s="18" t="s">
        <v>202</v>
      </c>
      <c r="BE284" s="122">
        <f>IF(N284="základná",J284,0)</f>
        <v>0</v>
      </c>
      <c r="BF284" s="122">
        <f>IF(N284="znížená",J284,0)</f>
        <v>0</v>
      </c>
      <c r="BG284" s="122">
        <f>IF(N284="zákl. prenesená",J284,0)</f>
        <v>0</v>
      </c>
      <c r="BH284" s="122">
        <f>IF(N284="zníž. prenesená",J284,0)</f>
        <v>0</v>
      </c>
      <c r="BI284" s="122">
        <f>IF(N284="nulová",J284,0)</f>
        <v>0</v>
      </c>
      <c r="BJ284" s="18" t="s">
        <v>87</v>
      </c>
      <c r="BK284" s="122">
        <f>ROUND(I284*H284,2)</f>
        <v>0</v>
      </c>
      <c r="BL284" s="18" t="s">
        <v>208</v>
      </c>
      <c r="BM284" s="227" t="s">
        <v>4360</v>
      </c>
    </row>
    <row r="285" spans="1:65" s="2" customFormat="1" ht="24.2" customHeight="1">
      <c r="A285" s="36"/>
      <c r="B285" s="37"/>
      <c r="C285" s="215" t="s">
        <v>483</v>
      </c>
      <c r="D285" s="215" t="s">
        <v>204</v>
      </c>
      <c r="E285" s="216" t="s">
        <v>592</v>
      </c>
      <c r="F285" s="217" t="s">
        <v>593</v>
      </c>
      <c r="G285" s="218" t="s">
        <v>386</v>
      </c>
      <c r="H285" s="219">
        <v>82.9</v>
      </c>
      <c r="I285" s="220"/>
      <c r="J285" s="221">
        <f>ROUND(I285*H285,2)</f>
        <v>0</v>
      </c>
      <c r="K285" s="222"/>
      <c r="L285" s="39"/>
      <c r="M285" s="223" t="s">
        <v>1</v>
      </c>
      <c r="N285" s="224" t="s">
        <v>43</v>
      </c>
      <c r="O285" s="73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7" t="s">
        <v>208</v>
      </c>
      <c r="AT285" s="227" t="s">
        <v>204</v>
      </c>
      <c r="AU285" s="227" t="s">
        <v>87</v>
      </c>
      <c r="AY285" s="18" t="s">
        <v>202</v>
      </c>
      <c r="BE285" s="122">
        <f>IF(N285="základná",J285,0)</f>
        <v>0</v>
      </c>
      <c r="BF285" s="122">
        <f>IF(N285="znížená",J285,0)</f>
        <v>0</v>
      </c>
      <c r="BG285" s="122">
        <f>IF(N285="zákl. prenesená",J285,0)</f>
        <v>0</v>
      </c>
      <c r="BH285" s="122">
        <f>IF(N285="zníž. prenesená",J285,0)</f>
        <v>0</v>
      </c>
      <c r="BI285" s="122">
        <f>IF(N285="nulová",J285,0)</f>
        <v>0</v>
      </c>
      <c r="BJ285" s="18" t="s">
        <v>87</v>
      </c>
      <c r="BK285" s="122">
        <f>ROUND(I285*H285,2)</f>
        <v>0</v>
      </c>
      <c r="BL285" s="18" t="s">
        <v>208</v>
      </c>
      <c r="BM285" s="227" t="s">
        <v>4361</v>
      </c>
    </row>
    <row r="286" spans="1:65" s="12" customFormat="1" ht="22.9" customHeight="1">
      <c r="B286" s="199"/>
      <c r="C286" s="200"/>
      <c r="D286" s="201" t="s">
        <v>76</v>
      </c>
      <c r="E286" s="213" t="s">
        <v>596</v>
      </c>
      <c r="F286" s="213" t="s">
        <v>597</v>
      </c>
      <c r="G286" s="200"/>
      <c r="H286" s="200"/>
      <c r="I286" s="203"/>
      <c r="J286" s="214">
        <f>BK286</f>
        <v>0</v>
      </c>
      <c r="K286" s="200"/>
      <c r="L286" s="205"/>
      <c r="M286" s="206"/>
      <c r="N286" s="207"/>
      <c r="O286" s="207"/>
      <c r="P286" s="208">
        <f>SUM(P287:P290)</f>
        <v>0</v>
      </c>
      <c r="Q286" s="207"/>
      <c r="R286" s="208">
        <f>SUM(R287:R290)</f>
        <v>0</v>
      </c>
      <c r="S286" s="207"/>
      <c r="T286" s="209">
        <f>SUM(T287:T290)</f>
        <v>0</v>
      </c>
      <c r="AR286" s="210" t="s">
        <v>81</v>
      </c>
      <c r="AT286" s="211" t="s">
        <v>76</v>
      </c>
      <c r="AU286" s="211" t="s">
        <v>81</v>
      </c>
      <c r="AY286" s="210" t="s">
        <v>202</v>
      </c>
      <c r="BK286" s="212">
        <f>SUM(BK287:BK290)</f>
        <v>0</v>
      </c>
    </row>
    <row r="287" spans="1:65" s="2" customFormat="1" ht="37.9" customHeight="1">
      <c r="A287" s="36"/>
      <c r="B287" s="37"/>
      <c r="C287" s="215" t="s">
        <v>488</v>
      </c>
      <c r="D287" s="215" t="s">
        <v>204</v>
      </c>
      <c r="E287" s="216" t="s">
        <v>604</v>
      </c>
      <c r="F287" s="217" t="s">
        <v>605</v>
      </c>
      <c r="G287" s="218" t="s">
        <v>386</v>
      </c>
      <c r="H287" s="219">
        <v>2.7959999999999998</v>
      </c>
      <c r="I287" s="220"/>
      <c r="J287" s="221">
        <f>ROUND(I287*H287,2)</f>
        <v>0</v>
      </c>
      <c r="K287" s="222"/>
      <c r="L287" s="39"/>
      <c r="M287" s="223" t="s">
        <v>1</v>
      </c>
      <c r="N287" s="224" t="s">
        <v>43</v>
      </c>
      <c r="O287" s="73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7" t="s">
        <v>289</v>
      </c>
      <c r="AT287" s="227" t="s">
        <v>204</v>
      </c>
      <c r="AU287" s="227" t="s">
        <v>87</v>
      </c>
      <c r="AY287" s="18" t="s">
        <v>202</v>
      </c>
      <c r="BE287" s="122">
        <f>IF(N287="základná",J287,0)</f>
        <v>0</v>
      </c>
      <c r="BF287" s="122">
        <f>IF(N287="znížená",J287,0)</f>
        <v>0</v>
      </c>
      <c r="BG287" s="122">
        <f>IF(N287="zákl. prenesená",J287,0)</f>
        <v>0</v>
      </c>
      <c r="BH287" s="122">
        <f>IF(N287="zníž. prenesená",J287,0)</f>
        <v>0</v>
      </c>
      <c r="BI287" s="122">
        <f>IF(N287="nulová",J287,0)</f>
        <v>0</v>
      </c>
      <c r="BJ287" s="18" t="s">
        <v>87</v>
      </c>
      <c r="BK287" s="122">
        <f>ROUND(I287*H287,2)</f>
        <v>0</v>
      </c>
      <c r="BL287" s="18" t="s">
        <v>289</v>
      </c>
      <c r="BM287" s="227" t="s">
        <v>4362</v>
      </c>
    </row>
    <row r="288" spans="1:65" s="13" customFormat="1" ht="11.25">
      <c r="B288" s="228"/>
      <c r="C288" s="229"/>
      <c r="D288" s="230" t="s">
        <v>210</v>
      </c>
      <c r="E288" s="231" t="s">
        <v>1</v>
      </c>
      <c r="F288" s="232" t="s">
        <v>4363</v>
      </c>
      <c r="G288" s="229"/>
      <c r="H288" s="233">
        <v>2.7959999999999998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AT288" s="239" t="s">
        <v>210</v>
      </c>
      <c r="AU288" s="239" t="s">
        <v>87</v>
      </c>
      <c r="AV288" s="13" t="s">
        <v>87</v>
      </c>
      <c r="AW288" s="13" t="s">
        <v>33</v>
      </c>
      <c r="AX288" s="13" t="s">
        <v>81</v>
      </c>
      <c r="AY288" s="239" t="s">
        <v>202</v>
      </c>
    </row>
    <row r="289" spans="1:65" s="2" customFormat="1" ht="37.9" customHeight="1">
      <c r="A289" s="36"/>
      <c r="B289" s="37"/>
      <c r="C289" s="215" t="s">
        <v>494</v>
      </c>
      <c r="D289" s="215" t="s">
        <v>204</v>
      </c>
      <c r="E289" s="216" t="s">
        <v>4364</v>
      </c>
      <c r="F289" s="217" t="s">
        <v>4365</v>
      </c>
      <c r="G289" s="218" t="s">
        <v>386</v>
      </c>
      <c r="H289" s="219">
        <v>391.64800000000002</v>
      </c>
      <c r="I289" s="220"/>
      <c r="J289" s="221">
        <f>ROUND(I289*H289,2)</f>
        <v>0</v>
      </c>
      <c r="K289" s="222"/>
      <c r="L289" s="39"/>
      <c r="M289" s="223" t="s">
        <v>1</v>
      </c>
      <c r="N289" s="224" t="s">
        <v>43</v>
      </c>
      <c r="O289" s="73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7" t="s">
        <v>208</v>
      </c>
      <c r="AT289" s="227" t="s">
        <v>204</v>
      </c>
      <c r="AU289" s="227" t="s">
        <v>87</v>
      </c>
      <c r="AY289" s="18" t="s">
        <v>202</v>
      </c>
      <c r="BE289" s="122">
        <f>IF(N289="základná",J289,0)</f>
        <v>0</v>
      </c>
      <c r="BF289" s="122">
        <f>IF(N289="znížená",J289,0)</f>
        <v>0</v>
      </c>
      <c r="BG289" s="122">
        <f>IF(N289="zákl. prenesená",J289,0)</f>
        <v>0</v>
      </c>
      <c r="BH289" s="122">
        <f>IF(N289="zníž. prenesená",J289,0)</f>
        <v>0</v>
      </c>
      <c r="BI289" s="122">
        <f>IF(N289="nulová",J289,0)</f>
        <v>0</v>
      </c>
      <c r="BJ289" s="18" t="s">
        <v>87</v>
      </c>
      <c r="BK289" s="122">
        <f>ROUND(I289*H289,2)</f>
        <v>0</v>
      </c>
      <c r="BL289" s="18" t="s">
        <v>208</v>
      </c>
      <c r="BM289" s="227" t="s">
        <v>4366</v>
      </c>
    </row>
    <row r="290" spans="1:65" s="13" customFormat="1" ht="11.25">
      <c r="B290" s="228"/>
      <c r="C290" s="229"/>
      <c r="D290" s="230" t="s">
        <v>210</v>
      </c>
      <c r="E290" s="231" t="s">
        <v>1</v>
      </c>
      <c r="F290" s="232" t="s">
        <v>4367</v>
      </c>
      <c r="G290" s="229"/>
      <c r="H290" s="233">
        <v>391.64800000000002</v>
      </c>
      <c r="I290" s="234"/>
      <c r="J290" s="229"/>
      <c r="K290" s="229"/>
      <c r="L290" s="235"/>
      <c r="M290" s="236"/>
      <c r="N290" s="237"/>
      <c r="O290" s="237"/>
      <c r="P290" s="237"/>
      <c r="Q290" s="237"/>
      <c r="R290" s="237"/>
      <c r="S290" s="237"/>
      <c r="T290" s="238"/>
      <c r="AT290" s="239" t="s">
        <v>210</v>
      </c>
      <c r="AU290" s="239" t="s">
        <v>87</v>
      </c>
      <c r="AV290" s="13" t="s">
        <v>87</v>
      </c>
      <c r="AW290" s="13" t="s">
        <v>33</v>
      </c>
      <c r="AX290" s="13" t="s">
        <v>81</v>
      </c>
      <c r="AY290" s="239" t="s">
        <v>202</v>
      </c>
    </row>
    <row r="291" spans="1:65" s="12" customFormat="1" ht="25.9" customHeight="1">
      <c r="B291" s="199"/>
      <c r="C291" s="200"/>
      <c r="D291" s="201" t="s">
        <v>76</v>
      </c>
      <c r="E291" s="202" t="s">
        <v>620</v>
      </c>
      <c r="F291" s="202" t="s">
        <v>621</v>
      </c>
      <c r="G291" s="200"/>
      <c r="H291" s="200"/>
      <c r="I291" s="203"/>
      <c r="J291" s="204">
        <f>BK291</f>
        <v>0</v>
      </c>
      <c r="K291" s="200"/>
      <c r="L291" s="205"/>
      <c r="M291" s="206"/>
      <c r="N291" s="207"/>
      <c r="O291" s="207"/>
      <c r="P291" s="208">
        <f>P292+P298</f>
        <v>0</v>
      </c>
      <c r="Q291" s="207"/>
      <c r="R291" s="208">
        <f>R292+R298</f>
        <v>2.7960820800000001</v>
      </c>
      <c r="S291" s="207"/>
      <c r="T291" s="209">
        <f>T292+T298</f>
        <v>0</v>
      </c>
      <c r="AR291" s="210" t="s">
        <v>87</v>
      </c>
      <c r="AT291" s="211" t="s">
        <v>76</v>
      </c>
      <c r="AU291" s="211" t="s">
        <v>77</v>
      </c>
      <c r="AY291" s="210" t="s">
        <v>202</v>
      </c>
      <c r="BK291" s="212">
        <f>BK292+BK298</f>
        <v>0</v>
      </c>
    </row>
    <row r="292" spans="1:65" s="12" customFormat="1" ht="22.9" customHeight="1">
      <c r="B292" s="199"/>
      <c r="C292" s="200"/>
      <c r="D292" s="201" t="s">
        <v>76</v>
      </c>
      <c r="E292" s="213" t="s">
        <v>622</v>
      </c>
      <c r="F292" s="213" t="s">
        <v>623</v>
      </c>
      <c r="G292" s="200"/>
      <c r="H292" s="200"/>
      <c r="I292" s="203"/>
      <c r="J292" s="214">
        <f>BK292</f>
        <v>0</v>
      </c>
      <c r="K292" s="200"/>
      <c r="L292" s="205"/>
      <c r="M292" s="206"/>
      <c r="N292" s="207"/>
      <c r="O292" s="207"/>
      <c r="P292" s="208">
        <f>SUM(P293:P297)</f>
        <v>0</v>
      </c>
      <c r="Q292" s="207"/>
      <c r="R292" s="208">
        <f>SUM(R293:R297)</f>
        <v>0.20275920000000003</v>
      </c>
      <c r="S292" s="207"/>
      <c r="T292" s="209">
        <f>SUM(T293:T297)</f>
        <v>0</v>
      </c>
      <c r="AR292" s="210" t="s">
        <v>87</v>
      </c>
      <c r="AT292" s="211" t="s">
        <v>76</v>
      </c>
      <c r="AU292" s="211" t="s">
        <v>81</v>
      </c>
      <c r="AY292" s="210" t="s">
        <v>202</v>
      </c>
      <c r="BK292" s="212">
        <f>SUM(BK293:BK297)</f>
        <v>0</v>
      </c>
    </row>
    <row r="293" spans="1:65" s="2" customFormat="1" ht="24.2" customHeight="1">
      <c r="A293" s="36"/>
      <c r="B293" s="37"/>
      <c r="C293" s="215" t="s">
        <v>498</v>
      </c>
      <c r="D293" s="215" t="s">
        <v>204</v>
      </c>
      <c r="E293" s="216" t="s">
        <v>638</v>
      </c>
      <c r="F293" s="217" t="s">
        <v>639</v>
      </c>
      <c r="G293" s="218" t="s">
        <v>223</v>
      </c>
      <c r="H293" s="219">
        <v>160.91999999999999</v>
      </c>
      <c r="I293" s="220"/>
      <c r="J293" s="221">
        <f>ROUND(I293*H293,2)</f>
        <v>0</v>
      </c>
      <c r="K293" s="222"/>
      <c r="L293" s="39"/>
      <c r="M293" s="223" t="s">
        <v>1</v>
      </c>
      <c r="N293" s="224" t="s">
        <v>43</v>
      </c>
      <c r="O293" s="73"/>
      <c r="P293" s="225">
        <f>O293*H293</f>
        <v>0</v>
      </c>
      <c r="Q293" s="225">
        <v>7.2000000000000005E-4</v>
      </c>
      <c r="R293" s="225">
        <f>Q293*H293</f>
        <v>0.1158624</v>
      </c>
      <c r="S293" s="225">
        <v>0</v>
      </c>
      <c r="T293" s="22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7" t="s">
        <v>289</v>
      </c>
      <c r="AT293" s="227" t="s">
        <v>204</v>
      </c>
      <c r="AU293" s="227" t="s">
        <v>87</v>
      </c>
      <c r="AY293" s="18" t="s">
        <v>202</v>
      </c>
      <c r="BE293" s="122">
        <f>IF(N293="základná",J293,0)</f>
        <v>0</v>
      </c>
      <c r="BF293" s="122">
        <f>IF(N293="znížená",J293,0)</f>
        <v>0</v>
      </c>
      <c r="BG293" s="122">
        <f>IF(N293="zákl. prenesená",J293,0)</f>
        <v>0</v>
      </c>
      <c r="BH293" s="122">
        <f>IF(N293="zníž. prenesená",J293,0)</f>
        <v>0</v>
      </c>
      <c r="BI293" s="122">
        <f>IF(N293="nulová",J293,0)</f>
        <v>0</v>
      </c>
      <c r="BJ293" s="18" t="s">
        <v>87</v>
      </c>
      <c r="BK293" s="122">
        <f>ROUND(I293*H293,2)</f>
        <v>0</v>
      </c>
      <c r="BL293" s="18" t="s">
        <v>289</v>
      </c>
      <c r="BM293" s="227" t="s">
        <v>4368</v>
      </c>
    </row>
    <row r="294" spans="1:65" s="13" customFormat="1" ht="11.25">
      <c r="B294" s="228"/>
      <c r="C294" s="229"/>
      <c r="D294" s="230" t="s">
        <v>210</v>
      </c>
      <c r="E294" s="231" t="s">
        <v>1</v>
      </c>
      <c r="F294" s="232" t="s">
        <v>4369</v>
      </c>
      <c r="G294" s="229"/>
      <c r="H294" s="233">
        <v>160.91999999999999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AT294" s="239" t="s">
        <v>210</v>
      </c>
      <c r="AU294" s="239" t="s">
        <v>87</v>
      </c>
      <c r="AV294" s="13" t="s">
        <v>87</v>
      </c>
      <c r="AW294" s="13" t="s">
        <v>33</v>
      </c>
      <c r="AX294" s="13" t="s">
        <v>81</v>
      </c>
      <c r="AY294" s="239" t="s">
        <v>202</v>
      </c>
    </row>
    <row r="295" spans="1:65" s="2" customFormat="1" ht="14.45" customHeight="1">
      <c r="A295" s="36"/>
      <c r="B295" s="37"/>
      <c r="C295" s="272" t="s">
        <v>502</v>
      </c>
      <c r="D295" s="272" t="s">
        <v>489</v>
      </c>
      <c r="E295" s="273" t="s">
        <v>642</v>
      </c>
      <c r="F295" s="274" t="s">
        <v>643</v>
      </c>
      <c r="G295" s="275" t="s">
        <v>223</v>
      </c>
      <c r="H295" s="276">
        <v>193.10400000000001</v>
      </c>
      <c r="I295" s="277"/>
      <c r="J295" s="278">
        <f>ROUND(I295*H295,2)</f>
        <v>0</v>
      </c>
      <c r="K295" s="279"/>
      <c r="L295" s="280"/>
      <c r="M295" s="281" t="s">
        <v>1</v>
      </c>
      <c r="N295" s="282" t="s">
        <v>43</v>
      </c>
      <c r="O295" s="73"/>
      <c r="P295" s="225">
        <f>O295*H295</f>
        <v>0</v>
      </c>
      <c r="Q295" s="225">
        <v>4.4999999999999999E-4</v>
      </c>
      <c r="R295" s="225">
        <f>Q295*H295</f>
        <v>8.689680000000001E-2</v>
      </c>
      <c r="S295" s="225">
        <v>0</v>
      </c>
      <c r="T295" s="22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7" t="s">
        <v>390</v>
      </c>
      <c r="AT295" s="227" t="s">
        <v>489</v>
      </c>
      <c r="AU295" s="227" t="s">
        <v>87</v>
      </c>
      <c r="AY295" s="18" t="s">
        <v>202</v>
      </c>
      <c r="BE295" s="122">
        <f>IF(N295="základná",J295,0)</f>
        <v>0</v>
      </c>
      <c r="BF295" s="122">
        <f>IF(N295="znížená",J295,0)</f>
        <v>0</v>
      </c>
      <c r="BG295" s="122">
        <f>IF(N295="zákl. prenesená",J295,0)</f>
        <v>0</v>
      </c>
      <c r="BH295" s="122">
        <f>IF(N295="zníž. prenesená",J295,0)</f>
        <v>0</v>
      </c>
      <c r="BI295" s="122">
        <f>IF(N295="nulová",J295,0)</f>
        <v>0</v>
      </c>
      <c r="BJ295" s="18" t="s">
        <v>87</v>
      </c>
      <c r="BK295" s="122">
        <f>ROUND(I295*H295,2)</f>
        <v>0</v>
      </c>
      <c r="BL295" s="18" t="s">
        <v>289</v>
      </c>
      <c r="BM295" s="227" t="s">
        <v>4370</v>
      </c>
    </row>
    <row r="296" spans="1:65" s="13" customFormat="1" ht="11.25">
      <c r="B296" s="228"/>
      <c r="C296" s="229"/>
      <c r="D296" s="230" t="s">
        <v>210</v>
      </c>
      <c r="E296" s="229"/>
      <c r="F296" s="232" t="s">
        <v>4371</v>
      </c>
      <c r="G296" s="229"/>
      <c r="H296" s="233">
        <v>193.10400000000001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AT296" s="239" t="s">
        <v>210</v>
      </c>
      <c r="AU296" s="239" t="s">
        <v>87</v>
      </c>
      <c r="AV296" s="13" t="s">
        <v>87</v>
      </c>
      <c r="AW296" s="13" t="s">
        <v>4</v>
      </c>
      <c r="AX296" s="13" t="s">
        <v>81</v>
      </c>
      <c r="AY296" s="239" t="s">
        <v>202</v>
      </c>
    </row>
    <row r="297" spans="1:65" s="2" customFormat="1" ht="24.2" customHeight="1">
      <c r="A297" s="36"/>
      <c r="B297" s="37"/>
      <c r="C297" s="215" t="s">
        <v>506</v>
      </c>
      <c r="D297" s="215" t="s">
        <v>204</v>
      </c>
      <c r="E297" s="216" t="s">
        <v>681</v>
      </c>
      <c r="F297" s="217" t="s">
        <v>682</v>
      </c>
      <c r="G297" s="218" t="s">
        <v>683</v>
      </c>
      <c r="H297" s="283"/>
      <c r="I297" s="220"/>
      <c r="J297" s="221">
        <f>ROUND(I297*H297,2)</f>
        <v>0</v>
      </c>
      <c r="K297" s="222"/>
      <c r="L297" s="39"/>
      <c r="M297" s="223" t="s">
        <v>1</v>
      </c>
      <c r="N297" s="224" t="s">
        <v>43</v>
      </c>
      <c r="O297" s="73"/>
      <c r="P297" s="225">
        <f>O297*H297</f>
        <v>0</v>
      </c>
      <c r="Q297" s="225">
        <v>0</v>
      </c>
      <c r="R297" s="225">
        <f>Q297*H297</f>
        <v>0</v>
      </c>
      <c r="S297" s="225">
        <v>0</v>
      </c>
      <c r="T297" s="22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27" t="s">
        <v>289</v>
      </c>
      <c r="AT297" s="227" t="s">
        <v>204</v>
      </c>
      <c r="AU297" s="227" t="s">
        <v>87</v>
      </c>
      <c r="AY297" s="18" t="s">
        <v>202</v>
      </c>
      <c r="BE297" s="122">
        <f>IF(N297="základná",J297,0)</f>
        <v>0</v>
      </c>
      <c r="BF297" s="122">
        <f>IF(N297="znížená",J297,0)</f>
        <v>0</v>
      </c>
      <c r="BG297" s="122">
        <f>IF(N297="zákl. prenesená",J297,0)</f>
        <v>0</v>
      </c>
      <c r="BH297" s="122">
        <f>IF(N297="zníž. prenesená",J297,0)</f>
        <v>0</v>
      </c>
      <c r="BI297" s="122">
        <f>IF(N297="nulová",J297,0)</f>
        <v>0</v>
      </c>
      <c r="BJ297" s="18" t="s">
        <v>87</v>
      </c>
      <c r="BK297" s="122">
        <f>ROUND(I297*H297,2)</f>
        <v>0</v>
      </c>
      <c r="BL297" s="18" t="s">
        <v>289</v>
      </c>
      <c r="BM297" s="227" t="s">
        <v>4372</v>
      </c>
    </row>
    <row r="298" spans="1:65" s="12" customFormat="1" ht="22.9" customHeight="1">
      <c r="B298" s="199"/>
      <c r="C298" s="200"/>
      <c r="D298" s="201" t="s">
        <v>76</v>
      </c>
      <c r="E298" s="213" t="s">
        <v>829</v>
      </c>
      <c r="F298" s="213" t="s">
        <v>830</v>
      </c>
      <c r="G298" s="200"/>
      <c r="H298" s="200"/>
      <c r="I298" s="203"/>
      <c r="J298" s="214">
        <f>BK298</f>
        <v>0</v>
      </c>
      <c r="K298" s="200"/>
      <c r="L298" s="205"/>
      <c r="M298" s="206"/>
      <c r="N298" s="207"/>
      <c r="O298" s="207"/>
      <c r="P298" s="208">
        <f>SUM(P299:P335)</f>
        <v>0</v>
      </c>
      <c r="Q298" s="207"/>
      <c r="R298" s="208">
        <f>SUM(R299:R335)</f>
        <v>2.5933228800000001</v>
      </c>
      <c r="S298" s="207"/>
      <c r="T298" s="209">
        <f>SUM(T299:T335)</f>
        <v>0</v>
      </c>
      <c r="AR298" s="210" t="s">
        <v>87</v>
      </c>
      <c r="AT298" s="211" t="s">
        <v>76</v>
      </c>
      <c r="AU298" s="211" t="s">
        <v>81</v>
      </c>
      <c r="AY298" s="210" t="s">
        <v>202</v>
      </c>
      <c r="BK298" s="212">
        <f>SUM(BK299:BK335)</f>
        <v>0</v>
      </c>
    </row>
    <row r="299" spans="1:65" s="2" customFormat="1" ht="24.2" customHeight="1">
      <c r="A299" s="36"/>
      <c r="B299" s="37"/>
      <c r="C299" s="215" t="s">
        <v>510</v>
      </c>
      <c r="D299" s="215" t="s">
        <v>204</v>
      </c>
      <c r="E299" s="216" t="s">
        <v>4373</v>
      </c>
      <c r="F299" s="217" t="s">
        <v>4374</v>
      </c>
      <c r="G299" s="218" t="s">
        <v>230</v>
      </c>
      <c r="H299" s="219">
        <v>69</v>
      </c>
      <c r="I299" s="220"/>
      <c r="J299" s="221">
        <f>ROUND(I299*H299,2)</f>
        <v>0</v>
      </c>
      <c r="K299" s="222"/>
      <c r="L299" s="39"/>
      <c r="M299" s="223" t="s">
        <v>1</v>
      </c>
      <c r="N299" s="224" t="s">
        <v>43</v>
      </c>
      <c r="O299" s="73"/>
      <c r="P299" s="225">
        <f>O299*H299</f>
        <v>0</v>
      </c>
      <c r="Q299" s="225">
        <v>0</v>
      </c>
      <c r="R299" s="225">
        <f>Q299*H299</f>
        <v>0</v>
      </c>
      <c r="S299" s="225">
        <v>0</v>
      </c>
      <c r="T299" s="22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27" t="s">
        <v>289</v>
      </c>
      <c r="AT299" s="227" t="s">
        <v>204</v>
      </c>
      <c r="AU299" s="227" t="s">
        <v>87</v>
      </c>
      <c r="AY299" s="18" t="s">
        <v>202</v>
      </c>
      <c r="BE299" s="122">
        <f>IF(N299="základná",J299,0)</f>
        <v>0</v>
      </c>
      <c r="BF299" s="122">
        <f>IF(N299="znížená",J299,0)</f>
        <v>0</v>
      </c>
      <c r="BG299" s="122">
        <f>IF(N299="zákl. prenesená",J299,0)</f>
        <v>0</v>
      </c>
      <c r="BH299" s="122">
        <f>IF(N299="zníž. prenesená",J299,0)</f>
        <v>0</v>
      </c>
      <c r="BI299" s="122">
        <f>IF(N299="nulová",J299,0)</f>
        <v>0</v>
      </c>
      <c r="BJ299" s="18" t="s">
        <v>87</v>
      </c>
      <c r="BK299" s="122">
        <f>ROUND(I299*H299,2)</f>
        <v>0</v>
      </c>
      <c r="BL299" s="18" t="s">
        <v>289</v>
      </c>
      <c r="BM299" s="227" t="s">
        <v>4375</v>
      </c>
    </row>
    <row r="300" spans="1:65" s="13" customFormat="1" ht="11.25">
      <c r="B300" s="228"/>
      <c r="C300" s="229"/>
      <c r="D300" s="230" t="s">
        <v>210</v>
      </c>
      <c r="E300" s="231" t="s">
        <v>1</v>
      </c>
      <c r="F300" s="232" t="s">
        <v>4376</v>
      </c>
      <c r="G300" s="229"/>
      <c r="H300" s="233">
        <v>69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AT300" s="239" t="s">
        <v>210</v>
      </c>
      <c r="AU300" s="239" t="s">
        <v>87</v>
      </c>
      <c r="AV300" s="13" t="s">
        <v>87</v>
      </c>
      <c r="AW300" s="13" t="s">
        <v>33</v>
      </c>
      <c r="AX300" s="13" t="s">
        <v>81</v>
      </c>
      <c r="AY300" s="239" t="s">
        <v>202</v>
      </c>
    </row>
    <row r="301" spans="1:65" s="2" customFormat="1" ht="37.9" customHeight="1">
      <c r="A301" s="36"/>
      <c r="B301" s="37"/>
      <c r="C301" s="272" t="s">
        <v>516</v>
      </c>
      <c r="D301" s="272" t="s">
        <v>489</v>
      </c>
      <c r="E301" s="273" t="s">
        <v>4377</v>
      </c>
      <c r="F301" s="274" t="s">
        <v>4378</v>
      </c>
      <c r="G301" s="275" t="s">
        <v>287</v>
      </c>
      <c r="H301" s="276">
        <v>24</v>
      </c>
      <c r="I301" s="277"/>
      <c r="J301" s="278">
        <f>ROUND(I301*H301,2)</f>
        <v>0</v>
      </c>
      <c r="K301" s="279"/>
      <c r="L301" s="280"/>
      <c r="M301" s="281" t="s">
        <v>1</v>
      </c>
      <c r="N301" s="282" t="s">
        <v>43</v>
      </c>
      <c r="O301" s="73"/>
      <c r="P301" s="225">
        <f>O301*H301</f>
        <v>0</v>
      </c>
      <c r="Q301" s="225">
        <v>1.0500000000000001E-2</v>
      </c>
      <c r="R301" s="225">
        <f>Q301*H301</f>
        <v>0.252</v>
      </c>
      <c r="S301" s="225">
        <v>0</v>
      </c>
      <c r="T301" s="22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7" t="s">
        <v>390</v>
      </c>
      <c r="AT301" s="227" t="s">
        <v>489</v>
      </c>
      <c r="AU301" s="227" t="s">
        <v>87</v>
      </c>
      <c r="AY301" s="18" t="s">
        <v>202</v>
      </c>
      <c r="BE301" s="122">
        <f>IF(N301="základná",J301,0)</f>
        <v>0</v>
      </c>
      <c r="BF301" s="122">
        <f>IF(N301="znížená",J301,0)</f>
        <v>0</v>
      </c>
      <c r="BG301" s="122">
        <f>IF(N301="zákl. prenesená",J301,0)</f>
        <v>0</v>
      </c>
      <c r="BH301" s="122">
        <f>IF(N301="zníž. prenesená",J301,0)</f>
        <v>0</v>
      </c>
      <c r="BI301" s="122">
        <f>IF(N301="nulová",J301,0)</f>
        <v>0</v>
      </c>
      <c r="BJ301" s="18" t="s">
        <v>87</v>
      </c>
      <c r="BK301" s="122">
        <f>ROUND(I301*H301,2)</f>
        <v>0</v>
      </c>
      <c r="BL301" s="18" t="s">
        <v>289</v>
      </c>
      <c r="BM301" s="227" t="s">
        <v>4379</v>
      </c>
    </row>
    <row r="302" spans="1:65" s="13" customFormat="1" ht="11.25">
      <c r="B302" s="228"/>
      <c r="C302" s="229"/>
      <c r="D302" s="230" t="s">
        <v>210</v>
      </c>
      <c r="E302" s="231" t="s">
        <v>1</v>
      </c>
      <c r="F302" s="232" t="s">
        <v>351</v>
      </c>
      <c r="G302" s="229"/>
      <c r="H302" s="233">
        <v>24</v>
      </c>
      <c r="I302" s="234"/>
      <c r="J302" s="229"/>
      <c r="K302" s="229"/>
      <c r="L302" s="235"/>
      <c r="M302" s="236"/>
      <c r="N302" s="237"/>
      <c r="O302" s="237"/>
      <c r="P302" s="237"/>
      <c r="Q302" s="237"/>
      <c r="R302" s="237"/>
      <c r="S302" s="237"/>
      <c r="T302" s="238"/>
      <c r="AT302" s="239" t="s">
        <v>210</v>
      </c>
      <c r="AU302" s="239" t="s">
        <v>87</v>
      </c>
      <c r="AV302" s="13" t="s">
        <v>87</v>
      </c>
      <c r="AW302" s="13" t="s">
        <v>33</v>
      </c>
      <c r="AX302" s="13" t="s">
        <v>81</v>
      </c>
      <c r="AY302" s="239" t="s">
        <v>202</v>
      </c>
    </row>
    <row r="303" spans="1:65" s="2" customFormat="1" ht="14.45" customHeight="1">
      <c r="A303" s="36"/>
      <c r="B303" s="37"/>
      <c r="C303" s="272" t="s">
        <v>520</v>
      </c>
      <c r="D303" s="272" t="s">
        <v>489</v>
      </c>
      <c r="E303" s="273" t="s">
        <v>4380</v>
      </c>
      <c r="F303" s="274" t="s">
        <v>4381</v>
      </c>
      <c r="G303" s="275" t="s">
        <v>287</v>
      </c>
      <c r="H303" s="276">
        <v>27</v>
      </c>
      <c r="I303" s="277"/>
      <c r="J303" s="278">
        <f>ROUND(I303*H303,2)</f>
        <v>0</v>
      </c>
      <c r="K303" s="279"/>
      <c r="L303" s="280"/>
      <c r="M303" s="281" t="s">
        <v>1</v>
      </c>
      <c r="N303" s="282" t="s">
        <v>43</v>
      </c>
      <c r="O303" s="73"/>
      <c r="P303" s="225">
        <f>O303*H303</f>
        <v>0</v>
      </c>
      <c r="Q303" s="225">
        <v>1.0500000000000001E-2</v>
      </c>
      <c r="R303" s="225">
        <f>Q303*H303</f>
        <v>0.28350000000000003</v>
      </c>
      <c r="S303" s="225">
        <v>0</v>
      </c>
      <c r="T303" s="22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7" t="s">
        <v>390</v>
      </c>
      <c r="AT303" s="227" t="s">
        <v>489</v>
      </c>
      <c r="AU303" s="227" t="s">
        <v>87</v>
      </c>
      <c r="AY303" s="18" t="s">
        <v>202</v>
      </c>
      <c r="BE303" s="122">
        <f>IF(N303="základná",J303,0)</f>
        <v>0</v>
      </c>
      <c r="BF303" s="122">
        <f>IF(N303="znížená",J303,0)</f>
        <v>0</v>
      </c>
      <c r="BG303" s="122">
        <f>IF(N303="zákl. prenesená",J303,0)</f>
        <v>0</v>
      </c>
      <c r="BH303" s="122">
        <f>IF(N303="zníž. prenesená",J303,0)</f>
        <v>0</v>
      </c>
      <c r="BI303" s="122">
        <f>IF(N303="nulová",J303,0)</f>
        <v>0</v>
      </c>
      <c r="BJ303" s="18" t="s">
        <v>87</v>
      </c>
      <c r="BK303" s="122">
        <f>ROUND(I303*H303,2)</f>
        <v>0</v>
      </c>
      <c r="BL303" s="18" t="s">
        <v>289</v>
      </c>
      <c r="BM303" s="227" t="s">
        <v>4382</v>
      </c>
    </row>
    <row r="304" spans="1:65" s="2" customFormat="1" ht="14.45" customHeight="1">
      <c r="A304" s="36"/>
      <c r="B304" s="37"/>
      <c r="C304" s="272" t="s">
        <v>525</v>
      </c>
      <c r="D304" s="272" t="s">
        <v>489</v>
      </c>
      <c r="E304" s="273" t="s">
        <v>4383</v>
      </c>
      <c r="F304" s="274" t="s">
        <v>4384</v>
      </c>
      <c r="G304" s="275" t="s">
        <v>287</v>
      </c>
      <c r="H304" s="276">
        <v>27</v>
      </c>
      <c r="I304" s="277"/>
      <c r="J304" s="278">
        <f>ROUND(I304*H304,2)</f>
        <v>0</v>
      </c>
      <c r="K304" s="279"/>
      <c r="L304" s="280"/>
      <c r="M304" s="281" t="s">
        <v>1</v>
      </c>
      <c r="N304" s="282" t="s">
        <v>43</v>
      </c>
      <c r="O304" s="73"/>
      <c r="P304" s="225">
        <f>O304*H304</f>
        <v>0</v>
      </c>
      <c r="Q304" s="225">
        <v>1.0500000000000001E-2</v>
      </c>
      <c r="R304" s="225">
        <f>Q304*H304</f>
        <v>0.28350000000000003</v>
      </c>
      <c r="S304" s="225">
        <v>0</v>
      </c>
      <c r="T304" s="22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27" t="s">
        <v>390</v>
      </c>
      <c r="AT304" s="227" t="s">
        <v>489</v>
      </c>
      <c r="AU304" s="227" t="s">
        <v>87</v>
      </c>
      <c r="AY304" s="18" t="s">
        <v>202</v>
      </c>
      <c r="BE304" s="122">
        <f>IF(N304="základná",J304,0)</f>
        <v>0</v>
      </c>
      <c r="BF304" s="122">
        <f>IF(N304="znížená",J304,0)</f>
        <v>0</v>
      </c>
      <c r="BG304" s="122">
        <f>IF(N304="zákl. prenesená",J304,0)</f>
        <v>0</v>
      </c>
      <c r="BH304" s="122">
        <f>IF(N304="zníž. prenesená",J304,0)</f>
        <v>0</v>
      </c>
      <c r="BI304" s="122">
        <f>IF(N304="nulová",J304,0)</f>
        <v>0</v>
      </c>
      <c r="BJ304" s="18" t="s">
        <v>87</v>
      </c>
      <c r="BK304" s="122">
        <f>ROUND(I304*H304,2)</f>
        <v>0</v>
      </c>
      <c r="BL304" s="18" t="s">
        <v>289</v>
      </c>
      <c r="BM304" s="227" t="s">
        <v>4385</v>
      </c>
    </row>
    <row r="305" spans="1:65" s="2" customFormat="1" ht="14.45" customHeight="1">
      <c r="A305" s="36"/>
      <c r="B305" s="37"/>
      <c r="C305" s="272" t="s">
        <v>532</v>
      </c>
      <c r="D305" s="272" t="s">
        <v>489</v>
      </c>
      <c r="E305" s="273" t="s">
        <v>4386</v>
      </c>
      <c r="F305" s="274" t="s">
        <v>4387</v>
      </c>
      <c r="G305" s="275" t="s">
        <v>287</v>
      </c>
      <c r="H305" s="276">
        <v>54</v>
      </c>
      <c r="I305" s="277"/>
      <c r="J305" s="278">
        <f>ROUND(I305*H305,2)</f>
        <v>0</v>
      </c>
      <c r="K305" s="279"/>
      <c r="L305" s="280"/>
      <c r="M305" s="281" t="s">
        <v>1</v>
      </c>
      <c r="N305" s="282" t="s">
        <v>43</v>
      </c>
      <c r="O305" s="73"/>
      <c r="P305" s="225">
        <f>O305*H305</f>
        <v>0</v>
      </c>
      <c r="Q305" s="225">
        <v>1.0500000000000001E-2</v>
      </c>
      <c r="R305" s="225">
        <f>Q305*H305</f>
        <v>0.56700000000000006</v>
      </c>
      <c r="S305" s="225">
        <v>0</v>
      </c>
      <c r="T305" s="22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27" t="s">
        <v>390</v>
      </c>
      <c r="AT305" s="227" t="s">
        <v>489</v>
      </c>
      <c r="AU305" s="227" t="s">
        <v>87</v>
      </c>
      <c r="AY305" s="18" t="s">
        <v>202</v>
      </c>
      <c r="BE305" s="122">
        <f>IF(N305="základná",J305,0)</f>
        <v>0</v>
      </c>
      <c r="BF305" s="122">
        <f>IF(N305="znížená",J305,0)</f>
        <v>0</v>
      </c>
      <c r="BG305" s="122">
        <f>IF(N305="zákl. prenesená",J305,0)</f>
        <v>0</v>
      </c>
      <c r="BH305" s="122">
        <f>IF(N305="zníž. prenesená",J305,0)</f>
        <v>0</v>
      </c>
      <c r="BI305" s="122">
        <f>IF(N305="nulová",J305,0)</f>
        <v>0</v>
      </c>
      <c r="BJ305" s="18" t="s">
        <v>87</v>
      </c>
      <c r="BK305" s="122">
        <f>ROUND(I305*H305,2)</f>
        <v>0</v>
      </c>
      <c r="BL305" s="18" t="s">
        <v>289</v>
      </c>
      <c r="BM305" s="227" t="s">
        <v>4388</v>
      </c>
    </row>
    <row r="306" spans="1:65" s="2" customFormat="1" ht="24.2" customHeight="1">
      <c r="A306" s="36"/>
      <c r="B306" s="37"/>
      <c r="C306" s="215" t="s">
        <v>537</v>
      </c>
      <c r="D306" s="215" t="s">
        <v>204</v>
      </c>
      <c r="E306" s="216" t="s">
        <v>979</v>
      </c>
      <c r="F306" s="217" t="s">
        <v>980</v>
      </c>
      <c r="G306" s="218" t="s">
        <v>981</v>
      </c>
      <c r="H306" s="219">
        <v>594.66999999999996</v>
      </c>
      <c r="I306" s="220"/>
      <c r="J306" s="221">
        <f>ROUND(I306*H306,2)</f>
        <v>0</v>
      </c>
      <c r="K306" s="222"/>
      <c r="L306" s="39"/>
      <c r="M306" s="223" t="s">
        <v>1</v>
      </c>
      <c r="N306" s="224" t="s">
        <v>43</v>
      </c>
      <c r="O306" s="73"/>
      <c r="P306" s="225">
        <f>O306*H306</f>
        <v>0</v>
      </c>
      <c r="Q306" s="225">
        <v>8.0000000000000007E-5</v>
      </c>
      <c r="R306" s="225">
        <f>Q306*H306</f>
        <v>4.7573600000000001E-2</v>
      </c>
      <c r="S306" s="225">
        <v>0</v>
      </c>
      <c r="T306" s="22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7" t="s">
        <v>289</v>
      </c>
      <c r="AT306" s="227" t="s">
        <v>204</v>
      </c>
      <c r="AU306" s="227" t="s">
        <v>87</v>
      </c>
      <c r="AY306" s="18" t="s">
        <v>202</v>
      </c>
      <c r="BE306" s="122">
        <f>IF(N306="základná",J306,0)</f>
        <v>0</v>
      </c>
      <c r="BF306" s="122">
        <f>IF(N306="znížená",J306,0)</f>
        <v>0</v>
      </c>
      <c r="BG306" s="122">
        <f>IF(N306="zákl. prenesená",J306,0)</f>
        <v>0</v>
      </c>
      <c r="BH306" s="122">
        <f>IF(N306="zníž. prenesená",J306,0)</f>
        <v>0</v>
      </c>
      <c r="BI306" s="122">
        <f>IF(N306="nulová",J306,0)</f>
        <v>0</v>
      </c>
      <c r="BJ306" s="18" t="s">
        <v>87</v>
      </c>
      <c r="BK306" s="122">
        <f>ROUND(I306*H306,2)</f>
        <v>0</v>
      </c>
      <c r="BL306" s="18" t="s">
        <v>289</v>
      </c>
      <c r="BM306" s="227" t="s">
        <v>4389</v>
      </c>
    </row>
    <row r="307" spans="1:65" s="13" customFormat="1" ht="11.25">
      <c r="B307" s="228"/>
      <c r="C307" s="229"/>
      <c r="D307" s="230" t="s">
        <v>210</v>
      </c>
      <c r="E307" s="231" t="s">
        <v>1</v>
      </c>
      <c r="F307" s="232" t="s">
        <v>4390</v>
      </c>
      <c r="G307" s="229"/>
      <c r="H307" s="233">
        <v>75.825000000000003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AT307" s="239" t="s">
        <v>210</v>
      </c>
      <c r="AU307" s="239" t="s">
        <v>87</v>
      </c>
      <c r="AV307" s="13" t="s">
        <v>87</v>
      </c>
      <c r="AW307" s="13" t="s">
        <v>33</v>
      </c>
      <c r="AX307" s="13" t="s">
        <v>77</v>
      </c>
      <c r="AY307" s="239" t="s">
        <v>202</v>
      </c>
    </row>
    <row r="308" spans="1:65" s="13" customFormat="1" ht="11.25">
      <c r="B308" s="228"/>
      <c r="C308" s="229"/>
      <c r="D308" s="230" t="s">
        <v>210</v>
      </c>
      <c r="E308" s="231" t="s">
        <v>1</v>
      </c>
      <c r="F308" s="232" t="s">
        <v>4391</v>
      </c>
      <c r="G308" s="229"/>
      <c r="H308" s="233">
        <v>44.414999999999999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AT308" s="239" t="s">
        <v>210</v>
      </c>
      <c r="AU308" s="239" t="s">
        <v>87</v>
      </c>
      <c r="AV308" s="13" t="s">
        <v>87</v>
      </c>
      <c r="AW308" s="13" t="s">
        <v>33</v>
      </c>
      <c r="AX308" s="13" t="s">
        <v>77</v>
      </c>
      <c r="AY308" s="239" t="s">
        <v>202</v>
      </c>
    </row>
    <row r="309" spans="1:65" s="13" customFormat="1" ht="11.25">
      <c r="B309" s="228"/>
      <c r="C309" s="229"/>
      <c r="D309" s="230" t="s">
        <v>210</v>
      </c>
      <c r="E309" s="231" t="s">
        <v>1</v>
      </c>
      <c r="F309" s="232" t="s">
        <v>4392</v>
      </c>
      <c r="G309" s="229"/>
      <c r="H309" s="233">
        <v>311.565</v>
      </c>
      <c r="I309" s="234"/>
      <c r="J309" s="229"/>
      <c r="K309" s="229"/>
      <c r="L309" s="235"/>
      <c r="M309" s="236"/>
      <c r="N309" s="237"/>
      <c r="O309" s="237"/>
      <c r="P309" s="237"/>
      <c r="Q309" s="237"/>
      <c r="R309" s="237"/>
      <c r="S309" s="237"/>
      <c r="T309" s="238"/>
      <c r="AT309" s="239" t="s">
        <v>210</v>
      </c>
      <c r="AU309" s="239" t="s">
        <v>87</v>
      </c>
      <c r="AV309" s="13" t="s">
        <v>87</v>
      </c>
      <c r="AW309" s="13" t="s">
        <v>33</v>
      </c>
      <c r="AX309" s="13" t="s">
        <v>77</v>
      </c>
      <c r="AY309" s="239" t="s">
        <v>202</v>
      </c>
    </row>
    <row r="310" spans="1:65" s="13" customFormat="1" ht="11.25">
      <c r="B310" s="228"/>
      <c r="C310" s="229"/>
      <c r="D310" s="230" t="s">
        <v>210</v>
      </c>
      <c r="E310" s="231" t="s">
        <v>1</v>
      </c>
      <c r="F310" s="232" t="s">
        <v>4393</v>
      </c>
      <c r="G310" s="229"/>
      <c r="H310" s="233">
        <v>162.86500000000001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AT310" s="239" t="s">
        <v>210</v>
      </c>
      <c r="AU310" s="239" t="s">
        <v>87</v>
      </c>
      <c r="AV310" s="13" t="s">
        <v>87</v>
      </c>
      <c r="AW310" s="13" t="s">
        <v>33</v>
      </c>
      <c r="AX310" s="13" t="s">
        <v>77</v>
      </c>
      <c r="AY310" s="239" t="s">
        <v>202</v>
      </c>
    </row>
    <row r="311" spans="1:65" s="14" customFormat="1" ht="11.25">
      <c r="B311" s="240"/>
      <c r="C311" s="241"/>
      <c r="D311" s="230" t="s">
        <v>210</v>
      </c>
      <c r="E311" s="242" t="s">
        <v>1</v>
      </c>
      <c r="F311" s="243" t="s">
        <v>227</v>
      </c>
      <c r="G311" s="241"/>
      <c r="H311" s="244">
        <v>594.66999999999996</v>
      </c>
      <c r="I311" s="245"/>
      <c r="J311" s="241"/>
      <c r="K311" s="241"/>
      <c r="L311" s="246"/>
      <c r="M311" s="247"/>
      <c r="N311" s="248"/>
      <c r="O311" s="248"/>
      <c r="P311" s="248"/>
      <c r="Q311" s="248"/>
      <c r="R311" s="248"/>
      <c r="S311" s="248"/>
      <c r="T311" s="249"/>
      <c r="AT311" s="250" t="s">
        <v>210</v>
      </c>
      <c r="AU311" s="250" t="s">
        <v>87</v>
      </c>
      <c r="AV311" s="14" t="s">
        <v>215</v>
      </c>
      <c r="AW311" s="14" t="s">
        <v>33</v>
      </c>
      <c r="AX311" s="14" t="s">
        <v>77</v>
      </c>
      <c r="AY311" s="250" t="s">
        <v>202</v>
      </c>
    </row>
    <row r="312" spans="1:65" s="15" customFormat="1" ht="11.25">
      <c r="B312" s="251"/>
      <c r="C312" s="252"/>
      <c r="D312" s="230" t="s">
        <v>210</v>
      </c>
      <c r="E312" s="253" t="s">
        <v>1</v>
      </c>
      <c r="F312" s="254" t="s">
        <v>260</v>
      </c>
      <c r="G312" s="252"/>
      <c r="H312" s="255">
        <v>594.66999999999996</v>
      </c>
      <c r="I312" s="256"/>
      <c r="J312" s="252"/>
      <c r="K312" s="252"/>
      <c r="L312" s="257"/>
      <c r="M312" s="258"/>
      <c r="N312" s="259"/>
      <c r="O312" s="259"/>
      <c r="P312" s="259"/>
      <c r="Q312" s="259"/>
      <c r="R312" s="259"/>
      <c r="S312" s="259"/>
      <c r="T312" s="260"/>
      <c r="AT312" s="261" t="s">
        <v>210</v>
      </c>
      <c r="AU312" s="261" t="s">
        <v>87</v>
      </c>
      <c r="AV312" s="15" t="s">
        <v>208</v>
      </c>
      <c r="AW312" s="15" t="s">
        <v>33</v>
      </c>
      <c r="AX312" s="15" t="s">
        <v>81</v>
      </c>
      <c r="AY312" s="261" t="s">
        <v>202</v>
      </c>
    </row>
    <row r="313" spans="1:65" s="2" customFormat="1" ht="24.2" customHeight="1">
      <c r="A313" s="36"/>
      <c r="B313" s="37"/>
      <c r="C313" s="272" t="s">
        <v>543</v>
      </c>
      <c r="D313" s="272" t="s">
        <v>489</v>
      </c>
      <c r="E313" s="273" t="s">
        <v>998</v>
      </c>
      <c r="F313" s="274" t="s">
        <v>999</v>
      </c>
      <c r="G313" s="275" t="s">
        <v>981</v>
      </c>
      <c r="H313" s="276">
        <v>569.16</v>
      </c>
      <c r="I313" s="277"/>
      <c r="J313" s="278">
        <f>ROUND(I313*H313,2)</f>
        <v>0</v>
      </c>
      <c r="K313" s="279"/>
      <c r="L313" s="280"/>
      <c r="M313" s="281" t="s">
        <v>1</v>
      </c>
      <c r="N313" s="282" t="s">
        <v>43</v>
      </c>
      <c r="O313" s="73"/>
      <c r="P313" s="225">
        <f>O313*H313</f>
        <v>0</v>
      </c>
      <c r="Q313" s="225">
        <v>1E-3</v>
      </c>
      <c r="R313" s="225">
        <f>Q313*H313</f>
        <v>0.56916</v>
      </c>
      <c r="S313" s="225">
        <v>0</v>
      </c>
      <c r="T313" s="22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27" t="s">
        <v>390</v>
      </c>
      <c r="AT313" s="227" t="s">
        <v>489</v>
      </c>
      <c r="AU313" s="227" t="s">
        <v>87</v>
      </c>
      <c r="AY313" s="18" t="s">
        <v>202</v>
      </c>
      <c r="BE313" s="122">
        <f>IF(N313="základná",J313,0)</f>
        <v>0</v>
      </c>
      <c r="BF313" s="122">
        <f>IF(N313="znížená",J313,0)</f>
        <v>0</v>
      </c>
      <c r="BG313" s="122">
        <f>IF(N313="zákl. prenesená",J313,0)</f>
        <v>0</v>
      </c>
      <c r="BH313" s="122">
        <f>IF(N313="zníž. prenesená",J313,0)</f>
        <v>0</v>
      </c>
      <c r="BI313" s="122">
        <f>IF(N313="nulová",J313,0)</f>
        <v>0</v>
      </c>
      <c r="BJ313" s="18" t="s">
        <v>87</v>
      </c>
      <c r="BK313" s="122">
        <f>ROUND(I313*H313,2)</f>
        <v>0</v>
      </c>
      <c r="BL313" s="18" t="s">
        <v>289</v>
      </c>
      <c r="BM313" s="227" t="s">
        <v>4394</v>
      </c>
    </row>
    <row r="314" spans="1:65" s="13" customFormat="1" ht="11.25">
      <c r="B314" s="228"/>
      <c r="C314" s="229"/>
      <c r="D314" s="230" t="s">
        <v>210</v>
      </c>
      <c r="E314" s="231" t="s">
        <v>1</v>
      </c>
      <c r="F314" s="232" t="s">
        <v>4392</v>
      </c>
      <c r="G314" s="229"/>
      <c r="H314" s="233">
        <v>311.565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AT314" s="239" t="s">
        <v>210</v>
      </c>
      <c r="AU314" s="239" t="s">
        <v>87</v>
      </c>
      <c r="AV314" s="13" t="s">
        <v>87</v>
      </c>
      <c r="AW314" s="13" t="s">
        <v>33</v>
      </c>
      <c r="AX314" s="13" t="s">
        <v>77</v>
      </c>
      <c r="AY314" s="239" t="s">
        <v>202</v>
      </c>
    </row>
    <row r="315" spans="1:65" s="13" customFormat="1" ht="11.25">
      <c r="B315" s="228"/>
      <c r="C315" s="229"/>
      <c r="D315" s="230" t="s">
        <v>210</v>
      </c>
      <c r="E315" s="231" t="s">
        <v>1</v>
      </c>
      <c r="F315" s="232" t="s">
        <v>4393</v>
      </c>
      <c r="G315" s="229"/>
      <c r="H315" s="233">
        <v>162.86500000000001</v>
      </c>
      <c r="I315" s="234"/>
      <c r="J315" s="229"/>
      <c r="K315" s="229"/>
      <c r="L315" s="235"/>
      <c r="M315" s="236"/>
      <c r="N315" s="237"/>
      <c r="O315" s="237"/>
      <c r="P315" s="237"/>
      <c r="Q315" s="237"/>
      <c r="R315" s="237"/>
      <c r="S315" s="237"/>
      <c r="T315" s="238"/>
      <c r="AT315" s="239" t="s">
        <v>210</v>
      </c>
      <c r="AU315" s="239" t="s">
        <v>87</v>
      </c>
      <c r="AV315" s="13" t="s">
        <v>87</v>
      </c>
      <c r="AW315" s="13" t="s">
        <v>33</v>
      </c>
      <c r="AX315" s="13" t="s">
        <v>77</v>
      </c>
      <c r="AY315" s="239" t="s">
        <v>202</v>
      </c>
    </row>
    <row r="316" spans="1:65" s="14" customFormat="1" ht="11.25">
      <c r="B316" s="240"/>
      <c r="C316" s="241"/>
      <c r="D316" s="230" t="s">
        <v>210</v>
      </c>
      <c r="E316" s="242" t="s">
        <v>1</v>
      </c>
      <c r="F316" s="243" t="s">
        <v>227</v>
      </c>
      <c r="G316" s="241"/>
      <c r="H316" s="244">
        <v>474.43</v>
      </c>
      <c r="I316" s="245"/>
      <c r="J316" s="241"/>
      <c r="K316" s="241"/>
      <c r="L316" s="246"/>
      <c r="M316" s="247"/>
      <c r="N316" s="248"/>
      <c r="O316" s="248"/>
      <c r="P316" s="248"/>
      <c r="Q316" s="248"/>
      <c r="R316" s="248"/>
      <c r="S316" s="248"/>
      <c r="T316" s="249"/>
      <c r="AT316" s="250" t="s">
        <v>210</v>
      </c>
      <c r="AU316" s="250" t="s">
        <v>87</v>
      </c>
      <c r="AV316" s="14" t="s">
        <v>215</v>
      </c>
      <c r="AW316" s="14" t="s">
        <v>33</v>
      </c>
      <c r="AX316" s="14" t="s">
        <v>77</v>
      </c>
      <c r="AY316" s="250" t="s">
        <v>202</v>
      </c>
    </row>
    <row r="317" spans="1:65" s="13" customFormat="1" ht="11.25">
      <c r="B317" s="228"/>
      <c r="C317" s="229"/>
      <c r="D317" s="230" t="s">
        <v>210</v>
      </c>
      <c r="E317" s="231" t="s">
        <v>1</v>
      </c>
      <c r="F317" s="232" t="s">
        <v>4395</v>
      </c>
      <c r="G317" s="229"/>
      <c r="H317" s="233">
        <v>569.16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AT317" s="239" t="s">
        <v>210</v>
      </c>
      <c r="AU317" s="239" t="s">
        <v>87</v>
      </c>
      <c r="AV317" s="13" t="s">
        <v>87</v>
      </c>
      <c r="AW317" s="13" t="s">
        <v>33</v>
      </c>
      <c r="AX317" s="13" t="s">
        <v>81</v>
      </c>
      <c r="AY317" s="239" t="s">
        <v>202</v>
      </c>
    </row>
    <row r="318" spans="1:65" s="2" customFormat="1" ht="37.9" customHeight="1">
      <c r="A318" s="36"/>
      <c r="B318" s="37"/>
      <c r="C318" s="272" t="s">
        <v>548</v>
      </c>
      <c r="D318" s="272" t="s">
        <v>489</v>
      </c>
      <c r="E318" s="273" t="s">
        <v>3217</v>
      </c>
      <c r="F318" s="274" t="s">
        <v>3218</v>
      </c>
      <c r="G318" s="275" t="s">
        <v>981</v>
      </c>
      <c r="H318" s="276">
        <v>144.28800000000001</v>
      </c>
      <c r="I318" s="277"/>
      <c r="J318" s="278">
        <f>ROUND(I318*H318,2)</f>
        <v>0</v>
      </c>
      <c r="K318" s="279"/>
      <c r="L318" s="280"/>
      <c r="M318" s="281" t="s">
        <v>1</v>
      </c>
      <c r="N318" s="282" t="s">
        <v>43</v>
      </c>
      <c r="O318" s="73"/>
      <c r="P318" s="225">
        <f>O318*H318</f>
        <v>0</v>
      </c>
      <c r="Q318" s="225">
        <v>1E-3</v>
      </c>
      <c r="R318" s="225">
        <f>Q318*H318</f>
        <v>0.14428800000000003</v>
      </c>
      <c r="S318" s="225">
        <v>0</v>
      </c>
      <c r="T318" s="22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27" t="s">
        <v>390</v>
      </c>
      <c r="AT318" s="227" t="s">
        <v>489</v>
      </c>
      <c r="AU318" s="227" t="s">
        <v>87</v>
      </c>
      <c r="AY318" s="18" t="s">
        <v>202</v>
      </c>
      <c r="BE318" s="122">
        <f>IF(N318="základná",J318,0)</f>
        <v>0</v>
      </c>
      <c r="BF318" s="122">
        <f>IF(N318="znížená",J318,0)</f>
        <v>0</v>
      </c>
      <c r="BG318" s="122">
        <f>IF(N318="zákl. prenesená",J318,0)</f>
        <v>0</v>
      </c>
      <c r="BH318" s="122">
        <f>IF(N318="zníž. prenesená",J318,0)</f>
        <v>0</v>
      </c>
      <c r="BI318" s="122">
        <f>IF(N318="nulová",J318,0)</f>
        <v>0</v>
      </c>
      <c r="BJ318" s="18" t="s">
        <v>87</v>
      </c>
      <c r="BK318" s="122">
        <f>ROUND(I318*H318,2)</f>
        <v>0</v>
      </c>
      <c r="BL318" s="18" t="s">
        <v>289</v>
      </c>
      <c r="BM318" s="227" t="s">
        <v>4396</v>
      </c>
    </row>
    <row r="319" spans="1:65" s="13" customFormat="1" ht="11.25">
      <c r="B319" s="228"/>
      <c r="C319" s="229"/>
      <c r="D319" s="230" t="s">
        <v>210</v>
      </c>
      <c r="E319" s="231" t="s">
        <v>1</v>
      </c>
      <c r="F319" s="232" t="s">
        <v>4390</v>
      </c>
      <c r="G319" s="229"/>
      <c r="H319" s="233">
        <v>75.825000000000003</v>
      </c>
      <c r="I319" s="234"/>
      <c r="J319" s="229"/>
      <c r="K319" s="229"/>
      <c r="L319" s="235"/>
      <c r="M319" s="236"/>
      <c r="N319" s="237"/>
      <c r="O319" s="237"/>
      <c r="P319" s="237"/>
      <c r="Q319" s="237"/>
      <c r="R319" s="237"/>
      <c r="S319" s="237"/>
      <c r="T319" s="238"/>
      <c r="AT319" s="239" t="s">
        <v>210</v>
      </c>
      <c r="AU319" s="239" t="s">
        <v>87</v>
      </c>
      <c r="AV319" s="13" t="s">
        <v>87</v>
      </c>
      <c r="AW319" s="13" t="s">
        <v>33</v>
      </c>
      <c r="AX319" s="13" t="s">
        <v>77</v>
      </c>
      <c r="AY319" s="239" t="s">
        <v>202</v>
      </c>
    </row>
    <row r="320" spans="1:65" s="13" customFormat="1" ht="11.25">
      <c r="B320" s="228"/>
      <c r="C320" s="229"/>
      <c r="D320" s="230" t="s">
        <v>210</v>
      </c>
      <c r="E320" s="231" t="s">
        <v>1</v>
      </c>
      <c r="F320" s="232" t="s">
        <v>4391</v>
      </c>
      <c r="G320" s="229"/>
      <c r="H320" s="233">
        <v>44.414999999999999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AT320" s="239" t="s">
        <v>210</v>
      </c>
      <c r="AU320" s="239" t="s">
        <v>87</v>
      </c>
      <c r="AV320" s="13" t="s">
        <v>87</v>
      </c>
      <c r="AW320" s="13" t="s">
        <v>33</v>
      </c>
      <c r="AX320" s="13" t="s">
        <v>77</v>
      </c>
      <c r="AY320" s="239" t="s">
        <v>202</v>
      </c>
    </row>
    <row r="321" spans="1:65" s="14" customFormat="1" ht="11.25">
      <c r="B321" s="240"/>
      <c r="C321" s="241"/>
      <c r="D321" s="230" t="s">
        <v>210</v>
      </c>
      <c r="E321" s="242" t="s">
        <v>1</v>
      </c>
      <c r="F321" s="243" t="s">
        <v>227</v>
      </c>
      <c r="G321" s="241"/>
      <c r="H321" s="244">
        <v>120.24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AT321" s="250" t="s">
        <v>210</v>
      </c>
      <c r="AU321" s="250" t="s">
        <v>87</v>
      </c>
      <c r="AV321" s="14" t="s">
        <v>215</v>
      </c>
      <c r="AW321" s="14" t="s">
        <v>33</v>
      </c>
      <c r="AX321" s="14" t="s">
        <v>77</v>
      </c>
      <c r="AY321" s="250" t="s">
        <v>202</v>
      </c>
    </row>
    <row r="322" spans="1:65" s="13" customFormat="1" ht="11.25">
      <c r="B322" s="228"/>
      <c r="C322" s="229"/>
      <c r="D322" s="230" t="s">
        <v>210</v>
      </c>
      <c r="E322" s="231" t="s">
        <v>1</v>
      </c>
      <c r="F322" s="232" t="s">
        <v>4397</v>
      </c>
      <c r="G322" s="229"/>
      <c r="H322" s="233">
        <v>144.28800000000001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AT322" s="239" t="s">
        <v>210</v>
      </c>
      <c r="AU322" s="239" t="s">
        <v>87</v>
      </c>
      <c r="AV322" s="13" t="s">
        <v>87</v>
      </c>
      <c r="AW322" s="13" t="s">
        <v>33</v>
      </c>
      <c r="AX322" s="13" t="s">
        <v>81</v>
      </c>
      <c r="AY322" s="239" t="s">
        <v>202</v>
      </c>
    </row>
    <row r="323" spans="1:65" s="2" customFormat="1" ht="24.2" customHeight="1">
      <c r="A323" s="36"/>
      <c r="B323" s="37"/>
      <c r="C323" s="215" t="s">
        <v>553</v>
      </c>
      <c r="D323" s="215" t="s">
        <v>204</v>
      </c>
      <c r="E323" s="216" t="s">
        <v>989</v>
      </c>
      <c r="F323" s="217" t="s">
        <v>990</v>
      </c>
      <c r="G323" s="218" t="s">
        <v>981</v>
      </c>
      <c r="H323" s="219">
        <v>417.10399999999998</v>
      </c>
      <c r="I323" s="220"/>
      <c r="J323" s="221">
        <f>ROUND(I323*H323,2)</f>
        <v>0</v>
      </c>
      <c r="K323" s="222"/>
      <c r="L323" s="39"/>
      <c r="M323" s="223" t="s">
        <v>1</v>
      </c>
      <c r="N323" s="224" t="s">
        <v>43</v>
      </c>
      <c r="O323" s="73"/>
      <c r="P323" s="225">
        <f>O323*H323</f>
        <v>0</v>
      </c>
      <c r="Q323" s="225">
        <v>6.9999999999999994E-5</v>
      </c>
      <c r="R323" s="225">
        <f>Q323*H323</f>
        <v>2.9197279999999996E-2</v>
      </c>
      <c r="S323" s="225">
        <v>0</v>
      </c>
      <c r="T323" s="226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27" t="s">
        <v>289</v>
      </c>
      <c r="AT323" s="227" t="s">
        <v>204</v>
      </c>
      <c r="AU323" s="227" t="s">
        <v>87</v>
      </c>
      <c r="AY323" s="18" t="s">
        <v>202</v>
      </c>
      <c r="BE323" s="122">
        <f>IF(N323="základná",J323,0)</f>
        <v>0</v>
      </c>
      <c r="BF323" s="122">
        <f>IF(N323="znížená",J323,0)</f>
        <v>0</v>
      </c>
      <c r="BG323" s="122">
        <f>IF(N323="zákl. prenesená",J323,0)</f>
        <v>0</v>
      </c>
      <c r="BH323" s="122">
        <f>IF(N323="zníž. prenesená",J323,0)</f>
        <v>0</v>
      </c>
      <c r="BI323" s="122">
        <f>IF(N323="nulová",J323,0)</f>
        <v>0</v>
      </c>
      <c r="BJ323" s="18" t="s">
        <v>87</v>
      </c>
      <c r="BK323" s="122">
        <f>ROUND(I323*H323,2)</f>
        <v>0</v>
      </c>
      <c r="BL323" s="18" t="s">
        <v>289</v>
      </c>
      <c r="BM323" s="227" t="s">
        <v>4398</v>
      </c>
    </row>
    <row r="324" spans="1:65" s="13" customFormat="1" ht="11.25">
      <c r="B324" s="228"/>
      <c r="C324" s="229"/>
      <c r="D324" s="230" t="s">
        <v>210</v>
      </c>
      <c r="E324" s="231" t="s">
        <v>1</v>
      </c>
      <c r="F324" s="232" t="s">
        <v>3155</v>
      </c>
      <c r="G324" s="229"/>
      <c r="H324" s="233">
        <v>181.1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AT324" s="239" t="s">
        <v>210</v>
      </c>
      <c r="AU324" s="239" t="s">
        <v>87</v>
      </c>
      <c r="AV324" s="13" t="s">
        <v>87</v>
      </c>
      <c r="AW324" s="13" t="s">
        <v>33</v>
      </c>
      <c r="AX324" s="13" t="s">
        <v>77</v>
      </c>
      <c r="AY324" s="239" t="s">
        <v>202</v>
      </c>
    </row>
    <row r="325" spans="1:65" s="16" customFormat="1" ht="11.25">
      <c r="B325" s="262"/>
      <c r="C325" s="263"/>
      <c r="D325" s="230" t="s">
        <v>210</v>
      </c>
      <c r="E325" s="264" t="s">
        <v>1</v>
      </c>
      <c r="F325" s="265" t="s">
        <v>3156</v>
      </c>
      <c r="G325" s="263"/>
      <c r="H325" s="264" t="s">
        <v>1</v>
      </c>
      <c r="I325" s="266"/>
      <c r="J325" s="263"/>
      <c r="K325" s="263"/>
      <c r="L325" s="267"/>
      <c r="M325" s="268"/>
      <c r="N325" s="269"/>
      <c r="O325" s="269"/>
      <c r="P325" s="269"/>
      <c r="Q325" s="269"/>
      <c r="R325" s="269"/>
      <c r="S325" s="269"/>
      <c r="T325" s="270"/>
      <c r="AT325" s="271" t="s">
        <v>210</v>
      </c>
      <c r="AU325" s="271" t="s">
        <v>87</v>
      </c>
      <c r="AV325" s="16" t="s">
        <v>81</v>
      </c>
      <c r="AW325" s="16" t="s">
        <v>33</v>
      </c>
      <c r="AX325" s="16" t="s">
        <v>77</v>
      </c>
      <c r="AY325" s="271" t="s">
        <v>202</v>
      </c>
    </row>
    <row r="326" spans="1:65" s="13" customFormat="1" ht="11.25">
      <c r="B326" s="228"/>
      <c r="C326" s="229"/>
      <c r="D326" s="230" t="s">
        <v>210</v>
      </c>
      <c r="E326" s="231" t="s">
        <v>1</v>
      </c>
      <c r="F326" s="232" t="s">
        <v>3157</v>
      </c>
      <c r="G326" s="229"/>
      <c r="H326" s="233">
        <v>159.80000000000001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AT326" s="239" t="s">
        <v>210</v>
      </c>
      <c r="AU326" s="239" t="s">
        <v>87</v>
      </c>
      <c r="AV326" s="13" t="s">
        <v>87</v>
      </c>
      <c r="AW326" s="13" t="s">
        <v>33</v>
      </c>
      <c r="AX326" s="13" t="s">
        <v>77</v>
      </c>
      <c r="AY326" s="239" t="s">
        <v>202</v>
      </c>
    </row>
    <row r="327" spans="1:65" s="13" customFormat="1" ht="11.25">
      <c r="B327" s="228"/>
      <c r="C327" s="229"/>
      <c r="D327" s="230" t="s">
        <v>210</v>
      </c>
      <c r="E327" s="231" t="s">
        <v>1</v>
      </c>
      <c r="F327" s="232" t="s">
        <v>3158</v>
      </c>
      <c r="G327" s="229"/>
      <c r="H327" s="233">
        <v>76.203999999999994</v>
      </c>
      <c r="I327" s="234"/>
      <c r="J327" s="229"/>
      <c r="K327" s="229"/>
      <c r="L327" s="235"/>
      <c r="M327" s="236"/>
      <c r="N327" s="237"/>
      <c r="O327" s="237"/>
      <c r="P327" s="237"/>
      <c r="Q327" s="237"/>
      <c r="R327" s="237"/>
      <c r="S327" s="237"/>
      <c r="T327" s="238"/>
      <c r="AT327" s="239" t="s">
        <v>210</v>
      </c>
      <c r="AU327" s="239" t="s">
        <v>87</v>
      </c>
      <c r="AV327" s="13" t="s">
        <v>87</v>
      </c>
      <c r="AW327" s="13" t="s">
        <v>33</v>
      </c>
      <c r="AX327" s="13" t="s">
        <v>77</v>
      </c>
      <c r="AY327" s="239" t="s">
        <v>202</v>
      </c>
    </row>
    <row r="328" spans="1:65" s="14" customFormat="1" ht="11.25">
      <c r="B328" s="240"/>
      <c r="C328" s="241"/>
      <c r="D328" s="230" t="s">
        <v>210</v>
      </c>
      <c r="E328" s="242" t="s">
        <v>1</v>
      </c>
      <c r="F328" s="243" t="s">
        <v>227</v>
      </c>
      <c r="G328" s="241"/>
      <c r="H328" s="244">
        <v>417.10399999999998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AT328" s="250" t="s">
        <v>210</v>
      </c>
      <c r="AU328" s="250" t="s">
        <v>87</v>
      </c>
      <c r="AV328" s="14" t="s">
        <v>215</v>
      </c>
      <c r="AW328" s="14" t="s">
        <v>33</v>
      </c>
      <c r="AX328" s="14" t="s">
        <v>81</v>
      </c>
      <c r="AY328" s="250" t="s">
        <v>202</v>
      </c>
    </row>
    <row r="329" spans="1:65" s="2" customFormat="1" ht="24.2" customHeight="1">
      <c r="A329" s="36"/>
      <c r="B329" s="37"/>
      <c r="C329" s="272" t="s">
        <v>558</v>
      </c>
      <c r="D329" s="272" t="s">
        <v>489</v>
      </c>
      <c r="E329" s="273" t="s">
        <v>4399</v>
      </c>
      <c r="F329" s="274" t="s">
        <v>999</v>
      </c>
      <c r="G329" s="275" t="s">
        <v>981</v>
      </c>
      <c r="H329" s="276">
        <v>417.10399999999998</v>
      </c>
      <c r="I329" s="277"/>
      <c r="J329" s="278">
        <f>ROUND(I329*H329,2)</f>
        <v>0</v>
      </c>
      <c r="K329" s="279"/>
      <c r="L329" s="280"/>
      <c r="M329" s="281" t="s">
        <v>1</v>
      </c>
      <c r="N329" s="282" t="s">
        <v>43</v>
      </c>
      <c r="O329" s="73"/>
      <c r="P329" s="225">
        <f>O329*H329</f>
        <v>0</v>
      </c>
      <c r="Q329" s="225">
        <v>1E-3</v>
      </c>
      <c r="R329" s="225">
        <f>Q329*H329</f>
        <v>0.41710399999999997</v>
      </c>
      <c r="S329" s="225">
        <v>0</v>
      </c>
      <c r="T329" s="22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27" t="s">
        <v>390</v>
      </c>
      <c r="AT329" s="227" t="s">
        <v>489</v>
      </c>
      <c r="AU329" s="227" t="s">
        <v>87</v>
      </c>
      <c r="AY329" s="18" t="s">
        <v>202</v>
      </c>
      <c r="BE329" s="122">
        <f>IF(N329="základná",J329,0)</f>
        <v>0</v>
      </c>
      <c r="BF329" s="122">
        <f>IF(N329="znížená",J329,0)</f>
        <v>0</v>
      </c>
      <c r="BG329" s="122">
        <f>IF(N329="zákl. prenesená",J329,0)</f>
        <v>0</v>
      </c>
      <c r="BH329" s="122">
        <f>IF(N329="zníž. prenesená",J329,0)</f>
        <v>0</v>
      </c>
      <c r="BI329" s="122">
        <f>IF(N329="nulová",J329,0)</f>
        <v>0</v>
      </c>
      <c r="BJ329" s="18" t="s">
        <v>87</v>
      </c>
      <c r="BK329" s="122">
        <f>ROUND(I329*H329,2)</f>
        <v>0</v>
      </c>
      <c r="BL329" s="18" t="s">
        <v>289</v>
      </c>
      <c r="BM329" s="227" t="s">
        <v>4400</v>
      </c>
    </row>
    <row r="330" spans="1:65" s="13" customFormat="1" ht="11.25">
      <c r="B330" s="228"/>
      <c r="C330" s="229"/>
      <c r="D330" s="230" t="s">
        <v>210</v>
      </c>
      <c r="E330" s="231" t="s">
        <v>1</v>
      </c>
      <c r="F330" s="232" t="s">
        <v>3164</v>
      </c>
      <c r="G330" s="229"/>
      <c r="H330" s="233">
        <v>181.1</v>
      </c>
      <c r="I330" s="234"/>
      <c r="J330" s="229"/>
      <c r="K330" s="229"/>
      <c r="L330" s="235"/>
      <c r="M330" s="236"/>
      <c r="N330" s="237"/>
      <c r="O330" s="237"/>
      <c r="P330" s="237"/>
      <c r="Q330" s="237"/>
      <c r="R330" s="237"/>
      <c r="S330" s="237"/>
      <c r="T330" s="238"/>
      <c r="AT330" s="239" t="s">
        <v>210</v>
      </c>
      <c r="AU330" s="239" t="s">
        <v>87</v>
      </c>
      <c r="AV330" s="13" t="s">
        <v>87</v>
      </c>
      <c r="AW330" s="13" t="s">
        <v>33</v>
      </c>
      <c r="AX330" s="13" t="s">
        <v>77</v>
      </c>
      <c r="AY330" s="239" t="s">
        <v>202</v>
      </c>
    </row>
    <row r="331" spans="1:65" s="16" customFormat="1" ht="11.25">
      <c r="B331" s="262"/>
      <c r="C331" s="263"/>
      <c r="D331" s="230" t="s">
        <v>210</v>
      </c>
      <c r="E331" s="264" t="s">
        <v>1</v>
      </c>
      <c r="F331" s="265" t="s">
        <v>3156</v>
      </c>
      <c r="G331" s="263"/>
      <c r="H331" s="264" t="s">
        <v>1</v>
      </c>
      <c r="I331" s="266"/>
      <c r="J331" s="263"/>
      <c r="K331" s="263"/>
      <c r="L331" s="267"/>
      <c r="M331" s="268"/>
      <c r="N331" s="269"/>
      <c r="O331" s="269"/>
      <c r="P331" s="269"/>
      <c r="Q331" s="269"/>
      <c r="R331" s="269"/>
      <c r="S331" s="269"/>
      <c r="T331" s="270"/>
      <c r="AT331" s="271" t="s">
        <v>210</v>
      </c>
      <c r="AU331" s="271" t="s">
        <v>87</v>
      </c>
      <c r="AV331" s="16" t="s">
        <v>81</v>
      </c>
      <c r="AW331" s="16" t="s">
        <v>33</v>
      </c>
      <c r="AX331" s="16" t="s">
        <v>77</v>
      </c>
      <c r="AY331" s="271" t="s">
        <v>202</v>
      </c>
    </row>
    <row r="332" spans="1:65" s="13" customFormat="1" ht="11.25">
      <c r="B332" s="228"/>
      <c r="C332" s="229"/>
      <c r="D332" s="230" t="s">
        <v>210</v>
      </c>
      <c r="E332" s="231" t="s">
        <v>1</v>
      </c>
      <c r="F332" s="232" t="s">
        <v>3157</v>
      </c>
      <c r="G332" s="229"/>
      <c r="H332" s="233">
        <v>159.80000000000001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AT332" s="239" t="s">
        <v>210</v>
      </c>
      <c r="AU332" s="239" t="s">
        <v>87</v>
      </c>
      <c r="AV332" s="13" t="s">
        <v>87</v>
      </c>
      <c r="AW332" s="13" t="s">
        <v>33</v>
      </c>
      <c r="AX332" s="13" t="s">
        <v>77</v>
      </c>
      <c r="AY332" s="239" t="s">
        <v>202</v>
      </c>
    </row>
    <row r="333" spans="1:65" s="13" customFormat="1" ht="11.25">
      <c r="B333" s="228"/>
      <c r="C333" s="229"/>
      <c r="D333" s="230" t="s">
        <v>210</v>
      </c>
      <c r="E333" s="231" t="s">
        <v>1</v>
      </c>
      <c r="F333" s="232" t="s">
        <v>3158</v>
      </c>
      <c r="G333" s="229"/>
      <c r="H333" s="233">
        <v>76.203999999999994</v>
      </c>
      <c r="I333" s="234"/>
      <c r="J333" s="229"/>
      <c r="K333" s="229"/>
      <c r="L333" s="235"/>
      <c r="M333" s="236"/>
      <c r="N333" s="237"/>
      <c r="O333" s="237"/>
      <c r="P333" s="237"/>
      <c r="Q333" s="237"/>
      <c r="R333" s="237"/>
      <c r="S333" s="237"/>
      <c r="T333" s="238"/>
      <c r="AT333" s="239" t="s">
        <v>210</v>
      </c>
      <c r="AU333" s="239" t="s">
        <v>87</v>
      </c>
      <c r="AV333" s="13" t="s">
        <v>87</v>
      </c>
      <c r="AW333" s="13" t="s">
        <v>33</v>
      </c>
      <c r="AX333" s="13" t="s">
        <v>77</v>
      </c>
      <c r="AY333" s="239" t="s">
        <v>202</v>
      </c>
    </row>
    <row r="334" spans="1:65" s="14" customFormat="1" ht="11.25">
      <c r="B334" s="240"/>
      <c r="C334" s="241"/>
      <c r="D334" s="230" t="s">
        <v>210</v>
      </c>
      <c r="E334" s="242" t="s">
        <v>1</v>
      </c>
      <c r="F334" s="243" t="s">
        <v>227</v>
      </c>
      <c r="G334" s="241"/>
      <c r="H334" s="244">
        <v>417.10399999999998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AT334" s="250" t="s">
        <v>210</v>
      </c>
      <c r="AU334" s="250" t="s">
        <v>87</v>
      </c>
      <c r="AV334" s="14" t="s">
        <v>215</v>
      </c>
      <c r="AW334" s="14" t="s">
        <v>33</v>
      </c>
      <c r="AX334" s="14" t="s">
        <v>81</v>
      </c>
      <c r="AY334" s="250" t="s">
        <v>202</v>
      </c>
    </row>
    <row r="335" spans="1:65" s="2" customFormat="1" ht="24.2" customHeight="1">
      <c r="A335" s="36"/>
      <c r="B335" s="37"/>
      <c r="C335" s="215" t="s">
        <v>565</v>
      </c>
      <c r="D335" s="215" t="s">
        <v>204</v>
      </c>
      <c r="E335" s="216" t="s">
        <v>4401</v>
      </c>
      <c r="F335" s="217" t="s">
        <v>4402</v>
      </c>
      <c r="G335" s="218" t="s">
        <v>683</v>
      </c>
      <c r="H335" s="283"/>
      <c r="I335" s="220"/>
      <c r="J335" s="221">
        <f>ROUND(I335*H335,2)</f>
        <v>0</v>
      </c>
      <c r="K335" s="222"/>
      <c r="L335" s="39"/>
      <c r="M335" s="284" t="s">
        <v>1</v>
      </c>
      <c r="N335" s="285" t="s">
        <v>43</v>
      </c>
      <c r="O335" s="286"/>
      <c r="P335" s="287">
        <f>O335*H335</f>
        <v>0</v>
      </c>
      <c r="Q335" s="287">
        <v>0</v>
      </c>
      <c r="R335" s="287">
        <f>Q335*H335</f>
        <v>0</v>
      </c>
      <c r="S335" s="287">
        <v>0</v>
      </c>
      <c r="T335" s="288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27" t="s">
        <v>289</v>
      </c>
      <c r="AT335" s="227" t="s">
        <v>204</v>
      </c>
      <c r="AU335" s="227" t="s">
        <v>87</v>
      </c>
      <c r="AY335" s="18" t="s">
        <v>202</v>
      </c>
      <c r="BE335" s="122">
        <f>IF(N335="základná",J335,0)</f>
        <v>0</v>
      </c>
      <c r="BF335" s="122">
        <f>IF(N335="znížená",J335,0)</f>
        <v>0</v>
      </c>
      <c r="BG335" s="122">
        <f>IF(N335="zákl. prenesená",J335,0)</f>
        <v>0</v>
      </c>
      <c r="BH335" s="122">
        <f>IF(N335="zníž. prenesená",J335,0)</f>
        <v>0</v>
      </c>
      <c r="BI335" s="122">
        <f>IF(N335="nulová",J335,0)</f>
        <v>0</v>
      </c>
      <c r="BJ335" s="18" t="s">
        <v>87</v>
      </c>
      <c r="BK335" s="122">
        <f>ROUND(I335*H335,2)</f>
        <v>0</v>
      </c>
      <c r="BL335" s="18" t="s">
        <v>289</v>
      </c>
      <c r="BM335" s="227" t="s">
        <v>4403</v>
      </c>
    </row>
    <row r="336" spans="1:65" s="2" customFormat="1" ht="6.95" customHeight="1">
      <c r="A336" s="36"/>
      <c r="B336" s="56"/>
      <c r="C336" s="57"/>
      <c r="D336" s="57"/>
      <c r="E336" s="57"/>
      <c r="F336" s="57"/>
      <c r="G336" s="57"/>
      <c r="H336" s="57"/>
      <c r="I336" s="57"/>
      <c r="J336" s="57"/>
      <c r="K336" s="57"/>
      <c r="L336" s="39"/>
      <c r="M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</row>
  </sheetData>
  <sheetProtection algorithmName="SHA-512" hashValue="TFRgDV6o3K71XbLrw4qUJG8RF7svlvA3sx0XFzPdXFSTK79CyBOfa7+n0GkIlCXVj5dYPVS35HgshUVcv5pKyg==" saltValue="S3+Ito0b5MMwmGi1LOo9vQbAPU5j4DzDQhN2A68sV70TjG6SFhw0FmeJge7mCBl1CUwM8a4MbSHoPy80wFXefQ==" spinCount="100000" sheet="1" objects="1" scenarios="1" formatColumns="0" formatRows="0" autoFilter="0"/>
  <autoFilter ref="C136:K335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5"/>
  <sheetViews>
    <sheetView showGridLines="0" topLeftCell="A4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124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2" customFormat="1" ht="12" customHeight="1">
      <c r="A8" s="36"/>
      <c r="B8" s="39"/>
      <c r="C8" s="36"/>
      <c r="D8" s="133" t="s">
        <v>153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8" t="s">
        <v>4404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33" t="s">
        <v>17</v>
      </c>
      <c r="E11" s="36"/>
      <c r="F11" s="112" t="s">
        <v>1</v>
      </c>
      <c r="G11" s="36"/>
      <c r="H11" s="36"/>
      <c r="I11" s="133" t="s">
        <v>18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33" t="s">
        <v>19</v>
      </c>
      <c r="E12" s="36"/>
      <c r="F12" s="112" t="s">
        <v>20</v>
      </c>
      <c r="G12" s="36"/>
      <c r="H12" s="36"/>
      <c r="I12" s="133" t="s">
        <v>21</v>
      </c>
      <c r="J12" s="134" t="str">
        <f>'Rekapitulácia stavby'!AN8</f>
        <v>20. 3. 2021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23</v>
      </c>
      <c r="E14" s="36"/>
      <c r="F14" s="36"/>
      <c r="G14" s="36"/>
      <c r="H14" s="36"/>
      <c r="I14" s="133" t="s">
        <v>24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12" t="s">
        <v>25</v>
      </c>
      <c r="F15" s="36"/>
      <c r="G15" s="36"/>
      <c r="H15" s="36"/>
      <c r="I15" s="133" t="s">
        <v>26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33" t="s">
        <v>27</v>
      </c>
      <c r="E17" s="36"/>
      <c r="F17" s="36"/>
      <c r="G17" s="36"/>
      <c r="H17" s="36"/>
      <c r="I17" s="133" t="s">
        <v>24</v>
      </c>
      <c r="J17" s="31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50" t="str">
        <f>'Rekapitulácia stavby'!E14</f>
        <v>Vyplň údaj</v>
      </c>
      <c r="F18" s="351"/>
      <c r="G18" s="351"/>
      <c r="H18" s="351"/>
      <c r="I18" s="133" t="s">
        <v>26</v>
      </c>
      <c r="J18" s="31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33" t="s">
        <v>29</v>
      </c>
      <c r="E20" s="36"/>
      <c r="F20" s="36"/>
      <c r="G20" s="36"/>
      <c r="H20" s="36"/>
      <c r="I20" s="133" t="s">
        <v>24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12" t="s">
        <v>30</v>
      </c>
      <c r="F21" s="36"/>
      <c r="G21" s="36"/>
      <c r="H21" s="36"/>
      <c r="I21" s="133" t="s">
        <v>26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33" t="s">
        <v>31</v>
      </c>
      <c r="E23" s="36"/>
      <c r="F23" s="36"/>
      <c r="G23" s="36"/>
      <c r="H23" s="36"/>
      <c r="I23" s="133" t="s">
        <v>24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12" t="s">
        <v>32</v>
      </c>
      <c r="F24" s="36"/>
      <c r="G24" s="36"/>
      <c r="H24" s="36"/>
      <c r="I24" s="133" t="s">
        <v>26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33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5"/>
      <c r="B27" s="136"/>
      <c r="C27" s="135"/>
      <c r="D27" s="135"/>
      <c r="E27" s="352" t="s">
        <v>1</v>
      </c>
      <c r="F27" s="352"/>
      <c r="G27" s="352"/>
      <c r="H27" s="35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8"/>
      <c r="E29" s="138"/>
      <c r="F29" s="138"/>
      <c r="G29" s="138"/>
      <c r="H29" s="138"/>
      <c r="I29" s="138"/>
      <c r="J29" s="138"/>
      <c r="K29" s="13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39"/>
      <c r="C30" s="36"/>
      <c r="D30" s="112" t="s">
        <v>155</v>
      </c>
      <c r="E30" s="36"/>
      <c r="F30" s="36"/>
      <c r="G30" s="36"/>
      <c r="H30" s="36"/>
      <c r="I30" s="36"/>
      <c r="J30" s="139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39"/>
      <c r="C31" s="36"/>
      <c r="D31" s="140" t="s">
        <v>141</v>
      </c>
      <c r="E31" s="36"/>
      <c r="F31" s="36"/>
      <c r="G31" s="36"/>
      <c r="H31" s="36"/>
      <c r="I31" s="36"/>
      <c r="J31" s="139">
        <f>J100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39"/>
      <c r="C32" s="36"/>
      <c r="D32" s="141" t="s">
        <v>37</v>
      </c>
      <c r="E32" s="36"/>
      <c r="F32" s="36"/>
      <c r="G32" s="36"/>
      <c r="H32" s="36"/>
      <c r="I32" s="36"/>
      <c r="J32" s="142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39"/>
      <c r="C33" s="36"/>
      <c r="D33" s="138"/>
      <c r="E33" s="138"/>
      <c r="F33" s="138"/>
      <c r="G33" s="138"/>
      <c r="H33" s="138"/>
      <c r="I33" s="138"/>
      <c r="J33" s="138"/>
      <c r="K33" s="13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36"/>
      <c r="F34" s="143" t="s">
        <v>39</v>
      </c>
      <c r="G34" s="36"/>
      <c r="H34" s="36"/>
      <c r="I34" s="143" t="s">
        <v>38</v>
      </c>
      <c r="J34" s="143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39"/>
      <c r="C35" s="36"/>
      <c r="D35" s="144" t="s">
        <v>41</v>
      </c>
      <c r="E35" s="133" t="s">
        <v>42</v>
      </c>
      <c r="F35" s="145">
        <f>ROUND((SUM(BE100:BE107) + SUM(BE127:BE144)),  2)</f>
        <v>0</v>
      </c>
      <c r="G35" s="36"/>
      <c r="H35" s="36"/>
      <c r="I35" s="146">
        <v>0.2</v>
      </c>
      <c r="J35" s="145">
        <f>ROUND(((SUM(BE100:BE107) + SUM(BE127:BE144))*I35),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133" t="s">
        <v>43</v>
      </c>
      <c r="F36" s="145">
        <f>ROUND((SUM(BF100:BF107) + SUM(BF127:BF144)),  2)</f>
        <v>0</v>
      </c>
      <c r="G36" s="36"/>
      <c r="H36" s="36"/>
      <c r="I36" s="146">
        <v>0.2</v>
      </c>
      <c r="J36" s="145">
        <f>ROUND(((SUM(BF100:BF107) + SUM(BF127:BF144))*I36),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33" t="s">
        <v>44</v>
      </c>
      <c r="F37" s="145">
        <f>ROUND((SUM(BG100:BG107) + SUM(BG127:BG144)),  2)</f>
        <v>0</v>
      </c>
      <c r="G37" s="36"/>
      <c r="H37" s="36"/>
      <c r="I37" s="146">
        <v>0.2</v>
      </c>
      <c r="J37" s="14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39"/>
      <c r="C38" s="36"/>
      <c r="D38" s="36"/>
      <c r="E38" s="133" t="s">
        <v>45</v>
      </c>
      <c r="F38" s="145">
        <f>ROUND((SUM(BH100:BH107) + SUM(BH127:BH144)),  2)</f>
        <v>0</v>
      </c>
      <c r="G38" s="36"/>
      <c r="H38" s="36"/>
      <c r="I38" s="146">
        <v>0.2</v>
      </c>
      <c r="J38" s="145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46</v>
      </c>
      <c r="F39" s="145">
        <f>ROUND((SUM(BI100:BI107) + SUM(BI127:BI144)),  2)</f>
        <v>0</v>
      </c>
      <c r="G39" s="36"/>
      <c r="H39" s="36"/>
      <c r="I39" s="146">
        <v>0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39"/>
      <c r="C41" s="147"/>
      <c r="D41" s="148" t="s">
        <v>47</v>
      </c>
      <c r="E41" s="149"/>
      <c r="F41" s="149"/>
      <c r="G41" s="150" t="s">
        <v>48</v>
      </c>
      <c r="H41" s="151" t="s">
        <v>49</v>
      </c>
      <c r="I41" s="149"/>
      <c r="J41" s="152">
        <f>SUM(J32:J39)</f>
        <v>0</v>
      </c>
      <c r="K41" s="153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153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39" t="str">
        <f>E9</f>
        <v>6 - SO.06 - sanácia hradného brala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19</v>
      </c>
      <c r="D89" s="38"/>
      <c r="E89" s="38"/>
      <c r="F89" s="28" t="str">
        <f>F12</f>
        <v xml:space="preserve"> </v>
      </c>
      <c r="G89" s="38"/>
      <c r="H89" s="38"/>
      <c r="I89" s="30" t="s">
        <v>21</v>
      </c>
      <c r="J89" s="68" t="str">
        <f>IF(J12="","",J12)</f>
        <v>20. 3. 2021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25.7" customHeight="1">
      <c r="A91" s="36"/>
      <c r="B91" s="37"/>
      <c r="C91" s="30" t="s">
        <v>23</v>
      </c>
      <c r="D91" s="38"/>
      <c r="E91" s="38"/>
      <c r="F91" s="28" t="str">
        <f>E15</f>
        <v>Slovenské národné múzeum Bratislava</v>
      </c>
      <c r="G91" s="38"/>
      <c r="H91" s="38"/>
      <c r="I91" s="30" t="s">
        <v>29</v>
      </c>
      <c r="J91" s="33" t="str">
        <f>E21</f>
        <v>Štúdio J  J s.r.o. Levoča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27</v>
      </c>
      <c r="D92" s="38"/>
      <c r="E92" s="38"/>
      <c r="F92" s="28" t="str">
        <f>IF(E18="","",E18)</f>
        <v>Vyplň údaj</v>
      </c>
      <c r="G92" s="38"/>
      <c r="H92" s="38"/>
      <c r="I92" s="30" t="s">
        <v>31</v>
      </c>
      <c r="J92" s="33" t="str">
        <f>E24</f>
        <v>Anna Hricová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5" t="s">
        <v>157</v>
      </c>
      <c r="D94" s="127"/>
      <c r="E94" s="127"/>
      <c r="F94" s="127"/>
      <c r="G94" s="127"/>
      <c r="H94" s="127"/>
      <c r="I94" s="127"/>
      <c r="J94" s="166" t="s">
        <v>158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67" t="s">
        <v>159</v>
      </c>
      <c r="D96" s="38"/>
      <c r="E96" s="38"/>
      <c r="F96" s="38"/>
      <c r="G96" s="38"/>
      <c r="H96" s="38"/>
      <c r="I96" s="38"/>
      <c r="J96" s="86">
        <f>J127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160</v>
      </c>
    </row>
    <row r="97" spans="1:65" s="9" customFormat="1" ht="24.95" customHeight="1">
      <c r="B97" s="168"/>
      <c r="C97" s="169"/>
      <c r="D97" s="170" t="s">
        <v>1911</v>
      </c>
      <c r="E97" s="171"/>
      <c r="F97" s="171"/>
      <c r="G97" s="171"/>
      <c r="H97" s="171"/>
      <c r="I97" s="171"/>
      <c r="J97" s="172">
        <f>J128</f>
        <v>0</v>
      </c>
      <c r="K97" s="169"/>
      <c r="L97" s="173"/>
    </row>
    <row r="98" spans="1:65" s="2" customFormat="1" ht="21.7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6.9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53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29.25" customHeight="1">
      <c r="A100" s="36"/>
      <c r="B100" s="37"/>
      <c r="C100" s="167" t="s">
        <v>179</v>
      </c>
      <c r="D100" s="38"/>
      <c r="E100" s="38"/>
      <c r="F100" s="38"/>
      <c r="G100" s="38"/>
      <c r="H100" s="38"/>
      <c r="I100" s="38"/>
      <c r="J100" s="179">
        <f>ROUND(J101 + J102 + J103 + J104 + J105 + J106,2)</f>
        <v>0</v>
      </c>
      <c r="K100" s="38"/>
      <c r="L100" s="53"/>
      <c r="N100" s="180" t="s">
        <v>41</v>
      </c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8" customHeight="1">
      <c r="A101" s="36"/>
      <c r="B101" s="37"/>
      <c r="C101" s="38"/>
      <c r="D101" s="345" t="s">
        <v>180</v>
      </c>
      <c r="E101" s="344"/>
      <c r="F101" s="344"/>
      <c r="G101" s="38"/>
      <c r="H101" s="38"/>
      <c r="I101" s="38"/>
      <c r="J101" s="119">
        <v>0</v>
      </c>
      <c r="K101" s="38"/>
      <c r="L101" s="181"/>
      <c r="M101" s="182"/>
      <c r="N101" s="183" t="s">
        <v>43</v>
      </c>
      <c r="O101" s="182"/>
      <c r="P101" s="182"/>
      <c r="Q101" s="182"/>
      <c r="R101" s="182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5" t="s">
        <v>181</v>
      </c>
      <c r="AZ101" s="182"/>
      <c r="BA101" s="182"/>
      <c r="BB101" s="182"/>
      <c r="BC101" s="182"/>
      <c r="BD101" s="182"/>
      <c r="BE101" s="186">
        <f t="shared" ref="BE101:BE106" si="0">IF(N101="základná",J101,0)</f>
        <v>0</v>
      </c>
      <c r="BF101" s="186">
        <f t="shared" ref="BF101:BF106" si="1">IF(N101="znížená",J101,0)</f>
        <v>0</v>
      </c>
      <c r="BG101" s="186">
        <f t="shared" ref="BG101:BG106" si="2">IF(N101="zákl. prenesená",J101,0)</f>
        <v>0</v>
      </c>
      <c r="BH101" s="186">
        <f t="shared" ref="BH101:BH106" si="3">IF(N101="zníž. prenesená",J101,0)</f>
        <v>0</v>
      </c>
      <c r="BI101" s="186">
        <f t="shared" ref="BI101:BI106" si="4">IF(N101="nulová",J101,0)</f>
        <v>0</v>
      </c>
      <c r="BJ101" s="185" t="s">
        <v>87</v>
      </c>
      <c r="BK101" s="182"/>
      <c r="BL101" s="182"/>
      <c r="BM101" s="182"/>
    </row>
    <row r="102" spans="1:65" s="2" customFormat="1" ht="18" customHeight="1">
      <c r="A102" s="36"/>
      <c r="B102" s="37"/>
      <c r="C102" s="38"/>
      <c r="D102" s="345" t="s">
        <v>182</v>
      </c>
      <c r="E102" s="344"/>
      <c r="F102" s="344"/>
      <c r="G102" s="38"/>
      <c r="H102" s="38"/>
      <c r="I102" s="38"/>
      <c r="J102" s="119">
        <v>0</v>
      </c>
      <c r="K102" s="38"/>
      <c r="L102" s="181"/>
      <c r="M102" s="182"/>
      <c r="N102" s="183" t="s">
        <v>43</v>
      </c>
      <c r="O102" s="182"/>
      <c r="P102" s="182"/>
      <c r="Q102" s="182"/>
      <c r="R102" s="182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5" t="s">
        <v>181</v>
      </c>
      <c r="AZ102" s="182"/>
      <c r="BA102" s="182"/>
      <c r="BB102" s="182"/>
      <c r="BC102" s="182"/>
      <c r="BD102" s="182"/>
      <c r="BE102" s="186">
        <f t="shared" si="0"/>
        <v>0</v>
      </c>
      <c r="BF102" s="186">
        <f t="shared" si="1"/>
        <v>0</v>
      </c>
      <c r="BG102" s="186">
        <f t="shared" si="2"/>
        <v>0</v>
      </c>
      <c r="BH102" s="186">
        <f t="shared" si="3"/>
        <v>0</v>
      </c>
      <c r="BI102" s="186">
        <f t="shared" si="4"/>
        <v>0</v>
      </c>
      <c r="BJ102" s="185" t="s">
        <v>87</v>
      </c>
      <c r="BK102" s="182"/>
      <c r="BL102" s="182"/>
      <c r="BM102" s="182"/>
    </row>
    <row r="103" spans="1:65" s="2" customFormat="1" ht="18" customHeight="1">
      <c r="A103" s="36"/>
      <c r="B103" s="37"/>
      <c r="C103" s="38"/>
      <c r="D103" s="345" t="s">
        <v>183</v>
      </c>
      <c r="E103" s="344"/>
      <c r="F103" s="344"/>
      <c r="G103" s="38"/>
      <c r="H103" s="38"/>
      <c r="I103" s="38"/>
      <c r="J103" s="119">
        <v>0</v>
      </c>
      <c r="K103" s="38"/>
      <c r="L103" s="181"/>
      <c r="M103" s="182"/>
      <c r="N103" s="183" t="s">
        <v>43</v>
      </c>
      <c r="O103" s="182"/>
      <c r="P103" s="182"/>
      <c r="Q103" s="182"/>
      <c r="R103" s="182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5" t="s">
        <v>181</v>
      </c>
      <c r="AZ103" s="182"/>
      <c r="BA103" s="182"/>
      <c r="BB103" s="182"/>
      <c r="BC103" s="182"/>
      <c r="BD103" s="182"/>
      <c r="BE103" s="186">
        <f t="shared" si="0"/>
        <v>0</v>
      </c>
      <c r="BF103" s="186">
        <f t="shared" si="1"/>
        <v>0</v>
      </c>
      <c r="BG103" s="186">
        <f t="shared" si="2"/>
        <v>0</v>
      </c>
      <c r="BH103" s="186">
        <f t="shared" si="3"/>
        <v>0</v>
      </c>
      <c r="BI103" s="186">
        <f t="shared" si="4"/>
        <v>0</v>
      </c>
      <c r="BJ103" s="185" t="s">
        <v>87</v>
      </c>
      <c r="BK103" s="182"/>
      <c r="BL103" s="182"/>
      <c r="BM103" s="182"/>
    </row>
    <row r="104" spans="1:65" s="2" customFormat="1" ht="18" customHeight="1">
      <c r="A104" s="36"/>
      <c r="B104" s="37"/>
      <c r="C104" s="38"/>
      <c r="D104" s="345" t="s">
        <v>184</v>
      </c>
      <c r="E104" s="344"/>
      <c r="F104" s="344"/>
      <c r="G104" s="38"/>
      <c r="H104" s="38"/>
      <c r="I104" s="38"/>
      <c r="J104" s="119">
        <v>0</v>
      </c>
      <c r="K104" s="38"/>
      <c r="L104" s="181"/>
      <c r="M104" s="182"/>
      <c r="N104" s="183" t="s">
        <v>43</v>
      </c>
      <c r="O104" s="182"/>
      <c r="P104" s="182"/>
      <c r="Q104" s="182"/>
      <c r="R104" s="182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5" t="s">
        <v>181</v>
      </c>
      <c r="AZ104" s="182"/>
      <c r="BA104" s="182"/>
      <c r="BB104" s="182"/>
      <c r="BC104" s="182"/>
      <c r="BD104" s="182"/>
      <c r="BE104" s="186">
        <f t="shared" si="0"/>
        <v>0</v>
      </c>
      <c r="BF104" s="186">
        <f t="shared" si="1"/>
        <v>0</v>
      </c>
      <c r="BG104" s="186">
        <f t="shared" si="2"/>
        <v>0</v>
      </c>
      <c r="BH104" s="186">
        <f t="shared" si="3"/>
        <v>0</v>
      </c>
      <c r="BI104" s="186">
        <f t="shared" si="4"/>
        <v>0</v>
      </c>
      <c r="BJ104" s="185" t="s">
        <v>87</v>
      </c>
      <c r="BK104" s="182"/>
      <c r="BL104" s="182"/>
      <c r="BM104" s="182"/>
    </row>
    <row r="105" spans="1:65" s="2" customFormat="1" ht="18" customHeight="1">
      <c r="A105" s="36"/>
      <c r="B105" s="37"/>
      <c r="C105" s="38"/>
      <c r="D105" s="345" t="s">
        <v>185</v>
      </c>
      <c r="E105" s="344"/>
      <c r="F105" s="344"/>
      <c r="G105" s="38"/>
      <c r="H105" s="38"/>
      <c r="I105" s="38"/>
      <c r="J105" s="119">
        <v>0</v>
      </c>
      <c r="K105" s="38"/>
      <c r="L105" s="181"/>
      <c r="M105" s="182"/>
      <c r="N105" s="183" t="s">
        <v>43</v>
      </c>
      <c r="O105" s="182"/>
      <c r="P105" s="182"/>
      <c r="Q105" s="182"/>
      <c r="R105" s="182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5" t="s">
        <v>181</v>
      </c>
      <c r="AZ105" s="182"/>
      <c r="BA105" s="182"/>
      <c r="BB105" s="182"/>
      <c r="BC105" s="182"/>
      <c r="BD105" s="182"/>
      <c r="BE105" s="186">
        <f t="shared" si="0"/>
        <v>0</v>
      </c>
      <c r="BF105" s="186">
        <f t="shared" si="1"/>
        <v>0</v>
      </c>
      <c r="BG105" s="186">
        <f t="shared" si="2"/>
        <v>0</v>
      </c>
      <c r="BH105" s="186">
        <f t="shared" si="3"/>
        <v>0</v>
      </c>
      <c r="BI105" s="186">
        <f t="shared" si="4"/>
        <v>0</v>
      </c>
      <c r="BJ105" s="185" t="s">
        <v>87</v>
      </c>
      <c r="BK105" s="182"/>
      <c r="BL105" s="182"/>
      <c r="BM105" s="182"/>
    </row>
    <row r="106" spans="1:65" s="2" customFormat="1" ht="18" customHeight="1">
      <c r="A106" s="36"/>
      <c r="B106" s="37"/>
      <c r="C106" s="38"/>
      <c r="D106" s="118" t="s">
        <v>186</v>
      </c>
      <c r="E106" s="38"/>
      <c r="F106" s="38"/>
      <c r="G106" s="38"/>
      <c r="H106" s="38"/>
      <c r="I106" s="38"/>
      <c r="J106" s="119">
        <f>ROUND(J30*T106,2)</f>
        <v>0</v>
      </c>
      <c r="K106" s="38"/>
      <c r="L106" s="181"/>
      <c r="M106" s="182"/>
      <c r="N106" s="183" t="s">
        <v>43</v>
      </c>
      <c r="O106" s="182"/>
      <c r="P106" s="182"/>
      <c r="Q106" s="182"/>
      <c r="R106" s="182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5" t="s">
        <v>187</v>
      </c>
      <c r="AZ106" s="182"/>
      <c r="BA106" s="182"/>
      <c r="BB106" s="182"/>
      <c r="BC106" s="182"/>
      <c r="BD106" s="182"/>
      <c r="BE106" s="186">
        <f t="shared" si="0"/>
        <v>0</v>
      </c>
      <c r="BF106" s="186">
        <f t="shared" si="1"/>
        <v>0</v>
      </c>
      <c r="BG106" s="186">
        <f t="shared" si="2"/>
        <v>0</v>
      </c>
      <c r="BH106" s="186">
        <f t="shared" si="3"/>
        <v>0</v>
      </c>
      <c r="BI106" s="186">
        <f t="shared" si="4"/>
        <v>0</v>
      </c>
      <c r="BJ106" s="185" t="s">
        <v>87</v>
      </c>
      <c r="BK106" s="182"/>
      <c r="BL106" s="182"/>
      <c r="BM106" s="182"/>
    </row>
    <row r="107" spans="1:65" s="2" customFormat="1" ht="11.25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65" s="2" customFormat="1" ht="29.25" customHeight="1">
      <c r="A108" s="36"/>
      <c r="B108" s="37"/>
      <c r="C108" s="126" t="s">
        <v>151</v>
      </c>
      <c r="D108" s="127"/>
      <c r="E108" s="127"/>
      <c r="F108" s="127"/>
      <c r="G108" s="127"/>
      <c r="H108" s="127"/>
      <c r="I108" s="127"/>
      <c r="J108" s="128">
        <f>ROUND(J96+J100,2)</f>
        <v>0</v>
      </c>
      <c r="K108" s="127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5" s="2" customFormat="1" ht="6.95" customHeight="1">
      <c r="A109" s="36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3" spans="1:63" s="2" customFormat="1" ht="6.95" customHeight="1">
      <c r="A113" s="36"/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3" s="2" customFormat="1" ht="24.95" customHeight="1">
      <c r="A114" s="36"/>
      <c r="B114" s="37"/>
      <c r="C114" s="24" t="s">
        <v>188</v>
      </c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3" s="2" customFormat="1" ht="6.95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3" s="2" customFormat="1" ht="12" customHeight="1">
      <c r="A116" s="36"/>
      <c r="B116" s="37"/>
      <c r="C116" s="30" t="s">
        <v>15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3" s="2" customFormat="1" ht="26.25" customHeight="1">
      <c r="A117" s="36"/>
      <c r="B117" s="37"/>
      <c r="C117" s="38"/>
      <c r="D117" s="38"/>
      <c r="E117" s="353" t="str">
        <f>E7</f>
        <v>Rekonštrukcia Spišského hradu, Románsky palác a Západné paláce II.etapa</v>
      </c>
      <c r="F117" s="354"/>
      <c r="G117" s="354"/>
      <c r="H117" s="354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3" s="2" customFormat="1" ht="12" customHeight="1">
      <c r="A118" s="36"/>
      <c r="B118" s="37"/>
      <c r="C118" s="30" t="s">
        <v>153</v>
      </c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3" s="2" customFormat="1" ht="16.5" customHeight="1">
      <c r="A119" s="36"/>
      <c r="B119" s="37"/>
      <c r="C119" s="38"/>
      <c r="D119" s="38"/>
      <c r="E119" s="339" t="str">
        <f>E9</f>
        <v>6 - SO.06 - sanácia hradného brala</v>
      </c>
      <c r="F119" s="355"/>
      <c r="G119" s="355"/>
      <c r="H119" s="355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3" s="2" customFormat="1" ht="6.95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3" s="2" customFormat="1" ht="12" customHeight="1">
      <c r="A121" s="36"/>
      <c r="B121" s="37"/>
      <c r="C121" s="30" t="s">
        <v>19</v>
      </c>
      <c r="D121" s="38"/>
      <c r="E121" s="38"/>
      <c r="F121" s="28" t="str">
        <f>F12</f>
        <v xml:space="preserve"> </v>
      </c>
      <c r="G121" s="38"/>
      <c r="H121" s="38"/>
      <c r="I121" s="30" t="s">
        <v>21</v>
      </c>
      <c r="J121" s="68" t="str">
        <f>IF(J12="","",J12)</f>
        <v>20. 3. 2021</v>
      </c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3" s="2" customFormat="1" ht="6.95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3" s="2" customFormat="1" ht="25.7" customHeight="1">
      <c r="A123" s="36"/>
      <c r="B123" s="37"/>
      <c r="C123" s="30" t="s">
        <v>23</v>
      </c>
      <c r="D123" s="38"/>
      <c r="E123" s="38"/>
      <c r="F123" s="28" t="str">
        <f>E15</f>
        <v>Slovenské národné múzeum Bratislava</v>
      </c>
      <c r="G123" s="38"/>
      <c r="H123" s="38"/>
      <c r="I123" s="30" t="s">
        <v>29</v>
      </c>
      <c r="J123" s="33" t="str">
        <f>E21</f>
        <v>Štúdio J  J s.r.o. Levoča</v>
      </c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3" s="2" customFormat="1" ht="15.2" customHeight="1">
      <c r="A124" s="36"/>
      <c r="B124" s="37"/>
      <c r="C124" s="30" t="s">
        <v>27</v>
      </c>
      <c r="D124" s="38"/>
      <c r="E124" s="38"/>
      <c r="F124" s="28" t="str">
        <f>IF(E18="","",E18)</f>
        <v>Vyplň údaj</v>
      </c>
      <c r="G124" s="38"/>
      <c r="H124" s="38"/>
      <c r="I124" s="30" t="s">
        <v>31</v>
      </c>
      <c r="J124" s="33" t="str">
        <f>E24</f>
        <v>Anna Hricová</v>
      </c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3" s="2" customFormat="1" ht="10.35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3" s="11" customFormat="1" ht="29.25" customHeight="1">
      <c r="A126" s="187"/>
      <c r="B126" s="188"/>
      <c r="C126" s="189" t="s">
        <v>189</v>
      </c>
      <c r="D126" s="190" t="s">
        <v>62</v>
      </c>
      <c r="E126" s="190" t="s">
        <v>58</v>
      </c>
      <c r="F126" s="190" t="s">
        <v>59</v>
      </c>
      <c r="G126" s="190" t="s">
        <v>190</v>
      </c>
      <c r="H126" s="190" t="s">
        <v>191</v>
      </c>
      <c r="I126" s="190" t="s">
        <v>192</v>
      </c>
      <c r="J126" s="191" t="s">
        <v>158</v>
      </c>
      <c r="K126" s="192" t="s">
        <v>193</v>
      </c>
      <c r="L126" s="193"/>
      <c r="M126" s="77" t="s">
        <v>1</v>
      </c>
      <c r="N126" s="78" t="s">
        <v>41</v>
      </c>
      <c r="O126" s="78" t="s">
        <v>194</v>
      </c>
      <c r="P126" s="78" t="s">
        <v>195</v>
      </c>
      <c r="Q126" s="78" t="s">
        <v>196</v>
      </c>
      <c r="R126" s="78" t="s">
        <v>197</v>
      </c>
      <c r="S126" s="78" t="s">
        <v>198</v>
      </c>
      <c r="T126" s="79" t="s">
        <v>199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pans="1:63" s="2" customFormat="1" ht="22.9" customHeight="1">
      <c r="A127" s="36"/>
      <c r="B127" s="37"/>
      <c r="C127" s="84" t="s">
        <v>155</v>
      </c>
      <c r="D127" s="38"/>
      <c r="E127" s="38"/>
      <c r="F127" s="38"/>
      <c r="G127" s="38"/>
      <c r="H127" s="38"/>
      <c r="I127" s="38"/>
      <c r="J127" s="194">
        <f>BK127</f>
        <v>0</v>
      </c>
      <c r="K127" s="38"/>
      <c r="L127" s="39"/>
      <c r="M127" s="80"/>
      <c r="N127" s="195"/>
      <c r="O127" s="81"/>
      <c r="P127" s="196">
        <f>P128</f>
        <v>0</v>
      </c>
      <c r="Q127" s="81"/>
      <c r="R127" s="196">
        <f>R128</f>
        <v>0</v>
      </c>
      <c r="S127" s="81"/>
      <c r="T127" s="197">
        <f>T128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76</v>
      </c>
      <c r="AU127" s="18" t="s">
        <v>160</v>
      </c>
      <c r="BK127" s="198">
        <f>BK128</f>
        <v>0</v>
      </c>
    </row>
    <row r="128" spans="1:63" s="12" customFormat="1" ht="25.9" customHeight="1">
      <c r="B128" s="199"/>
      <c r="C128" s="200"/>
      <c r="D128" s="201" t="s">
        <v>76</v>
      </c>
      <c r="E128" s="202" t="s">
        <v>1471</v>
      </c>
      <c r="F128" s="202" t="s">
        <v>1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SUM(P129:P144)</f>
        <v>0</v>
      </c>
      <c r="Q128" s="207"/>
      <c r="R128" s="208">
        <f>SUM(R129:R144)</f>
        <v>0</v>
      </c>
      <c r="S128" s="207"/>
      <c r="T128" s="209">
        <f>SUM(T129:T144)</f>
        <v>0</v>
      </c>
      <c r="AR128" s="210" t="s">
        <v>81</v>
      </c>
      <c r="AT128" s="211" t="s">
        <v>76</v>
      </c>
      <c r="AU128" s="211" t="s">
        <v>77</v>
      </c>
      <c r="AY128" s="210" t="s">
        <v>202</v>
      </c>
      <c r="BK128" s="212">
        <f>SUM(BK129:BK144)</f>
        <v>0</v>
      </c>
    </row>
    <row r="129" spans="1:65" s="2" customFormat="1" ht="14.45" customHeight="1">
      <c r="A129" s="36"/>
      <c r="B129" s="37"/>
      <c r="C129" s="215" t="s">
        <v>81</v>
      </c>
      <c r="D129" s="215" t="s">
        <v>204</v>
      </c>
      <c r="E129" s="216" t="s">
        <v>4405</v>
      </c>
      <c r="F129" s="217" t="s">
        <v>4406</v>
      </c>
      <c r="G129" s="218" t="s">
        <v>223</v>
      </c>
      <c r="H129" s="219">
        <v>400</v>
      </c>
      <c r="I129" s="220"/>
      <c r="J129" s="221">
        <f>ROUND(I129*H129,2)</f>
        <v>0</v>
      </c>
      <c r="K129" s="222"/>
      <c r="L129" s="39"/>
      <c r="M129" s="223" t="s">
        <v>1</v>
      </c>
      <c r="N129" s="224" t="s">
        <v>43</v>
      </c>
      <c r="O129" s="73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7" t="s">
        <v>208</v>
      </c>
      <c r="AT129" s="227" t="s">
        <v>204</v>
      </c>
      <c r="AU129" s="227" t="s">
        <v>81</v>
      </c>
      <c r="AY129" s="18" t="s">
        <v>202</v>
      </c>
      <c r="BE129" s="122">
        <f>IF(N129="základná",J129,0)</f>
        <v>0</v>
      </c>
      <c r="BF129" s="122">
        <f>IF(N129="znížená",J129,0)</f>
        <v>0</v>
      </c>
      <c r="BG129" s="122">
        <f>IF(N129="zákl. prenesená",J129,0)</f>
        <v>0</v>
      </c>
      <c r="BH129" s="122">
        <f>IF(N129="zníž. prenesená",J129,0)</f>
        <v>0</v>
      </c>
      <c r="BI129" s="122">
        <f>IF(N129="nulová",J129,0)</f>
        <v>0</v>
      </c>
      <c r="BJ129" s="18" t="s">
        <v>87</v>
      </c>
      <c r="BK129" s="122">
        <f>ROUND(I129*H129,2)</f>
        <v>0</v>
      </c>
      <c r="BL129" s="18" t="s">
        <v>208</v>
      </c>
      <c r="BM129" s="227" t="s">
        <v>4407</v>
      </c>
    </row>
    <row r="130" spans="1:65" s="13" customFormat="1" ht="22.5">
      <c r="B130" s="228"/>
      <c r="C130" s="229"/>
      <c r="D130" s="230" t="s">
        <v>210</v>
      </c>
      <c r="E130" s="231" t="s">
        <v>1</v>
      </c>
      <c r="F130" s="232" t="s">
        <v>4408</v>
      </c>
      <c r="G130" s="229"/>
      <c r="H130" s="233">
        <v>400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AT130" s="239" t="s">
        <v>210</v>
      </c>
      <c r="AU130" s="239" t="s">
        <v>81</v>
      </c>
      <c r="AV130" s="13" t="s">
        <v>87</v>
      </c>
      <c r="AW130" s="13" t="s">
        <v>33</v>
      </c>
      <c r="AX130" s="13" t="s">
        <v>81</v>
      </c>
      <c r="AY130" s="239" t="s">
        <v>202</v>
      </c>
    </row>
    <row r="131" spans="1:65" s="16" customFormat="1" ht="33.75">
      <c r="B131" s="262"/>
      <c r="C131" s="263"/>
      <c r="D131" s="230" t="s">
        <v>210</v>
      </c>
      <c r="E131" s="264" t="s">
        <v>1</v>
      </c>
      <c r="F131" s="265" t="s">
        <v>4409</v>
      </c>
      <c r="G131" s="263"/>
      <c r="H131" s="264" t="s">
        <v>1</v>
      </c>
      <c r="I131" s="266"/>
      <c r="J131" s="263"/>
      <c r="K131" s="263"/>
      <c r="L131" s="267"/>
      <c r="M131" s="268"/>
      <c r="N131" s="269"/>
      <c r="O131" s="269"/>
      <c r="P131" s="269"/>
      <c r="Q131" s="269"/>
      <c r="R131" s="269"/>
      <c r="S131" s="269"/>
      <c r="T131" s="270"/>
      <c r="AT131" s="271" t="s">
        <v>210</v>
      </c>
      <c r="AU131" s="271" t="s">
        <v>81</v>
      </c>
      <c r="AV131" s="16" t="s">
        <v>81</v>
      </c>
      <c r="AW131" s="16" t="s">
        <v>33</v>
      </c>
      <c r="AX131" s="16" t="s">
        <v>77</v>
      </c>
      <c r="AY131" s="271" t="s">
        <v>202</v>
      </c>
    </row>
    <row r="132" spans="1:65" s="16" customFormat="1" ht="11.25">
      <c r="B132" s="262"/>
      <c r="C132" s="263"/>
      <c r="D132" s="230" t="s">
        <v>210</v>
      </c>
      <c r="E132" s="264" t="s">
        <v>1</v>
      </c>
      <c r="F132" s="265" t="s">
        <v>4410</v>
      </c>
      <c r="G132" s="263"/>
      <c r="H132" s="264" t="s">
        <v>1</v>
      </c>
      <c r="I132" s="266"/>
      <c r="J132" s="263"/>
      <c r="K132" s="263"/>
      <c r="L132" s="267"/>
      <c r="M132" s="268"/>
      <c r="N132" s="269"/>
      <c r="O132" s="269"/>
      <c r="P132" s="269"/>
      <c r="Q132" s="269"/>
      <c r="R132" s="269"/>
      <c r="S132" s="269"/>
      <c r="T132" s="270"/>
      <c r="AT132" s="271" t="s">
        <v>210</v>
      </c>
      <c r="AU132" s="271" t="s">
        <v>81</v>
      </c>
      <c r="AV132" s="16" t="s">
        <v>81</v>
      </c>
      <c r="AW132" s="16" t="s">
        <v>33</v>
      </c>
      <c r="AX132" s="16" t="s">
        <v>77</v>
      </c>
      <c r="AY132" s="271" t="s">
        <v>202</v>
      </c>
    </row>
    <row r="133" spans="1:65" s="16" customFormat="1" ht="11.25">
      <c r="B133" s="262"/>
      <c r="C133" s="263"/>
      <c r="D133" s="230" t="s">
        <v>210</v>
      </c>
      <c r="E133" s="264" t="s">
        <v>1</v>
      </c>
      <c r="F133" s="265" t="s">
        <v>4411</v>
      </c>
      <c r="G133" s="263"/>
      <c r="H133" s="264" t="s">
        <v>1</v>
      </c>
      <c r="I133" s="266"/>
      <c r="J133" s="263"/>
      <c r="K133" s="263"/>
      <c r="L133" s="267"/>
      <c r="M133" s="268"/>
      <c r="N133" s="269"/>
      <c r="O133" s="269"/>
      <c r="P133" s="269"/>
      <c r="Q133" s="269"/>
      <c r="R133" s="269"/>
      <c r="S133" s="269"/>
      <c r="T133" s="270"/>
      <c r="AT133" s="271" t="s">
        <v>210</v>
      </c>
      <c r="AU133" s="271" t="s">
        <v>81</v>
      </c>
      <c r="AV133" s="16" t="s">
        <v>81</v>
      </c>
      <c r="AW133" s="16" t="s">
        <v>33</v>
      </c>
      <c r="AX133" s="16" t="s">
        <v>77</v>
      </c>
      <c r="AY133" s="271" t="s">
        <v>202</v>
      </c>
    </row>
    <row r="134" spans="1:65" s="16" customFormat="1" ht="11.25">
      <c r="B134" s="262"/>
      <c r="C134" s="263"/>
      <c r="D134" s="230" t="s">
        <v>210</v>
      </c>
      <c r="E134" s="264" t="s">
        <v>1</v>
      </c>
      <c r="F134" s="265" t="s">
        <v>4412</v>
      </c>
      <c r="G134" s="263"/>
      <c r="H134" s="264" t="s">
        <v>1</v>
      </c>
      <c r="I134" s="266"/>
      <c r="J134" s="263"/>
      <c r="K134" s="263"/>
      <c r="L134" s="267"/>
      <c r="M134" s="268"/>
      <c r="N134" s="269"/>
      <c r="O134" s="269"/>
      <c r="P134" s="269"/>
      <c r="Q134" s="269"/>
      <c r="R134" s="269"/>
      <c r="S134" s="269"/>
      <c r="T134" s="270"/>
      <c r="AT134" s="271" t="s">
        <v>210</v>
      </c>
      <c r="AU134" s="271" t="s">
        <v>81</v>
      </c>
      <c r="AV134" s="16" t="s">
        <v>81</v>
      </c>
      <c r="AW134" s="16" t="s">
        <v>33</v>
      </c>
      <c r="AX134" s="16" t="s">
        <v>77</v>
      </c>
      <c r="AY134" s="271" t="s">
        <v>202</v>
      </c>
    </row>
    <row r="135" spans="1:65" s="16" customFormat="1" ht="33.75">
      <c r="B135" s="262"/>
      <c r="C135" s="263"/>
      <c r="D135" s="230" t="s">
        <v>210</v>
      </c>
      <c r="E135" s="264" t="s">
        <v>1</v>
      </c>
      <c r="F135" s="265" t="s">
        <v>4413</v>
      </c>
      <c r="G135" s="263"/>
      <c r="H135" s="264" t="s">
        <v>1</v>
      </c>
      <c r="I135" s="266"/>
      <c r="J135" s="263"/>
      <c r="K135" s="263"/>
      <c r="L135" s="267"/>
      <c r="M135" s="268"/>
      <c r="N135" s="269"/>
      <c r="O135" s="269"/>
      <c r="P135" s="269"/>
      <c r="Q135" s="269"/>
      <c r="R135" s="269"/>
      <c r="S135" s="269"/>
      <c r="T135" s="270"/>
      <c r="AT135" s="271" t="s">
        <v>210</v>
      </c>
      <c r="AU135" s="271" t="s">
        <v>81</v>
      </c>
      <c r="AV135" s="16" t="s">
        <v>81</v>
      </c>
      <c r="AW135" s="16" t="s">
        <v>33</v>
      </c>
      <c r="AX135" s="16" t="s">
        <v>77</v>
      </c>
      <c r="AY135" s="271" t="s">
        <v>202</v>
      </c>
    </row>
    <row r="136" spans="1:65" s="2" customFormat="1" ht="14.45" customHeight="1">
      <c r="A136" s="36"/>
      <c r="B136" s="37"/>
      <c r="C136" s="215" t="s">
        <v>87</v>
      </c>
      <c r="D136" s="215" t="s">
        <v>204</v>
      </c>
      <c r="E136" s="216" t="s">
        <v>4414</v>
      </c>
      <c r="F136" s="217" t="s">
        <v>4415</v>
      </c>
      <c r="G136" s="218" t="s">
        <v>287</v>
      </c>
      <c r="H136" s="219">
        <v>1</v>
      </c>
      <c r="I136" s="220"/>
      <c r="J136" s="221">
        <f t="shared" ref="J136:J144" si="5">ROUND(I136*H136,2)</f>
        <v>0</v>
      </c>
      <c r="K136" s="222"/>
      <c r="L136" s="39"/>
      <c r="M136" s="223" t="s">
        <v>1</v>
      </c>
      <c r="N136" s="224" t="s">
        <v>43</v>
      </c>
      <c r="O136" s="73"/>
      <c r="P136" s="225">
        <f t="shared" ref="P136:P144" si="6">O136*H136</f>
        <v>0</v>
      </c>
      <c r="Q136" s="225">
        <v>0</v>
      </c>
      <c r="R136" s="225">
        <f t="shared" ref="R136:R144" si="7">Q136*H136</f>
        <v>0</v>
      </c>
      <c r="S136" s="225">
        <v>0</v>
      </c>
      <c r="T136" s="226">
        <f t="shared" ref="T136:T144" si="8"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208</v>
      </c>
      <c r="AT136" s="227" t="s">
        <v>204</v>
      </c>
      <c r="AU136" s="227" t="s">
        <v>81</v>
      </c>
      <c r="AY136" s="18" t="s">
        <v>202</v>
      </c>
      <c r="BE136" s="122">
        <f t="shared" ref="BE136:BE144" si="9">IF(N136="základná",J136,0)</f>
        <v>0</v>
      </c>
      <c r="BF136" s="122">
        <f t="shared" ref="BF136:BF144" si="10">IF(N136="znížená",J136,0)</f>
        <v>0</v>
      </c>
      <c r="BG136" s="122">
        <f t="shared" ref="BG136:BG144" si="11">IF(N136="zákl. prenesená",J136,0)</f>
        <v>0</v>
      </c>
      <c r="BH136" s="122">
        <f t="shared" ref="BH136:BH144" si="12">IF(N136="zníž. prenesená",J136,0)</f>
        <v>0</v>
      </c>
      <c r="BI136" s="122">
        <f t="shared" ref="BI136:BI144" si="13">IF(N136="nulová",J136,0)</f>
        <v>0</v>
      </c>
      <c r="BJ136" s="18" t="s">
        <v>87</v>
      </c>
      <c r="BK136" s="122">
        <f t="shared" ref="BK136:BK144" si="14">ROUND(I136*H136,2)</f>
        <v>0</v>
      </c>
      <c r="BL136" s="18" t="s">
        <v>208</v>
      </c>
      <c r="BM136" s="227" t="s">
        <v>4416</v>
      </c>
    </row>
    <row r="137" spans="1:65" s="2" customFormat="1" ht="14.45" customHeight="1">
      <c r="A137" s="36"/>
      <c r="B137" s="37"/>
      <c r="C137" s="215" t="s">
        <v>215</v>
      </c>
      <c r="D137" s="215" t="s">
        <v>204</v>
      </c>
      <c r="E137" s="216" t="s">
        <v>4417</v>
      </c>
      <c r="F137" s="217" t="s">
        <v>4418</v>
      </c>
      <c r="G137" s="218" t="s">
        <v>223</v>
      </c>
      <c r="H137" s="219">
        <v>300</v>
      </c>
      <c r="I137" s="220"/>
      <c r="J137" s="221">
        <f t="shared" si="5"/>
        <v>0</v>
      </c>
      <c r="K137" s="222"/>
      <c r="L137" s="39"/>
      <c r="M137" s="223" t="s">
        <v>1</v>
      </c>
      <c r="N137" s="224" t="s">
        <v>43</v>
      </c>
      <c r="O137" s="73"/>
      <c r="P137" s="225">
        <f t="shared" si="6"/>
        <v>0</v>
      </c>
      <c r="Q137" s="225">
        <v>0</v>
      </c>
      <c r="R137" s="225">
        <f t="shared" si="7"/>
        <v>0</v>
      </c>
      <c r="S137" s="225">
        <v>0</v>
      </c>
      <c r="T137" s="226">
        <f t="shared" si="8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208</v>
      </c>
      <c r="AT137" s="227" t="s">
        <v>204</v>
      </c>
      <c r="AU137" s="227" t="s">
        <v>81</v>
      </c>
      <c r="AY137" s="18" t="s">
        <v>202</v>
      </c>
      <c r="BE137" s="122">
        <f t="shared" si="9"/>
        <v>0</v>
      </c>
      <c r="BF137" s="122">
        <f t="shared" si="10"/>
        <v>0</v>
      </c>
      <c r="BG137" s="122">
        <f t="shared" si="11"/>
        <v>0</v>
      </c>
      <c r="BH137" s="122">
        <f t="shared" si="12"/>
        <v>0</v>
      </c>
      <c r="BI137" s="122">
        <f t="shared" si="13"/>
        <v>0</v>
      </c>
      <c r="BJ137" s="18" t="s">
        <v>87</v>
      </c>
      <c r="BK137" s="122">
        <f t="shared" si="14"/>
        <v>0</v>
      </c>
      <c r="BL137" s="18" t="s">
        <v>208</v>
      </c>
      <c r="BM137" s="227" t="s">
        <v>4419</v>
      </c>
    </row>
    <row r="138" spans="1:65" s="2" customFormat="1" ht="24.2" customHeight="1">
      <c r="A138" s="36"/>
      <c r="B138" s="37"/>
      <c r="C138" s="215" t="s">
        <v>208</v>
      </c>
      <c r="D138" s="215" t="s">
        <v>204</v>
      </c>
      <c r="E138" s="216" t="s">
        <v>4420</v>
      </c>
      <c r="F138" s="217" t="s">
        <v>4421</v>
      </c>
      <c r="G138" s="218" t="s">
        <v>207</v>
      </c>
      <c r="H138" s="219">
        <v>10</v>
      </c>
      <c r="I138" s="220"/>
      <c r="J138" s="221">
        <f t="shared" si="5"/>
        <v>0</v>
      </c>
      <c r="K138" s="222"/>
      <c r="L138" s="39"/>
      <c r="M138" s="223" t="s">
        <v>1</v>
      </c>
      <c r="N138" s="224" t="s">
        <v>43</v>
      </c>
      <c r="O138" s="73"/>
      <c r="P138" s="225">
        <f t="shared" si="6"/>
        <v>0</v>
      </c>
      <c r="Q138" s="225">
        <v>0</v>
      </c>
      <c r="R138" s="225">
        <f t="shared" si="7"/>
        <v>0</v>
      </c>
      <c r="S138" s="225">
        <v>0</v>
      </c>
      <c r="T138" s="226">
        <f t="shared" si="8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208</v>
      </c>
      <c r="AT138" s="227" t="s">
        <v>204</v>
      </c>
      <c r="AU138" s="227" t="s">
        <v>81</v>
      </c>
      <c r="AY138" s="18" t="s">
        <v>202</v>
      </c>
      <c r="BE138" s="122">
        <f t="shared" si="9"/>
        <v>0</v>
      </c>
      <c r="BF138" s="122">
        <f t="shared" si="10"/>
        <v>0</v>
      </c>
      <c r="BG138" s="122">
        <f t="shared" si="11"/>
        <v>0</v>
      </c>
      <c r="BH138" s="122">
        <f t="shared" si="12"/>
        <v>0</v>
      </c>
      <c r="BI138" s="122">
        <f t="shared" si="13"/>
        <v>0</v>
      </c>
      <c r="BJ138" s="18" t="s">
        <v>87</v>
      </c>
      <c r="BK138" s="122">
        <f t="shared" si="14"/>
        <v>0</v>
      </c>
      <c r="BL138" s="18" t="s">
        <v>208</v>
      </c>
      <c r="BM138" s="227" t="s">
        <v>4422</v>
      </c>
    </row>
    <row r="139" spans="1:65" s="2" customFormat="1" ht="37.9" customHeight="1">
      <c r="A139" s="36"/>
      <c r="B139" s="37"/>
      <c r="C139" s="215" t="s">
        <v>119</v>
      </c>
      <c r="D139" s="215" t="s">
        <v>204</v>
      </c>
      <c r="E139" s="216" t="s">
        <v>4423</v>
      </c>
      <c r="F139" s="217" t="s">
        <v>4424</v>
      </c>
      <c r="G139" s="218" t="s">
        <v>207</v>
      </c>
      <c r="H139" s="219">
        <v>10</v>
      </c>
      <c r="I139" s="220"/>
      <c r="J139" s="221">
        <f t="shared" si="5"/>
        <v>0</v>
      </c>
      <c r="K139" s="222"/>
      <c r="L139" s="39"/>
      <c r="M139" s="223" t="s">
        <v>1</v>
      </c>
      <c r="N139" s="224" t="s">
        <v>43</v>
      </c>
      <c r="O139" s="73"/>
      <c r="P139" s="225">
        <f t="shared" si="6"/>
        <v>0</v>
      </c>
      <c r="Q139" s="225">
        <v>0</v>
      </c>
      <c r="R139" s="225">
        <f t="shared" si="7"/>
        <v>0</v>
      </c>
      <c r="S139" s="225">
        <v>0</v>
      </c>
      <c r="T139" s="226">
        <f t="shared" si="8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208</v>
      </c>
      <c r="AT139" s="227" t="s">
        <v>204</v>
      </c>
      <c r="AU139" s="227" t="s">
        <v>81</v>
      </c>
      <c r="AY139" s="18" t="s">
        <v>202</v>
      </c>
      <c r="BE139" s="122">
        <f t="shared" si="9"/>
        <v>0</v>
      </c>
      <c r="BF139" s="122">
        <f t="shared" si="10"/>
        <v>0</v>
      </c>
      <c r="BG139" s="122">
        <f t="shared" si="11"/>
        <v>0</v>
      </c>
      <c r="BH139" s="122">
        <f t="shared" si="12"/>
        <v>0</v>
      </c>
      <c r="BI139" s="122">
        <f t="shared" si="13"/>
        <v>0</v>
      </c>
      <c r="BJ139" s="18" t="s">
        <v>87</v>
      </c>
      <c r="BK139" s="122">
        <f t="shared" si="14"/>
        <v>0</v>
      </c>
      <c r="BL139" s="18" t="s">
        <v>208</v>
      </c>
      <c r="BM139" s="227" t="s">
        <v>4425</v>
      </c>
    </row>
    <row r="140" spans="1:65" s="2" customFormat="1" ht="14.45" customHeight="1">
      <c r="A140" s="36"/>
      <c r="B140" s="37"/>
      <c r="C140" s="215" t="s">
        <v>122</v>
      </c>
      <c r="D140" s="215" t="s">
        <v>204</v>
      </c>
      <c r="E140" s="216" t="s">
        <v>4426</v>
      </c>
      <c r="F140" s="217" t="s">
        <v>4427</v>
      </c>
      <c r="G140" s="218" t="s">
        <v>207</v>
      </c>
      <c r="H140" s="219">
        <v>10</v>
      </c>
      <c r="I140" s="220"/>
      <c r="J140" s="221">
        <f t="shared" si="5"/>
        <v>0</v>
      </c>
      <c r="K140" s="222"/>
      <c r="L140" s="39"/>
      <c r="M140" s="223" t="s">
        <v>1</v>
      </c>
      <c r="N140" s="224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208</v>
      </c>
      <c r="AT140" s="227" t="s">
        <v>204</v>
      </c>
      <c r="AU140" s="227" t="s">
        <v>81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208</v>
      </c>
      <c r="BM140" s="227" t="s">
        <v>4428</v>
      </c>
    </row>
    <row r="141" spans="1:65" s="2" customFormat="1" ht="24.2" customHeight="1">
      <c r="A141" s="36"/>
      <c r="B141" s="37"/>
      <c r="C141" s="215" t="s">
        <v>239</v>
      </c>
      <c r="D141" s="215" t="s">
        <v>204</v>
      </c>
      <c r="E141" s="216" t="s">
        <v>4429</v>
      </c>
      <c r="F141" s="217" t="s">
        <v>4430</v>
      </c>
      <c r="G141" s="218" t="s">
        <v>223</v>
      </c>
      <c r="H141" s="219">
        <v>300</v>
      </c>
      <c r="I141" s="220"/>
      <c r="J141" s="221">
        <f t="shared" si="5"/>
        <v>0</v>
      </c>
      <c r="K141" s="222"/>
      <c r="L141" s="39"/>
      <c r="M141" s="223" t="s">
        <v>1</v>
      </c>
      <c r="N141" s="224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208</v>
      </c>
      <c r="AT141" s="227" t="s">
        <v>204</v>
      </c>
      <c r="AU141" s="227" t="s">
        <v>81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208</v>
      </c>
      <c r="BM141" s="227" t="s">
        <v>4431</v>
      </c>
    </row>
    <row r="142" spans="1:65" s="2" customFormat="1" ht="14.45" customHeight="1">
      <c r="A142" s="36"/>
      <c r="B142" s="37"/>
      <c r="C142" s="215" t="s">
        <v>244</v>
      </c>
      <c r="D142" s="215" t="s">
        <v>204</v>
      </c>
      <c r="E142" s="216" t="s">
        <v>4432</v>
      </c>
      <c r="F142" s="217" t="s">
        <v>4433</v>
      </c>
      <c r="G142" s="218" t="s">
        <v>386</v>
      </c>
      <c r="H142" s="219">
        <v>20</v>
      </c>
      <c r="I142" s="220"/>
      <c r="J142" s="221">
        <f t="shared" si="5"/>
        <v>0</v>
      </c>
      <c r="K142" s="222"/>
      <c r="L142" s="39"/>
      <c r="M142" s="223" t="s">
        <v>1</v>
      </c>
      <c r="N142" s="224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208</v>
      </c>
      <c r="AT142" s="227" t="s">
        <v>204</v>
      </c>
      <c r="AU142" s="227" t="s">
        <v>81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208</v>
      </c>
      <c r="BM142" s="227" t="s">
        <v>4434</v>
      </c>
    </row>
    <row r="143" spans="1:65" s="2" customFormat="1" ht="14.45" customHeight="1">
      <c r="A143" s="36"/>
      <c r="B143" s="37"/>
      <c r="C143" s="215" t="s">
        <v>249</v>
      </c>
      <c r="D143" s="215" t="s">
        <v>204</v>
      </c>
      <c r="E143" s="216" t="s">
        <v>4435</v>
      </c>
      <c r="F143" s="217" t="s">
        <v>4436</v>
      </c>
      <c r="G143" s="218" t="s">
        <v>223</v>
      </c>
      <c r="H143" s="219">
        <v>8600</v>
      </c>
      <c r="I143" s="220"/>
      <c r="J143" s="221">
        <f t="shared" si="5"/>
        <v>0</v>
      </c>
      <c r="K143" s="222"/>
      <c r="L143" s="39"/>
      <c r="M143" s="223" t="s">
        <v>1</v>
      </c>
      <c r="N143" s="224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208</v>
      </c>
      <c r="AT143" s="227" t="s">
        <v>204</v>
      </c>
      <c r="AU143" s="227" t="s">
        <v>81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208</v>
      </c>
      <c r="BM143" s="227" t="s">
        <v>4437</v>
      </c>
    </row>
    <row r="144" spans="1:65" s="2" customFormat="1" ht="24.2" customHeight="1">
      <c r="A144" s="36"/>
      <c r="B144" s="37"/>
      <c r="C144" s="215" t="s">
        <v>253</v>
      </c>
      <c r="D144" s="215" t="s">
        <v>204</v>
      </c>
      <c r="E144" s="216" t="s">
        <v>4438</v>
      </c>
      <c r="F144" s="217" t="s">
        <v>4439</v>
      </c>
      <c r="G144" s="218" t="s">
        <v>223</v>
      </c>
      <c r="H144" s="219">
        <v>50</v>
      </c>
      <c r="I144" s="220"/>
      <c r="J144" s="221">
        <f t="shared" si="5"/>
        <v>0</v>
      </c>
      <c r="K144" s="222"/>
      <c r="L144" s="39"/>
      <c r="M144" s="284" t="s">
        <v>1</v>
      </c>
      <c r="N144" s="285" t="s">
        <v>43</v>
      </c>
      <c r="O144" s="286"/>
      <c r="P144" s="287">
        <f t="shared" si="6"/>
        <v>0</v>
      </c>
      <c r="Q144" s="287">
        <v>0</v>
      </c>
      <c r="R144" s="287">
        <f t="shared" si="7"/>
        <v>0</v>
      </c>
      <c r="S144" s="287">
        <v>0</v>
      </c>
      <c r="T144" s="288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208</v>
      </c>
      <c r="AT144" s="227" t="s">
        <v>204</v>
      </c>
      <c r="AU144" s="227" t="s">
        <v>81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208</v>
      </c>
      <c r="BM144" s="227" t="s">
        <v>4440</v>
      </c>
    </row>
    <row r="145" spans="1:31" s="2" customFormat="1" ht="6.95" customHeight="1">
      <c r="A145" s="36"/>
      <c r="B145" s="56"/>
      <c r="C145" s="57"/>
      <c r="D145" s="57"/>
      <c r="E145" s="57"/>
      <c r="F145" s="57"/>
      <c r="G145" s="57"/>
      <c r="H145" s="57"/>
      <c r="I145" s="57"/>
      <c r="J145" s="57"/>
      <c r="K145" s="57"/>
      <c r="L145" s="39"/>
      <c r="M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</sheetData>
  <sheetProtection algorithmName="SHA-512" hashValue="lT5RAg3jO3Ibsa8ChO0IKFEkLYHVX9LuH3O0wTyYvBdtsLjxT2/K33RW02mYsu+2H6GvK0q+nYjg4wAhxwGkNA==" saltValue="fJc5QEKtosTfL+ETHLIZnCkjnXj9ge2VOqebrrCFWP6z2Dcr6MALys5GnzrxCb1brsBYwYJpMGspoYHbbFT8Gg==" spinCount="100000" sheet="1" objects="1" scenarios="1" formatColumns="0" formatRows="0" autoFilter="0"/>
  <autoFilter ref="C126:K144"/>
  <mergeCells count="14">
    <mergeCell ref="D105:F105"/>
    <mergeCell ref="E117:H117"/>
    <mergeCell ref="E119:H119"/>
    <mergeCell ref="L2:V2"/>
    <mergeCell ref="E87:H87"/>
    <mergeCell ref="D101:F101"/>
    <mergeCell ref="D102:F102"/>
    <mergeCell ref="D103:F103"/>
    <mergeCell ref="D104:F10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1"/>
  <sheetViews>
    <sheetView showGridLines="0" tabSelected="1" topLeftCell="A1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127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2" customFormat="1" ht="12" customHeight="1">
      <c r="A8" s="36"/>
      <c r="B8" s="39"/>
      <c r="C8" s="36"/>
      <c r="D8" s="133" t="s">
        <v>153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8" t="s">
        <v>4441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33" t="s">
        <v>17</v>
      </c>
      <c r="E11" s="36"/>
      <c r="F11" s="112" t="s">
        <v>1</v>
      </c>
      <c r="G11" s="36"/>
      <c r="H11" s="36"/>
      <c r="I11" s="133" t="s">
        <v>18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33" t="s">
        <v>19</v>
      </c>
      <c r="E12" s="36"/>
      <c r="F12" s="112" t="s">
        <v>20</v>
      </c>
      <c r="G12" s="36"/>
      <c r="H12" s="36"/>
      <c r="I12" s="133" t="s">
        <v>21</v>
      </c>
      <c r="J12" s="134" t="str">
        <f>'Rekapitulácia stavby'!AN8</f>
        <v>20. 3. 2021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23</v>
      </c>
      <c r="E14" s="36"/>
      <c r="F14" s="36"/>
      <c r="G14" s="36"/>
      <c r="H14" s="36"/>
      <c r="I14" s="133" t="s">
        <v>24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12" t="s">
        <v>25</v>
      </c>
      <c r="F15" s="36"/>
      <c r="G15" s="36"/>
      <c r="H15" s="36"/>
      <c r="I15" s="133" t="s">
        <v>26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33" t="s">
        <v>27</v>
      </c>
      <c r="E17" s="36"/>
      <c r="F17" s="36"/>
      <c r="G17" s="36"/>
      <c r="H17" s="36"/>
      <c r="I17" s="133" t="s">
        <v>24</v>
      </c>
      <c r="J17" s="31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50" t="str">
        <f>'Rekapitulácia stavby'!E14</f>
        <v>Vyplň údaj</v>
      </c>
      <c r="F18" s="351"/>
      <c r="G18" s="351"/>
      <c r="H18" s="351"/>
      <c r="I18" s="133" t="s">
        <v>26</v>
      </c>
      <c r="J18" s="31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33" t="s">
        <v>29</v>
      </c>
      <c r="E20" s="36"/>
      <c r="F20" s="36"/>
      <c r="G20" s="36"/>
      <c r="H20" s="36"/>
      <c r="I20" s="133" t="s">
        <v>24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12" t="s">
        <v>30</v>
      </c>
      <c r="F21" s="36"/>
      <c r="G21" s="36"/>
      <c r="H21" s="36"/>
      <c r="I21" s="133" t="s">
        <v>26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33" t="s">
        <v>31</v>
      </c>
      <c r="E23" s="36"/>
      <c r="F23" s="36"/>
      <c r="G23" s="36"/>
      <c r="H23" s="36"/>
      <c r="I23" s="133" t="s">
        <v>24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12" t="s">
        <v>32</v>
      </c>
      <c r="F24" s="36"/>
      <c r="G24" s="36"/>
      <c r="H24" s="36"/>
      <c r="I24" s="133" t="s">
        <v>26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33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5"/>
      <c r="B27" s="136"/>
      <c r="C27" s="135"/>
      <c r="D27" s="135"/>
      <c r="E27" s="352" t="s">
        <v>1</v>
      </c>
      <c r="F27" s="352"/>
      <c r="G27" s="352"/>
      <c r="H27" s="35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8"/>
      <c r="E29" s="138"/>
      <c r="F29" s="138"/>
      <c r="G29" s="138"/>
      <c r="H29" s="138"/>
      <c r="I29" s="138"/>
      <c r="J29" s="138"/>
      <c r="K29" s="13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39"/>
      <c r="C30" s="36"/>
      <c r="D30" s="112" t="s">
        <v>155</v>
      </c>
      <c r="E30" s="36"/>
      <c r="F30" s="36"/>
      <c r="G30" s="36"/>
      <c r="H30" s="36"/>
      <c r="I30" s="36"/>
      <c r="J30" s="139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39"/>
      <c r="C31" s="36"/>
      <c r="D31" s="140" t="s">
        <v>141</v>
      </c>
      <c r="E31" s="36"/>
      <c r="F31" s="36"/>
      <c r="G31" s="36"/>
      <c r="H31" s="36"/>
      <c r="I31" s="36"/>
      <c r="J31" s="139">
        <f>J109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39"/>
      <c r="C32" s="36"/>
      <c r="D32" s="141" t="s">
        <v>37</v>
      </c>
      <c r="E32" s="36"/>
      <c r="F32" s="36"/>
      <c r="G32" s="36"/>
      <c r="H32" s="36"/>
      <c r="I32" s="36"/>
      <c r="J32" s="142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39"/>
      <c r="C33" s="36"/>
      <c r="D33" s="138"/>
      <c r="E33" s="138"/>
      <c r="F33" s="138"/>
      <c r="G33" s="138"/>
      <c r="H33" s="138"/>
      <c r="I33" s="138"/>
      <c r="J33" s="138"/>
      <c r="K33" s="13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36"/>
      <c r="F34" s="143" t="s">
        <v>39</v>
      </c>
      <c r="G34" s="36"/>
      <c r="H34" s="36"/>
      <c r="I34" s="143" t="s">
        <v>38</v>
      </c>
      <c r="J34" s="143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39"/>
      <c r="C35" s="36"/>
      <c r="D35" s="144" t="s">
        <v>41</v>
      </c>
      <c r="E35" s="133" t="s">
        <v>42</v>
      </c>
      <c r="F35" s="145">
        <f>ROUND((SUM(BE109:BE116) + SUM(BE136:BE190)),  2)</f>
        <v>0</v>
      </c>
      <c r="G35" s="36"/>
      <c r="H35" s="36"/>
      <c r="I35" s="146">
        <v>0.2</v>
      </c>
      <c r="J35" s="145">
        <f>ROUND(((SUM(BE109:BE116) + SUM(BE136:BE190))*I35),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133" t="s">
        <v>43</v>
      </c>
      <c r="F36" s="145">
        <f>ROUND((SUM(BF109:BF116) + SUM(BF136:BF190)),  2)</f>
        <v>0</v>
      </c>
      <c r="G36" s="36"/>
      <c r="H36" s="36"/>
      <c r="I36" s="146">
        <v>0.2</v>
      </c>
      <c r="J36" s="145">
        <f>ROUND(((SUM(BF109:BF116) + SUM(BF136:BF190))*I36),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33" t="s">
        <v>44</v>
      </c>
      <c r="F37" s="145">
        <f>ROUND((SUM(BG109:BG116) + SUM(BG136:BG190)),  2)</f>
        <v>0</v>
      </c>
      <c r="G37" s="36"/>
      <c r="H37" s="36"/>
      <c r="I37" s="146">
        <v>0.2</v>
      </c>
      <c r="J37" s="14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39"/>
      <c r="C38" s="36"/>
      <c r="D38" s="36"/>
      <c r="E38" s="133" t="s">
        <v>45</v>
      </c>
      <c r="F38" s="145">
        <f>ROUND((SUM(BH109:BH116) + SUM(BH136:BH190)),  2)</f>
        <v>0</v>
      </c>
      <c r="G38" s="36"/>
      <c r="H38" s="36"/>
      <c r="I38" s="146">
        <v>0.2</v>
      </c>
      <c r="J38" s="145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46</v>
      </c>
      <c r="F39" s="145">
        <f>ROUND((SUM(BI109:BI116) + SUM(BI136:BI190)),  2)</f>
        <v>0</v>
      </c>
      <c r="G39" s="36"/>
      <c r="H39" s="36"/>
      <c r="I39" s="146">
        <v>0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39"/>
      <c r="C41" s="147"/>
      <c r="D41" s="148" t="s">
        <v>47</v>
      </c>
      <c r="E41" s="149"/>
      <c r="F41" s="149"/>
      <c r="G41" s="150" t="s">
        <v>48</v>
      </c>
      <c r="H41" s="151" t="s">
        <v>49</v>
      </c>
      <c r="I41" s="149"/>
      <c r="J41" s="152">
        <f>SUM(J32:J39)</f>
        <v>0</v>
      </c>
      <c r="K41" s="153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153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39" t="str">
        <f>E9</f>
        <v>11 - SO.11 - slaboprúdové rozvody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19</v>
      </c>
      <c r="D89" s="38"/>
      <c r="E89" s="38"/>
      <c r="F89" s="28" t="str">
        <f>F12</f>
        <v xml:space="preserve"> </v>
      </c>
      <c r="G89" s="38"/>
      <c r="H89" s="38"/>
      <c r="I89" s="30" t="s">
        <v>21</v>
      </c>
      <c r="J89" s="68" t="str">
        <f>IF(J12="","",J12)</f>
        <v>20. 3. 2021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25.7" customHeight="1">
      <c r="A91" s="36"/>
      <c r="B91" s="37"/>
      <c r="C91" s="30" t="s">
        <v>23</v>
      </c>
      <c r="D91" s="38"/>
      <c r="E91" s="38"/>
      <c r="F91" s="28" t="str">
        <f>E15</f>
        <v>Slovenské národné múzeum Bratislava</v>
      </c>
      <c r="G91" s="38"/>
      <c r="H91" s="38"/>
      <c r="I91" s="30" t="s">
        <v>29</v>
      </c>
      <c r="J91" s="33" t="str">
        <f>E21</f>
        <v>Štúdio J  J s.r.o. Levoča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27</v>
      </c>
      <c r="D92" s="38"/>
      <c r="E92" s="38"/>
      <c r="F92" s="28" t="str">
        <f>IF(E18="","",E18)</f>
        <v>Vyplň údaj</v>
      </c>
      <c r="G92" s="38"/>
      <c r="H92" s="38"/>
      <c r="I92" s="30" t="s">
        <v>31</v>
      </c>
      <c r="J92" s="33" t="str">
        <f>E24</f>
        <v>Anna Hricová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5" t="s">
        <v>157</v>
      </c>
      <c r="D94" s="127"/>
      <c r="E94" s="127"/>
      <c r="F94" s="127"/>
      <c r="G94" s="127"/>
      <c r="H94" s="127"/>
      <c r="I94" s="127"/>
      <c r="J94" s="166" t="s">
        <v>158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67" t="s">
        <v>159</v>
      </c>
      <c r="D96" s="38"/>
      <c r="E96" s="38"/>
      <c r="F96" s="38"/>
      <c r="G96" s="38"/>
      <c r="H96" s="38"/>
      <c r="I96" s="38"/>
      <c r="J96" s="86">
        <f>J136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160</v>
      </c>
    </row>
    <row r="97" spans="1:65" s="9" customFormat="1" ht="24.95" customHeight="1">
      <c r="B97" s="168"/>
      <c r="C97" s="169"/>
      <c r="D97" s="170" t="s">
        <v>4442</v>
      </c>
      <c r="E97" s="171"/>
      <c r="F97" s="171"/>
      <c r="G97" s="171"/>
      <c r="H97" s="171"/>
      <c r="I97" s="171"/>
      <c r="J97" s="172">
        <f>J137</f>
        <v>0</v>
      </c>
      <c r="K97" s="169"/>
      <c r="L97" s="173"/>
    </row>
    <row r="98" spans="1:65" s="10" customFormat="1" ht="19.899999999999999" customHeight="1">
      <c r="B98" s="174"/>
      <c r="C98" s="106"/>
      <c r="D98" s="175" t="s">
        <v>4443</v>
      </c>
      <c r="E98" s="176"/>
      <c r="F98" s="176"/>
      <c r="G98" s="176"/>
      <c r="H98" s="176"/>
      <c r="I98" s="176"/>
      <c r="J98" s="177">
        <f>J138</f>
        <v>0</v>
      </c>
      <c r="K98" s="106"/>
      <c r="L98" s="178"/>
    </row>
    <row r="99" spans="1:65" s="10" customFormat="1" ht="19.899999999999999" customHeight="1">
      <c r="B99" s="174"/>
      <c r="C99" s="106"/>
      <c r="D99" s="175" t="s">
        <v>4444</v>
      </c>
      <c r="E99" s="176"/>
      <c r="F99" s="176"/>
      <c r="G99" s="176"/>
      <c r="H99" s="176"/>
      <c r="I99" s="176"/>
      <c r="J99" s="177">
        <f>J145</f>
        <v>0</v>
      </c>
      <c r="K99" s="106"/>
      <c r="L99" s="178"/>
    </row>
    <row r="100" spans="1:65" s="10" customFormat="1" ht="19.899999999999999" customHeight="1">
      <c r="B100" s="174"/>
      <c r="C100" s="106"/>
      <c r="D100" s="175" t="s">
        <v>4445</v>
      </c>
      <c r="E100" s="176"/>
      <c r="F100" s="176"/>
      <c r="G100" s="176"/>
      <c r="H100" s="176"/>
      <c r="I100" s="176"/>
      <c r="J100" s="177">
        <f>J155</f>
        <v>0</v>
      </c>
      <c r="K100" s="106"/>
      <c r="L100" s="178"/>
    </row>
    <row r="101" spans="1:65" s="10" customFormat="1" ht="19.899999999999999" customHeight="1">
      <c r="B101" s="174"/>
      <c r="C101" s="106"/>
      <c r="D101" s="175" t="s">
        <v>4446</v>
      </c>
      <c r="E101" s="176"/>
      <c r="F101" s="176"/>
      <c r="G101" s="176"/>
      <c r="H101" s="176"/>
      <c r="I101" s="176"/>
      <c r="J101" s="177">
        <f>J157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4447</v>
      </c>
      <c r="E102" s="176"/>
      <c r="F102" s="176"/>
      <c r="G102" s="176"/>
      <c r="H102" s="176"/>
      <c r="I102" s="176"/>
      <c r="J102" s="177">
        <f>J162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4448</v>
      </c>
      <c r="E103" s="176"/>
      <c r="F103" s="176"/>
      <c r="G103" s="176"/>
      <c r="H103" s="176"/>
      <c r="I103" s="176"/>
      <c r="J103" s="177">
        <f>J168</f>
        <v>0</v>
      </c>
      <c r="K103" s="106"/>
      <c r="L103" s="178"/>
    </row>
    <row r="104" spans="1:65" s="10" customFormat="1" ht="19.899999999999999" customHeight="1">
      <c r="B104" s="174"/>
      <c r="C104" s="106"/>
      <c r="D104" s="175" t="s">
        <v>4449</v>
      </c>
      <c r="E104" s="176"/>
      <c r="F104" s="176"/>
      <c r="G104" s="176"/>
      <c r="H104" s="176"/>
      <c r="I104" s="176"/>
      <c r="J104" s="177">
        <f>J174</f>
        <v>0</v>
      </c>
      <c r="K104" s="106"/>
      <c r="L104" s="178"/>
    </row>
    <row r="105" spans="1:65" s="10" customFormat="1" ht="19.899999999999999" customHeight="1">
      <c r="B105" s="174"/>
      <c r="C105" s="106"/>
      <c r="D105" s="175" t="s">
        <v>4450</v>
      </c>
      <c r="E105" s="176"/>
      <c r="F105" s="176"/>
      <c r="G105" s="176"/>
      <c r="H105" s="176"/>
      <c r="I105" s="176"/>
      <c r="J105" s="177">
        <f>J178</f>
        <v>0</v>
      </c>
      <c r="K105" s="106"/>
      <c r="L105" s="178"/>
    </row>
    <row r="106" spans="1:65" s="10" customFormat="1" ht="19.899999999999999" customHeight="1">
      <c r="B106" s="174"/>
      <c r="C106" s="106"/>
      <c r="D106" s="175" t="s">
        <v>4451</v>
      </c>
      <c r="E106" s="176"/>
      <c r="F106" s="176"/>
      <c r="G106" s="176"/>
      <c r="H106" s="176"/>
      <c r="I106" s="176"/>
      <c r="J106" s="177">
        <f>J188</f>
        <v>0</v>
      </c>
      <c r="K106" s="106"/>
      <c r="L106" s="178"/>
    </row>
    <row r="107" spans="1:65" s="2" customFormat="1" ht="21.75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65" s="2" customFormat="1" ht="6.95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65" s="2" customFormat="1" ht="29.25" customHeight="1">
      <c r="A109" s="36"/>
      <c r="B109" s="37"/>
      <c r="C109" s="167" t="s">
        <v>179</v>
      </c>
      <c r="D109" s="38"/>
      <c r="E109" s="38"/>
      <c r="F109" s="38"/>
      <c r="G109" s="38"/>
      <c r="H109" s="38"/>
      <c r="I109" s="38"/>
      <c r="J109" s="179">
        <f>ROUND(J110 + J111 + J112 + J113 + J114 + J115,2)</f>
        <v>0</v>
      </c>
      <c r="K109" s="38"/>
      <c r="L109" s="53"/>
      <c r="N109" s="180" t="s">
        <v>41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5" s="2" customFormat="1" ht="18" customHeight="1">
      <c r="A110" s="36"/>
      <c r="B110" s="37"/>
      <c r="C110" s="38"/>
      <c r="D110" s="345" t="s">
        <v>180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ref="BE110:BE115" si="0">IF(N110="základná",J110,0)</f>
        <v>0</v>
      </c>
      <c r="BF110" s="186">
        <f t="shared" ref="BF110:BF115" si="1">IF(N110="znížená",J110,0)</f>
        <v>0</v>
      </c>
      <c r="BG110" s="186">
        <f t="shared" ref="BG110:BG115" si="2">IF(N110="zákl. prenesená",J110,0)</f>
        <v>0</v>
      </c>
      <c r="BH110" s="186">
        <f t="shared" ref="BH110:BH115" si="3">IF(N110="zníž. prenesená",J110,0)</f>
        <v>0</v>
      </c>
      <c r="BI110" s="186">
        <f t="shared" ref="BI110:BI115" si="4">IF(N110="nulová",J110,0)</f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345" t="s">
        <v>182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345" t="s">
        <v>183</v>
      </c>
      <c r="E112" s="344"/>
      <c r="F112" s="344"/>
      <c r="G112" s="38"/>
      <c r="H112" s="38"/>
      <c r="I112" s="38"/>
      <c r="J112" s="119"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181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65" s="2" customFormat="1" ht="18" customHeight="1">
      <c r="A113" s="36"/>
      <c r="B113" s="37"/>
      <c r="C113" s="38"/>
      <c r="D113" s="345" t="s">
        <v>184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si="0"/>
        <v>0</v>
      </c>
      <c r="BF113" s="186">
        <f t="shared" si="1"/>
        <v>0</v>
      </c>
      <c r="BG113" s="186">
        <f t="shared" si="2"/>
        <v>0</v>
      </c>
      <c r="BH113" s="186">
        <f t="shared" si="3"/>
        <v>0</v>
      </c>
      <c r="BI113" s="186">
        <f t="shared" si="4"/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345" t="s">
        <v>185</v>
      </c>
      <c r="E114" s="344"/>
      <c r="F114" s="344"/>
      <c r="G114" s="38"/>
      <c r="H114" s="38"/>
      <c r="I114" s="38"/>
      <c r="J114" s="119"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181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8" customHeight="1">
      <c r="A115" s="36"/>
      <c r="B115" s="37"/>
      <c r="C115" s="38"/>
      <c r="D115" s="118" t="s">
        <v>186</v>
      </c>
      <c r="E115" s="38"/>
      <c r="F115" s="38"/>
      <c r="G115" s="38"/>
      <c r="H115" s="38"/>
      <c r="I115" s="38"/>
      <c r="J115" s="119">
        <f>ROUND(J30*T115,2)</f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187</v>
      </c>
      <c r="AZ115" s="182"/>
      <c r="BA115" s="182"/>
      <c r="BB115" s="182"/>
      <c r="BC115" s="182"/>
      <c r="BD115" s="182"/>
      <c r="BE115" s="186">
        <f t="shared" si="0"/>
        <v>0</v>
      </c>
      <c r="BF115" s="186">
        <f t="shared" si="1"/>
        <v>0</v>
      </c>
      <c r="BG115" s="186">
        <f t="shared" si="2"/>
        <v>0</v>
      </c>
      <c r="BH115" s="186">
        <f t="shared" si="3"/>
        <v>0</v>
      </c>
      <c r="BI115" s="186">
        <f t="shared" si="4"/>
        <v>0</v>
      </c>
      <c r="BJ115" s="185" t="s">
        <v>87</v>
      </c>
      <c r="BK115" s="182"/>
      <c r="BL115" s="182"/>
      <c r="BM115" s="182"/>
    </row>
    <row r="116" spans="1:65" s="2" customFormat="1" ht="11.25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29.25" customHeight="1">
      <c r="A117" s="36"/>
      <c r="B117" s="37"/>
      <c r="C117" s="126" t="s">
        <v>151</v>
      </c>
      <c r="D117" s="127"/>
      <c r="E117" s="127"/>
      <c r="F117" s="127"/>
      <c r="G117" s="127"/>
      <c r="H117" s="127"/>
      <c r="I117" s="127"/>
      <c r="J117" s="128">
        <f>ROUND(J96+J109,2)</f>
        <v>0</v>
      </c>
      <c r="K117" s="127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6.95" customHeight="1">
      <c r="A118" s="36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pans="1:65" s="2" customFormat="1" ht="6.95" customHeight="1">
      <c r="A122" s="36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24.95" customHeight="1">
      <c r="A123" s="36"/>
      <c r="B123" s="37"/>
      <c r="C123" s="24" t="s">
        <v>188</v>
      </c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6.95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2" customFormat="1" ht="12" customHeight="1">
      <c r="A125" s="36"/>
      <c r="B125" s="37"/>
      <c r="C125" s="30" t="s">
        <v>15</v>
      </c>
      <c r="D125" s="38"/>
      <c r="E125" s="38"/>
      <c r="F125" s="38"/>
      <c r="G125" s="38"/>
      <c r="H125" s="38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26.25" customHeight="1">
      <c r="A126" s="36"/>
      <c r="B126" s="37"/>
      <c r="C126" s="38"/>
      <c r="D126" s="38"/>
      <c r="E126" s="353" t="str">
        <f>E7</f>
        <v>Rekonštrukcia Spišského hradu, Románsky palác a Západné paláce II.etapa</v>
      </c>
      <c r="F126" s="354"/>
      <c r="G126" s="354"/>
      <c r="H126" s="354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12" customHeight="1">
      <c r="A127" s="36"/>
      <c r="B127" s="37"/>
      <c r="C127" s="30" t="s">
        <v>153</v>
      </c>
      <c r="D127" s="38"/>
      <c r="E127" s="38"/>
      <c r="F127" s="38"/>
      <c r="G127" s="38"/>
      <c r="H127" s="38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6.5" customHeight="1">
      <c r="A128" s="36"/>
      <c r="B128" s="37"/>
      <c r="C128" s="38"/>
      <c r="D128" s="38"/>
      <c r="E128" s="339" t="str">
        <f>E9</f>
        <v>11 - SO.11 - slaboprúdové rozvody</v>
      </c>
      <c r="F128" s="355"/>
      <c r="G128" s="355"/>
      <c r="H128" s="355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12" customHeight="1">
      <c r="A130" s="36"/>
      <c r="B130" s="37"/>
      <c r="C130" s="30" t="s">
        <v>19</v>
      </c>
      <c r="D130" s="38"/>
      <c r="E130" s="38"/>
      <c r="F130" s="28" t="str">
        <f>F12</f>
        <v xml:space="preserve"> </v>
      </c>
      <c r="G130" s="38"/>
      <c r="H130" s="38"/>
      <c r="I130" s="30" t="s">
        <v>21</v>
      </c>
      <c r="J130" s="68" t="str">
        <f>IF(J12="","",J12)</f>
        <v>20. 3. 2021</v>
      </c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6.95" customHeight="1">
      <c r="A131" s="36"/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25.7" customHeight="1">
      <c r="A132" s="36"/>
      <c r="B132" s="37"/>
      <c r="C132" s="30" t="s">
        <v>23</v>
      </c>
      <c r="D132" s="38"/>
      <c r="E132" s="38"/>
      <c r="F132" s="28" t="str">
        <f>E15</f>
        <v>Slovenské národné múzeum Bratislava</v>
      </c>
      <c r="G132" s="38"/>
      <c r="H132" s="38"/>
      <c r="I132" s="30" t="s">
        <v>29</v>
      </c>
      <c r="J132" s="33" t="str">
        <f>E21</f>
        <v>Štúdio J  J s.r.o. Levoča</v>
      </c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5.2" customHeight="1">
      <c r="A133" s="36"/>
      <c r="B133" s="37"/>
      <c r="C133" s="30" t="s">
        <v>27</v>
      </c>
      <c r="D133" s="38"/>
      <c r="E133" s="38"/>
      <c r="F133" s="28" t="str">
        <f>IF(E18="","",E18)</f>
        <v>Vyplň údaj</v>
      </c>
      <c r="G133" s="38"/>
      <c r="H133" s="38"/>
      <c r="I133" s="30" t="s">
        <v>31</v>
      </c>
      <c r="J133" s="33" t="str">
        <f>E24</f>
        <v>Anna Hricová</v>
      </c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10.35" customHeight="1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11" customFormat="1" ht="29.25" customHeight="1">
      <c r="A135" s="187"/>
      <c r="B135" s="188"/>
      <c r="C135" s="189" t="s">
        <v>189</v>
      </c>
      <c r="D135" s="190" t="s">
        <v>62</v>
      </c>
      <c r="E135" s="190" t="s">
        <v>58</v>
      </c>
      <c r="F135" s="190" t="s">
        <v>59</v>
      </c>
      <c r="G135" s="190" t="s">
        <v>190</v>
      </c>
      <c r="H135" s="190" t="s">
        <v>191</v>
      </c>
      <c r="I135" s="190" t="s">
        <v>192</v>
      </c>
      <c r="J135" s="191" t="s">
        <v>158</v>
      </c>
      <c r="K135" s="192" t="s">
        <v>193</v>
      </c>
      <c r="L135" s="193"/>
      <c r="M135" s="77" t="s">
        <v>1</v>
      </c>
      <c r="N135" s="78" t="s">
        <v>41</v>
      </c>
      <c r="O135" s="78" t="s">
        <v>194</v>
      </c>
      <c r="P135" s="78" t="s">
        <v>195</v>
      </c>
      <c r="Q135" s="78" t="s">
        <v>196</v>
      </c>
      <c r="R135" s="78" t="s">
        <v>197</v>
      </c>
      <c r="S135" s="78" t="s">
        <v>198</v>
      </c>
      <c r="T135" s="79" t="s">
        <v>199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</row>
    <row r="136" spans="1:65" s="2" customFormat="1" ht="22.9" customHeight="1">
      <c r="A136" s="36"/>
      <c r="B136" s="37"/>
      <c r="C136" s="84" t="s">
        <v>155</v>
      </c>
      <c r="D136" s="38"/>
      <c r="E136" s="38"/>
      <c r="F136" s="38"/>
      <c r="G136" s="38"/>
      <c r="H136" s="38"/>
      <c r="I136" s="38"/>
      <c r="J136" s="194">
        <f>BK136</f>
        <v>0</v>
      </c>
      <c r="K136" s="38"/>
      <c r="L136" s="39"/>
      <c r="M136" s="80"/>
      <c r="N136" s="195"/>
      <c r="O136" s="81"/>
      <c r="P136" s="196">
        <f>P137</f>
        <v>0</v>
      </c>
      <c r="Q136" s="81"/>
      <c r="R136" s="196">
        <f>R137</f>
        <v>0</v>
      </c>
      <c r="S136" s="81"/>
      <c r="T136" s="197">
        <f>T137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76</v>
      </c>
      <c r="AU136" s="18" t="s">
        <v>160</v>
      </c>
      <c r="BK136" s="198">
        <f>BK137</f>
        <v>0</v>
      </c>
    </row>
    <row r="137" spans="1:65" s="12" customFormat="1" ht="25.9" customHeight="1">
      <c r="B137" s="199"/>
      <c r="C137" s="200"/>
      <c r="D137" s="201" t="s">
        <v>76</v>
      </c>
      <c r="E137" s="202" t="s">
        <v>489</v>
      </c>
      <c r="F137" s="202" t="s">
        <v>1472</v>
      </c>
      <c r="G137" s="200"/>
      <c r="H137" s="200"/>
      <c r="I137" s="203"/>
      <c r="J137" s="204">
        <f>BK137</f>
        <v>0</v>
      </c>
      <c r="K137" s="200"/>
      <c r="L137" s="205"/>
      <c r="M137" s="206"/>
      <c r="N137" s="207"/>
      <c r="O137" s="207"/>
      <c r="P137" s="208">
        <f>P138+P145+P155+P157+P162+P168+P174+P178+P188</f>
        <v>0</v>
      </c>
      <c r="Q137" s="207"/>
      <c r="R137" s="208">
        <f>R138+R145+R155+R157+R162+R168+R174+R178+R188</f>
        <v>0</v>
      </c>
      <c r="S137" s="207"/>
      <c r="T137" s="209">
        <f>T138+T145+T155+T157+T162+T168+T174+T178+T188</f>
        <v>0</v>
      </c>
      <c r="AR137" s="210" t="s">
        <v>215</v>
      </c>
      <c r="AT137" s="211" t="s">
        <v>76</v>
      </c>
      <c r="AU137" s="211" t="s">
        <v>77</v>
      </c>
      <c r="AY137" s="210" t="s">
        <v>202</v>
      </c>
      <c r="BK137" s="212">
        <f>BK138+BK145+BK155+BK157+BK162+BK168+BK174+BK178+BK188</f>
        <v>0</v>
      </c>
    </row>
    <row r="138" spans="1:65" s="12" customFormat="1" ht="22.9" customHeight="1">
      <c r="B138" s="199"/>
      <c r="C138" s="200"/>
      <c r="D138" s="201" t="s">
        <v>76</v>
      </c>
      <c r="E138" s="213" t="s">
        <v>3961</v>
      </c>
      <c r="F138" s="213" t="s">
        <v>4452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SUM(P139:P144)</f>
        <v>0</v>
      </c>
      <c r="Q138" s="207"/>
      <c r="R138" s="208">
        <f>SUM(R139:R144)</f>
        <v>0</v>
      </c>
      <c r="S138" s="207"/>
      <c r="T138" s="209">
        <f>SUM(T139:T144)</f>
        <v>0</v>
      </c>
      <c r="AR138" s="210" t="s">
        <v>215</v>
      </c>
      <c r="AT138" s="211" t="s">
        <v>76</v>
      </c>
      <c r="AU138" s="211" t="s">
        <v>81</v>
      </c>
      <c r="AY138" s="210" t="s">
        <v>202</v>
      </c>
      <c r="BK138" s="212">
        <f>SUM(BK139:BK144)</f>
        <v>0</v>
      </c>
    </row>
    <row r="139" spans="1:65" s="2" customFormat="1" ht="24.2" customHeight="1">
      <c r="A139" s="36"/>
      <c r="B139" s="37"/>
      <c r="C139" s="272" t="s">
        <v>81</v>
      </c>
      <c r="D139" s="272" t="s">
        <v>489</v>
      </c>
      <c r="E139" s="273" t="s">
        <v>4074</v>
      </c>
      <c r="F139" s="274" t="s">
        <v>2151</v>
      </c>
      <c r="G139" s="275" t="s">
        <v>287</v>
      </c>
      <c r="H139" s="276">
        <v>3</v>
      </c>
      <c r="I139" s="277"/>
      <c r="J139" s="278">
        <f t="shared" ref="J139:J144" si="5">ROUND(I139*H139,2)</f>
        <v>0</v>
      </c>
      <c r="K139" s="279"/>
      <c r="L139" s="280"/>
      <c r="M139" s="281" t="s">
        <v>1</v>
      </c>
      <c r="N139" s="282" t="s">
        <v>43</v>
      </c>
      <c r="O139" s="73"/>
      <c r="P139" s="225">
        <f t="shared" ref="P139:P144" si="6">O139*H139</f>
        <v>0</v>
      </c>
      <c r="Q139" s="225">
        <v>0</v>
      </c>
      <c r="R139" s="225">
        <f t="shared" ref="R139:R144" si="7">Q139*H139</f>
        <v>0</v>
      </c>
      <c r="S139" s="225">
        <v>0</v>
      </c>
      <c r="T139" s="226">
        <f t="shared" ref="T139:T144" si="8"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1486</v>
      </c>
      <c r="AT139" s="227" t="s">
        <v>489</v>
      </c>
      <c r="AU139" s="227" t="s">
        <v>87</v>
      </c>
      <c r="AY139" s="18" t="s">
        <v>202</v>
      </c>
      <c r="BE139" s="122">
        <f t="shared" ref="BE139:BE144" si="9">IF(N139="základná",J139,0)</f>
        <v>0</v>
      </c>
      <c r="BF139" s="122">
        <f t="shared" ref="BF139:BF144" si="10">IF(N139="znížená",J139,0)</f>
        <v>0</v>
      </c>
      <c r="BG139" s="122">
        <f t="shared" ref="BG139:BG144" si="11">IF(N139="zákl. prenesená",J139,0)</f>
        <v>0</v>
      </c>
      <c r="BH139" s="122">
        <f t="shared" ref="BH139:BH144" si="12">IF(N139="zníž. prenesená",J139,0)</f>
        <v>0</v>
      </c>
      <c r="BI139" s="122">
        <f t="shared" ref="BI139:BI144" si="13">IF(N139="nulová",J139,0)</f>
        <v>0</v>
      </c>
      <c r="BJ139" s="18" t="s">
        <v>87</v>
      </c>
      <c r="BK139" s="122">
        <f t="shared" ref="BK139:BK144" si="14">ROUND(I139*H139,2)</f>
        <v>0</v>
      </c>
      <c r="BL139" s="18" t="s">
        <v>569</v>
      </c>
      <c r="BM139" s="227" t="s">
        <v>4453</v>
      </c>
    </row>
    <row r="140" spans="1:65" s="2" customFormat="1" ht="24.2" customHeight="1">
      <c r="A140" s="36"/>
      <c r="B140" s="37"/>
      <c r="C140" s="272" t="s">
        <v>87</v>
      </c>
      <c r="D140" s="272" t="s">
        <v>489</v>
      </c>
      <c r="E140" s="273" t="s">
        <v>4454</v>
      </c>
      <c r="F140" s="274" t="s">
        <v>2153</v>
      </c>
      <c r="G140" s="275" t="s">
        <v>230</v>
      </c>
      <c r="H140" s="276">
        <v>150</v>
      </c>
      <c r="I140" s="277"/>
      <c r="J140" s="278">
        <f t="shared" si="5"/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87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569</v>
      </c>
      <c r="BM140" s="227" t="s">
        <v>4455</v>
      </c>
    </row>
    <row r="141" spans="1:65" s="2" customFormat="1" ht="24.2" customHeight="1">
      <c r="A141" s="36"/>
      <c r="B141" s="37"/>
      <c r="C141" s="272" t="s">
        <v>215</v>
      </c>
      <c r="D141" s="272" t="s">
        <v>489</v>
      </c>
      <c r="E141" s="273" t="s">
        <v>2154</v>
      </c>
      <c r="F141" s="274" t="s">
        <v>2155</v>
      </c>
      <c r="G141" s="275" t="s">
        <v>287</v>
      </c>
      <c r="H141" s="276">
        <v>3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87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4456</v>
      </c>
    </row>
    <row r="142" spans="1:65" s="2" customFormat="1" ht="24.2" customHeight="1">
      <c r="A142" s="36"/>
      <c r="B142" s="37"/>
      <c r="C142" s="272" t="s">
        <v>208</v>
      </c>
      <c r="D142" s="272" t="s">
        <v>489</v>
      </c>
      <c r="E142" s="273" t="s">
        <v>4078</v>
      </c>
      <c r="F142" s="274" t="s">
        <v>2158</v>
      </c>
      <c r="G142" s="275" t="s">
        <v>287</v>
      </c>
      <c r="H142" s="276">
        <v>3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87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4457</v>
      </c>
    </row>
    <row r="143" spans="1:65" s="2" customFormat="1" ht="24.2" customHeight="1">
      <c r="A143" s="36"/>
      <c r="B143" s="37"/>
      <c r="C143" s="272" t="s">
        <v>119</v>
      </c>
      <c r="D143" s="272" t="s">
        <v>489</v>
      </c>
      <c r="E143" s="273" t="s">
        <v>4079</v>
      </c>
      <c r="F143" s="274" t="s">
        <v>2160</v>
      </c>
      <c r="G143" s="275" t="s">
        <v>287</v>
      </c>
      <c r="H143" s="276">
        <v>3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4458</v>
      </c>
    </row>
    <row r="144" spans="1:65" s="2" customFormat="1" ht="24.2" customHeight="1">
      <c r="A144" s="36"/>
      <c r="B144" s="37"/>
      <c r="C144" s="272" t="s">
        <v>122</v>
      </c>
      <c r="D144" s="272" t="s">
        <v>489</v>
      </c>
      <c r="E144" s="273" t="s">
        <v>2162</v>
      </c>
      <c r="F144" s="274" t="s">
        <v>2163</v>
      </c>
      <c r="G144" s="275" t="s">
        <v>287</v>
      </c>
      <c r="H144" s="276">
        <v>3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4459</v>
      </c>
    </row>
    <row r="145" spans="1:65" s="12" customFormat="1" ht="22.9" customHeight="1">
      <c r="B145" s="199"/>
      <c r="C145" s="200"/>
      <c r="D145" s="201" t="s">
        <v>76</v>
      </c>
      <c r="E145" s="213" t="s">
        <v>3981</v>
      </c>
      <c r="F145" s="213" t="s">
        <v>4460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SUM(P146:P154)</f>
        <v>0</v>
      </c>
      <c r="Q145" s="207"/>
      <c r="R145" s="208">
        <f>SUM(R146:R154)</f>
        <v>0</v>
      </c>
      <c r="S145" s="207"/>
      <c r="T145" s="209">
        <f>SUM(T146:T154)</f>
        <v>0</v>
      </c>
      <c r="AR145" s="210" t="s">
        <v>215</v>
      </c>
      <c r="AT145" s="211" t="s">
        <v>76</v>
      </c>
      <c r="AU145" s="211" t="s">
        <v>81</v>
      </c>
      <c r="AY145" s="210" t="s">
        <v>202</v>
      </c>
      <c r="BK145" s="212">
        <f>SUM(BK146:BK154)</f>
        <v>0</v>
      </c>
    </row>
    <row r="146" spans="1:65" s="2" customFormat="1" ht="14.45" customHeight="1">
      <c r="A146" s="36"/>
      <c r="B146" s="37"/>
      <c r="C146" s="215" t="s">
        <v>239</v>
      </c>
      <c r="D146" s="215" t="s">
        <v>204</v>
      </c>
      <c r="E146" s="216" t="s">
        <v>2042</v>
      </c>
      <c r="F146" s="217" t="s">
        <v>2170</v>
      </c>
      <c r="G146" s="218" t="s">
        <v>287</v>
      </c>
      <c r="H146" s="219">
        <v>3</v>
      </c>
      <c r="I146" s="220"/>
      <c r="J146" s="221">
        <f t="shared" ref="J146:J154" si="15">ROUND(I146*H146,2)</f>
        <v>0</v>
      </c>
      <c r="K146" s="222"/>
      <c r="L146" s="39"/>
      <c r="M146" s="223" t="s">
        <v>1</v>
      </c>
      <c r="N146" s="224" t="s">
        <v>43</v>
      </c>
      <c r="O146" s="73"/>
      <c r="P146" s="225">
        <f t="shared" ref="P146:P154" si="16">O146*H146</f>
        <v>0</v>
      </c>
      <c r="Q146" s="225">
        <v>0</v>
      </c>
      <c r="R146" s="225">
        <f t="shared" ref="R146:R154" si="17">Q146*H146</f>
        <v>0</v>
      </c>
      <c r="S146" s="225">
        <v>0</v>
      </c>
      <c r="T146" s="226">
        <f t="shared" ref="T146:T154" si="18"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569</v>
      </c>
      <c r="AT146" s="227" t="s">
        <v>204</v>
      </c>
      <c r="AU146" s="227" t="s">
        <v>87</v>
      </c>
      <c r="AY146" s="18" t="s">
        <v>202</v>
      </c>
      <c r="BE146" s="122">
        <f t="shared" ref="BE146:BE154" si="19">IF(N146="základná",J146,0)</f>
        <v>0</v>
      </c>
      <c r="BF146" s="122">
        <f t="shared" ref="BF146:BF154" si="20">IF(N146="znížená",J146,0)</f>
        <v>0</v>
      </c>
      <c r="BG146" s="122">
        <f t="shared" ref="BG146:BG154" si="21">IF(N146="zákl. prenesená",J146,0)</f>
        <v>0</v>
      </c>
      <c r="BH146" s="122">
        <f t="shared" ref="BH146:BH154" si="22">IF(N146="zníž. prenesená",J146,0)</f>
        <v>0</v>
      </c>
      <c r="BI146" s="122">
        <f t="shared" ref="BI146:BI154" si="23">IF(N146="nulová",J146,0)</f>
        <v>0</v>
      </c>
      <c r="BJ146" s="18" t="s">
        <v>87</v>
      </c>
      <c r="BK146" s="122">
        <f t="shared" ref="BK146:BK154" si="24">ROUND(I146*H146,2)</f>
        <v>0</v>
      </c>
      <c r="BL146" s="18" t="s">
        <v>569</v>
      </c>
      <c r="BM146" s="227" t="s">
        <v>4461</v>
      </c>
    </row>
    <row r="147" spans="1:65" s="2" customFormat="1" ht="14.45" customHeight="1">
      <c r="A147" s="36"/>
      <c r="B147" s="37"/>
      <c r="C147" s="215" t="s">
        <v>244</v>
      </c>
      <c r="D147" s="215" t="s">
        <v>204</v>
      </c>
      <c r="E147" s="216" t="s">
        <v>2184</v>
      </c>
      <c r="F147" s="217" t="s">
        <v>2043</v>
      </c>
      <c r="G147" s="218" t="s">
        <v>287</v>
      </c>
      <c r="H147" s="219">
        <v>3</v>
      </c>
      <c r="I147" s="220"/>
      <c r="J147" s="221">
        <f t="shared" si="15"/>
        <v>0</v>
      </c>
      <c r="K147" s="222"/>
      <c r="L147" s="39"/>
      <c r="M147" s="223" t="s">
        <v>1</v>
      </c>
      <c r="N147" s="224" t="s">
        <v>43</v>
      </c>
      <c r="O147" s="73"/>
      <c r="P147" s="225">
        <f t="shared" si="16"/>
        <v>0</v>
      </c>
      <c r="Q147" s="225">
        <v>0</v>
      </c>
      <c r="R147" s="225">
        <f t="shared" si="17"/>
        <v>0</v>
      </c>
      <c r="S147" s="225">
        <v>0</v>
      </c>
      <c r="T147" s="226">
        <f t="shared" si="1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569</v>
      </c>
      <c r="AT147" s="227" t="s">
        <v>204</v>
      </c>
      <c r="AU147" s="227" t="s">
        <v>87</v>
      </c>
      <c r="AY147" s="18" t="s">
        <v>202</v>
      </c>
      <c r="BE147" s="122">
        <f t="shared" si="19"/>
        <v>0</v>
      </c>
      <c r="BF147" s="122">
        <f t="shared" si="20"/>
        <v>0</v>
      </c>
      <c r="BG147" s="122">
        <f t="shared" si="21"/>
        <v>0</v>
      </c>
      <c r="BH147" s="122">
        <f t="shared" si="22"/>
        <v>0</v>
      </c>
      <c r="BI147" s="122">
        <f t="shared" si="23"/>
        <v>0</v>
      </c>
      <c r="BJ147" s="18" t="s">
        <v>87</v>
      </c>
      <c r="BK147" s="122">
        <f t="shared" si="24"/>
        <v>0</v>
      </c>
      <c r="BL147" s="18" t="s">
        <v>569</v>
      </c>
      <c r="BM147" s="227" t="s">
        <v>4462</v>
      </c>
    </row>
    <row r="148" spans="1:65" s="2" customFormat="1" ht="14.45" customHeight="1">
      <c r="A148" s="36"/>
      <c r="B148" s="37"/>
      <c r="C148" s="215" t="s">
        <v>249</v>
      </c>
      <c r="D148" s="215" t="s">
        <v>204</v>
      </c>
      <c r="E148" s="216" t="s">
        <v>1653</v>
      </c>
      <c r="F148" s="217" t="s">
        <v>2045</v>
      </c>
      <c r="G148" s="218" t="s">
        <v>287</v>
      </c>
      <c r="H148" s="219">
        <v>6</v>
      </c>
      <c r="I148" s="220"/>
      <c r="J148" s="221">
        <f t="shared" si="15"/>
        <v>0</v>
      </c>
      <c r="K148" s="222"/>
      <c r="L148" s="39"/>
      <c r="M148" s="223" t="s">
        <v>1</v>
      </c>
      <c r="N148" s="224" t="s">
        <v>43</v>
      </c>
      <c r="O148" s="73"/>
      <c r="P148" s="225">
        <f t="shared" si="16"/>
        <v>0</v>
      </c>
      <c r="Q148" s="225">
        <v>0</v>
      </c>
      <c r="R148" s="225">
        <f t="shared" si="17"/>
        <v>0</v>
      </c>
      <c r="S148" s="225">
        <v>0</v>
      </c>
      <c r="T148" s="226">
        <f t="shared" si="1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569</v>
      </c>
      <c r="AT148" s="227" t="s">
        <v>204</v>
      </c>
      <c r="AU148" s="227" t="s">
        <v>87</v>
      </c>
      <c r="AY148" s="18" t="s">
        <v>202</v>
      </c>
      <c r="BE148" s="122">
        <f t="shared" si="19"/>
        <v>0</v>
      </c>
      <c r="BF148" s="122">
        <f t="shared" si="20"/>
        <v>0</v>
      </c>
      <c r="BG148" s="122">
        <f t="shared" si="21"/>
        <v>0</v>
      </c>
      <c r="BH148" s="122">
        <f t="shared" si="22"/>
        <v>0</v>
      </c>
      <c r="BI148" s="122">
        <f t="shared" si="23"/>
        <v>0</v>
      </c>
      <c r="BJ148" s="18" t="s">
        <v>87</v>
      </c>
      <c r="BK148" s="122">
        <f t="shared" si="24"/>
        <v>0</v>
      </c>
      <c r="BL148" s="18" t="s">
        <v>569</v>
      </c>
      <c r="BM148" s="227" t="s">
        <v>4463</v>
      </c>
    </row>
    <row r="149" spans="1:65" s="2" customFormat="1" ht="14.45" customHeight="1">
      <c r="A149" s="36"/>
      <c r="B149" s="37"/>
      <c r="C149" s="215" t="s">
        <v>253</v>
      </c>
      <c r="D149" s="215" t="s">
        <v>204</v>
      </c>
      <c r="E149" s="216" t="s">
        <v>2167</v>
      </c>
      <c r="F149" s="217" t="s">
        <v>2168</v>
      </c>
      <c r="G149" s="218" t="s">
        <v>287</v>
      </c>
      <c r="H149" s="219">
        <v>3</v>
      </c>
      <c r="I149" s="220"/>
      <c r="J149" s="221">
        <f t="shared" si="15"/>
        <v>0</v>
      </c>
      <c r="K149" s="222"/>
      <c r="L149" s="39"/>
      <c r="M149" s="223" t="s">
        <v>1</v>
      </c>
      <c r="N149" s="224" t="s">
        <v>43</v>
      </c>
      <c r="O149" s="73"/>
      <c r="P149" s="225">
        <f t="shared" si="16"/>
        <v>0</v>
      </c>
      <c r="Q149" s="225">
        <v>0</v>
      </c>
      <c r="R149" s="225">
        <f t="shared" si="17"/>
        <v>0</v>
      </c>
      <c r="S149" s="225">
        <v>0</v>
      </c>
      <c r="T149" s="226">
        <f t="shared" si="1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569</v>
      </c>
      <c r="AT149" s="227" t="s">
        <v>204</v>
      </c>
      <c r="AU149" s="227" t="s">
        <v>87</v>
      </c>
      <c r="AY149" s="18" t="s">
        <v>202</v>
      </c>
      <c r="BE149" s="122">
        <f t="shared" si="19"/>
        <v>0</v>
      </c>
      <c r="BF149" s="122">
        <f t="shared" si="20"/>
        <v>0</v>
      </c>
      <c r="BG149" s="122">
        <f t="shared" si="21"/>
        <v>0</v>
      </c>
      <c r="BH149" s="122">
        <f t="shared" si="22"/>
        <v>0</v>
      </c>
      <c r="BI149" s="122">
        <f t="shared" si="23"/>
        <v>0</v>
      </c>
      <c r="BJ149" s="18" t="s">
        <v>87</v>
      </c>
      <c r="BK149" s="122">
        <f t="shared" si="24"/>
        <v>0</v>
      </c>
      <c r="BL149" s="18" t="s">
        <v>569</v>
      </c>
      <c r="BM149" s="227" t="s">
        <v>4464</v>
      </c>
    </row>
    <row r="150" spans="1:65" s="2" customFormat="1" ht="14.45" customHeight="1">
      <c r="A150" s="36"/>
      <c r="B150" s="37"/>
      <c r="C150" s="215" t="s">
        <v>125</v>
      </c>
      <c r="D150" s="215" t="s">
        <v>204</v>
      </c>
      <c r="E150" s="216" t="s">
        <v>4129</v>
      </c>
      <c r="F150" s="217" t="s">
        <v>2166</v>
      </c>
      <c r="G150" s="218" t="s">
        <v>287</v>
      </c>
      <c r="H150" s="219">
        <v>3</v>
      </c>
      <c r="I150" s="220"/>
      <c r="J150" s="221">
        <f t="shared" si="1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16"/>
        <v>0</v>
      </c>
      <c r="Q150" s="225">
        <v>0</v>
      </c>
      <c r="R150" s="225">
        <f t="shared" si="17"/>
        <v>0</v>
      </c>
      <c r="S150" s="225">
        <v>0</v>
      </c>
      <c r="T150" s="226">
        <f t="shared" si="1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569</v>
      </c>
      <c r="AT150" s="227" t="s">
        <v>204</v>
      </c>
      <c r="AU150" s="227" t="s">
        <v>87</v>
      </c>
      <c r="AY150" s="18" t="s">
        <v>202</v>
      </c>
      <c r="BE150" s="122">
        <f t="shared" si="19"/>
        <v>0</v>
      </c>
      <c r="BF150" s="122">
        <f t="shared" si="20"/>
        <v>0</v>
      </c>
      <c r="BG150" s="122">
        <f t="shared" si="21"/>
        <v>0</v>
      </c>
      <c r="BH150" s="122">
        <f t="shared" si="22"/>
        <v>0</v>
      </c>
      <c r="BI150" s="122">
        <f t="shared" si="23"/>
        <v>0</v>
      </c>
      <c r="BJ150" s="18" t="s">
        <v>87</v>
      </c>
      <c r="BK150" s="122">
        <f t="shared" si="24"/>
        <v>0</v>
      </c>
      <c r="BL150" s="18" t="s">
        <v>569</v>
      </c>
      <c r="BM150" s="227" t="s">
        <v>4465</v>
      </c>
    </row>
    <row r="151" spans="1:65" s="2" customFormat="1" ht="14.45" customHeight="1">
      <c r="A151" s="36"/>
      <c r="B151" s="37"/>
      <c r="C151" s="215" t="s">
        <v>266</v>
      </c>
      <c r="D151" s="215" t="s">
        <v>204</v>
      </c>
      <c r="E151" s="216" t="s">
        <v>2172</v>
      </c>
      <c r="F151" s="217" t="s">
        <v>2173</v>
      </c>
      <c r="G151" s="218" t="s">
        <v>287</v>
      </c>
      <c r="H151" s="219">
        <v>3</v>
      </c>
      <c r="I151" s="220"/>
      <c r="J151" s="221">
        <f t="shared" si="15"/>
        <v>0</v>
      </c>
      <c r="K151" s="222"/>
      <c r="L151" s="39"/>
      <c r="M151" s="223" t="s">
        <v>1</v>
      </c>
      <c r="N151" s="224" t="s">
        <v>43</v>
      </c>
      <c r="O151" s="73"/>
      <c r="P151" s="225">
        <f t="shared" si="16"/>
        <v>0</v>
      </c>
      <c r="Q151" s="225">
        <v>0</v>
      </c>
      <c r="R151" s="225">
        <f t="shared" si="17"/>
        <v>0</v>
      </c>
      <c r="S151" s="225">
        <v>0</v>
      </c>
      <c r="T151" s="226">
        <f t="shared" si="1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569</v>
      </c>
      <c r="AT151" s="227" t="s">
        <v>204</v>
      </c>
      <c r="AU151" s="227" t="s">
        <v>87</v>
      </c>
      <c r="AY151" s="18" t="s">
        <v>202</v>
      </c>
      <c r="BE151" s="122">
        <f t="shared" si="19"/>
        <v>0</v>
      </c>
      <c r="BF151" s="122">
        <f t="shared" si="20"/>
        <v>0</v>
      </c>
      <c r="BG151" s="122">
        <f t="shared" si="21"/>
        <v>0</v>
      </c>
      <c r="BH151" s="122">
        <f t="shared" si="22"/>
        <v>0</v>
      </c>
      <c r="BI151" s="122">
        <f t="shared" si="23"/>
        <v>0</v>
      </c>
      <c r="BJ151" s="18" t="s">
        <v>87</v>
      </c>
      <c r="BK151" s="122">
        <f t="shared" si="24"/>
        <v>0</v>
      </c>
      <c r="BL151" s="18" t="s">
        <v>569</v>
      </c>
      <c r="BM151" s="227" t="s">
        <v>4466</v>
      </c>
    </row>
    <row r="152" spans="1:65" s="2" customFormat="1" ht="14.45" customHeight="1">
      <c r="A152" s="36"/>
      <c r="B152" s="37"/>
      <c r="C152" s="215" t="s">
        <v>271</v>
      </c>
      <c r="D152" s="215" t="s">
        <v>204</v>
      </c>
      <c r="E152" s="216" t="s">
        <v>2175</v>
      </c>
      <c r="F152" s="217" t="s">
        <v>2176</v>
      </c>
      <c r="G152" s="218" t="s">
        <v>230</v>
      </c>
      <c r="H152" s="219">
        <v>150</v>
      </c>
      <c r="I152" s="220"/>
      <c r="J152" s="221">
        <f t="shared" si="15"/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si="16"/>
        <v>0</v>
      </c>
      <c r="Q152" s="225">
        <v>0</v>
      </c>
      <c r="R152" s="225">
        <f t="shared" si="17"/>
        <v>0</v>
      </c>
      <c r="S152" s="225">
        <v>0</v>
      </c>
      <c r="T152" s="226">
        <f t="shared" si="1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87</v>
      </c>
      <c r="AY152" s="18" t="s">
        <v>202</v>
      </c>
      <c r="BE152" s="122">
        <f t="shared" si="19"/>
        <v>0</v>
      </c>
      <c r="BF152" s="122">
        <f t="shared" si="20"/>
        <v>0</v>
      </c>
      <c r="BG152" s="122">
        <f t="shared" si="21"/>
        <v>0</v>
      </c>
      <c r="BH152" s="122">
        <f t="shared" si="22"/>
        <v>0</v>
      </c>
      <c r="BI152" s="122">
        <f t="shared" si="23"/>
        <v>0</v>
      </c>
      <c r="BJ152" s="18" t="s">
        <v>87</v>
      </c>
      <c r="BK152" s="122">
        <f t="shared" si="24"/>
        <v>0</v>
      </c>
      <c r="BL152" s="18" t="s">
        <v>569</v>
      </c>
      <c r="BM152" s="227" t="s">
        <v>4467</v>
      </c>
    </row>
    <row r="153" spans="1:65" s="2" customFormat="1" ht="14.45" customHeight="1">
      <c r="A153" s="36"/>
      <c r="B153" s="37"/>
      <c r="C153" s="215" t="s">
        <v>276</v>
      </c>
      <c r="D153" s="215" t="s">
        <v>204</v>
      </c>
      <c r="E153" s="216" t="s">
        <v>2186</v>
      </c>
      <c r="F153" s="217" t="s">
        <v>2187</v>
      </c>
      <c r="G153" s="218" t="s">
        <v>287</v>
      </c>
      <c r="H153" s="219">
        <v>3</v>
      </c>
      <c r="I153" s="220"/>
      <c r="J153" s="221">
        <f t="shared" si="1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16"/>
        <v>0</v>
      </c>
      <c r="Q153" s="225">
        <v>0</v>
      </c>
      <c r="R153" s="225">
        <f t="shared" si="17"/>
        <v>0</v>
      </c>
      <c r="S153" s="225">
        <v>0</v>
      </c>
      <c r="T153" s="226">
        <f t="shared" si="1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569</v>
      </c>
      <c r="AT153" s="227" t="s">
        <v>204</v>
      </c>
      <c r="AU153" s="227" t="s">
        <v>87</v>
      </c>
      <c r="AY153" s="18" t="s">
        <v>202</v>
      </c>
      <c r="BE153" s="122">
        <f t="shared" si="19"/>
        <v>0</v>
      </c>
      <c r="BF153" s="122">
        <f t="shared" si="20"/>
        <v>0</v>
      </c>
      <c r="BG153" s="122">
        <f t="shared" si="21"/>
        <v>0</v>
      </c>
      <c r="BH153" s="122">
        <f t="shared" si="22"/>
        <v>0</v>
      </c>
      <c r="BI153" s="122">
        <f t="shared" si="23"/>
        <v>0</v>
      </c>
      <c r="BJ153" s="18" t="s">
        <v>87</v>
      </c>
      <c r="BK153" s="122">
        <f t="shared" si="24"/>
        <v>0</v>
      </c>
      <c r="BL153" s="18" t="s">
        <v>569</v>
      </c>
      <c r="BM153" s="227" t="s">
        <v>4468</v>
      </c>
    </row>
    <row r="154" spans="1:65" s="2" customFormat="1" ht="14.45" customHeight="1">
      <c r="A154" s="36"/>
      <c r="B154" s="37"/>
      <c r="C154" s="215" t="s">
        <v>284</v>
      </c>
      <c r="D154" s="215" t="s">
        <v>204</v>
      </c>
      <c r="E154" s="216" t="s">
        <v>2192</v>
      </c>
      <c r="F154" s="217" t="s">
        <v>2193</v>
      </c>
      <c r="G154" s="218" t="s">
        <v>287</v>
      </c>
      <c r="H154" s="219">
        <v>3</v>
      </c>
      <c r="I154" s="220"/>
      <c r="J154" s="221">
        <f t="shared" si="1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16"/>
        <v>0</v>
      </c>
      <c r="Q154" s="225">
        <v>0</v>
      </c>
      <c r="R154" s="225">
        <f t="shared" si="17"/>
        <v>0</v>
      </c>
      <c r="S154" s="225">
        <v>0</v>
      </c>
      <c r="T154" s="226">
        <f t="shared" si="1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87</v>
      </c>
      <c r="AY154" s="18" t="s">
        <v>202</v>
      </c>
      <c r="BE154" s="122">
        <f t="shared" si="19"/>
        <v>0</v>
      </c>
      <c r="BF154" s="122">
        <f t="shared" si="20"/>
        <v>0</v>
      </c>
      <c r="BG154" s="122">
        <f t="shared" si="21"/>
        <v>0</v>
      </c>
      <c r="BH154" s="122">
        <f t="shared" si="22"/>
        <v>0</v>
      </c>
      <c r="BI154" s="122">
        <f t="shared" si="23"/>
        <v>0</v>
      </c>
      <c r="BJ154" s="18" t="s">
        <v>87</v>
      </c>
      <c r="BK154" s="122">
        <f t="shared" si="24"/>
        <v>0</v>
      </c>
      <c r="BL154" s="18" t="s">
        <v>569</v>
      </c>
      <c r="BM154" s="227" t="s">
        <v>4469</v>
      </c>
    </row>
    <row r="155" spans="1:65" s="12" customFormat="1" ht="22.9" customHeight="1">
      <c r="B155" s="199"/>
      <c r="C155" s="200"/>
      <c r="D155" s="201" t="s">
        <v>76</v>
      </c>
      <c r="E155" s="213" t="s">
        <v>4005</v>
      </c>
      <c r="F155" s="213" t="s">
        <v>4470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P156</f>
        <v>0</v>
      </c>
      <c r="Q155" s="207"/>
      <c r="R155" s="208">
        <f>R156</f>
        <v>0</v>
      </c>
      <c r="S155" s="207"/>
      <c r="T155" s="209">
        <f>T156</f>
        <v>0</v>
      </c>
      <c r="AR155" s="210" t="s">
        <v>215</v>
      </c>
      <c r="AT155" s="211" t="s">
        <v>76</v>
      </c>
      <c r="AU155" s="211" t="s">
        <v>81</v>
      </c>
      <c r="AY155" s="210" t="s">
        <v>202</v>
      </c>
      <c r="BK155" s="212">
        <f>BK156</f>
        <v>0</v>
      </c>
    </row>
    <row r="156" spans="1:65" s="2" customFormat="1" ht="49.15" customHeight="1">
      <c r="A156" s="36"/>
      <c r="B156" s="37"/>
      <c r="C156" s="272" t="s">
        <v>289</v>
      </c>
      <c r="D156" s="272" t="s">
        <v>489</v>
      </c>
      <c r="E156" s="273" t="s">
        <v>2201</v>
      </c>
      <c r="F156" s="274" t="s">
        <v>2202</v>
      </c>
      <c r="G156" s="275" t="s">
        <v>287</v>
      </c>
      <c r="H156" s="276">
        <v>3</v>
      </c>
      <c r="I156" s="277"/>
      <c r="J156" s="278">
        <f>ROUND(I156*H156,2)</f>
        <v>0</v>
      </c>
      <c r="K156" s="279"/>
      <c r="L156" s="280"/>
      <c r="M156" s="281" t="s">
        <v>1</v>
      </c>
      <c r="N156" s="282" t="s">
        <v>43</v>
      </c>
      <c r="O156" s="73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1486</v>
      </c>
      <c r="AT156" s="227" t="s">
        <v>489</v>
      </c>
      <c r="AU156" s="227" t="s">
        <v>87</v>
      </c>
      <c r="AY156" s="18" t="s">
        <v>202</v>
      </c>
      <c r="BE156" s="122">
        <f>IF(N156="základná",J156,0)</f>
        <v>0</v>
      </c>
      <c r="BF156" s="122">
        <f>IF(N156="znížená",J156,0)</f>
        <v>0</v>
      </c>
      <c r="BG156" s="122">
        <f>IF(N156="zákl. prenesená",J156,0)</f>
        <v>0</v>
      </c>
      <c r="BH156" s="122">
        <f>IF(N156="zníž. prenesená",J156,0)</f>
        <v>0</v>
      </c>
      <c r="BI156" s="122">
        <f>IF(N156="nulová",J156,0)</f>
        <v>0</v>
      </c>
      <c r="BJ156" s="18" t="s">
        <v>87</v>
      </c>
      <c r="BK156" s="122">
        <f>ROUND(I156*H156,2)</f>
        <v>0</v>
      </c>
      <c r="BL156" s="18" t="s">
        <v>569</v>
      </c>
      <c r="BM156" s="227" t="s">
        <v>4471</v>
      </c>
    </row>
    <row r="157" spans="1:65" s="12" customFormat="1" ht="22.9" customHeight="1">
      <c r="B157" s="199"/>
      <c r="C157" s="200"/>
      <c r="D157" s="201" t="s">
        <v>76</v>
      </c>
      <c r="E157" s="213" t="s">
        <v>4013</v>
      </c>
      <c r="F157" s="213" t="s">
        <v>4472</v>
      </c>
      <c r="G157" s="200"/>
      <c r="H157" s="200"/>
      <c r="I157" s="203"/>
      <c r="J157" s="214">
        <f>BK157</f>
        <v>0</v>
      </c>
      <c r="K157" s="200"/>
      <c r="L157" s="205"/>
      <c r="M157" s="206"/>
      <c r="N157" s="207"/>
      <c r="O157" s="207"/>
      <c r="P157" s="208">
        <f>SUM(P158:P161)</f>
        <v>0</v>
      </c>
      <c r="Q157" s="207"/>
      <c r="R157" s="208">
        <f>SUM(R158:R161)</f>
        <v>0</v>
      </c>
      <c r="S157" s="207"/>
      <c r="T157" s="209">
        <f>SUM(T158:T161)</f>
        <v>0</v>
      </c>
      <c r="AR157" s="210" t="s">
        <v>215</v>
      </c>
      <c r="AT157" s="211" t="s">
        <v>76</v>
      </c>
      <c r="AU157" s="211" t="s">
        <v>81</v>
      </c>
      <c r="AY157" s="210" t="s">
        <v>202</v>
      </c>
      <c r="BK157" s="212">
        <f>SUM(BK158:BK161)</f>
        <v>0</v>
      </c>
    </row>
    <row r="158" spans="1:65" s="2" customFormat="1" ht="14.45" customHeight="1">
      <c r="A158" s="36"/>
      <c r="B158" s="37"/>
      <c r="C158" s="215" t="s">
        <v>301</v>
      </c>
      <c r="D158" s="215" t="s">
        <v>204</v>
      </c>
      <c r="E158" s="216" t="s">
        <v>2205</v>
      </c>
      <c r="F158" s="217" t="s">
        <v>2206</v>
      </c>
      <c r="G158" s="218" t="s">
        <v>287</v>
      </c>
      <c r="H158" s="219">
        <v>3</v>
      </c>
      <c r="I158" s="220"/>
      <c r="J158" s="221">
        <f>ROUND(I158*H158,2)</f>
        <v>0</v>
      </c>
      <c r="K158" s="222"/>
      <c r="L158" s="39"/>
      <c r="M158" s="223" t="s">
        <v>1</v>
      </c>
      <c r="N158" s="224" t="s">
        <v>43</v>
      </c>
      <c r="O158" s="73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569</v>
      </c>
      <c r="AT158" s="227" t="s">
        <v>204</v>
      </c>
      <c r="AU158" s="227" t="s">
        <v>87</v>
      </c>
      <c r="AY158" s="18" t="s">
        <v>202</v>
      </c>
      <c r="BE158" s="122">
        <f>IF(N158="základná",J158,0)</f>
        <v>0</v>
      </c>
      <c r="BF158" s="122">
        <f>IF(N158="znížená",J158,0)</f>
        <v>0</v>
      </c>
      <c r="BG158" s="122">
        <f>IF(N158="zákl. prenesená",J158,0)</f>
        <v>0</v>
      </c>
      <c r="BH158" s="122">
        <f>IF(N158="zníž. prenesená",J158,0)</f>
        <v>0</v>
      </c>
      <c r="BI158" s="122">
        <f>IF(N158="nulová",J158,0)</f>
        <v>0</v>
      </c>
      <c r="BJ158" s="18" t="s">
        <v>87</v>
      </c>
      <c r="BK158" s="122">
        <f>ROUND(I158*H158,2)</f>
        <v>0</v>
      </c>
      <c r="BL158" s="18" t="s">
        <v>569</v>
      </c>
      <c r="BM158" s="227" t="s">
        <v>4473</v>
      </c>
    </row>
    <row r="159" spans="1:65" s="2" customFormat="1" ht="14.45" customHeight="1">
      <c r="A159" s="36"/>
      <c r="B159" s="37"/>
      <c r="C159" s="215" t="s">
        <v>322</v>
      </c>
      <c r="D159" s="215" t="s">
        <v>204</v>
      </c>
      <c r="E159" s="216" t="s">
        <v>2207</v>
      </c>
      <c r="F159" s="217" t="s">
        <v>2208</v>
      </c>
      <c r="G159" s="218" t="s">
        <v>287</v>
      </c>
      <c r="H159" s="219">
        <v>3</v>
      </c>
      <c r="I159" s="220"/>
      <c r="J159" s="221">
        <f>ROUND(I159*H159,2)</f>
        <v>0</v>
      </c>
      <c r="K159" s="222"/>
      <c r="L159" s="39"/>
      <c r="M159" s="223" t="s">
        <v>1</v>
      </c>
      <c r="N159" s="224" t="s">
        <v>43</v>
      </c>
      <c r="O159" s="73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569</v>
      </c>
      <c r="AT159" s="227" t="s">
        <v>204</v>
      </c>
      <c r="AU159" s="227" t="s">
        <v>87</v>
      </c>
      <c r="AY159" s="18" t="s">
        <v>202</v>
      </c>
      <c r="BE159" s="122">
        <f>IF(N159="základná",J159,0)</f>
        <v>0</v>
      </c>
      <c r="BF159" s="122">
        <f>IF(N159="znížená",J159,0)</f>
        <v>0</v>
      </c>
      <c r="BG159" s="122">
        <f>IF(N159="zákl. prenesená",J159,0)</f>
        <v>0</v>
      </c>
      <c r="BH159" s="122">
        <f>IF(N159="zníž. prenesená",J159,0)</f>
        <v>0</v>
      </c>
      <c r="BI159" s="122">
        <f>IF(N159="nulová",J159,0)</f>
        <v>0</v>
      </c>
      <c r="BJ159" s="18" t="s">
        <v>87</v>
      </c>
      <c r="BK159" s="122">
        <f>ROUND(I159*H159,2)</f>
        <v>0</v>
      </c>
      <c r="BL159" s="18" t="s">
        <v>569</v>
      </c>
      <c r="BM159" s="227" t="s">
        <v>4474</v>
      </c>
    </row>
    <row r="160" spans="1:65" s="2" customFormat="1" ht="14.45" customHeight="1">
      <c r="A160" s="36"/>
      <c r="B160" s="37"/>
      <c r="C160" s="215" t="s">
        <v>328</v>
      </c>
      <c r="D160" s="215" t="s">
        <v>204</v>
      </c>
      <c r="E160" s="216" t="s">
        <v>2209</v>
      </c>
      <c r="F160" s="217" t="s">
        <v>2210</v>
      </c>
      <c r="G160" s="218" t="s">
        <v>287</v>
      </c>
      <c r="H160" s="219">
        <v>3</v>
      </c>
      <c r="I160" s="220"/>
      <c r="J160" s="221">
        <f>ROUND(I160*H160,2)</f>
        <v>0</v>
      </c>
      <c r="K160" s="222"/>
      <c r="L160" s="39"/>
      <c r="M160" s="223" t="s">
        <v>1</v>
      </c>
      <c r="N160" s="224" t="s">
        <v>43</v>
      </c>
      <c r="O160" s="73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569</v>
      </c>
      <c r="AT160" s="227" t="s">
        <v>204</v>
      </c>
      <c r="AU160" s="227" t="s">
        <v>87</v>
      </c>
      <c r="AY160" s="18" t="s">
        <v>202</v>
      </c>
      <c r="BE160" s="122">
        <f>IF(N160="základná",J160,0)</f>
        <v>0</v>
      </c>
      <c r="BF160" s="122">
        <f>IF(N160="znížená",J160,0)</f>
        <v>0</v>
      </c>
      <c r="BG160" s="122">
        <f>IF(N160="zákl. prenesená",J160,0)</f>
        <v>0</v>
      </c>
      <c r="BH160" s="122">
        <f>IF(N160="zníž. prenesená",J160,0)</f>
        <v>0</v>
      </c>
      <c r="BI160" s="122">
        <f>IF(N160="nulová",J160,0)</f>
        <v>0</v>
      </c>
      <c r="BJ160" s="18" t="s">
        <v>87</v>
      </c>
      <c r="BK160" s="122">
        <f>ROUND(I160*H160,2)</f>
        <v>0</v>
      </c>
      <c r="BL160" s="18" t="s">
        <v>569</v>
      </c>
      <c r="BM160" s="227" t="s">
        <v>4475</v>
      </c>
    </row>
    <row r="161" spans="1:65" s="2" customFormat="1" ht="24.2" customHeight="1">
      <c r="A161" s="36"/>
      <c r="B161" s="37"/>
      <c r="C161" s="215" t="s">
        <v>7</v>
      </c>
      <c r="D161" s="215" t="s">
        <v>204</v>
      </c>
      <c r="E161" s="216" t="s">
        <v>2211</v>
      </c>
      <c r="F161" s="217" t="s">
        <v>2212</v>
      </c>
      <c r="G161" s="218" t="s">
        <v>2213</v>
      </c>
      <c r="H161" s="219">
        <v>20</v>
      </c>
      <c r="I161" s="220"/>
      <c r="J161" s="221">
        <f>ROUND(I161*H161,2)</f>
        <v>0</v>
      </c>
      <c r="K161" s="222"/>
      <c r="L161" s="39"/>
      <c r="M161" s="223" t="s">
        <v>1</v>
      </c>
      <c r="N161" s="224" t="s">
        <v>43</v>
      </c>
      <c r="O161" s="73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569</v>
      </c>
      <c r="AT161" s="227" t="s">
        <v>204</v>
      </c>
      <c r="AU161" s="227" t="s">
        <v>87</v>
      </c>
      <c r="AY161" s="18" t="s">
        <v>202</v>
      </c>
      <c r="BE161" s="122">
        <f>IF(N161="základná",J161,0)</f>
        <v>0</v>
      </c>
      <c r="BF161" s="122">
        <f>IF(N161="znížená",J161,0)</f>
        <v>0</v>
      </c>
      <c r="BG161" s="122">
        <f>IF(N161="zákl. prenesená",J161,0)</f>
        <v>0</v>
      </c>
      <c r="BH161" s="122">
        <f>IF(N161="zníž. prenesená",J161,0)</f>
        <v>0</v>
      </c>
      <c r="BI161" s="122">
        <f>IF(N161="nulová",J161,0)</f>
        <v>0</v>
      </c>
      <c r="BJ161" s="18" t="s">
        <v>87</v>
      </c>
      <c r="BK161" s="122">
        <f>ROUND(I161*H161,2)</f>
        <v>0</v>
      </c>
      <c r="BL161" s="18" t="s">
        <v>569</v>
      </c>
      <c r="BM161" s="227" t="s">
        <v>4476</v>
      </c>
    </row>
    <row r="162" spans="1:65" s="12" customFormat="1" ht="22.9" customHeight="1">
      <c r="B162" s="199"/>
      <c r="C162" s="200"/>
      <c r="D162" s="201" t="s">
        <v>76</v>
      </c>
      <c r="E162" s="213" t="s">
        <v>4030</v>
      </c>
      <c r="F162" s="213" t="s">
        <v>4477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SUM(P163:P167)</f>
        <v>0</v>
      </c>
      <c r="Q162" s="207"/>
      <c r="R162" s="208">
        <f>SUM(R163:R167)</f>
        <v>0</v>
      </c>
      <c r="S162" s="207"/>
      <c r="T162" s="209">
        <f>SUM(T163:T167)</f>
        <v>0</v>
      </c>
      <c r="AR162" s="210" t="s">
        <v>215</v>
      </c>
      <c r="AT162" s="211" t="s">
        <v>76</v>
      </c>
      <c r="AU162" s="211" t="s">
        <v>81</v>
      </c>
      <c r="AY162" s="210" t="s">
        <v>202</v>
      </c>
      <c r="BK162" s="212">
        <f>SUM(BK163:BK167)</f>
        <v>0</v>
      </c>
    </row>
    <row r="163" spans="1:65" s="2" customFormat="1" ht="14.45" customHeight="1">
      <c r="A163" s="36"/>
      <c r="B163" s="37"/>
      <c r="C163" s="272" t="s">
        <v>339</v>
      </c>
      <c r="D163" s="272" t="s">
        <v>489</v>
      </c>
      <c r="E163" s="273" t="s">
        <v>2034</v>
      </c>
      <c r="F163" s="274" t="s">
        <v>4478</v>
      </c>
      <c r="G163" s="275" t="s">
        <v>287</v>
      </c>
      <c r="H163" s="276">
        <v>240</v>
      </c>
      <c r="I163" s="277"/>
      <c r="J163" s="278">
        <f>ROUND(I163*H163,2)</f>
        <v>0</v>
      </c>
      <c r="K163" s="279"/>
      <c r="L163" s="280"/>
      <c r="M163" s="281" t="s">
        <v>1</v>
      </c>
      <c r="N163" s="282" t="s">
        <v>43</v>
      </c>
      <c r="O163" s="73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1486</v>
      </c>
      <c r="AT163" s="227" t="s">
        <v>489</v>
      </c>
      <c r="AU163" s="227" t="s">
        <v>87</v>
      </c>
      <c r="AY163" s="18" t="s">
        <v>202</v>
      </c>
      <c r="BE163" s="122">
        <f>IF(N163="základná",J163,0)</f>
        <v>0</v>
      </c>
      <c r="BF163" s="122">
        <f>IF(N163="znížená",J163,0)</f>
        <v>0</v>
      </c>
      <c r="BG163" s="122">
        <f>IF(N163="zákl. prenesená",J163,0)</f>
        <v>0</v>
      </c>
      <c r="BH163" s="122">
        <f>IF(N163="zníž. prenesená",J163,0)</f>
        <v>0</v>
      </c>
      <c r="BI163" s="122">
        <f>IF(N163="nulová",J163,0)</f>
        <v>0</v>
      </c>
      <c r="BJ163" s="18" t="s">
        <v>87</v>
      </c>
      <c r="BK163" s="122">
        <f>ROUND(I163*H163,2)</f>
        <v>0</v>
      </c>
      <c r="BL163" s="18" t="s">
        <v>569</v>
      </c>
      <c r="BM163" s="227" t="s">
        <v>4479</v>
      </c>
    </row>
    <row r="164" spans="1:65" s="2" customFormat="1" ht="14.45" customHeight="1">
      <c r="A164" s="36"/>
      <c r="B164" s="37"/>
      <c r="C164" s="272" t="s">
        <v>343</v>
      </c>
      <c r="D164" s="272" t="s">
        <v>489</v>
      </c>
      <c r="E164" s="273" t="s">
        <v>2216</v>
      </c>
      <c r="F164" s="274" t="s">
        <v>4480</v>
      </c>
      <c r="G164" s="275" t="s">
        <v>230</v>
      </c>
      <c r="H164" s="276">
        <v>80</v>
      </c>
      <c r="I164" s="277"/>
      <c r="J164" s="278">
        <f>ROUND(I164*H164,2)</f>
        <v>0</v>
      </c>
      <c r="K164" s="279"/>
      <c r="L164" s="280"/>
      <c r="M164" s="281" t="s">
        <v>1</v>
      </c>
      <c r="N164" s="282" t="s">
        <v>43</v>
      </c>
      <c r="O164" s="73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1486</v>
      </c>
      <c r="AT164" s="227" t="s">
        <v>489</v>
      </c>
      <c r="AU164" s="227" t="s">
        <v>87</v>
      </c>
      <c r="AY164" s="18" t="s">
        <v>202</v>
      </c>
      <c r="BE164" s="122">
        <f>IF(N164="základná",J164,0)</f>
        <v>0</v>
      </c>
      <c r="BF164" s="122">
        <f>IF(N164="znížená",J164,0)</f>
        <v>0</v>
      </c>
      <c r="BG164" s="122">
        <f>IF(N164="zákl. prenesená",J164,0)</f>
        <v>0</v>
      </c>
      <c r="BH164" s="122">
        <f>IF(N164="zníž. prenesená",J164,0)</f>
        <v>0</v>
      </c>
      <c r="BI164" s="122">
        <f>IF(N164="nulová",J164,0)</f>
        <v>0</v>
      </c>
      <c r="BJ164" s="18" t="s">
        <v>87</v>
      </c>
      <c r="BK164" s="122">
        <f>ROUND(I164*H164,2)</f>
        <v>0</v>
      </c>
      <c r="BL164" s="18" t="s">
        <v>569</v>
      </c>
      <c r="BM164" s="227" t="s">
        <v>4481</v>
      </c>
    </row>
    <row r="165" spans="1:65" s="2" customFormat="1" ht="24.2" customHeight="1">
      <c r="A165" s="36"/>
      <c r="B165" s="37"/>
      <c r="C165" s="272" t="s">
        <v>347</v>
      </c>
      <c r="D165" s="272" t="s">
        <v>489</v>
      </c>
      <c r="E165" s="273" t="s">
        <v>2218</v>
      </c>
      <c r="F165" s="274" t="s">
        <v>2227</v>
      </c>
      <c r="G165" s="275" t="s">
        <v>230</v>
      </c>
      <c r="H165" s="276">
        <v>150</v>
      </c>
      <c r="I165" s="277"/>
      <c r="J165" s="278">
        <f>ROUND(I165*H165,2)</f>
        <v>0</v>
      </c>
      <c r="K165" s="279"/>
      <c r="L165" s="280"/>
      <c r="M165" s="281" t="s">
        <v>1</v>
      </c>
      <c r="N165" s="282" t="s">
        <v>43</v>
      </c>
      <c r="O165" s="73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1486</v>
      </c>
      <c r="AT165" s="227" t="s">
        <v>489</v>
      </c>
      <c r="AU165" s="227" t="s">
        <v>87</v>
      </c>
      <c r="AY165" s="18" t="s">
        <v>202</v>
      </c>
      <c r="BE165" s="122">
        <f>IF(N165="základná",J165,0)</f>
        <v>0</v>
      </c>
      <c r="BF165" s="122">
        <f>IF(N165="znížená",J165,0)</f>
        <v>0</v>
      </c>
      <c r="BG165" s="122">
        <f>IF(N165="zákl. prenesená",J165,0)</f>
        <v>0</v>
      </c>
      <c r="BH165" s="122">
        <f>IF(N165="zníž. prenesená",J165,0)</f>
        <v>0</v>
      </c>
      <c r="BI165" s="122">
        <f>IF(N165="nulová",J165,0)</f>
        <v>0</v>
      </c>
      <c r="BJ165" s="18" t="s">
        <v>87</v>
      </c>
      <c r="BK165" s="122">
        <f>ROUND(I165*H165,2)</f>
        <v>0</v>
      </c>
      <c r="BL165" s="18" t="s">
        <v>569</v>
      </c>
      <c r="BM165" s="227" t="s">
        <v>4482</v>
      </c>
    </row>
    <row r="166" spans="1:65" s="2" customFormat="1" ht="14.45" customHeight="1">
      <c r="A166" s="36"/>
      <c r="B166" s="37"/>
      <c r="C166" s="272" t="s">
        <v>351</v>
      </c>
      <c r="D166" s="272" t="s">
        <v>489</v>
      </c>
      <c r="E166" s="273" t="s">
        <v>4483</v>
      </c>
      <c r="F166" s="274" t="s">
        <v>4484</v>
      </c>
      <c r="G166" s="275" t="s">
        <v>287</v>
      </c>
      <c r="H166" s="276">
        <v>150</v>
      </c>
      <c r="I166" s="277"/>
      <c r="J166" s="278">
        <f>ROUND(I166*H166,2)</f>
        <v>0</v>
      </c>
      <c r="K166" s="279"/>
      <c r="L166" s="280"/>
      <c r="M166" s="281" t="s">
        <v>1</v>
      </c>
      <c r="N166" s="282" t="s">
        <v>43</v>
      </c>
      <c r="O166" s="73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1486</v>
      </c>
      <c r="AT166" s="227" t="s">
        <v>489</v>
      </c>
      <c r="AU166" s="227" t="s">
        <v>87</v>
      </c>
      <c r="AY166" s="18" t="s">
        <v>202</v>
      </c>
      <c r="BE166" s="122">
        <f>IF(N166="základná",J166,0)</f>
        <v>0</v>
      </c>
      <c r="BF166" s="122">
        <f>IF(N166="znížená",J166,0)</f>
        <v>0</v>
      </c>
      <c r="BG166" s="122">
        <f>IF(N166="zákl. prenesená",J166,0)</f>
        <v>0</v>
      </c>
      <c r="BH166" s="122">
        <f>IF(N166="zníž. prenesená",J166,0)</f>
        <v>0</v>
      </c>
      <c r="BI166" s="122">
        <f>IF(N166="nulová",J166,0)</f>
        <v>0</v>
      </c>
      <c r="BJ166" s="18" t="s">
        <v>87</v>
      </c>
      <c r="BK166" s="122">
        <f>ROUND(I166*H166,2)</f>
        <v>0</v>
      </c>
      <c r="BL166" s="18" t="s">
        <v>569</v>
      </c>
      <c r="BM166" s="227" t="s">
        <v>4485</v>
      </c>
    </row>
    <row r="167" spans="1:65" s="2" customFormat="1" ht="14.45" customHeight="1">
      <c r="A167" s="36"/>
      <c r="B167" s="37"/>
      <c r="C167" s="272" t="s">
        <v>355</v>
      </c>
      <c r="D167" s="272" t="s">
        <v>489</v>
      </c>
      <c r="E167" s="273" t="s">
        <v>2220</v>
      </c>
      <c r="F167" s="274" t="s">
        <v>2242</v>
      </c>
      <c r="G167" s="275" t="s">
        <v>287</v>
      </c>
      <c r="H167" s="276">
        <v>150</v>
      </c>
      <c r="I167" s="277"/>
      <c r="J167" s="278">
        <f>ROUND(I167*H167,2)</f>
        <v>0</v>
      </c>
      <c r="K167" s="279"/>
      <c r="L167" s="280"/>
      <c r="M167" s="281" t="s">
        <v>1</v>
      </c>
      <c r="N167" s="282" t="s">
        <v>43</v>
      </c>
      <c r="O167" s="73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1486</v>
      </c>
      <c r="AT167" s="227" t="s">
        <v>489</v>
      </c>
      <c r="AU167" s="227" t="s">
        <v>87</v>
      </c>
      <c r="AY167" s="18" t="s">
        <v>202</v>
      </c>
      <c r="BE167" s="122">
        <f>IF(N167="základná",J167,0)</f>
        <v>0</v>
      </c>
      <c r="BF167" s="122">
        <f>IF(N167="znížená",J167,0)</f>
        <v>0</v>
      </c>
      <c r="BG167" s="122">
        <f>IF(N167="zákl. prenesená",J167,0)</f>
        <v>0</v>
      </c>
      <c r="BH167" s="122">
        <f>IF(N167="zníž. prenesená",J167,0)</f>
        <v>0</v>
      </c>
      <c r="BI167" s="122">
        <f>IF(N167="nulová",J167,0)</f>
        <v>0</v>
      </c>
      <c r="BJ167" s="18" t="s">
        <v>87</v>
      </c>
      <c r="BK167" s="122">
        <f>ROUND(I167*H167,2)</f>
        <v>0</v>
      </c>
      <c r="BL167" s="18" t="s">
        <v>569</v>
      </c>
      <c r="BM167" s="227" t="s">
        <v>4486</v>
      </c>
    </row>
    <row r="168" spans="1:65" s="12" customFormat="1" ht="22.9" customHeight="1">
      <c r="B168" s="199"/>
      <c r="C168" s="200"/>
      <c r="D168" s="201" t="s">
        <v>76</v>
      </c>
      <c r="E168" s="213" t="s">
        <v>4162</v>
      </c>
      <c r="F168" s="213" t="s">
        <v>4487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SUM(P169:P173)</f>
        <v>0</v>
      </c>
      <c r="Q168" s="207"/>
      <c r="R168" s="208">
        <f>SUM(R169:R173)</f>
        <v>0</v>
      </c>
      <c r="S168" s="207"/>
      <c r="T168" s="209">
        <f>SUM(T169:T173)</f>
        <v>0</v>
      </c>
      <c r="AR168" s="210" t="s">
        <v>215</v>
      </c>
      <c r="AT168" s="211" t="s">
        <v>76</v>
      </c>
      <c r="AU168" s="211" t="s">
        <v>81</v>
      </c>
      <c r="AY168" s="210" t="s">
        <v>202</v>
      </c>
      <c r="BK168" s="212">
        <f>SUM(BK169:BK173)</f>
        <v>0</v>
      </c>
    </row>
    <row r="169" spans="1:65" s="2" customFormat="1" ht="14.45" customHeight="1">
      <c r="A169" s="36"/>
      <c r="B169" s="37"/>
      <c r="C169" s="215" t="s">
        <v>359</v>
      </c>
      <c r="D169" s="215" t="s">
        <v>204</v>
      </c>
      <c r="E169" s="216" t="s">
        <v>2258</v>
      </c>
      <c r="F169" s="217" t="s">
        <v>2259</v>
      </c>
      <c r="G169" s="218" t="s">
        <v>287</v>
      </c>
      <c r="H169" s="219">
        <v>150</v>
      </c>
      <c r="I169" s="220"/>
      <c r="J169" s="221">
        <f>ROUND(I169*H169,2)</f>
        <v>0</v>
      </c>
      <c r="K169" s="222"/>
      <c r="L169" s="39"/>
      <c r="M169" s="223" t="s">
        <v>1</v>
      </c>
      <c r="N169" s="224" t="s">
        <v>43</v>
      </c>
      <c r="O169" s="73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569</v>
      </c>
      <c r="AT169" s="227" t="s">
        <v>204</v>
      </c>
      <c r="AU169" s="227" t="s">
        <v>87</v>
      </c>
      <c r="AY169" s="18" t="s">
        <v>202</v>
      </c>
      <c r="BE169" s="122">
        <f>IF(N169="základná",J169,0)</f>
        <v>0</v>
      </c>
      <c r="BF169" s="122">
        <f>IF(N169="znížená",J169,0)</f>
        <v>0</v>
      </c>
      <c r="BG169" s="122">
        <f>IF(N169="zákl. prenesená",J169,0)</f>
        <v>0</v>
      </c>
      <c r="BH169" s="122">
        <f>IF(N169="zníž. prenesená",J169,0)</f>
        <v>0</v>
      </c>
      <c r="BI169" s="122">
        <f>IF(N169="nulová",J169,0)</f>
        <v>0</v>
      </c>
      <c r="BJ169" s="18" t="s">
        <v>87</v>
      </c>
      <c r="BK169" s="122">
        <f>ROUND(I169*H169,2)</f>
        <v>0</v>
      </c>
      <c r="BL169" s="18" t="s">
        <v>569</v>
      </c>
      <c r="BM169" s="227" t="s">
        <v>4488</v>
      </c>
    </row>
    <row r="170" spans="1:65" s="2" customFormat="1" ht="14.45" customHeight="1">
      <c r="A170" s="36"/>
      <c r="B170" s="37"/>
      <c r="C170" s="215" t="s">
        <v>364</v>
      </c>
      <c r="D170" s="215" t="s">
        <v>204</v>
      </c>
      <c r="E170" s="216" t="s">
        <v>2056</v>
      </c>
      <c r="F170" s="217" t="s">
        <v>2057</v>
      </c>
      <c r="G170" s="218" t="s">
        <v>230</v>
      </c>
      <c r="H170" s="219">
        <v>130</v>
      </c>
      <c r="I170" s="220"/>
      <c r="J170" s="221">
        <f>ROUND(I170*H170,2)</f>
        <v>0</v>
      </c>
      <c r="K170" s="222"/>
      <c r="L170" s="39"/>
      <c r="M170" s="223" t="s">
        <v>1</v>
      </c>
      <c r="N170" s="224" t="s">
        <v>43</v>
      </c>
      <c r="O170" s="73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569</v>
      </c>
      <c r="AT170" s="227" t="s">
        <v>204</v>
      </c>
      <c r="AU170" s="227" t="s">
        <v>87</v>
      </c>
      <c r="AY170" s="18" t="s">
        <v>202</v>
      </c>
      <c r="BE170" s="122">
        <f>IF(N170="základná",J170,0)</f>
        <v>0</v>
      </c>
      <c r="BF170" s="122">
        <f>IF(N170="znížená",J170,0)</f>
        <v>0</v>
      </c>
      <c r="BG170" s="122">
        <f>IF(N170="zákl. prenesená",J170,0)</f>
        <v>0</v>
      </c>
      <c r="BH170" s="122">
        <f>IF(N170="zníž. prenesená",J170,0)</f>
        <v>0</v>
      </c>
      <c r="BI170" s="122">
        <f>IF(N170="nulová",J170,0)</f>
        <v>0</v>
      </c>
      <c r="BJ170" s="18" t="s">
        <v>87</v>
      </c>
      <c r="BK170" s="122">
        <f>ROUND(I170*H170,2)</f>
        <v>0</v>
      </c>
      <c r="BL170" s="18" t="s">
        <v>569</v>
      </c>
      <c r="BM170" s="227" t="s">
        <v>4489</v>
      </c>
    </row>
    <row r="171" spans="1:65" s="2" customFormat="1" ht="14.45" customHeight="1">
      <c r="A171" s="36"/>
      <c r="B171" s="37"/>
      <c r="C171" s="215" t="s">
        <v>368</v>
      </c>
      <c r="D171" s="215" t="s">
        <v>204</v>
      </c>
      <c r="E171" s="216" t="s">
        <v>1747</v>
      </c>
      <c r="F171" s="217" t="s">
        <v>2059</v>
      </c>
      <c r="G171" s="218" t="s">
        <v>287</v>
      </c>
      <c r="H171" s="219">
        <v>7</v>
      </c>
      <c r="I171" s="220"/>
      <c r="J171" s="221">
        <f>ROUND(I171*H171,2)</f>
        <v>0</v>
      </c>
      <c r="K171" s="222"/>
      <c r="L171" s="39"/>
      <c r="M171" s="223" t="s">
        <v>1</v>
      </c>
      <c r="N171" s="224" t="s">
        <v>43</v>
      </c>
      <c r="O171" s="73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569</v>
      </c>
      <c r="AT171" s="227" t="s">
        <v>204</v>
      </c>
      <c r="AU171" s="227" t="s">
        <v>87</v>
      </c>
      <c r="AY171" s="18" t="s">
        <v>202</v>
      </c>
      <c r="BE171" s="122">
        <f>IF(N171="základná",J171,0)</f>
        <v>0</v>
      </c>
      <c r="BF171" s="122">
        <f>IF(N171="znížená",J171,0)</f>
        <v>0</v>
      </c>
      <c r="BG171" s="122">
        <f>IF(N171="zákl. prenesená",J171,0)</f>
        <v>0</v>
      </c>
      <c r="BH171" s="122">
        <f>IF(N171="zníž. prenesená",J171,0)</f>
        <v>0</v>
      </c>
      <c r="BI171" s="122">
        <f>IF(N171="nulová",J171,0)</f>
        <v>0</v>
      </c>
      <c r="BJ171" s="18" t="s">
        <v>87</v>
      </c>
      <c r="BK171" s="122">
        <f>ROUND(I171*H171,2)</f>
        <v>0</v>
      </c>
      <c r="BL171" s="18" t="s">
        <v>569</v>
      </c>
      <c r="BM171" s="227" t="s">
        <v>4490</v>
      </c>
    </row>
    <row r="172" spans="1:65" s="2" customFormat="1" ht="14.45" customHeight="1">
      <c r="A172" s="36"/>
      <c r="B172" s="37"/>
      <c r="C172" s="215" t="s">
        <v>374</v>
      </c>
      <c r="D172" s="215" t="s">
        <v>204</v>
      </c>
      <c r="E172" s="216" t="s">
        <v>4491</v>
      </c>
      <c r="F172" s="217" t="s">
        <v>4492</v>
      </c>
      <c r="G172" s="218" t="s">
        <v>230</v>
      </c>
      <c r="H172" s="219">
        <v>320</v>
      </c>
      <c r="I172" s="220"/>
      <c r="J172" s="221">
        <f>ROUND(I172*H172,2)</f>
        <v>0</v>
      </c>
      <c r="K172" s="222"/>
      <c r="L172" s="39"/>
      <c r="M172" s="223" t="s">
        <v>1</v>
      </c>
      <c r="N172" s="224" t="s">
        <v>43</v>
      </c>
      <c r="O172" s="73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569</v>
      </c>
      <c r="AT172" s="227" t="s">
        <v>204</v>
      </c>
      <c r="AU172" s="227" t="s">
        <v>87</v>
      </c>
      <c r="AY172" s="18" t="s">
        <v>202</v>
      </c>
      <c r="BE172" s="122">
        <f>IF(N172="základná",J172,0)</f>
        <v>0</v>
      </c>
      <c r="BF172" s="122">
        <f>IF(N172="znížená",J172,0)</f>
        <v>0</v>
      </c>
      <c r="BG172" s="122">
        <f>IF(N172="zákl. prenesená",J172,0)</f>
        <v>0</v>
      </c>
      <c r="BH172" s="122">
        <f>IF(N172="zníž. prenesená",J172,0)</f>
        <v>0</v>
      </c>
      <c r="BI172" s="122">
        <f>IF(N172="nulová",J172,0)</f>
        <v>0</v>
      </c>
      <c r="BJ172" s="18" t="s">
        <v>87</v>
      </c>
      <c r="BK172" s="122">
        <f>ROUND(I172*H172,2)</f>
        <v>0</v>
      </c>
      <c r="BL172" s="18" t="s">
        <v>569</v>
      </c>
      <c r="BM172" s="227" t="s">
        <v>4493</v>
      </c>
    </row>
    <row r="173" spans="1:65" s="2" customFormat="1" ht="14.45" customHeight="1">
      <c r="A173" s="36"/>
      <c r="B173" s="37"/>
      <c r="C173" s="215" t="s">
        <v>379</v>
      </c>
      <c r="D173" s="215" t="s">
        <v>204</v>
      </c>
      <c r="E173" s="216" t="s">
        <v>4494</v>
      </c>
      <c r="F173" s="217" t="s">
        <v>2247</v>
      </c>
      <c r="G173" s="218" t="s">
        <v>230</v>
      </c>
      <c r="H173" s="219">
        <v>150</v>
      </c>
      <c r="I173" s="220"/>
      <c r="J173" s="221">
        <f>ROUND(I173*H173,2)</f>
        <v>0</v>
      </c>
      <c r="K173" s="222"/>
      <c r="L173" s="39"/>
      <c r="M173" s="223" t="s">
        <v>1</v>
      </c>
      <c r="N173" s="224" t="s">
        <v>43</v>
      </c>
      <c r="O173" s="73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569</v>
      </c>
      <c r="AT173" s="227" t="s">
        <v>204</v>
      </c>
      <c r="AU173" s="227" t="s">
        <v>87</v>
      </c>
      <c r="AY173" s="18" t="s">
        <v>202</v>
      </c>
      <c r="BE173" s="122">
        <f>IF(N173="základná",J173,0)</f>
        <v>0</v>
      </c>
      <c r="BF173" s="122">
        <f>IF(N173="znížená",J173,0)</f>
        <v>0</v>
      </c>
      <c r="BG173" s="122">
        <f>IF(N173="zákl. prenesená",J173,0)</f>
        <v>0</v>
      </c>
      <c r="BH173" s="122">
        <f>IF(N173="zníž. prenesená",J173,0)</f>
        <v>0</v>
      </c>
      <c r="BI173" s="122">
        <f>IF(N173="nulová",J173,0)</f>
        <v>0</v>
      </c>
      <c r="BJ173" s="18" t="s">
        <v>87</v>
      </c>
      <c r="BK173" s="122">
        <f>ROUND(I173*H173,2)</f>
        <v>0</v>
      </c>
      <c r="BL173" s="18" t="s">
        <v>569</v>
      </c>
      <c r="BM173" s="227" t="s">
        <v>4495</v>
      </c>
    </row>
    <row r="174" spans="1:65" s="12" customFormat="1" ht="22.9" customHeight="1">
      <c r="B174" s="199"/>
      <c r="C174" s="200"/>
      <c r="D174" s="201" t="s">
        <v>76</v>
      </c>
      <c r="E174" s="213" t="s">
        <v>4034</v>
      </c>
      <c r="F174" s="213" t="s">
        <v>4496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SUM(P175:P177)</f>
        <v>0</v>
      </c>
      <c r="Q174" s="207"/>
      <c r="R174" s="208">
        <f>SUM(R175:R177)</f>
        <v>0</v>
      </c>
      <c r="S174" s="207"/>
      <c r="T174" s="209">
        <f>SUM(T175:T177)</f>
        <v>0</v>
      </c>
      <c r="AR174" s="210" t="s">
        <v>215</v>
      </c>
      <c r="AT174" s="211" t="s">
        <v>76</v>
      </c>
      <c r="AU174" s="211" t="s">
        <v>81</v>
      </c>
      <c r="AY174" s="210" t="s">
        <v>202</v>
      </c>
      <c r="BK174" s="212">
        <f>SUM(BK175:BK177)</f>
        <v>0</v>
      </c>
    </row>
    <row r="175" spans="1:65" s="2" customFormat="1" ht="14.45" customHeight="1">
      <c r="A175" s="36"/>
      <c r="B175" s="37"/>
      <c r="C175" s="272" t="s">
        <v>383</v>
      </c>
      <c r="D175" s="272" t="s">
        <v>489</v>
      </c>
      <c r="E175" s="273" t="s">
        <v>4497</v>
      </c>
      <c r="F175" s="274" t="s">
        <v>4498</v>
      </c>
      <c r="G175" s="275" t="s">
        <v>287</v>
      </c>
      <c r="H175" s="276">
        <v>150</v>
      </c>
      <c r="I175" s="277"/>
      <c r="J175" s="278">
        <f>ROUND(I175*H175,2)</f>
        <v>0</v>
      </c>
      <c r="K175" s="279"/>
      <c r="L175" s="280"/>
      <c r="M175" s="281" t="s">
        <v>1</v>
      </c>
      <c r="N175" s="282" t="s">
        <v>43</v>
      </c>
      <c r="O175" s="73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1486</v>
      </c>
      <c r="AT175" s="227" t="s">
        <v>489</v>
      </c>
      <c r="AU175" s="227" t="s">
        <v>87</v>
      </c>
      <c r="AY175" s="18" t="s">
        <v>202</v>
      </c>
      <c r="BE175" s="122">
        <f>IF(N175="základná",J175,0)</f>
        <v>0</v>
      </c>
      <c r="BF175" s="122">
        <f>IF(N175="znížená",J175,0)</f>
        <v>0</v>
      </c>
      <c r="BG175" s="122">
        <f>IF(N175="zákl. prenesená",J175,0)</f>
        <v>0</v>
      </c>
      <c r="BH175" s="122">
        <f>IF(N175="zníž. prenesená",J175,0)</f>
        <v>0</v>
      </c>
      <c r="BI175" s="122">
        <f>IF(N175="nulová",J175,0)</f>
        <v>0</v>
      </c>
      <c r="BJ175" s="18" t="s">
        <v>87</v>
      </c>
      <c r="BK175" s="122">
        <f>ROUND(I175*H175,2)</f>
        <v>0</v>
      </c>
      <c r="BL175" s="18" t="s">
        <v>569</v>
      </c>
      <c r="BM175" s="227" t="s">
        <v>4499</v>
      </c>
    </row>
    <row r="176" spans="1:65" s="2" customFormat="1" ht="14.45" customHeight="1">
      <c r="A176" s="36"/>
      <c r="B176" s="37"/>
      <c r="C176" s="272" t="s">
        <v>390</v>
      </c>
      <c r="D176" s="272" t="s">
        <v>489</v>
      </c>
      <c r="E176" s="273" t="s">
        <v>4500</v>
      </c>
      <c r="F176" s="274" t="s">
        <v>4501</v>
      </c>
      <c r="G176" s="275" t="s">
        <v>207</v>
      </c>
      <c r="H176" s="276">
        <v>1</v>
      </c>
      <c r="I176" s="277"/>
      <c r="J176" s="278">
        <f>ROUND(I176*H176,2)</f>
        <v>0</v>
      </c>
      <c r="K176" s="279"/>
      <c r="L176" s="280"/>
      <c r="M176" s="281" t="s">
        <v>1</v>
      </c>
      <c r="N176" s="282" t="s">
        <v>43</v>
      </c>
      <c r="O176" s="73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87</v>
      </c>
      <c r="AY176" s="18" t="s">
        <v>202</v>
      </c>
      <c r="BE176" s="122">
        <f>IF(N176="základná",J176,0)</f>
        <v>0</v>
      </c>
      <c r="BF176" s="122">
        <f>IF(N176="znížená",J176,0)</f>
        <v>0</v>
      </c>
      <c r="BG176" s="122">
        <f>IF(N176="zákl. prenesená",J176,0)</f>
        <v>0</v>
      </c>
      <c r="BH176" s="122">
        <f>IF(N176="zníž. prenesená",J176,0)</f>
        <v>0</v>
      </c>
      <c r="BI176" s="122">
        <f>IF(N176="nulová",J176,0)</f>
        <v>0</v>
      </c>
      <c r="BJ176" s="18" t="s">
        <v>87</v>
      </c>
      <c r="BK176" s="122">
        <f>ROUND(I176*H176,2)</f>
        <v>0</v>
      </c>
      <c r="BL176" s="18" t="s">
        <v>569</v>
      </c>
      <c r="BM176" s="227" t="s">
        <v>4502</v>
      </c>
    </row>
    <row r="177" spans="1:65" s="2" customFormat="1" ht="14.45" customHeight="1">
      <c r="A177" s="36"/>
      <c r="B177" s="37"/>
      <c r="C177" s="272" t="s">
        <v>395</v>
      </c>
      <c r="D177" s="272" t="s">
        <v>489</v>
      </c>
      <c r="E177" s="273" t="s">
        <v>4503</v>
      </c>
      <c r="F177" s="274" t="s">
        <v>4504</v>
      </c>
      <c r="G177" s="275" t="s">
        <v>230</v>
      </c>
      <c r="H177" s="276">
        <v>20</v>
      </c>
      <c r="I177" s="277"/>
      <c r="J177" s="278">
        <f>ROUND(I177*H177,2)</f>
        <v>0</v>
      </c>
      <c r="K177" s="279"/>
      <c r="L177" s="280"/>
      <c r="M177" s="281" t="s">
        <v>1</v>
      </c>
      <c r="N177" s="282" t="s">
        <v>43</v>
      </c>
      <c r="O177" s="73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1486</v>
      </c>
      <c r="AT177" s="227" t="s">
        <v>489</v>
      </c>
      <c r="AU177" s="227" t="s">
        <v>87</v>
      </c>
      <c r="AY177" s="18" t="s">
        <v>202</v>
      </c>
      <c r="BE177" s="122">
        <f>IF(N177="základná",J177,0)</f>
        <v>0</v>
      </c>
      <c r="BF177" s="122">
        <f>IF(N177="znížená",J177,0)</f>
        <v>0</v>
      </c>
      <c r="BG177" s="122">
        <f>IF(N177="zákl. prenesená",J177,0)</f>
        <v>0</v>
      </c>
      <c r="BH177" s="122">
        <f>IF(N177="zníž. prenesená",J177,0)</f>
        <v>0</v>
      </c>
      <c r="BI177" s="122">
        <f>IF(N177="nulová",J177,0)</f>
        <v>0</v>
      </c>
      <c r="BJ177" s="18" t="s">
        <v>87</v>
      </c>
      <c r="BK177" s="122">
        <f>ROUND(I177*H177,2)</f>
        <v>0</v>
      </c>
      <c r="BL177" s="18" t="s">
        <v>569</v>
      </c>
      <c r="BM177" s="227" t="s">
        <v>4505</v>
      </c>
    </row>
    <row r="178" spans="1:65" s="12" customFormat="1" ht="22.9" customHeight="1">
      <c r="B178" s="199"/>
      <c r="C178" s="200"/>
      <c r="D178" s="201" t="s">
        <v>76</v>
      </c>
      <c r="E178" s="213" t="s">
        <v>4179</v>
      </c>
      <c r="F178" s="213" t="s">
        <v>4506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SUM(P179:P187)</f>
        <v>0</v>
      </c>
      <c r="Q178" s="207"/>
      <c r="R178" s="208">
        <f>SUM(R179:R187)</f>
        <v>0</v>
      </c>
      <c r="S178" s="207"/>
      <c r="T178" s="209">
        <f>SUM(T179:T187)</f>
        <v>0</v>
      </c>
      <c r="AR178" s="210" t="s">
        <v>215</v>
      </c>
      <c r="AT178" s="211" t="s">
        <v>76</v>
      </c>
      <c r="AU178" s="211" t="s">
        <v>81</v>
      </c>
      <c r="AY178" s="210" t="s">
        <v>202</v>
      </c>
      <c r="BK178" s="212">
        <f>SUM(BK179:BK187)</f>
        <v>0</v>
      </c>
    </row>
    <row r="179" spans="1:65" s="2" customFormat="1" ht="24.2" customHeight="1">
      <c r="A179" s="36"/>
      <c r="B179" s="37"/>
      <c r="C179" s="215" t="s">
        <v>400</v>
      </c>
      <c r="D179" s="215" t="s">
        <v>204</v>
      </c>
      <c r="E179" s="216" t="s">
        <v>4507</v>
      </c>
      <c r="F179" s="217" t="s">
        <v>4508</v>
      </c>
      <c r="G179" s="218" t="s">
        <v>230</v>
      </c>
      <c r="H179" s="219">
        <v>20</v>
      </c>
      <c r="I179" s="220"/>
      <c r="J179" s="221">
        <f t="shared" ref="J179:J187" si="25">ROUND(I179*H179,2)</f>
        <v>0</v>
      </c>
      <c r="K179" s="222"/>
      <c r="L179" s="39"/>
      <c r="M179" s="223" t="s">
        <v>1</v>
      </c>
      <c r="N179" s="224" t="s">
        <v>43</v>
      </c>
      <c r="O179" s="73"/>
      <c r="P179" s="225">
        <f t="shared" ref="P179:P187" si="26">O179*H179</f>
        <v>0</v>
      </c>
      <c r="Q179" s="225">
        <v>0</v>
      </c>
      <c r="R179" s="225">
        <f t="shared" ref="R179:R187" si="27">Q179*H179</f>
        <v>0</v>
      </c>
      <c r="S179" s="225">
        <v>0</v>
      </c>
      <c r="T179" s="226">
        <f t="shared" ref="T179:T187" si="28"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569</v>
      </c>
      <c r="AT179" s="227" t="s">
        <v>204</v>
      </c>
      <c r="AU179" s="227" t="s">
        <v>87</v>
      </c>
      <c r="AY179" s="18" t="s">
        <v>202</v>
      </c>
      <c r="BE179" s="122">
        <f t="shared" ref="BE179:BE187" si="29">IF(N179="základná",J179,0)</f>
        <v>0</v>
      </c>
      <c r="BF179" s="122">
        <f t="shared" ref="BF179:BF187" si="30">IF(N179="znížená",J179,0)</f>
        <v>0</v>
      </c>
      <c r="BG179" s="122">
        <f t="shared" ref="BG179:BG187" si="31">IF(N179="zákl. prenesená",J179,0)</f>
        <v>0</v>
      </c>
      <c r="BH179" s="122">
        <f t="shared" ref="BH179:BH187" si="32">IF(N179="zníž. prenesená",J179,0)</f>
        <v>0</v>
      </c>
      <c r="BI179" s="122">
        <f t="shared" ref="BI179:BI187" si="33">IF(N179="nulová",J179,0)</f>
        <v>0</v>
      </c>
      <c r="BJ179" s="18" t="s">
        <v>87</v>
      </c>
      <c r="BK179" s="122">
        <f t="shared" ref="BK179:BK187" si="34">ROUND(I179*H179,2)</f>
        <v>0</v>
      </c>
      <c r="BL179" s="18" t="s">
        <v>569</v>
      </c>
      <c r="BM179" s="227" t="s">
        <v>4509</v>
      </c>
    </row>
    <row r="180" spans="1:65" s="2" customFormat="1" ht="14.45" customHeight="1">
      <c r="A180" s="36"/>
      <c r="B180" s="37"/>
      <c r="C180" s="215" t="s">
        <v>406</v>
      </c>
      <c r="D180" s="215" t="s">
        <v>204</v>
      </c>
      <c r="E180" s="216" t="s">
        <v>4510</v>
      </c>
      <c r="F180" s="217" t="s">
        <v>4511</v>
      </c>
      <c r="G180" s="218" t="s">
        <v>2213</v>
      </c>
      <c r="H180" s="219">
        <v>10</v>
      </c>
      <c r="I180" s="220"/>
      <c r="J180" s="221">
        <f t="shared" si="25"/>
        <v>0</v>
      </c>
      <c r="K180" s="222"/>
      <c r="L180" s="39"/>
      <c r="M180" s="223" t="s">
        <v>1</v>
      </c>
      <c r="N180" s="224" t="s">
        <v>43</v>
      </c>
      <c r="O180" s="73"/>
      <c r="P180" s="225">
        <f t="shared" si="26"/>
        <v>0</v>
      </c>
      <c r="Q180" s="225">
        <v>0</v>
      </c>
      <c r="R180" s="225">
        <f t="shared" si="27"/>
        <v>0</v>
      </c>
      <c r="S180" s="225">
        <v>0</v>
      </c>
      <c r="T180" s="226">
        <f t="shared" si="2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569</v>
      </c>
      <c r="AT180" s="227" t="s">
        <v>204</v>
      </c>
      <c r="AU180" s="227" t="s">
        <v>87</v>
      </c>
      <c r="AY180" s="18" t="s">
        <v>202</v>
      </c>
      <c r="BE180" s="122">
        <f t="shared" si="29"/>
        <v>0</v>
      </c>
      <c r="BF180" s="122">
        <f t="shared" si="30"/>
        <v>0</v>
      </c>
      <c r="BG180" s="122">
        <f t="shared" si="31"/>
        <v>0</v>
      </c>
      <c r="BH180" s="122">
        <f t="shared" si="32"/>
        <v>0</v>
      </c>
      <c r="BI180" s="122">
        <f t="shared" si="33"/>
        <v>0</v>
      </c>
      <c r="BJ180" s="18" t="s">
        <v>87</v>
      </c>
      <c r="BK180" s="122">
        <f t="shared" si="34"/>
        <v>0</v>
      </c>
      <c r="BL180" s="18" t="s">
        <v>569</v>
      </c>
      <c r="BM180" s="227" t="s">
        <v>4512</v>
      </c>
    </row>
    <row r="181" spans="1:65" s="2" customFormat="1" ht="37.9" customHeight="1">
      <c r="A181" s="36"/>
      <c r="B181" s="37"/>
      <c r="C181" s="215" t="s">
        <v>420</v>
      </c>
      <c r="D181" s="215" t="s">
        <v>204</v>
      </c>
      <c r="E181" s="216" t="s">
        <v>4513</v>
      </c>
      <c r="F181" s="217" t="s">
        <v>4514</v>
      </c>
      <c r="G181" s="218" t="s">
        <v>287</v>
      </c>
      <c r="H181" s="219">
        <v>2</v>
      </c>
      <c r="I181" s="220"/>
      <c r="J181" s="221">
        <f t="shared" si="25"/>
        <v>0</v>
      </c>
      <c r="K181" s="222"/>
      <c r="L181" s="39"/>
      <c r="M181" s="223" t="s">
        <v>1</v>
      </c>
      <c r="N181" s="224" t="s">
        <v>43</v>
      </c>
      <c r="O181" s="73"/>
      <c r="P181" s="225">
        <f t="shared" si="26"/>
        <v>0</v>
      </c>
      <c r="Q181" s="225">
        <v>0</v>
      </c>
      <c r="R181" s="225">
        <f t="shared" si="27"/>
        <v>0</v>
      </c>
      <c r="S181" s="225">
        <v>0</v>
      </c>
      <c r="T181" s="226">
        <f t="shared" si="2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569</v>
      </c>
      <c r="AT181" s="227" t="s">
        <v>204</v>
      </c>
      <c r="AU181" s="227" t="s">
        <v>87</v>
      </c>
      <c r="AY181" s="18" t="s">
        <v>202</v>
      </c>
      <c r="BE181" s="122">
        <f t="shared" si="29"/>
        <v>0</v>
      </c>
      <c r="BF181" s="122">
        <f t="shared" si="30"/>
        <v>0</v>
      </c>
      <c r="BG181" s="122">
        <f t="shared" si="31"/>
        <v>0</v>
      </c>
      <c r="BH181" s="122">
        <f t="shared" si="32"/>
        <v>0</v>
      </c>
      <c r="BI181" s="122">
        <f t="shared" si="33"/>
        <v>0</v>
      </c>
      <c r="BJ181" s="18" t="s">
        <v>87</v>
      </c>
      <c r="BK181" s="122">
        <f t="shared" si="34"/>
        <v>0</v>
      </c>
      <c r="BL181" s="18" t="s">
        <v>569</v>
      </c>
      <c r="BM181" s="227" t="s">
        <v>4515</v>
      </c>
    </row>
    <row r="182" spans="1:65" s="2" customFormat="1" ht="14.45" customHeight="1">
      <c r="A182" s="36"/>
      <c r="B182" s="37"/>
      <c r="C182" s="215" t="s">
        <v>425</v>
      </c>
      <c r="D182" s="215" t="s">
        <v>204</v>
      </c>
      <c r="E182" s="216" t="s">
        <v>4516</v>
      </c>
      <c r="F182" s="217" t="s">
        <v>4517</v>
      </c>
      <c r="G182" s="218" t="s">
        <v>230</v>
      </c>
      <c r="H182" s="219">
        <v>20</v>
      </c>
      <c r="I182" s="220"/>
      <c r="J182" s="221">
        <f t="shared" si="25"/>
        <v>0</v>
      </c>
      <c r="K182" s="222"/>
      <c r="L182" s="39"/>
      <c r="M182" s="223" t="s">
        <v>1</v>
      </c>
      <c r="N182" s="224" t="s">
        <v>43</v>
      </c>
      <c r="O182" s="73"/>
      <c r="P182" s="225">
        <f t="shared" si="26"/>
        <v>0</v>
      </c>
      <c r="Q182" s="225">
        <v>0</v>
      </c>
      <c r="R182" s="225">
        <f t="shared" si="27"/>
        <v>0</v>
      </c>
      <c r="S182" s="225">
        <v>0</v>
      </c>
      <c r="T182" s="226">
        <f t="shared" si="2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569</v>
      </c>
      <c r="AT182" s="227" t="s">
        <v>204</v>
      </c>
      <c r="AU182" s="227" t="s">
        <v>87</v>
      </c>
      <c r="AY182" s="18" t="s">
        <v>202</v>
      </c>
      <c r="BE182" s="122">
        <f t="shared" si="29"/>
        <v>0</v>
      </c>
      <c r="BF182" s="122">
        <f t="shared" si="30"/>
        <v>0</v>
      </c>
      <c r="BG182" s="122">
        <f t="shared" si="31"/>
        <v>0</v>
      </c>
      <c r="BH182" s="122">
        <f t="shared" si="32"/>
        <v>0</v>
      </c>
      <c r="BI182" s="122">
        <f t="shared" si="33"/>
        <v>0</v>
      </c>
      <c r="BJ182" s="18" t="s">
        <v>87</v>
      </c>
      <c r="BK182" s="122">
        <f t="shared" si="34"/>
        <v>0</v>
      </c>
      <c r="BL182" s="18" t="s">
        <v>569</v>
      </c>
      <c r="BM182" s="227" t="s">
        <v>4518</v>
      </c>
    </row>
    <row r="183" spans="1:65" s="2" customFormat="1" ht="24.2" customHeight="1">
      <c r="A183" s="36"/>
      <c r="B183" s="37"/>
      <c r="C183" s="215" t="s">
        <v>430</v>
      </c>
      <c r="D183" s="215" t="s">
        <v>204</v>
      </c>
      <c r="E183" s="216" t="s">
        <v>4519</v>
      </c>
      <c r="F183" s="217" t="s">
        <v>4520</v>
      </c>
      <c r="G183" s="218" t="s">
        <v>230</v>
      </c>
      <c r="H183" s="219">
        <v>20</v>
      </c>
      <c r="I183" s="220"/>
      <c r="J183" s="221">
        <f t="shared" si="25"/>
        <v>0</v>
      </c>
      <c r="K183" s="222"/>
      <c r="L183" s="39"/>
      <c r="M183" s="223" t="s">
        <v>1</v>
      </c>
      <c r="N183" s="224" t="s">
        <v>43</v>
      </c>
      <c r="O183" s="73"/>
      <c r="P183" s="225">
        <f t="shared" si="26"/>
        <v>0</v>
      </c>
      <c r="Q183" s="225">
        <v>0</v>
      </c>
      <c r="R183" s="225">
        <f t="shared" si="27"/>
        <v>0</v>
      </c>
      <c r="S183" s="225">
        <v>0</v>
      </c>
      <c r="T183" s="226">
        <f t="shared" si="2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569</v>
      </c>
      <c r="AT183" s="227" t="s">
        <v>204</v>
      </c>
      <c r="AU183" s="227" t="s">
        <v>87</v>
      </c>
      <c r="AY183" s="18" t="s">
        <v>202</v>
      </c>
      <c r="BE183" s="122">
        <f t="shared" si="29"/>
        <v>0</v>
      </c>
      <c r="BF183" s="122">
        <f t="shared" si="30"/>
        <v>0</v>
      </c>
      <c r="BG183" s="122">
        <f t="shared" si="31"/>
        <v>0</v>
      </c>
      <c r="BH183" s="122">
        <f t="shared" si="32"/>
        <v>0</v>
      </c>
      <c r="BI183" s="122">
        <f t="shared" si="33"/>
        <v>0</v>
      </c>
      <c r="BJ183" s="18" t="s">
        <v>87</v>
      </c>
      <c r="BK183" s="122">
        <f t="shared" si="34"/>
        <v>0</v>
      </c>
      <c r="BL183" s="18" t="s">
        <v>569</v>
      </c>
      <c r="BM183" s="227" t="s">
        <v>4521</v>
      </c>
    </row>
    <row r="184" spans="1:65" s="2" customFormat="1" ht="24.2" customHeight="1">
      <c r="A184" s="36"/>
      <c r="B184" s="37"/>
      <c r="C184" s="215" t="s">
        <v>442</v>
      </c>
      <c r="D184" s="215" t="s">
        <v>204</v>
      </c>
      <c r="E184" s="216" t="s">
        <v>4522</v>
      </c>
      <c r="F184" s="217" t="s">
        <v>4523</v>
      </c>
      <c r="G184" s="218" t="s">
        <v>230</v>
      </c>
      <c r="H184" s="219">
        <v>10</v>
      </c>
      <c r="I184" s="220"/>
      <c r="J184" s="221">
        <f t="shared" si="25"/>
        <v>0</v>
      </c>
      <c r="K184" s="222"/>
      <c r="L184" s="39"/>
      <c r="M184" s="223" t="s">
        <v>1</v>
      </c>
      <c r="N184" s="224" t="s">
        <v>43</v>
      </c>
      <c r="O184" s="73"/>
      <c r="P184" s="225">
        <f t="shared" si="26"/>
        <v>0</v>
      </c>
      <c r="Q184" s="225">
        <v>0</v>
      </c>
      <c r="R184" s="225">
        <f t="shared" si="27"/>
        <v>0</v>
      </c>
      <c r="S184" s="225">
        <v>0</v>
      </c>
      <c r="T184" s="226">
        <f t="shared" si="2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569</v>
      </c>
      <c r="AT184" s="227" t="s">
        <v>204</v>
      </c>
      <c r="AU184" s="227" t="s">
        <v>87</v>
      </c>
      <c r="AY184" s="18" t="s">
        <v>202</v>
      </c>
      <c r="BE184" s="122">
        <f t="shared" si="29"/>
        <v>0</v>
      </c>
      <c r="BF184" s="122">
        <f t="shared" si="30"/>
        <v>0</v>
      </c>
      <c r="BG184" s="122">
        <f t="shared" si="31"/>
        <v>0</v>
      </c>
      <c r="BH184" s="122">
        <f t="shared" si="32"/>
        <v>0</v>
      </c>
      <c r="BI184" s="122">
        <f t="shared" si="33"/>
        <v>0</v>
      </c>
      <c r="BJ184" s="18" t="s">
        <v>87</v>
      </c>
      <c r="BK184" s="122">
        <f t="shared" si="34"/>
        <v>0</v>
      </c>
      <c r="BL184" s="18" t="s">
        <v>569</v>
      </c>
      <c r="BM184" s="227" t="s">
        <v>4524</v>
      </c>
    </row>
    <row r="185" spans="1:65" s="2" customFormat="1" ht="24.2" customHeight="1">
      <c r="A185" s="36"/>
      <c r="B185" s="37"/>
      <c r="C185" s="215" t="s">
        <v>447</v>
      </c>
      <c r="D185" s="215" t="s">
        <v>204</v>
      </c>
      <c r="E185" s="216" t="s">
        <v>4525</v>
      </c>
      <c r="F185" s="217" t="s">
        <v>4526</v>
      </c>
      <c r="G185" s="218" t="s">
        <v>230</v>
      </c>
      <c r="H185" s="219">
        <v>7</v>
      </c>
      <c r="I185" s="220"/>
      <c r="J185" s="221">
        <f t="shared" si="25"/>
        <v>0</v>
      </c>
      <c r="K185" s="222"/>
      <c r="L185" s="39"/>
      <c r="M185" s="223" t="s">
        <v>1</v>
      </c>
      <c r="N185" s="224" t="s">
        <v>43</v>
      </c>
      <c r="O185" s="73"/>
      <c r="P185" s="225">
        <f t="shared" si="26"/>
        <v>0</v>
      </c>
      <c r="Q185" s="225">
        <v>0</v>
      </c>
      <c r="R185" s="225">
        <f t="shared" si="27"/>
        <v>0</v>
      </c>
      <c r="S185" s="225">
        <v>0</v>
      </c>
      <c r="T185" s="226">
        <f t="shared" si="28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569</v>
      </c>
      <c r="AT185" s="227" t="s">
        <v>204</v>
      </c>
      <c r="AU185" s="227" t="s">
        <v>87</v>
      </c>
      <c r="AY185" s="18" t="s">
        <v>202</v>
      </c>
      <c r="BE185" s="122">
        <f t="shared" si="29"/>
        <v>0</v>
      </c>
      <c r="BF185" s="122">
        <f t="shared" si="30"/>
        <v>0</v>
      </c>
      <c r="BG185" s="122">
        <f t="shared" si="31"/>
        <v>0</v>
      </c>
      <c r="BH185" s="122">
        <f t="shared" si="32"/>
        <v>0</v>
      </c>
      <c r="BI185" s="122">
        <f t="shared" si="33"/>
        <v>0</v>
      </c>
      <c r="BJ185" s="18" t="s">
        <v>87</v>
      </c>
      <c r="BK185" s="122">
        <f t="shared" si="34"/>
        <v>0</v>
      </c>
      <c r="BL185" s="18" t="s">
        <v>569</v>
      </c>
      <c r="BM185" s="227" t="s">
        <v>4527</v>
      </c>
    </row>
    <row r="186" spans="1:65" s="2" customFormat="1" ht="14.45" customHeight="1">
      <c r="A186" s="36"/>
      <c r="B186" s="37"/>
      <c r="C186" s="215" t="s">
        <v>452</v>
      </c>
      <c r="D186" s="215" t="s">
        <v>204</v>
      </c>
      <c r="E186" s="216" t="s">
        <v>4528</v>
      </c>
      <c r="F186" s="217" t="s">
        <v>4529</v>
      </c>
      <c r="G186" s="218" t="s">
        <v>207</v>
      </c>
      <c r="H186" s="219">
        <v>1</v>
      </c>
      <c r="I186" s="220"/>
      <c r="J186" s="221">
        <f t="shared" si="25"/>
        <v>0</v>
      </c>
      <c r="K186" s="222"/>
      <c r="L186" s="39"/>
      <c r="M186" s="223" t="s">
        <v>1</v>
      </c>
      <c r="N186" s="224" t="s">
        <v>43</v>
      </c>
      <c r="O186" s="73"/>
      <c r="P186" s="225">
        <f t="shared" si="26"/>
        <v>0</v>
      </c>
      <c r="Q186" s="225">
        <v>0</v>
      </c>
      <c r="R186" s="225">
        <f t="shared" si="27"/>
        <v>0</v>
      </c>
      <c r="S186" s="225">
        <v>0</v>
      </c>
      <c r="T186" s="226">
        <f t="shared" si="28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569</v>
      </c>
      <c r="AT186" s="227" t="s">
        <v>204</v>
      </c>
      <c r="AU186" s="227" t="s">
        <v>87</v>
      </c>
      <c r="AY186" s="18" t="s">
        <v>202</v>
      </c>
      <c r="BE186" s="122">
        <f t="shared" si="29"/>
        <v>0</v>
      </c>
      <c r="BF186" s="122">
        <f t="shared" si="30"/>
        <v>0</v>
      </c>
      <c r="BG186" s="122">
        <f t="shared" si="31"/>
        <v>0</v>
      </c>
      <c r="BH186" s="122">
        <f t="shared" si="32"/>
        <v>0</v>
      </c>
      <c r="BI186" s="122">
        <f t="shared" si="33"/>
        <v>0</v>
      </c>
      <c r="BJ186" s="18" t="s">
        <v>87</v>
      </c>
      <c r="BK186" s="122">
        <f t="shared" si="34"/>
        <v>0</v>
      </c>
      <c r="BL186" s="18" t="s">
        <v>569</v>
      </c>
      <c r="BM186" s="227" t="s">
        <v>4530</v>
      </c>
    </row>
    <row r="187" spans="1:65" s="2" customFormat="1" ht="24.2" customHeight="1">
      <c r="A187" s="36"/>
      <c r="B187" s="37"/>
      <c r="C187" s="215" t="s">
        <v>458</v>
      </c>
      <c r="D187" s="215" t="s">
        <v>204</v>
      </c>
      <c r="E187" s="216" t="s">
        <v>4531</v>
      </c>
      <c r="F187" s="217" t="s">
        <v>4532</v>
      </c>
      <c r="G187" s="218" t="s">
        <v>207</v>
      </c>
      <c r="H187" s="219">
        <v>0.25</v>
      </c>
      <c r="I187" s="220"/>
      <c r="J187" s="221">
        <f t="shared" si="25"/>
        <v>0</v>
      </c>
      <c r="K187" s="222"/>
      <c r="L187" s="39"/>
      <c r="M187" s="223" t="s">
        <v>1</v>
      </c>
      <c r="N187" s="224" t="s">
        <v>43</v>
      </c>
      <c r="O187" s="73"/>
      <c r="P187" s="225">
        <f t="shared" si="26"/>
        <v>0</v>
      </c>
      <c r="Q187" s="225">
        <v>0</v>
      </c>
      <c r="R187" s="225">
        <f t="shared" si="27"/>
        <v>0</v>
      </c>
      <c r="S187" s="225">
        <v>0</v>
      </c>
      <c r="T187" s="226">
        <f t="shared" si="2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569</v>
      </c>
      <c r="AT187" s="227" t="s">
        <v>204</v>
      </c>
      <c r="AU187" s="227" t="s">
        <v>87</v>
      </c>
      <c r="AY187" s="18" t="s">
        <v>202</v>
      </c>
      <c r="BE187" s="122">
        <f t="shared" si="29"/>
        <v>0</v>
      </c>
      <c r="BF187" s="122">
        <f t="shared" si="30"/>
        <v>0</v>
      </c>
      <c r="BG187" s="122">
        <f t="shared" si="31"/>
        <v>0</v>
      </c>
      <c r="BH187" s="122">
        <f t="shared" si="32"/>
        <v>0</v>
      </c>
      <c r="BI187" s="122">
        <f t="shared" si="33"/>
        <v>0</v>
      </c>
      <c r="BJ187" s="18" t="s">
        <v>87</v>
      </c>
      <c r="BK187" s="122">
        <f t="shared" si="34"/>
        <v>0</v>
      </c>
      <c r="BL187" s="18" t="s">
        <v>569</v>
      </c>
      <c r="BM187" s="227" t="s">
        <v>4533</v>
      </c>
    </row>
    <row r="188" spans="1:65" s="12" customFormat="1" ht="22.9" customHeight="1">
      <c r="B188" s="199"/>
      <c r="C188" s="200"/>
      <c r="D188" s="201" t="s">
        <v>76</v>
      </c>
      <c r="E188" s="213" t="s">
        <v>4193</v>
      </c>
      <c r="F188" s="213" t="s">
        <v>4031</v>
      </c>
      <c r="G188" s="200"/>
      <c r="H188" s="200"/>
      <c r="I188" s="203"/>
      <c r="J188" s="214">
        <f>BK188</f>
        <v>0</v>
      </c>
      <c r="K188" s="200"/>
      <c r="L188" s="205"/>
      <c r="M188" s="206"/>
      <c r="N188" s="207"/>
      <c r="O188" s="207"/>
      <c r="P188" s="208">
        <f>SUM(P189:P190)</f>
        <v>0</v>
      </c>
      <c r="Q188" s="207"/>
      <c r="R188" s="208">
        <f>SUM(R189:R190)</f>
        <v>0</v>
      </c>
      <c r="S188" s="207"/>
      <c r="T188" s="209">
        <f>SUM(T189:T190)</f>
        <v>0</v>
      </c>
      <c r="AR188" s="210" t="s">
        <v>215</v>
      </c>
      <c r="AT188" s="211" t="s">
        <v>76</v>
      </c>
      <c r="AU188" s="211" t="s">
        <v>81</v>
      </c>
      <c r="AY188" s="210" t="s">
        <v>202</v>
      </c>
      <c r="BK188" s="212">
        <f>SUM(BK189:BK190)</f>
        <v>0</v>
      </c>
    </row>
    <row r="189" spans="1:65" s="2" customFormat="1" ht="14.45" customHeight="1">
      <c r="A189" s="36"/>
      <c r="B189" s="37"/>
      <c r="C189" s="272" t="s">
        <v>463</v>
      </c>
      <c r="D189" s="272" t="s">
        <v>489</v>
      </c>
      <c r="E189" s="273" t="s">
        <v>2067</v>
      </c>
      <c r="F189" s="274" t="s">
        <v>2068</v>
      </c>
      <c r="G189" s="275" t="s">
        <v>287</v>
      </c>
      <c r="H189" s="276">
        <v>1</v>
      </c>
      <c r="I189" s="277"/>
      <c r="J189" s="278">
        <f>ROUND(I189*H189,2)</f>
        <v>0</v>
      </c>
      <c r="K189" s="279"/>
      <c r="L189" s="280"/>
      <c r="M189" s="281" t="s">
        <v>1</v>
      </c>
      <c r="N189" s="282" t="s">
        <v>43</v>
      </c>
      <c r="O189" s="73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1486</v>
      </c>
      <c r="AT189" s="227" t="s">
        <v>489</v>
      </c>
      <c r="AU189" s="227" t="s">
        <v>87</v>
      </c>
      <c r="AY189" s="18" t="s">
        <v>202</v>
      </c>
      <c r="BE189" s="122">
        <f>IF(N189="základná",J189,0)</f>
        <v>0</v>
      </c>
      <c r="BF189" s="122">
        <f>IF(N189="znížená",J189,0)</f>
        <v>0</v>
      </c>
      <c r="BG189" s="122">
        <f>IF(N189="zákl. prenesená",J189,0)</f>
        <v>0</v>
      </c>
      <c r="BH189" s="122">
        <f>IF(N189="zníž. prenesená",J189,0)</f>
        <v>0</v>
      </c>
      <c r="BI189" s="122">
        <f>IF(N189="nulová",J189,0)</f>
        <v>0</v>
      </c>
      <c r="BJ189" s="18" t="s">
        <v>87</v>
      </c>
      <c r="BK189" s="122">
        <f>ROUND(I189*H189,2)</f>
        <v>0</v>
      </c>
      <c r="BL189" s="18" t="s">
        <v>569</v>
      </c>
      <c r="BM189" s="227" t="s">
        <v>4534</v>
      </c>
    </row>
    <row r="190" spans="1:65" s="2" customFormat="1" ht="14.45" customHeight="1">
      <c r="A190" s="36"/>
      <c r="B190" s="37"/>
      <c r="C190" s="272" t="s">
        <v>469</v>
      </c>
      <c r="D190" s="272" t="s">
        <v>489</v>
      </c>
      <c r="E190" s="273" t="s">
        <v>2069</v>
      </c>
      <c r="F190" s="274" t="s">
        <v>2070</v>
      </c>
      <c r="G190" s="275" t="s">
        <v>287</v>
      </c>
      <c r="H190" s="276">
        <v>1</v>
      </c>
      <c r="I190" s="277"/>
      <c r="J190" s="278">
        <f>ROUND(I190*H190,2)</f>
        <v>0</v>
      </c>
      <c r="K190" s="279"/>
      <c r="L190" s="280"/>
      <c r="M190" s="289" t="s">
        <v>1</v>
      </c>
      <c r="N190" s="290" t="s">
        <v>43</v>
      </c>
      <c r="O190" s="286"/>
      <c r="P190" s="287">
        <f>O190*H190</f>
        <v>0</v>
      </c>
      <c r="Q190" s="287">
        <v>0</v>
      </c>
      <c r="R190" s="287">
        <f>Q190*H190</f>
        <v>0</v>
      </c>
      <c r="S190" s="287">
        <v>0</v>
      </c>
      <c r="T190" s="28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1486</v>
      </c>
      <c r="AT190" s="227" t="s">
        <v>489</v>
      </c>
      <c r="AU190" s="227" t="s">
        <v>87</v>
      </c>
      <c r="AY190" s="18" t="s">
        <v>202</v>
      </c>
      <c r="BE190" s="122">
        <f>IF(N190="základná",J190,0)</f>
        <v>0</v>
      </c>
      <c r="BF190" s="122">
        <f>IF(N190="znížená",J190,0)</f>
        <v>0</v>
      </c>
      <c r="BG190" s="122">
        <f>IF(N190="zákl. prenesená",J190,0)</f>
        <v>0</v>
      </c>
      <c r="BH190" s="122">
        <f>IF(N190="zníž. prenesená",J190,0)</f>
        <v>0</v>
      </c>
      <c r="BI190" s="122">
        <f>IF(N190="nulová",J190,0)</f>
        <v>0</v>
      </c>
      <c r="BJ190" s="18" t="s">
        <v>87</v>
      </c>
      <c r="BK190" s="122">
        <f>ROUND(I190*H190,2)</f>
        <v>0</v>
      </c>
      <c r="BL190" s="18" t="s">
        <v>569</v>
      </c>
      <c r="BM190" s="227" t="s">
        <v>4535</v>
      </c>
    </row>
    <row r="191" spans="1:65" s="2" customFormat="1" ht="6.95" customHeight="1">
      <c r="A191" s="36"/>
      <c r="B191" s="56"/>
      <c r="C191" s="57"/>
      <c r="D191" s="57"/>
      <c r="E191" s="57"/>
      <c r="F191" s="57"/>
      <c r="G191" s="57"/>
      <c r="H191" s="57"/>
      <c r="I191" s="57"/>
      <c r="J191" s="57"/>
      <c r="K191" s="57"/>
      <c r="L191" s="39"/>
      <c r="M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</row>
  </sheetData>
  <sheetProtection algorithmName="SHA-512" hashValue="FHpAlEHJKqCriCndxj4LmgMRMdxnBsD+54g5+u4zxTLh80WSYvs+1bH7X432chm4OCUTaoVz9JesKYDhKR+K9g==" saltValue="9/IawBVMEs5PBwXIPPom5zEU02Ywn0S0t7Aa220usa5ElUtAzeh0R6QDgPI3ZT9Bi37kQ1GUo5eAWtDe8L6xfg==" spinCount="100000" sheet="1" objects="1" scenarios="1" formatColumns="0" formatRows="0" autoFilter="0"/>
  <autoFilter ref="C135:K190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712"/>
  <sheetViews>
    <sheetView showGridLines="0" topLeftCell="A16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84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2" customFormat="1" ht="12" customHeight="1">
      <c r="A8" s="36"/>
      <c r="B8" s="39"/>
      <c r="C8" s="36"/>
      <c r="D8" s="133" t="s">
        <v>153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39"/>
      <c r="C9" s="36"/>
      <c r="D9" s="36"/>
      <c r="E9" s="348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39"/>
      <c r="C11" s="36"/>
      <c r="D11" s="133" t="s">
        <v>17</v>
      </c>
      <c r="E11" s="36"/>
      <c r="F11" s="112" t="s">
        <v>1</v>
      </c>
      <c r="G11" s="36"/>
      <c r="H11" s="36"/>
      <c r="I11" s="133" t="s">
        <v>18</v>
      </c>
      <c r="J11" s="112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39"/>
      <c r="C12" s="36"/>
      <c r="D12" s="133" t="s">
        <v>19</v>
      </c>
      <c r="E12" s="36"/>
      <c r="F12" s="112" t="s">
        <v>20</v>
      </c>
      <c r="G12" s="36"/>
      <c r="H12" s="36"/>
      <c r="I12" s="133" t="s">
        <v>21</v>
      </c>
      <c r="J12" s="134" t="str">
        <f>'Rekapitulácia stavby'!AN8</f>
        <v>20. 3. 2021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23</v>
      </c>
      <c r="E14" s="36"/>
      <c r="F14" s="36"/>
      <c r="G14" s="36"/>
      <c r="H14" s="36"/>
      <c r="I14" s="133" t="s">
        <v>24</v>
      </c>
      <c r="J14" s="112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39"/>
      <c r="C15" s="36"/>
      <c r="D15" s="36"/>
      <c r="E15" s="112" t="s">
        <v>25</v>
      </c>
      <c r="F15" s="36"/>
      <c r="G15" s="36"/>
      <c r="H15" s="36"/>
      <c r="I15" s="133" t="s">
        <v>26</v>
      </c>
      <c r="J15" s="112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39"/>
      <c r="C17" s="36"/>
      <c r="D17" s="133" t="s">
        <v>27</v>
      </c>
      <c r="E17" s="36"/>
      <c r="F17" s="36"/>
      <c r="G17" s="36"/>
      <c r="H17" s="36"/>
      <c r="I17" s="133" t="s">
        <v>24</v>
      </c>
      <c r="J17" s="31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39"/>
      <c r="C18" s="36"/>
      <c r="D18" s="36"/>
      <c r="E18" s="350" t="str">
        <f>'Rekapitulácia stavby'!E14</f>
        <v>Vyplň údaj</v>
      </c>
      <c r="F18" s="351"/>
      <c r="G18" s="351"/>
      <c r="H18" s="351"/>
      <c r="I18" s="133" t="s">
        <v>26</v>
      </c>
      <c r="J18" s="31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39"/>
      <c r="C20" s="36"/>
      <c r="D20" s="133" t="s">
        <v>29</v>
      </c>
      <c r="E20" s="36"/>
      <c r="F20" s="36"/>
      <c r="G20" s="36"/>
      <c r="H20" s="36"/>
      <c r="I20" s="133" t="s">
        <v>24</v>
      </c>
      <c r="J20" s="112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39"/>
      <c r="C21" s="36"/>
      <c r="D21" s="36"/>
      <c r="E21" s="112" t="s">
        <v>30</v>
      </c>
      <c r="F21" s="36"/>
      <c r="G21" s="36"/>
      <c r="H21" s="36"/>
      <c r="I21" s="133" t="s">
        <v>26</v>
      </c>
      <c r="J21" s="112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39"/>
      <c r="C23" s="36"/>
      <c r="D23" s="133" t="s">
        <v>31</v>
      </c>
      <c r="E23" s="36"/>
      <c r="F23" s="36"/>
      <c r="G23" s="36"/>
      <c r="H23" s="36"/>
      <c r="I23" s="133" t="s">
        <v>24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39"/>
      <c r="C24" s="36"/>
      <c r="D24" s="36"/>
      <c r="E24" s="112" t="s">
        <v>32</v>
      </c>
      <c r="F24" s="36"/>
      <c r="G24" s="36"/>
      <c r="H24" s="36"/>
      <c r="I24" s="133" t="s">
        <v>26</v>
      </c>
      <c r="J24" s="112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39"/>
      <c r="C26" s="36"/>
      <c r="D26" s="133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35"/>
      <c r="B27" s="136"/>
      <c r="C27" s="135"/>
      <c r="D27" s="135"/>
      <c r="E27" s="352" t="s">
        <v>1</v>
      </c>
      <c r="F27" s="352"/>
      <c r="G27" s="352"/>
      <c r="H27" s="35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 s="2" customFormat="1" ht="6.95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39"/>
      <c r="C29" s="36"/>
      <c r="D29" s="138"/>
      <c r="E29" s="138"/>
      <c r="F29" s="138"/>
      <c r="G29" s="138"/>
      <c r="H29" s="138"/>
      <c r="I29" s="138"/>
      <c r="J29" s="138"/>
      <c r="K29" s="13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39"/>
      <c r="C30" s="36"/>
      <c r="D30" s="112" t="s">
        <v>155</v>
      </c>
      <c r="E30" s="36"/>
      <c r="F30" s="36"/>
      <c r="G30" s="36"/>
      <c r="H30" s="36"/>
      <c r="I30" s="36"/>
      <c r="J30" s="139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39"/>
      <c r="C31" s="36"/>
      <c r="D31" s="140" t="s">
        <v>141</v>
      </c>
      <c r="E31" s="36"/>
      <c r="F31" s="36"/>
      <c r="G31" s="36"/>
      <c r="H31" s="36"/>
      <c r="I31" s="36"/>
      <c r="J31" s="139">
        <f>J117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39"/>
      <c r="C32" s="36"/>
      <c r="D32" s="141" t="s">
        <v>37</v>
      </c>
      <c r="E32" s="36"/>
      <c r="F32" s="36"/>
      <c r="G32" s="36"/>
      <c r="H32" s="36"/>
      <c r="I32" s="36"/>
      <c r="J32" s="142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39"/>
      <c r="C33" s="36"/>
      <c r="D33" s="138"/>
      <c r="E33" s="138"/>
      <c r="F33" s="138"/>
      <c r="G33" s="138"/>
      <c r="H33" s="138"/>
      <c r="I33" s="138"/>
      <c r="J33" s="138"/>
      <c r="K33" s="13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39"/>
      <c r="C34" s="36"/>
      <c r="D34" s="36"/>
      <c r="E34" s="36"/>
      <c r="F34" s="143" t="s">
        <v>39</v>
      </c>
      <c r="G34" s="36"/>
      <c r="H34" s="36"/>
      <c r="I34" s="143" t="s">
        <v>38</v>
      </c>
      <c r="J34" s="143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39"/>
      <c r="C35" s="36"/>
      <c r="D35" s="144" t="s">
        <v>41</v>
      </c>
      <c r="E35" s="133" t="s">
        <v>42</v>
      </c>
      <c r="F35" s="145">
        <f>ROUND((SUM(BE117:BE124) + SUM(BE144:BE711)),  2)</f>
        <v>0</v>
      </c>
      <c r="G35" s="36"/>
      <c r="H35" s="36"/>
      <c r="I35" s="146">
        <v>0.2</v>
      </c>
      <c r="J35" s="145">
        <f>ROUND(((SUM(BE117:BE124) + SUM(BE144:BE711))*I35),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133" t="s">
        <v>43</v>
      </c>
      <c r="F36" s="145">
        <f>ROUND((SUM(BF117:BF124) + SUM(BF144:BF711)),  2)</f>
        <v>0</v>
      </c>
      <c r="G36" s="36"/>
      <c r="H36" s="36"/>
      <c r="I36" s="146">
        <v>0.2</v>
      </c>
      <c r="J36" s="145">
        <f>ROUND(((SUM(BF117:BF124) + SUM(BF144:BF711))*I36),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39"/>
      <c r="C37" s="36"/>
      <c r="D37" s="36"/>
      <c r="E37" s="133" t="s">
        <v>44</v>
      </c>
      <c r="F37" s="145">
        <f>ROUND((SUM(BG117:BG124) + SUM(BG144:BG711)),  2)</f>
        <v>0</v>
      </c>
      <c r="G37" s="36"/>
      <c r="H37" s="36"/>
      <c r="I37" s="146">
        <v>0.2</v>
      </c>
      <c r="J37" s="14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39"/>
      <c r="C38" s="36"/>
      <c r="D38" s="36"/>
      <c r="E38" s="133" t="s">
        <v>45</v>
      </c>
      <c r="F38" s="145">
        <f>ROUND((SUM(BH117:BH124) + SUM(BH144:BH711)),  2)</f>
        <v>0</v>
      </c>
      <c r="G38" s="36"/>
      <c r="H38" s="36"/>
      <c r="I38" s="146">
        <v>0.2</v>
      </c>
      <c r="J38" s="145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46</v>
      </c>
      <c r="F39" s="145">
        <f>ROUND((SUM(BI117:BI124) + SUM(BI144:BI711)),  2)</f>
        <v>0</v>
      </c>
      <c r="G39" s="36"/>
      <c r="H39" s="36"/>
      <c r="I39" s="146">
        <v>0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39"/>
      <c r="C41" s="147"/>
      <c r="D41" s="148" t="s">
        <v>47</v>
      </c>
      <c r="E41" s="149"/>
      <c r="F41" s="149"/>
      <c r="G41" s="150" t="s">
        <v>48</v>
      </c>
      <c r="H41" s="151" t="s">
        <v>49</v>
      </c>
      <c r="I41" s="149"/>
      <c r="J41" s="152">
        <f>SUM(J32:J39)</f>
        <v>0</v>
      </c>
      <c r="K41" s="153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47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47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47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47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47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47" s="2" customFormat="1" ht="12" customHeight="1">
      <c r="A86" s="36"/>
      <c r="B86" s="37"/>
      <c r="C86" s="30" t="s">
        <v>153</v>
      </c>
      <c r="D86" s="38"/>
      <c r="E86" s="38"/>
      <c r="F86" s="38"/>
      <c r="G86" s="38"/>
      <c r="H86" s="38"/>
      <c r="I86" s="38"/>
      <c r="J86" s="38"/>
      <c r="K86" s="38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47" s="2" customFormat="1" ht="16.5" customHeight="1">
      <c r="A87" s="36"/>
      <c r="B87" s="37"/>
      <c r="C87" s="38"/>
      <c r="D87" s="38"/>
      <c r="E87" s="339" t="str">
        <f>E9</f>
        <v>1 - SO.01 - románsky palác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47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47" s="2" customFormat="1" ht="12" customHeight="1">
      <c r="A89" s="36"/>
      <c r="B89" s="37"/>
      <c r="C89" s="30" t="s">
        <v>19</v>
      </c>
      <c r="D89" s="38"/>
      <c r="E89" s="38"/>
      <c r="F89" s="28" t="str">
        <f>F12</f>
        <v xml:space="preserve"> </v>
      </c>
      <c r="G89" s="38"/>
      <c r="H89" s="38"/>
      <c r="I89" s="30" t="s">
        <v>21</v>
      </c>
      <c r="J89" s="68" t="str">
        <f>IF(J12="","",J12)</f>
        <v>20. 3. 2021</v>
      </c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47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47" s="2" customFormat="1" ht="25.7" customHeight="1">
      <c r="A91" s="36"/>
      <c r="B91" s="37"/>
      <c r="C91" s="30" t="s">
        <v>23</v>
      </c>
      <c r="D91" s="38"/>
      <c r="E91" s="38"/>
      <c r="F91" s="28" t="str">
        <f>E15</f>
        <v>Slovenské národné múzeum Bratislava</v>
      </c>
      <c r="G91" s="38"/>
      <c r="H91" s="38"/>
      <c r="I91" s="30" t="s">
        <v>29</v>
      </c>
      <c r="J91" s="33" t="str">
        <f>E21</f>
        <v>Štúdio J  J s.r.o. Levoča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47" s="2" customFormat="1" ht="15.2" customHeight="1">
      <c r="A92" s="36"/>
      <c r="B92" s="37"/>
      <c r="C92" s="30" t="s">
        <v>27</v>
      </c>
      <c r="D92" s="38"/>
      <c r="E92" s="38"/>
      <c r="F92" s="28" t="str">
        <f>IF(E18="","",E18)</f>
        <v>Vyplň údaj</v>
      </c>
      <c r="G92" s="38"/>
      <c r="H92" s="38"/>
      <c r="I92" s="30" t="s">
        <v>31</v>
      </c>
      <c r="J92" s="33" t="str">
        <f>E24</f>
        <v>Anna Hricová</v>
      </c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47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47" s="2" customFormat="1" ht="29.25" customHeight="1">
      <c r="A94" s="36"/>
      <c r="B94" s="37"/>
      <c r="C94" s="165" t="s">
        <v>157</v>
      </c>
      <c r="D94" s="127"/>
      <c r="E94" s="127"/>
      <c r="F94" s="127"/>
      <c r="G94" s="127"/>
      <c r="H94" s="127"/>
      <c r="I94" s="127"/>
      <c r="J94" s="166" t="s">
        <v>158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47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47" s="2" customFormat="1" ht="22.9" customHeight="1">
      <c r="A96" s="36"/>
      <c r="B96" s="37"/>
      <c r="C96" s="167" t="s">
        <v>159</v>
      </c>
      <c r="D96" s="38"/>
      <c r="E96" s="38"/>
      <c r="F96" s="38"/>
      <c r="G96" s="38"/>
      <c r="H96" s="38"/>
      <c r="I96" s="38"/>
      <c r="J96" s="86">
        <f>J144</f>
        <v>0</v>
      </c>
      <c r="K96" s="38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8" t="s">
        <v>160</v>
      </c>
    </row>
    <row r="97" spans="2:12" s="9" customFormat="1" ht="24.95" customHeight="1">
      <c r="B97" s="168"/>
      <c r="C97" s="169"/>
      <c r="D97" s="170" t="s">
        <v>161</v>
      </c>
      <c r="E97" s="171"/>
      <c r="F97" s="171"/>
      <c r="G97" s="171"/>
      <c r="H97" s="171"/>
      <c r="I97" s="171"/>
      <c r="J97" s="172">
        <f>J145</f>
        <v>0</v>
      </c>
      <c r="K97" s="169"/>
      <c r="L97" s="173"/>
    </row>
    <row r="98" spans="2:12" s="10" customFormat="1" ht="19.899999999999999" customHeight="1">
      <c r="B98" s="174"/>
      <c r="C98" s="106"/>
      <c r="D98" s="175" t="s">
        <v>162</v>
      </c>
      <c r="E98" s="176"/>
      <c r="F98" s="176"/>
      <c r="G98" s="176"/>
      <c r="H98" s="176"/>
      <c r="I98" s="176"/>
      <c r="J98" s="177">
        <f>J146</f>
        <v>0</v>
      </c>
      <c r="K98" s="106"/>
      <c r="L98" s="178"/>
    </row>
    <row r="99" spans="2:12" s="10" customFormat="1" ht="19.899999999999999" customHeight="1">
      <c r="B99" s="174"/>
      <c r="C99" s="106"/>
      <c r="D99" s="175" t="s">
        <v>163</v>
      </c>
      <c r="E99" s="176"/>
      <c r="F99" s="176"/>
      <c r="G99" s="176"/>
      <c r="H99" s="176"/>
      <c r="I99" s="176"/>
      <c r="J99" s="177">
        <f>J152</f>
        <v>0</v>
      </c>
      <c r="K99" s="106"/>
      <c r="L99" s="178"/>
    </row>
    <row r="100" spans="2:12" s="10" customFormat="1" ht="19.899999999999999" customHeight="1">
      <c r="B100" s="174"/>
      <c r="C100" s="106"/>
      <c r="D100" s="175" t="s">
        <v>164</v>
      </c>
      <c r="E100" s="176"/>
      <c r="F100" s="176"/>
      <c r="G100" s="176"/>
      <c r="H100" s="176"/>
      <c r="I100" s="176"/>
      <c r="J100" s="177">
        <f>J191</f>
        <v>0</v>
      </c>
      <c r="K100" s="106"/>
      <c r="L100" s="178"/>
    </row>
    <row r="101" spans="2:12" s="10" customFormat="1" ht="19.899999999999999" customHeight="1">
      <c r="B101" s="174"/>
      <c r="C101" s="106"/>
      <c r="D101" s="175" t="s">
        <v>165</v>
      </c>
      <c r="E101" s="176"/>
      <c r="F101" s="176"/>
      <c r="G101" s="176"/>
      <c r="H101" s="176"/>
      <c r="I101" s="176"/>
      <c r="J101" s="177">
        <f>J228</f>
        <v>0</v>
      </c>
      <c r="K101" s="106"/>
      <c r="L101" s="178"/>
    </row>
    <row r="102" spans="2:12" s="10" customFormat="1" ht="19.899999999999999" customHeight="1">
      <c r="B102" s="174"/>
      <c r="C102" s="106"/>
      <c r="D102" s="175" t="s">
        <v>166</v>
      </c>
      <c r="E102" s="176"/>
      <c r="F102" s="176"/>
      <c r="G102" s="176"/>
      <c r="H102" s="176"/>
      <c r="I102" s="176"/>
      <c r="J102" s="177">
        <f>J254</f>
        <v>0</v>
      </c>
      <c r="K102" s="106"/>
      <c r="L102" s="178"/>
    </row>
    <row r="103" spans="2:12" s="10" customFormat="1" ht="19.899999999999999" customHeight="1">
      <c r="B103" s="174"/>
      <c r="C103" s="106"/>
      <c r="D103" s="175" t="s">
        <v>167</v>
      </c>
      <c r="E103" s="176"/>
      <c r="F103" s="176"/>
      <c r="G103" s="176"/>
      <c r="H103" s="176"/>
      <c r="I103" s="176"/>
      <c r="J103" s="177">
        <f>J261</f>
        <v>0</v>
      </c>
      <c r="K103" s="106"/>
      <c r="L103" s="178"/>
    </row>
    <row r="104" spans="2:12" s="10" customFormat="1" ht="19.899999999999999" customHeight="1">
      <c r="B104" s="174"/>
      <c r="C104" s="106"/>
      <c r="D104" s="175" t="s">
        <v>168</v>
      </c>
      <c r="E104" s="176"/>
      <c r="F104" s="176"/>
      <c r="G104" s="176"/>
      <c r="H104" s="176"/>
      <c r="I104" s="176"/>
      <c r="J104" s="177">
        <f>J362</f>
        <v>0</v>
      </c>
      <c r="K104" s="106"/>
      <c r="L104" s="178"/>
    </row>
    <row r="105" spans="2:12" s="9" customFormat="1" ht="24.95" customHeight="1">
      <c r="B105" s="168"/>
      <c r="C105" s="169"/>
      <c r="D105" s="170" t="s">
        <v>169</v>
      </c>
      <c r="E105" s="171"/>
      <c r="F105" s="171"/>
      <c r="G105" s="171"/>
      <c r="H105" s="171"/>
      <c r="I105" s="171"/>
      <c r="J105" s="172">
        <f>J374</f>
        <v>0</v>
      </c>
      <c r="K105" s="169"/>
      <c r="L105" s="173"/>
    </row>
    <row r="106" spans="2:12" s="10" customFormat="1" ht="19.899999999999999" customHeight="1">
      <c r="B106" s="174"/>
      <c r="C106" s="106"/>
      <c r="D106" s="175" t="s">
        <v>170</v>
      </c>
      <c r="E106" s="176"/>
      <c r="F106" s="176"/>
      <c r="G106" s="176"/>
      <c r="H106" s="176"/>
      <c r="I106" s="176"/>
      <c r="J106" s="177">
        <f>J375</f>
        <v>0</v>
      </c>
      <c r="K106" s="106"/>
      <c r="L106" s="178"/>
    </row>
    <row r="107" spans="2:12" s="10" customFormat="1" ht="19.899999999999999" customHeight="1">
      <c r="B107" s="174"/>
      <c r="C107" s="106"/>
      <c r="D107" s="175" t="s">
        <v>171</v>
      </c>
      <c r="E107" s="176"/>
      <c r="F107" s="176"/>
      <c r="G107" s="176"/>
      <c r="H107" s="176"/>
      <c r="I107" s="176"/>
      <c r="J107" s="177">
        <f>J403</f>
        <v>0</v>
      </c>
      <c r="K107" s="106"/>
      <c r="L107" s="178"/>
    </row>
    <row r="108" spans="2:12" s="10" customFormat="1" ht="19.899999999999999" customHeight="1">
      <c r="B108" s="174"/>
      <c r="C108" s="106"/>
      <c r="D108" s="175" t="s">
        <v>172</v>
      </c>
      <c r="E108" s="176"/>
      <c r="F108" s="176"/>
      <c r="G108" s="176"/>
      <c r="H108" s="176"/>
      <c r="I108" s="176"/>
      <c r="J108" s="177">
        <f>J406</f>
        <v>0</v>
      </c>
      <c r="K108" s="106"/>
      <c r="L108" s="178"/>
    </row>
    <row r="109" spans="2:12" s="10" customFormat="1" ht="19.899999999999999" customHeight="1">
      <c r="B109" s="174"/>
      <c r="C109" s="106"/>
      <c r="D109" s="175" t="s">
        <v>173</v>
      </c>
      <c r="E109" s="176"/>
      <c r="F109" s="176"/>
      <c r="G109" s="176"/>
      <c r="H109" s="176"/>
      <c r="I109" s="176"/>
      <c r="J109" s="177">
        <f>J414</f>
        <v>0</v>
      </c>
      <c r="K109" s="106"/>
      <c r="L109" s="178"/>
    </row>
    <row r="110" spans="2:12" s="10" customFormat="1" ht="19.899999999999999" customHeight="1">
      <c r="B110" s="174"/>
      <c r="C110" s="106"/>
      <c r="D110" s="175" t="s">
        <v>174</v>
      </c>
      <c r="E110" s="176"/>
      <c r="F110" s="176"/>
      <c r="G110" s="176"/>
      <c r="H110" s="176"/>
      <c r="I110" s="176"/>
      <c r="J110" s="177">
        <f>J444</f>
        <v>0</v>
      </c>
      <c r="K110" s="106"/>
      <c r="L110" s="178"/>
    </row>
    <row r="111" spans="2:12" s="10" customFormat="1" ht="19.899999999999999" customHeight="1">
      <c r="B111" s="174"/>
      <c r="C111" s="106"/>
      <c r="D111" s="175" t="s">
        <v>175</v>
      </c>
      <c r="E111" s="176"/>
      <c r="F111" s="176"/>
      <c r="G111" s="176"/>
      <c r="H111" s="176"/>
      <c r="I111" s="176"/>
      <c r="J111" s="177">
        <f>J449</f>
        <v>0</v>
      </c>
      <c r="K111" s="106"/>
      <c r="L111" s="178"/>
    </row>
    <row r="112" spans="2:12" s="10" customFormat="1" ht="19.899999999999999" customHeight="1">
      <c r="B112" s="174"/>
      <c r="C112" s="106"/>
      <c r="D112" s="175" t="s">
        <v>176</v>
      </c>
      <c r="E112" s="176"/>
      <c r="F112" s="176"/>
      <c r="G112" s="176"/>
      <c r="H112" s="176"/>
      <c r="I112" s="176"/>
      <c r="J112" s="177">
        <f>J456</f>
        <v>0</v>
      </c>
      <c r="K112" s="106"/>
      <c r="L112" s="178"/>
    </row>
    <row r="113" spans="1:65" s="10" customFormat="1" ht="19.899999999999999" customHeight="1">
      <c r="B113" s="174"/>
      <c r="C113" s="106"/>
      <c r="D113" s="175" t="s">
        <v>177</v>
      </c>
      <c r="E113" s="176"/>
      <c r="F113" s="176"/>
      <c r="G113" s="176"/>
      <c r="H113" s="176"/>
      <c r="I113" s="176"/>
      <c r="J113" s="177">
        <f>J545</f>
        <v>0</v>
      </c>
      <c r="K113" s="106"/>
      <c r="L113" s="178"/>
    </row>
    <row r="114" spans="1:65" s="9" customFormat="1" ht="24.95" customHeight="1">
      <c r="B114" s="168"/>
      <c r="C114" s="169"/>
      <c r="D114" s="170" t="s">
        <v>178</v>
      </c>
      <c r="E114" s="171"/>
      <c r="F114" s="171"/>
      <c r="G114" s="171"/>
      <c r="H114" s="171"/>
      <c r="I114" s="171"/>
      <c r="J114" s="172">
        <f>J556</f>
        <v>0</v>
      </c>
      <c r="K114" s="169"/>
      <c r="L114" s="173"/>
    </row>
    <row r="115" spans="1:65" s="2" customFormat="1" ht="21.75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29.25" customHeight="1">
      <c r="A117" s="36"/>
      <c r="B117" s="37"/>
      <c r="C117" s="167" t="s">
        <v>179</v>
      </c>
      <c r="D117" s="38"/>
      <c r="E117" s="38"/>
      <c r="F117" s="38"/>
      <c r="G117" s="38"/>
      <c r="H117" s="38"/>
      <c r="I117" s="38"/>
      <c r="J117" s="179">
        <f>ROUND(J118 + J119 + J120 + J121 + J122 + J123,2)</f>
        <v>0</v>
      </c>
      <c r="K117" s="38"/>
      <c r="L117" s="53"/>
      <c r="N117" s="180" t="s">
        <v>41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8" customHeight="1">
      <c r="A118" s="36"/>
      <c r="B118" s="37"/>
      <c r="C118" s="38"/>
      <c r="D118" s="345" t="s">
        <v>180</v>
      </c>
      <c r="E118" s="344"/>
      <c r="F118" s="344"/>
      <c r="G118" s="38"/>
      <c r="H118" s="38"/>
      <c r="I118" s="38"/>
      <c r="J118" s="119">
        <v>0</v>
      </c>
      <c r="K118" s="38"/>
      <c r="L118" s="181"/>
      <c r="M118" s="182"/>
      <c r="N118" s="183" t="s">
        <v>43</v>
      </c>
      <c r="O118" s="182"/>
      <c r="P118" s="182"/>
      <c r="Q118" s="182"/>
      <c r="R118" s="182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5" t="s">
        <v>181</v>
      </c>
      <c r="AZ118" s="182"/>
      <c r="BA118" s="182"/>
      <c r="BB118" s="182"/>
      <c r="BC118" s="182"/>
      <c r="BD118" s="182"/>
      <c r="BE118" s="186">
        <f t="shared" ref="BE118:BE123" si="0">IF(N118="základná",J118,0)</f>
        <v>0</v>
      </c>
      <c r="BF118" s="186">
        <f t="shared" ref="BF118:BF123" si="1">IF(N118="znížená",J118,0)</f>
        <v>0</v>
      </c>
      <c r="BG118" s="186">
        <f t="shared" ref="BG118:BG123" si="2">IF(N118="zákl. prenesená",J118,0)</f>
        <v>0</v>
      </c>
      <c r="BH118" s="186">
        <f t="shared" ref="BH118:BH123" si="3">IF(N118="zníž. prenesená",J118,0)</f>
        <v>0</v>
      </c>
      <c r="BI118" s="186">
        <f t="shared" ref="BI118:BI123" si="4">IF(N118="nulová",J118,0)</f>
        <v>0</v>
      </c>
      <c r="BJ118" s="185" t="s">
        <v>87</v>
      </c>
      <c r="BK118" s="182"/>
      <c r="BL118" s="182"/>
      <c r="BM118" s="182"/>
    </row>
    <row r="119" spans="1:65" s="2" customFormat="1" ht="18" customHeight="1">
      <c r="A119" s="36"/>
      <c r="B119" s="37"/>
      <c r="C119" s="38"/>
      <c r="D119" s="345" t="s">
        <v>182</v>
      </c>
      <c r="E119" s="344"/>
      <c r="F119" s="344"/>
      <c r="G119" s="38"/>
      <c r="H119" s="38"/>
      <c r="I119" s="38"/>
      <c r="J119" s="119">
        <v>0</v>
      </c>
      <c r="K119" s="38"/>
      <c r="L119" s="181"/>
      <c r="M119" s="182"/>
      <c r="N119" s="183" t="s">
        <v>43</v>
      </c>
      <c r="O119" s="182"/>
      <c r="P119" s="182"/>
      <c r="Q119" s="182"/>
      <c r="R119" s="182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5" t="s">
        <v>181</v>
      </c>
      <c r="AZ119" s="182"/>
      <c r="BA119" s="182"/>
      <c r="BB119" s="182"/>
      <c r="BC119" s="182"/>
      <c r="BD119" s="182"/>
      <c r="BE119" s="186">
        <f t="shared" si="0"/>
        <v>0</v>
      </c>
      <c r="BF119" s="186">
        <f t="shared" si="1"/>
        <v>0</v>
      </c>
      <c r="BG119" s="186">
        <f t="shared" si="2"/>
        <v>0</v>
      </c>
      <c r="BH119" s="186">
        <f t="shared" si="3"/>
        <v>0</v>
      </c>
      <c r="BI119" s="186">
        <f t="shared" si="4"/>
        <v>0</v>
      </c>
      <c r="BJ119" s="185" t="s">
        <v>87</v>
      </c>
      <c r="BK119" s="182"/>
      <c r="BL119" s="182"/>
      <c r="BM119" s="182"/>
    </row>
    <row r="120" spans="1:65" s="2" customFormat="1" ht="18" customHeight="1">
      <c r="A120" s="36"/>
      <c r="B120" s="37"/>
      <c r="C120" s="38"/>
      <c r="D120" s="345" t="s">
        <v>183</v>
      </c>
      <c r="E120" s="344"/>
      <c r="F120" s="344"/>
      <c r="G120" s="38"/>
      <c r="H120" s="38"/>
      <c r="I120" s="38"/>
      <c r="J120" s="119">
        <v>0</v>
      </c>
      <c r="K120" s="38"/>
      <c r="L120" s="181"/>
      <c r="M120" s="182"/>
      <c r="N120" s="183" t="s">
        <v>43</v>
      </c>
      <c r="O120" s="182"/>
      <c r="P120" s="182"/>
      <c r="Q120" s="182"/>
      <c r="R120" s="182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5" t="s">
        <v>181</v>
      </c>
      <c r="AZ120" s="182"/>
      <c r="BA120" s="182"/>
      <c r="BB120" s="182"/>
      <c r="BC120" s="182"/>
      <c r="BD120" s="182"/>
      <c r="BE120" s="186">
        <f t="shared" si="0"/>
        <v>0</v>
      </c>
      <c r="BF120" s="186">
        <f t="shared" si="1"/>
        <v>0</v>
      </c>
      <c r="BG120" s="186">
        <f t="shared" si="2"/>
        <v>0</v>
      </c>
      <c r="BH120" s="186">
        <f t="shared" si="3"/>
        <v>0</v>
      </c>
      <c r="BI120" s="186">
        <f t="shared" si="4"/>
        <v>0</v>
      </c>
      <c r="BJ120" s="185" t="s">
        <v>87</v>
      </c>
      <c r="BK120" s="182"/>
      <c r="BL120" s="182"/>
      <c r="BM120" s="182"/>
    </row>
    <row r="121" spans="1:65" s="2" customFormat="1" ht="18" customHeight="1">
      <c r="A121" s="36"/>
      <c r="B121" s="37"/>
      <c r="C121" s="38"/>
      <c r="D121" s="345" t="s">
        <v>184</v>
      </c>
      <c r="E121" s="344"/>
      <c r="F121" s="344"/>
      <c r="G121" s="38"/>
      <c r="H121" s="38"/>
      <c r="I121" s="38"/>
      <c r="J121" s="119">
        <v>0</v>
      </c>
      <c r="K121" s="38"/>
      <c r="L121" s="181"/>
      <c r="M121" s="182"/>
      <c r="N121" s="183" t="s">
        <v>43</v>
      </c>
      <c r="O121" s="182"/>
      <c r="P121" s="182"/>
      <c r="Q121" s="182"/>
      <c r="R121" s="182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5" t="s">
        <v>181</v>
      </c>
      <c r="AZ121" s="182"/>
      <c r="BA121" s="182"/>
      <c r="BB121" s="182"/>
      <c r="BC121" s="182"/>
      <c r="BD121" s="182"/>
      <c r="BE121" s="186">
        <f t="shared" si="0"/>
        <v>0</v>
      </c>
      <c r="BF121" s="186">
        <f t="shared" si="1"/>
        <v>0</v>
      </c>
      <c r="BG121" s="186">
        <f t="shared" si="2"/>
        <v>0</v>
      </c>
      <c r="BH121" s="186">
        <f t="shared" si="3"/>
        <v>0</v>
      </c>
      <c r="BI121" s="186">
        <f t="shared" si="4"/>
        <v>0</v>
      </c>
      <c r="BJ121" s="185" t="s">
        <v>87</v>
      </c>
      <c r="BK121" s="182"/>
      <c r="BL121" s="182"/>
      <c r="BM121" s="182"/>
    </row>
    <row r="122" spans="1:65" s="2" customFormat="1" ht="18" customHeight="1">
      <c r="A122" s="36"/>
      <c r="B122" s="37"/>
      <c r="C122" s="38"/>
      <c r="D122" s="345" t="s">
        <v>185</v>
      </c>
      <c r="E122" s="344"/>
      <c r="F122" s="344"/>
      <c r="G122" s="38"/>
      <c r="H122" s="38"/>
      <c r="I122" s="38"/>
      <c r="J122" s="119">
        <v>0</v>
      </c>
      <c r="K122" s="38"/>
      <c r="L122" s="181"/>
      <c r="M122" s="182"/>
      <c r="N122" s="183" t="s">
        <v>43</v>
      </c>
      <c r="O122" s="182"/>
      <c r="P122" s="182"/>
      <c r="Q122" s="182"/>
      <c r="R122" s="182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182"/>
      <c r="AX122" s="182"/>
      <c r="AY122" s="185" t="s">
        <v>181</v>
      </c>
      <c r="AZ122" s="182"/>
      <c r="BA122" s="182"/>
      <c r="BB122" s="182"/>
      <c r="BC122" s="182"/>
      <c r="BD122" s="182"/>
      <c r="BE122" s="186">
        <f t="shared" si="0"/>
        <v>0</v>
      </c>
      <c r="BF122" s="186">
        <f t="shared" si="1"/>
        <v>0</v>
      </c>
      <c r="BG122" s="186">
        <f t="shared" si="2"/>
        <v>0</v>
      </c>
      <c r="BH122" s="186">
        <f t="shared" si="3"/>
        <v>0</v>
      </c>
      <c r="BI122" s="186">
        <f t="shared" si="4"/>
        <v>0</v>
      </c>
      <c r="BJ122" s="185" t="s">
        <v>87</v>
      </c>
      <c r="BK122" s="182"/>
      <c r="BL122" s="182"/>
      <c r="BM122" s="182"/>
    </row>
    <row r="123" spans="1:65" s="2" customFormat="1" ht="18" customHeight="1">
      <c r="A123" s="36"/>
      <c r="B123" s="37"/>
      <c r="C123" s="38"/>
      <c r="D123" s="118" t="s">
        <v>186</v>
      </c>
      <c r="E123" s="38"/>
      <c r="F123" s="38"/>
      <c r="G123" s="38"/>
      <c r="H123" s="38"/>
      <c r="I123" s="38"/>
      <c r="J123" s="119">
        <f>ROUND(J30*T123,2)</f>
        <v>0</v>
      </c>
      <c r="K123" s="38"/>
      <c r="L123" s="181"/>
      <c r="M123" s="182"/>
      <c r="N123" s="183" t="s">
        <v>43</v>
      </c>
      <c r="O123" s="182"/>
      <c r="P123" s="182"/>
      <c r="Q123" s="182"/>
      <c r="R123" s="182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  <c r="AU123" s="182"/>
      <c r="AV123" s="182"/>
      <c r="AW123" s="182"/>
      <c r="AX123" s="182"/>
      <c r="AY123" s="185" t="s">
        <v>187</v>
      </c>
      <c r="AZ123" s="182"/>
      <c r="BA123" s="182"/>
      <c r="BB123" s="182"/>
      <c r="BC123" s="182"/>
      <c r="BD123" s="182"/>
      <c r="BE123" s="186">
        <f t="shared" si="0"/>
        <v>0</v>
      </c>
      <c r="BF123" s="186">
        <f t="shared" si="1"/>
        <v>0</v>
      </c>
      <c r="BG123" s="186">
        <f t="shared" si="2"/>
        <v>0</v>
      </c>
      <c r="BH123" s="186">
        <f t="shared" si="3"/>
        <v>0</v>
      </c>
      <c r="BI123" s="186">
        <f t="shared" si="4"/>
        <v>0</v>
      </c>
      <c r="BJ123" s="185" t="s">
        <v>87</v>
      </c>
      <c r="BK123" s="182"/>
      <c r="BL123" s="182"/>
      <c r="BM123" s="182"/>
    </row>
    <row r="124" spans="1:65" s="2" customFormat="1" ht="11.25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2" customFormat="1" ht="29.25" customHeight="1">
      <c r="A125" s="36"/>
      <c r="B125" s="37"/>
      <c r="C125" s="126" t="s">
        <v>151</v>
      </c>
      <c r="D125" s="127"/>
      <c r="E125" s="127"/>
      <c r="F125" s="127"/>
      <c r="G125" s="127"/>
      <c r="H125" s="127"/>
      <c r="I125" s="127"/>
      <c r="J125" s="128">
        <f>ROUND(J96+J117,2)</f>
        <v>0</v>
      </c>
      <c r="K125" s="127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6.95" customHeight="1">
      <c r="A126" s="36"/>
      <c r="B126" s="56"/>
      <c r="C126" s="57"/>
      <c r="D126" s="57"/>
      <c r="E126" s="57"/>
      <c r="F126" s="57"/>
      <c r="G126" s="57"/>
      <c r="H126" s="57"/>
      <c r="I126" s="57"/>
      <c r="J126" s="57"/>
      <c r="K126" s="57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30" spans="1:63" s="2" customFormat="1" ht="6.95" customHeight="1">
      <c r="A130" s="36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3" s="2" customFormat="1" ht="24.95" customHeight="1">
      <c r="A131" s="36"/>
      <c r="B131" s="37"/>
      <c r="C131" s="24" t="s">
        <v>188</v>
      </c>
      <c r="D131" s="38"/>
      <c r="E131" s="38"/>
      <c r="F131" s="38"/>
      <c r="G131" s="38"/>
      <c r="H131" s="38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3" s="2" customFormat="1" ht="6.95" customHeight="1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3" s="2" customFormat="1" ht="12" customHeight="1">
      <c r="A133" s="36"/>
      <c r="B133" s="37"/>
      <c r="C133" s="30" t="s">
        <v>15</v>
      </c>
      <c r="D133" s="38"/>
      <c r="E133" s="38"/>
      <c r="F133" s="38"/>
      <c r="G133" s="38"/>
      <c r="H133" s="38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3" s="2" customFormat="1" ht="26.25" customHeight="1">
      <c r="A134" s="36"/>
      <c r="B134" s="37"/>
      <c r="C134" s="38"/>
      <c r="D134" s="38"/>
      <c r="E134" s="353" t="str">
        <f>E7</f>
        <v>Rekonštrukcia Spišského hradu, Románsky palác a Západné paláce II.etapa</v>
      </c>
      <c r="F134" s="354"/>
      <c r="G134" s="354"/>
      <c r="H134" s="354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3" s="2" customFormat="1" ht="12" customHeight="1">
      <c r="A135" s="36"/>
      <c r="B135" s="37"/>
      <c r="C135" s="30" t="s">
        <v>153</v>
      </c>
      <c r="D135" s="38"/>
      <c r="E135" s="38"/>
      <c r="F135" s="38"/>
      <c r="G135" s="38"/>
      <c r="H135" s="38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3" s="2" customFormat="1" ht="16.5" customHeight="1">
      <c r="A136" s="36"/>
      <c r="B136" s="37"/>
      <c r="C136" s="38"/>
      <c r="D136" s="38"/>
      <c r="E136" s="339" t="str">
        <f>E9</f>
        <v>1 - SO.01 - románsky palác</v>
      </c>
      <c r="F136" s="355"/>
      <c r="G136" s="355"/>
      <c r="H136" s="355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3" s="2" customFormat="1" ht="6.95" customHeight="1">
      <c r="A137" s="36"/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3" s="2" customFormat="1" ht="12" customHeight="1">
      <c r="A138" s="36"/>
      <c r="B138" s="37"/>
      <c r="C138" s="30" t="s">
        <v>19</v>
      </c>
      <c r="D138" s="38"/>
      <c r="E138" s="38"/>
      <c r="F138" s="28" t="str">
        <f>F12</f>
        <v xml:space="preserve"> </v>
      </c>
      <c r="G138" s="38"/>
      <c r="H138" s="38"/>
      <c r="I138" s="30" t="s">
        <v>21</v>
      </c>
      <c r="J138" s="68" t="str">
        <f>IF(J12="","",J12)</f>
        <v>20. 3. 2021</v>
      </c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3" s="2" customFormat="1" ht="6.95" customHeight="1">
      <c r="A139" s="36"/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3" s="2" customFormat="1" ht="25.7" customHeight="1">
      <c r="A140" s="36"/>
      <c r="B140" s="37"/>
      <c r="C140" s="30" t="s">
        <v>23</v>
      </c>
      <c r="D140" s="38"/>
      <c r="E140" s="38"/>
      <c r="F140" s="28" t="str">
        <f>E15</f>
        <v>Slovenské národné múzeum Bratislava</v>
      </c>
      <c r="G140" s="38"/>
      <c r="H140" s="38"/>
      <c r="I140" s="30" t="s">
        <v>29</v>
      </c>
      <c r="J140" s="33" t="str">
        <f>E21</f>
        <v>Štúdio J  J s.r.o. Levoča</v>
      </c>
      <c r="K140" s="38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63" s="2" customFormat="1" ht="15.2" customHeight="1">
      <c r="A141" s="36"/>
      <c r="B141" s="37"/>
      <c r="C141" s="30" t="s">
        <v>27</v>
      </c>
      <c r="D141" s="38"/>
      <c r="E141" s="38"/>
      <c r="F141" s="28" t="str">
        <f>IF(E18="","",E18)</f>
        <v>Vyplň údaj</v>
      </c>
      <c r="G141" s="38"/>
      <c r="H141" s="38"/>
      <c r="I141" s="30" t="s">
        <v>31</v>
      </c>
      <c r="J141" s="33" t="str">
        <f>E24</f>
        <v>Anna Hricová</v>
      </c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63" s="2" customFormat="1" ht="10.35" customHeight="1">
      <c r="A142" s="36"/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63" s="11" customFormat="1" ht="29.25" customHeight="1">
      <c r="A143" s="187"/>
      <c r="B143" s="188"/>
      <c r="C143" s="189" t="s">
        <v>189</v>
      </c>
      <c r="D143" s="190" t="s">
        <v>62</v>
      </c>
      <c r="E143" s="190" t="s">
        <v>58</v>
      </c>
      <c r="F143" s="190" t="s">
        <v>59</v>
      </c>
      <c r="G143" s="190" t="s">
        <v>190</v>
      </c>
      <c r="H143" s="190" t="s">
        <v>191</v>
      </c>
      <c r="I143" s="190" t="s">
        <v>192</v>
      </c>
      <c r="J143" s="191" t="s">
        <v>158</v>
      </c>
      <c r="K143" s="192" t="s">
        <v>193</v>
      </c>
      <c r="L143" s="193"/>
      <c r="M143" s="77" t="s">
        <v>1</v>
      </c>
      <c r="N143" s="78" t="s">
        <v>41</v>
      </c>
      <c r="O143" s="78" t="s">
        <v>194</v>
      </c>
      <c r="P143" s="78" t="s">
        <v>195</v>
      </c>
      <c r="Q143" s="78" t="s">
        <v>196</v>
      </c>
      <c r="R143" s="78" t="s">
        <v>197</v>
      </c>
      <c r="S143" s="78" t="s">
        <v>198</v>
      </c>
      <c r="T143" s="79" t="s">
        <v>199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</row>
    <row r="144" spans="1:63" s="2" customFormat="1" ht="22.9" customHeight="1">
      <c r="A144" s="36"/>
      <c r="B144" s="37"/>
      <c r="C144" s="84" t="s">
        <v>155</v>
      </c>
      <c r="D144" s="38"/>
      <c r="E144" s="38"/>
      <c r="F144" s="38"/>
      <c r="G144" s="38"/>
      <c r="H144" s="38"/>
      <c r="I144" s="38"/>
      <c r="J144" s="194">
        <f>BK144</f>
        <v>0</v>
      </c>
      <c r="K144" s="38"/>
      <c r="L144" s="39"/>
      <c r="M144" s="80"/>
      <c r="N144" s="195"/>
      <c r="O144" s="81"/>
      <c r="P144" s="196">
        <f>P145+P374+P556</f>
        <v>0</v>
      </c>
      <c r="Q144" s="81"/>
      <c r="R144" s="196">
        <f>R145+R374+R556</f>
        <v>949.2785551038661</v>
      </c>
      <c r="S144" s="81"/>
      <c r="T144" s="197">
        <f>T145+T374+T556</f>
        <v>738.20103299999982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76</v>
      </c>
      <c r="AU144" s="18" t="s">
        <v>160</v>
      </c>
      <c r="BK144" s="198">
        <f>BK145+BK374+BK556</f>
        <v>0</v>
      </c>
    </row>
    <row r="145" spans="1:65" s="12" customFormat="1" ht="25.9" customHeight="1">
      <c r="B145" s="199"/>
      <c r="C145" s="200"/>
      <c r="D145" s="201" t="s">
        <v>76</v>
      </c>
      <c r="E145" s="202" t="s">
        <v>200</v>
      </c>
      <c r="F145" s="202" t="s">
        <v>201</v>
      </c>
      <c r="G145" s="200"/>
      <c r="H145" s="200"/>
      <c r="I145" s="203"/>
      <c r="J145" s="204">
        <f>BK145</f>
        <v>0</v>
      </c>
      <c r="K145" s="200"/>
      <c r="L145" s="205"/>
      <c r="M145" s="206"/>
      <c r="N145" s="207"/>
      <c r="O145" s="207"/>
      <c r="P145" s="208">
        <f>P146+P152+P191+P228+P254+P261+P362</f>
        <v>0</v>
      </c>
      <c r="Q145" s="207"/>
      <c r="R145" s="208">
        <f>R146+R152+R191+R228+R254+R261+R362</f>
        <v>860.82277700386612</v>
      </c>
      <c r="S145" s="207"/>
      <c r="T145" s="209">
        <f>T146+T152+T191+T228+T254+T261+T362</f>
        <v>711.07493299999987</v>
      </c>
      <c r="AR145" s="210" t="s">
        <v>81</v>
      </c>
      <c r="AT145" s="211" t="s">
        <v>76</v>
      </c>
      <c r="AU145" s="211" t="s">
        <v>77</v>
      </c>
      <c r="AY145" s="210" t="s">
        <v>202</v>
      </c>
      <c r="BK145" s="212">
        <f>BK146+BK152+BK191+BK228+BK254+BK261+BK362</f>
        <v>0</v>
      </c>
    </row>
    <row r="146" spans="1:65" s="12" customFormat="1" ht="22.9" customHeight="1">
      <c r="B146" s="199"/>
      <c r="C146" s="200"/>
      <c r="D146" s="201" t="s">
        <v>76</v>
      </c>
      <c r="E146" s="213" t="s">
        <v>81</v>
      </c>
      <c r="F146" s="213" t="s">
        <v>203</v>
      </c>
      <c r="G146" s="200"/>
      <c r="H146" s="200"/>
      <c r="I146" s="203"/>
      <c r="J146" s="214">
        <f>BK146</f>
        <v>0</v>
      </c>
      <c r="K146" s="200"/>
      <c r="L146" s="205"/>
      <c r="M146" s="206"/>
      <c r="N146" s="207"/>
      <c r="O146" s="207"/>
      <c r="P146" s="208">
        <f>SUM(P147:P151)</f>
        <v>0</v>
      </c>
      <c r="Q146" s="207"/>
      <c r="R146" s="208">
        <f>SUM(R147:R151)</f>
        <v>0</v>
      </c>
      <c r="S146" s="207"/>
      <c r="T146" s="209">
        <f>SUM(T147:T151)</f>
        <v>0</v>
      </c>
      <c r="AR146" s="210" t="s">
        <v>81</v>
      </c>
      <c r="AT146" s="211" t="s">
        <v>76</v>
      </c>
      <c r="AU146" s="211" t="s">
        <v>81</v>
      </c>
      <c r="AY146" s="210" t="s">
        <v>202</v>
      </c>
      <c r="BK146" s="212">
        <f>SUM(BK147:BK151)</f>
        <v>0</v>
      </c>
    </row>
    <row r="147" spans="1:65" s="2" customFormat="1" ht="24.2" customHeight="1">
      <c r="A147" s="36"/>
      <c r="B147" s="37"/>
      <c r="C147" s="215" t="s">
        <v>81</v>
      </c>
      <c r="D147" s="215" t="s">
        <v>204</v>
      </c>
      <c r="E147" s="216" t="s">
        <v>205</v>
      </c>
      <c r="F147" s="217" t="s">
        <v>206</v>
      </c>
      <c r="G147" s="218" t="s">
        <v>207</v>
      </c>
      <c r="H147" s="219">
        <v>97.344999999999999</v>
      </c>
      <c r="I147" s="220"/>
      <c r="J147" s="221">
        <f>ROUND(I147*H147,2)</f>
        <v>0</v>
      </c>
      <c r="K147" s="222"/>
      <c r="L147" s="39"/>
      <c r="M147" s="223" t="s">
        <v>1</v>
      </c>
      <c r="N147" s="224" t="s">
        <v>43</v>
      </c>
      <c r="O147" s="73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208</v>
      </c>
      <c r="AT147" s="227" t="s">
        <v>204</v>
      </c>
      <c r="AU147" s="227" t="s">
        <v>87</v>
      </c>
      <c r="AY147" s="18" t="s">
        <v>202</v>
      </c>
      <c r="BE147" s="122">
        <f>IF(N147="základná",J147,0)</f>
        <v>0</v>
      </c>
      <c r="BF147" s="122">
        <f>IF(N147="znížená",J147,0)</f>
        <v>0</v>
      </c>
      <c r="BG147" s="122">
        <f>IF(N147="zákl. prenesená",J147,0)</f>
        <v>0</v>
      </c>
      <c r="BH147" s="122">
        <f>IF(N147="zníž. prenesená",J147,0)</f>
        <v>0</v>
      </c>
      <c r="BI147" s="122">
        <f>IF(N147="nulová",J147,0)</f>
        <v>0</v>
      </c>
      <c r="BJ147" s="18" t="s">
        <v>87</v>
      </c>
      <c r="BK147" s="122">
        <f>ROUND(I147*H147,2)</f>
        <v>0</v>
      </c>
      <c r="BL147" s="18" t="s">
        <v>208</v>
      </c>
      <c r="BM147" s="227" t="s">
        <v>209</v>
      </c>
    </row>
    <row r="148" spans="1:65" s="13" customFormat="1" ht="11.25">
      <c r="B148" s="228"/>
      <c r="C148" s="229"/>
      <c r="D148" s="230" t="s">
        <v>210</v>
      </c>
      <c r="E148" s="231" t="s">
        <v>1</v>
      </c>
      <c r="F148" s="232" t="s">
        <v>211</v>
      </c>
      <c r="G148" s="229"/>
      <c r="H148" s="233">
        <v>97.344999999999999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AT148" s="239" t="s">
        <v>210</v>
      </c>
      <c r="AU148" s="239" t="s">
        <v>87</v>
      </c>
      <c r="AV148" s="13" t="s">
        <v>87</v>
      </c>
      <c r="AW148" s="13" t="s">
        <v>33</v>
      </c>
      <c r="AX148" s="13" t="s">
        <v>81</v>
      </c>
      <c r="AY148" s="239" t="s">
        <v>202</v>
      </c>
    </row>
    <row r="149" spans="1:65" s="2" customFormat="1" ht="24.2" customHeight="1">
      <c r="A149" s="36"/>
      <c r="B149" s="37"/>
      <c r="C149" s="215" t="s">
        <v>87</v>
      </c>
      <c r="D149" s="215" t="s">
        <v>204</v>
      </c>
      <c r="E149" s="216" t="s">
        <v>212</v>
      </c>
      <c r="F149" s="217" t="s">
        <v>213</v>
      </c>
      <c r="G149" s="218" t="s">
        <v>207</v>
      </c>
      <c r="H149" s="219">
        <v>97.344999999999999</v>
      </c>
      <c r="I149" s="220"/>
      <c r="J149" s="221">
        <f>ROUND(I149*H149,2)</f>
        <v>0</v>
      </c>
      <c r="K149" s="222"/>
      <c r="L149" s="39"/>
      <c r="M149" s="223" t="s">
        <v>1</v>
      </c>
      <c r="N149" s="224" t="s">
        <v>43</v>
      </c>
      <c r="O149" s="73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208</v>
      </c>
      <c r="AT149" s="227" t="s">
        <v>204</v>
      </c>
      <c r="AU149" s="227" t="s">
        <v>87</v>
      </c>
      <c r="AY149" s="18" t="s">
        <v>202</v>
      </c>
      <c r="BE149" s="122">
        <f>IF(N149="základná",J149,0)</f>
        <v>0</v>
      </c>
      <c r="BF149" s="122">
        <f>IF(N149="znížená",J149,0)</f>
        <v>0</v>
      </c>
      <c r="BG149" s="122">
        <f>IF(N149="zákl. prenesená",J149,0)</f>
        <v>0</v>
      </c>
      <c r="BH149" s="122">
        <f>IF(N149="zníž. prenesená",J149,0)</f>
        <v>0</v>
      </c>
      <c r="BI149" s="122">
        <f>IF(N149="nulová",J149,0)</f>
        <v>0</v>
      </c>
      <c r="BJ149" s="18" t="s">
        <v>87</v>
      </c>
      <c r="BK149" s="122">
        <f>ROUND(I149*H149,2)</f>
        <v>0</v>
      </c>
      <c r="BL149" s="18" t="s">
        <v>208</v>
      </c>
      <c r="BM149" s="227" t="s">
        <v>214</v>
      </c>
    </row>
    <row r="150" spans="1:65" s="2" customFormat="1" ht="37.9" customHeight="1">
      <c r="A150" s="36"/>
      <c r="B150" s="37"/>
      <c r="C150" s="215" t="s">
        <v>215</v>
      </c>
      <c r="D150" s="215" t="s">
        <v>204</v>
      </c>
      <c r="E150" s="216" t="s">
        <v>216</v>
      </c>
      <c r="F150" s="217" t="s">
        <v>217</v>
      </c>
      <c r="G150" s="218" t="s">
        <v>207</v>
      </c>
      <c r="H150" s="219">
        <v>486.72500000000002</v>
      </c>
      <c r="I150" s="220"/>
      <c r="J150" s="221">
        <f>ROUND(I150*H150,2)</f>
        <v>0</v>
      </c>
      <c r="K150" s="222"/>
      <c r="L150" s="39"/>
      <c r="M150" s="223" t="s">
        <v>1</v>
      </c>
      <c r="N150" s="224" t="s">
        <v>43</v>
      </c>
      <c r="O150" s="73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208</v>
      </c>
      <c r="AT150" s="227" t="s">
        <v>204</v>
      </c>
      <c r="AU150" s="227" t="s">
        <v>87</v>
      </c>
      <c r="AY150" s="18" t="s">
        <v>202</v>
      </c>
      <c r="BE150" s="122">
        <f>IF(N150="základná",J150,0)</f>
        <v>0</v>
      </c>
      <c r="BF150" s="122">
        <f>IF(N150="znížená",J150,0)</f>
        <v>0</v>
      </c>
      <c r="BG150" s="122">
        <f>IF(N150="zákl. prenesená",J150,0)</f>
        <v>0</v>
      </c>
      <c r="BH150" s="122">
        <f>IF(N150="zníž. prenesená",J150,0)</f>
        <v>0</v>
      </c>
      <c r="BI150" s="122">
        <f>IF(N150="nulová",J150,0)</f>
        <v>0</v>
      </c>
      <c r="BJ150" s="18" t="s">
        <v>87</v>
      </c>
      <c r="BK150" s="122">
        <f>ROUND(I150*H150,2)</f>
        <v>0</v>
      </c>
      <c r="BL150" s="18" t="s">
        <v>208</v>
      </c>
      <c r="BM150" s="227" t="s">
        <v>218</v>
      </c>
    </row>
    <row r="151" spans="1:65" s="13" customFormat="1" ht="11.25">
      <c r="B151" s="228"/>
      <c r="C151" s="229"/>
      <c r="D151" s="230" t="s">
        <v>210</v>
      </c>
      <c r="E151" s="229"/>
      <c r="F151" s="232" t="s">
        <v>219</v>
      </c>
      <c r="G151" s="229"/>
      <c r="H151" s="233">
        <v>486.72500000000002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AT151" s="239" t="s">
        <v>210</v>
      </c>
      <c r="AU151" s="239" t="s">
        <v>87</v>
      </c>
      <c r="AV151" s="13" t="s">
        <v>87</v>
      </c>
      <c r="AW151" s="13" t="s">
        <v>4</v>
      </c>
      <c r="AX151" s="13" t="s">
        <v>81</v>
      </c>
      <c r="AY151" s="239" t="s">
        <v>202</v>
      </c>
    </row>
    <row r="152" spans="1:65" s="12" customFormat="1" ht="22.9" customHeight="1">
      <c r="B152" s="199"/>
      <c r="C152" s="200"/>
      <c r="D152" s="201" t="s">
        <v>76</v>
      </c>
      <c r="E152" s="213" t="s">
        <v>87</v>
      </c>
      <c r="F152" s="213" t="s">
        <v>220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SUM(P153:P190)</f>
        <v>0</v>
      </c>
      <c r="Q152" s="207"/>
      <c r="R152" s="208">
        <f>SUM(R153:R190)</f>
        <v>110.34917428368999</v>
      </c>
      <c r="S152" s="207"/>
      <c r="T152" s="209">
        <f>SUM(T153:T190)</f>
        <v>0</v>
      </c>
      <c r="AR152" s="210" t="s">
        <v>81</v>
      </c>
      <c r="AT152" s="211" t="s">
        <v>76</v>
      </c>
      <c r="AU152" s="211" t="s">
        <v>81</v>
      </c>
      <c r="AY152" s="210" t="s">
        <v>202</v>
      </c>
      <c r="BK152" s="212">
        <f>SUM(BK153:BK190)</f>
        <v>0</v>
      </c>
    </row>
    <row r="153" spans="1:65" s="2" customFormat="1" ht="24.2" customHeight="1">
      <c r="A153" s="36"/>
      <c r="B153" s="37"/>
      <c r="C153" s="215" t="s">
        <v>208</v>
      </c>
      <c r="D153" s="215" t="s">
        <v>204</v>
      </c>
      <c r="E153" s="216" t="s">
        <v>221</v>
      </c>
      <c r="F153" s="217" t="s">
        <v>222</v>
      </c>
      <c r="G153" s="218" t="s">
        <v>223</v>
      </c>
      <c r="H153" s="219">
        <v>24</v>
      </c>
      <c r="I153" s="220"/>
      <c r="J153" s="221">
        <f>ROUND(I153*H153,2)</f>
        <v>0</v>
      </c>
      <c r="K153" s="222"/>
      <c r="L153" s="39"/>
      <c r="M153" s="223" t="s">
        <v>1</v>
      </c>
      <c r="N153" s="224" t="s">
        <v>43</v>
      </c>
      <c r="O153" s="73"/>
      <c r="P153" s="225">
        <f>O153*H153</f>
        <v>0</v>
      </c>
      <c r="Q153" s="225">
        <v>6.0380000000000003E-2</v>
      </c>
      <c r="R153" s="225">
        <f>Q153*H153</f>
        <v>1.4491200000000002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208</v>
      </c>
      <c r="AT153" s="227" t="s">
        <v>204</v>
      </c>
      <c r="AU153" s="227" t="s">
        <v>87</v>
      </c>
      <c r="AY153" s="18" t="s">
        <v>202</v>
      </c>
      <c r="BE153" s="122">
        <f>IF(N153="základná",J153,0)</f>
        <v>0</v>
      </c>
      <c r="BF153" s="122">
        <f>IF(N153="znížená",J153,0)</f>
        <v>0</v>
      </c>
      <c r="BG153" s="122">
        <f>IF(N153="zákl. prenesená",J153,0)</f>
        <v>0</v>
      </c>
      <c r="BH153" s="122">
        <f>IF(N153="zníž. prenesená",J153,0)</f>
        <v>0</v>
      </c>
      <c r="BI153" s="122">
        <f>IF(N153="nulová",J153,0)</f>
        <v>0</v>
      </c>
      <c r="BJ153" s="18" t="s">
        <v>87</v>
      </c>
      <c r="BK153" s="122">
        <f>ROUND(I153*H153,2)</f>
        <v>0</v>
      </c>
      <c r="BL153" s="18" t="s">
        <v>208</v>
      </c>
      <c r="BM153" s="227" t="s">
        <v>224</v>
      </c>
    </row>
    <row r="154" spans="1:65" s="13" customFormat="1" ht="11.25">
      <c r="B154" s="228"/>
      <c r="C154" s="229"/>
      <c r="D154" s="230" t="s">
        <v>210</v>
      </c>
      <c r="E154" s="231" t="s">
        <v>1</v>
      </c>
      <c r="F154" s="232" t="s">
        <v>225</v>
      </c>
      <c r="G154" s="229"/>
      <c r="H154" s="233">
        <v>4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210</v>
      </c>
      <c r="AU154" s="239" t="s">
        <v>87</v>
      </c>
      <c r="AV154" s="13" t="s">
        <v>87</v>
      </c>
      <c r="AW154" s="13" t="s">
        <v>33</v>
      </c>
      <c r="AX154" s="13" t="s">
        <v>77</v>
      </c>
      <c r="AY154" s="239" t="s">
        <v>202</v>
      </c>
    </row>
    <row r="155" spans="1:65" s="13" customFormat="1" ht="11.25">
      <c r="B155" s="228"/>
      <c r="C155" s="229"/>
      <c r="D155" s="230" t="s">
        <v>210</v>
      </c>
      <c r="E155" s="231" t="s">
        <v>1</v>
      </c>
      <c r="F155" s="232" t="s">
        <v>226</v>
      </c>
      <c r="G155" s="229"/>
      <c r="H155" s="233">
        <v>20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210</v>
      </c>
      <c r="AU155" s="239" t="s">
        <v>87</v>
      </c>
      <c r="AV155" s="13" t="s">
        <v>87</v>
      </c>
      <c r="AW155" s="13" t="s">
        <v>33</v>
      </c>
      <c r="AX155" s="13" t="s">
        <v>77</v>
      </c>
      <c r="AY155" s="239" t="s">
        <v>202</v>
      </c>
    </row>
    <row r="156" spans="1:65" s="14" customFormat="1" ht="11.25">
      <c r="B156" s="240"/>
      <c r="C156" s="241"/>
      <c r="D156" s="230" t="s">
        <v>210</v>
      </c>
      <c r="E156" s="242" t="s">
        <v>1</v>
      </c>
      <c r="F156" s="243" t="s">
        <v>227</v>
      </c>
      <c r="G156" s="241"/>
      <c r="H156" s="244">
        <v>24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AT156" s="250" t="s">
        <v>210</v>
      </c>
      <c r="AU156" s="250" t="s">
        <v>87</v>
      </c>
      <c r="AV156" s="14" t="s">
        <v>215</v>
      </c>
      <c r="AW156" s="14" t="s">
        <v>33</v>
      </c>
      <c r="AX156" s="14" t="s">
        <v>81</v>
      </c>
      <c r="AY156" s="250" t="s">
        <v>202</v>
      </c>
    </row>
    <row r="157" spans="1:65" s="2" customFormat="1" ht="37.9" customHeight="1">
      <c r="A157" s="36"/>
      <c r="B157" s="37"/>
      <c r="C157" s="215" t="s">
        <v>119</v>
      </c>
      <c r="D157" s="215" t="s">
        <v>204</v>
      </c>
      <c r="E157" s="216" t="s">
        <v>228</v>
      </c>
      <c r="F157" s="217" t="s">
        <v>229</v>
      </c>
      <c r="G157" s="218" t="s">
        <v>230</v>
      </c>
      <c r="H157" s="219">
        <v>19</v>
      </c>
      <c r="I157" s="220"/>
      <c r="J157" s="221">
        <f>ROUND(I157*H157,2)</f>
        <v>0</v>
      </c>
      <c r="K157" s="222"/>
      <c r="L157" s="39"/>
      <c r="M157" s="223" t="s">
        <v>1</v>
      </c>
      <c r="N157" s="224" t="s">
        <v>43</v>
      </c>
      <c r="O157" s="73"/>
      <c r="P157" s="225">
        <f>O157*H157</f>
        <v>0</v>
      </c>
      <c r="Q157" s="225">
        <v>2.2000000000000001E-4</v>
      </c>
      <c r="R157" s="225">
        <f>Q157*H157</f>
        <v>4.1800000000000006E-3</v>
      </c>
      <c r="S157" s="225">
        <v>0</v>
      </c>
      <c r="T157" s="22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208</v>
      </c>
      <c r="AT157" s="227" t="s">
        <v>204</v>
      </c>
      <c r="AU157" s="227" t="s">
        <v>87</v>
      </c>
      <c r="AY157" s="18" t="s">
        <v>202</v>
      </c>
      <c r="BE157" s="122">
        <f>IF(N157="základná",J157,0)</f>
        <v>0</v>
      </c>
      <c r="BF157" s="122">
        <f>IF(N157="znížená",J157,0)</f>
        <v>0</v>
      </c>
      <c r="BG157" s="122">
        <f>IF(N157="zákl. prenesená",J157,0)</f>
        <v>0</v>
      </c>
      <c r="BH157" s="122">
        <f>IF(N157="zníž. prenesená",J157,0)</f>
        <v>0</v>
      </c>
      <c r="BI157" s="122">
        <f>IF(N157="nulová",J157,0)</f>
        <v>0</v>
      </c>
      <c r="BJ157" s="18" t="s">
        <v>87</v>
      </c>
      <c r="BK157" s="122">
        <f>ROUND(I157*H157,2)</f>
        <v>0</v>
      </c>
      <c r="BL157" s="18" t="s">
        <v>208</v>
      </c>
      <c r="BM157" s="227" t="s">
        <v>231</v>
      </c>
    </row>
    <row r="158" spans="1:65" s="13" customFormat="1" ht="22.5">
      <c r="B158" s="228"/>
      <c r="C158" s="229"/>
      <c r="D158" s="230" t="s">
        <v>210</v>
      </c>
      <c r="E158" s="231" t="s">
        <v>1</v>
      </c>
      <c r="F158" s="232" t="s">
        <v>232</v>
      </c>
      <c r="G158" s="229"/>
      <c r="H158" s="233">
        <v>12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AT158" s="239" t="s">
        <v>210</v>
      </c>
      <c r="AU158" s="239" t="s">
        <v>87</v>
      </c>
      <c r="AV158" s="13" t="s">
        <v>87</v>
      </c>
      <c r="AW158" s="13" t="s">
        <v>33</v>
      </c>
      <c r="AX158" s="13" t="s">
        <v>77</v>
      </c>
      <c r="AY158" s="239" t="s">
        <v>202</v>
      </c>
    </row>
    <row r="159" spans="1:65" s="13" customFormat="1" ht="11.25">
      <c r="B159" s="228"/>
      <c r="C159" s="229"/>
      <c r="D159" s="230" t="s">
        <v>210</v>
      </c>
      <c r="E159" s="231" t="s">
        <v>1</v>
      </c>
      <c r="F159" s="232" t="s">
        <v>233</v>
      </c>
      <c r="G159" s="229"/>
      <c r="H159" s="233">
        <v>1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AT159" s="239" t="s">
        <v>210</v>
      </c>
      <c r="AU159" s="239" t="s">
        <v>87</v>
      </c>
      <c r="AV159" s="13" t="s">
        <v>87</v>
      </c>
      <c r="AW159" s="13" t="s">
        <v>33</v>
      </c>
      <c r="AX159" s="13" t="s">
        <v>77</v>
      </c>
      <c r="AY159" s="239" t="s">
        <v>202</v>
      </c>
    </row>
    <row r="160" spans="1:65" s="13" customFormat="1" ht="11.25">
      <c r="B160" s="228"/>
      <c r="C160" s="229"/>
      <c r="D160" s="230" t="s">
        <v>210</v>
      </c>
      <c r="E160" s="231" t="s">
        <v>1</v>
      </c>
      <c r="F160" s="232" t="s">
        <v>234</v>
      </c>
      <c r="G160" s="229"/>
      <c r="H160" s="233">
        <v>6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AT160" s="239" t="s">
        <v>210</v>
      </c>
      <c r="AU160" s="239" t="s">
        <v>87</v>
      </c>
      <c r="AV160" s="13" t="s">
        <v>87</v>
      </c>
      <c r="AW160" s="13" t="s">
        <v>33</v>
      </c>
      <c r="AX160" s="13" t="s">
        <v>77</v>
      </c>
      <c r="AY160" s="239" t="s">
        <v>202</v>
      </c>
    </row>
    <row r="161" spans="1:65" s="14" customFormat="1" ht="11.25">
      <c r="B161" s="240"/>
      <c r="C161" s="241"/>
      <c r="D161" s="230" t="s">
        <v>210</v>
      </c>
      <c r="E161" s="242" t="s">
        <v>1</v>
      </c>
      <c r="F161" s="243" t="s">
        <v>227</v>
      </c>
      <c r="G161" s="241"/>
      <c r="H161" s="244">
        <v>19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AT161" s="250" t="s">
        <v>210</v>
      </c>
      <c r="AU161" s="250" t="s">
        <v>87</v>
      </c>
      <c r="AV161" s="14" t="s">
        <v>215</v>
      </c>
      <c r="AW161" s="14" t="s">
        <v>33</v>
      </c>
      <c r="AX161" s="14" t="s">
        <v>81</v>
      </c>
      <c r="AY161" s="250" t="s">
        <v>202</v>
      </c>
    </row>
    <row r="162" spans="1:65" s="2" customFormat="1" ht="14.45" customHeight="1">
      <c r="A162" s="36"/>
      <c r="B162" s="37"/>
      <c r="C162" s="215" t="s">
        <v>122</v>
      </c>
      <c r="D162" s="215" t="s">
        <v>204</v>
      </c>
      <c r="E162" s="216" t="s">
        <v>235</v>
      </c>
      <c r="F162" s="217" t="s">
        <v>236</v>
      </c>
      <c r="G162" s="218" t="s">
        <v>207</v>
      </c>
      <c r="H162" s="219">
        <v>0.83599999999999997</v>
      </c>
      <c r="I162" s="220"/>
      <c r="J162" s="221">
        <f>ROUND(I162*H162,2)</f>
        <v>0</v>
      </c>
      <c r="K162" s="222"/>
      <c r="L162" s="39"/>
      <c r="M162" s="223" t="s">
        <v>1</v>
      </c>
      <c r="N162" s="224" t="s">
        <v>43</v>
      </c>
      <c r="O162" s="73"/>
      <c r="P162" s="225">
        <f>O162*H162</f>
        <v>0</v>
      </c>
      <c r="Q162" s="225">
        <v>2.2376800000000001</v>
      </c>
      <c r="R162" s="225">
        <f>Q162*H162</f>
        <v>1.87070048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208</v>
      </c>
      <c r="AT162" s="227" t="s">
        <v>204</v>
      </c>
      <c r="AU162" s="227" t="s">
        <v>87</v>
      </c>
      <c r="AY162" s="18" t="s">
        <v>202</v>
      </c>
      <c r="BE162" s="122">
        <f>IF(N162="základná",J162,0)</f>
        <v>0</v>
      </c>
      <c r="BF162" s="122">
        <f>IF(N162="znížená",J162,0)</f>
        <v>0</v>
      </c>
      <c r="BG162" s="122">
        <f>IF(N162="zákl. prenesená",J162,0)</f>
        <v>0</v>
      </c>
      <c r="BH162" s="122">
        <f>IF(N162="zníž. prenesená",J162,0)</f>
        <v>0</v>
      </c>
      <c r="BI162" s="122">
        <f>IF(N162="nulová",J162,0)</f>
        <v>0</v>
      </c>
      <c r="BJ162" s="18" t="s">
        <v>87</v>
      </c>
      <c r="BK162" s="122">
        <f>ROUND(I162*H162,2)</f>
        <v>0</v>
      </c>
      <c r="BL162" s="18" t="s">
        <v>208</v>
      </c>
      <c r="BM162" s="227" t="s">
        <v>237</v>
      </c>
    </row>
    <row r="163" spans="1:65" s="13" customFormat="1" ht="11.25">
      <c r="B163" s="228"/>
      <c r="C163" s="229"/>
      <c r="D163" s="230" t="s">
        <v>210</v>
      </c>
      <c r="E163" s="231" t="s">
        <v>1</v>
      </c>
      <c r="F163" s="232" t="s">
        <v>238</v>
      </c>
      <c r="G163" s="229"/>
      <c r="H163" s="233">
        <v>0.83599999999999997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AT163" s="239" t="s">
        <v>210</v>
      </c>
      <c r="AU163" s="239" t="s">
        <v>87</v>
      </c>
      <c r="AV163" s="13" t="s">
        <v>87</v>
      </c>
      <c r="AW163" s="13" t="s">
        <v>33</v>
      </c>
      <c r="AX163" s="13" t="s">
        <v>81</v>
      </c>
      <c r="AY163" s="239" t="s">
        <v>202</v>
      </c>
    </row>
    <row r="164" spans="1:65" s="2" customFormat="1" ht="24.2" customHeight="1">
      <c r="A164" s="36"/>
      <c r="B164" s="37"/>
      <c r="C164" s="215" t="s">
        <v>239</v>
      </c>
      <c r="D164" s="215" t="s">
        <v>204</v>
      </c>
      <c r="E164" s="216" t="s">
        <v>240</v>
      </c>
      <c r="F164" s="217" t="s">
        <v>241</v>
      </c>
      <c r="G164" s="218" t="s">
        <v>207</v>
      </c>
      <c r="H164" s="219">
        <v>4</v>
      </c>
      <c r="I164" s="220"/>
      <c r="J164" s="221">
        <f>ROUND(I164*H164,2)</f>
        <v>0</v>
      </c>
      <c r="K164" s="222"/>
      <c r="L164" s="39"/>
      <c r="M164" s="223" t="s">
        <v>1</v>
      </c>
      <c r="N164" s="224" t="s">
        <v>43</v>
      </c>
      <c r="O164" s="73"/>
      <c r="P164" s="225">
        <f>O164*H164</f>
        <v>0</v>
      </c>
      <c r="Q164" s="225">
        <v>2.2131099999999999</v>
      </c>
      <c r="R164" s="225">
        <f>Q164*H164</f>
        <v>8.8524399999999996</v>
      </c>
      <c r="S164" s="225">
        <v>0</v>
      </c>
      <c r="T164" s="22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208</v>
      </c>
      <c r="AT164" s="227" t="s">
        <v>204</v>
      </c>
      <c r="AU164" s="227" t="s">
        <v>87</v>
      </c>
      <c r="AY164" s="18" t="s">
        <v>202</v>
      </c>
      <c r="BE164" s="122">
        <f>IF(N164="základná",J164,0)</f>
        <v>0</v>
      </c>
      <c r="BF164" s="122">
        <f>IF(N164="znížená",J164,0)</f>
        <v>0</v>
      </c>
      <c r="BG164" s="122">
        <f>IF(N164="zákl. prenesená",J164,0)</f>
        <v>0</v>
      </c>
      <c r="BH164" s="122">
        <f>IF(N164="zníž. prenesená",J164,0)</f>
        <v>0</v>
      </c>
      <c r="BI164" s="122">
        <f>IF(N164="nulová",J164,0)</f>
        <v>0</v>
      </c>
      <c r="BJ164" s="18" t="s">
        <v>87</v>
      </c>
      <c r="BK164" s="122">
        <f>ROUND(I164*H164,2)</f>
        <v>0</v>
      </c>
      <c r="BL164" s="18" t="s">
        <v>208</v>
      </c>
      <c r="BM164" s="227" t="s">
        <v>242</v>
      </c>
    </row>
    <row r="165" spans="1:65" s="13" customFormat="1" ht="22.5">
      <c r="B165" s="228"/>
      <c r="C165" s="229"/>
      <c r="D165" s="230" t="s">
        <v>210</v>
      </c>
      <c r="E165" s="231" t="s">
        <v>1</v>
      </c>
      <c r="F165" s="232" t="s">
        <v>243</v>
      </c>
      <c r="G165" s="229"/>
      <c r="H165" s="233">
        <v>4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210</v>
      </c>
      <c r="AU165" s="239" t="s">
        <v>87</v>
      </c>
      <c r="AV165" s="13" t="s">
        <v>87</v>
      </c>
      <c r="AW165" s="13" t="s">
        <v>33</v>
      </c>
      <c r="AX165" s="13" t="s">
        <v>81</v>
      </c>
      <c r="AY165" s="239" t="s">
        <v>202</v>
      </c>
    </row>
    <row r="166" spans="1:65" s="2" customFormat="1" ht="24.2" customHeight="1">
      <c r="A166" s="36"/>
      <c r="B166" s="37"/>
      <c r="C166" s="215" t="s">
        <v>244</v>
      </c>
      <c r="D166" s="215" t="s">
        <v>204</v>
      </c>
      <c r="E166" s="216" t="s">
        <v>245</v>
      </c>
      <c r="F166" s="217" t="s">
        <v>246</v>
      </c>
      <c r="G166" s="218" t="s">
        <v>223</v>
      </c>
      <c r="H166" s="219">
        <v>5.01</v>
      </c>
      <c r="I166" s="220"/>
      <c r="J166" s="221">
        <f>ROUND(I166*H166,2)</f>
        <v>0</v>
      </c>
      <c r="K166" s="222"/>
      <c r="L166" s="39"/>
      <c r="M166" s="223" t="s">
        <v>1</v>
      </c>
      <c r="N166" s="224" t="s">
        <v>43</v>
      </c>
      <c r="O166" s="73"/>
      <c r="P166" s="225">
        <f>O166*H166</f>
        <v>0</v>
      </c>
      <c r="Q166" s="225">
        <v>2.9277869000000002E-2</v>
      </c>
      <c r="R166" s="225">
        <f>Q166*H166</f>
        <v>0.14668212369</v>
      </c>
      <c r="S166" s="225">
        <v>0</v>
      </c>
      <c r="T166" s="22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208</v>
      </c>
      <c r="AT166" s="227" t="s">
        <v>204</v>
      </c>
      <c r="AU166" s="227" t="s">
        <v>87</v>
      </c>
      <c r="AY166" s="18" t="s">
        <v>202</v>
      </c>
      <c r="BE166" s="122">
        <f>IF(N166="základná",J166,0)</f>
        <v>0</v>
      </c>
      <c r="BF166" s="122">
        <f>IF(N166="znížená",J166,0)</f>
        <v>0</v>
      </c>
      <c r="BG166" s="122">
        <f>IF(N166="zákl. prenesená",J166,0)</f>
        <v>0</v>
      </c>
      <c r="BH166" s="122">
        <f>IF(N166="zníž. prenesená",J166,0)</f>
        <v>0</v>
      </c>
      <c r="BI166" s="122">
        <f>IF(N166="nulová",J166,0)</f>
        <v>0</v>
      </c>
      <c r="BJ166" s="18" t="s">
        <v>87</v>
      </c>
      <c r="BK166" s="122">
        <f>ROUND(I166*H166,2)</f>
        <v>0</v>
      </c>
      <c r="BL166" s="18" t="s">
        <v>208</v>
      </c>
      <c r="BM166" s="227" t="s">
        <v>247</v>
      </c>
    </row>
    <row r="167" spans="1:65" s="13" customFormat="1" ht="11.25">
      <c r="B167" s="228"/>
      <c r="C167" s="229"/>
      <c r="D167" s="230" t="s">
        <v>210</v>
      </c>
      <c r="E167" s="231" t="s">
        <v>1</v>
      </c>
      <c r="F167" s="232" t="s">
        <v>248</v>
      </c>
      <c r="G167" s="229"/>
      <c r="H167" s="233">
        <v>5.01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210</v>
      </c>
      <c r="AU167" s="239" t="s">
        <v>87</v>
      </c>
      <c r="AV167" s="13" t="s">
        <v>87</v>
      </c>
      <c r="AW167" s="13" t="s">
        <v>33</v>
      </c>
      <c r="AX167" s="13" t="s">
        <v>81</v>
      </c>
      <c r="AY167" s="239" t="s">
        <v>202</v>
      </c>
    </row>
    <row r="168" spans="1:65" s="2" customFormat="1" ht="24.2" customHeight="1">
      <c r="A168" s="36"/>
      <c r="B168" s="37"/>
      <c r="C168" s="215" t="s">
        <v>249</v>
      </c>
      <c r="D168" s="215" t="s">
        <v>204</v>
      </c>
      <c r="E168" s="216" t="s">
        <v>250</v>
      </c>
      <c r="F168" s="217" t="s">
        <v>251</v>
      </c>
      <c r="G168" s="218" t="s">
        <v>223</v>
      </c>
      <c r="H168" s="219">
        <v>5.01</v>
      </c>
      <c r="I168" s="220"/>
      <c r="J168" s="221">
        <f>ROUND(I168*H168,2)</f>
        <v>0</v>
      </c>
      <c r="K168" s="222"/>
      <c r="L168" s="39"/>
      <c r="M168" s="223" t="s">
        <v>1</v>
      </c>
      <c r="N168" s="224" t="s">
        <v>43</v>
      </c>
      <c r="O168" s="73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208</v>
      </c>
      <c r="AT168" s="227" t="s">
        <v>204</v>
      </c>
      <c r="AU168" s="227" t="s">
        <v>87</v>
      </c>
      <c r="AY168" s="18" t="s">
        <v>202</v>
      </c>
      <c r="BE168" s="122">
        <f>IF(N168="základná",J168,0)</f>
        <v>0</v>
      </c>
      <c r="BF168" s="122">
        <f>IF(N168="znížená",J168,0)</f>
        <v>0</v>
      </c>
      <c r="BG168" s="122">
        <f>IF(N168="zákl. prenesená",J168,0)</f>
        <v>0</v>
      </c>
      <c r="BH168" s="122">
        <f>IF(N168="zníž. prenesená",J168,0)</f>
        <v>0</v>
      </c>
      <c r="BI168" s="122">
        <f>IF(N168="nulová",J168,0)</f>
        <v>0</v>
      </c>
      <c r="BJ168" s="18" t="s">
        <v>87</v>
      </c>
      <c r="BK168" s="122">
        <f>ROUND(I168*H168,2)</f>
        <v>0</v>
      </c>
      <c r="BL168" s="18" t="s">
        <v>208</v>
      </c>
      <c r="BM168" s="227" t="s">
        <v>252</v>
      </c>
    </row>
    <row r="169" spans="1:65" s="2" customFormat="1" ht="24.2" customHeight="1">
      <c r="A169" s="36"/>
      <c r="B169" s="37"/>
      <c r="C169" s="215" t="s">
        <v>253</v>
      </c>
      <c r="D169" s="215" t="s">
        <v>204</v>
      </c>
      <c r="E169" s="216" t="s">
        <v>254</v>
      </c>
      <c r="F169" s="217" t="s">
        <v>255</v>
      </c>
      <c r="G169" s="218" t="s">
        <v>207</v>
      </c>
      <c r="H169" s="219">
        <v>44.445999999999998</v>
      </c>
      <c r="I169" s="220"/>
      <c r="J169" s="221">
        <f>ROUND(I169*H169,2)</f>
        <v>0</v>
      </c>
      <c r="K169" s="222"/>
      <c r="L169" s="39"/>
      <c r="M169" s="223" t="s">
        <v>1</v>
      </c>
      <c r="N169" s="224" t="s">
        <v>43</v>
      </c>
      <c r="O169" s="73"/>
      <c r="P169" s="225">
        <f>O169*H169</f>
        <v>0</v>
      </c>
      <c r="Q169" s="225">
        <v>0.55086000000000002</v>
      </c>
      <c r="R169" s="225">
        <f>Q169*H169</f>
        <v>24.483523559999998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208</v>
      </c>
      <c r="AT169" s="227" t="s">
        <v>204</v>
      </c>
      <c r="AU169" s="227" t="s">
        <v>87</v>
      </c>
      <c r="AY169" s="18" t="s">
        <v>202</v>
      </c>
      <c r="BE169" s="122">
        <f>IF(N169="základná",J169,0)</f>
        <v>0</v>
      </c>
      <c r="BF169" s="122">
        <f>IF(N169="znížená",J169,0)</f>
        <v>0</v>
      </c>
      <c r="BG169" s="122">
        <f>IF(N169="zákl. prenesená",J169,0)</f>
        <v>0</v>
      </c>
      <c r="BH169" s="122">
        <f>IF(N169="zníž. prenesená",J169,0)</f>
        <v>0</v>
      </c>
      <c r="BI169" s="122">
        <f>IF(N169="nulová",J169,0)</f>
        <v>0</v>
      </c>
      <c r="BJ169" s="18" t="s">
        <v>87</v>
      </c>
      <c r="BK169" s="122">
        <f>ROUND(I169*H169,2)</f>
        <v>0</v>
      </c>
      <c r="BL169" s="18" t="s">
        <v>208</v>
      </c>
      <c r="BM169" s="227" t="s">
        <v>256</v>
      </c>
    </row>
    <row r="170" spans="1:65" s="13" customFormat="1" ht="22.5">
      <c r="B170" s="228"/>
      <c r="C170" s="229"/>
      <c r="D170" s="230" t="s">
        <v>210</v>
      </c>
      <c r="E170" s="231" t="s">
        <v>1</v>
      </c>
      <c r="F170" s="232" t="s">
        <v>257</v>
      </c>
      <c r="G170" s="229"/>
      <c r="H170" s="233">
        <v>4.6921200000000001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AT170" s="239" t="s">
        <v>210</v>
      </c>
      <c r="AU170" s="239" t="s">
        <v>87</v>
      </c>
      <c r="AV170" s="13" t="s">
        <v>87</v>
      </c>
      <c r="AW170" s="13" t="s">
        <v>33</v>
      </c>
      <c r="AX170" s="13" t="s">
        <v>77</v>
      </c>
      <c r="AY170" s="239" t="s">
        <v>202</v>
      </c>
    </row>
    <row r="171" spans="1:65" s="13" customFormat="1" ht="22.5">
      <c r="B171" s="228"/>
      <c r="C171" s="229"/>
      <c r="D171" s="230" t="s">
        <v>210</v>
      </c>
      <c r="E171" s="231" t="s">
        <v>1</v>
      </c>
      <c r="F171" s="232" t="s">
        <v>258</v>
      </c>
      <c r="G171" s="229"/>
      <c r="H171" s="233">
        <v>3.3673000000000002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AT171" s="239" t="s">
        <v>210</v>
      </c>
      <c r="AU171" s="239" t="s">
        <v>87</v>
      </c>
      <c r="AV171" s="13" t="s">
        <v>87</v>
      </c>
      <c r="AW171" s="13" t="s">
        <v>33</v>
      </c>
      <c r="AX171" s="13" t="s">
        <v>77</v>
      </c>
      <c r="AY171" s="239" t="s">
        <v>202</v>
      </c>
    </row>
    <row r="172" spans="1:65" s="14" customFormat="1" ht="11.25">
      <c r="B172" s="240"/>
      <c r="C172" s="241"/>
      <c r="D172" s="230" t="s">
        <v>210</v>
      </c>
      <c r="E172" s="242" t="s">
        <v>1</v>
      </c>
      <c r="F172" s="243" t="s">
        <v>227</v>
      </c>
      <c r="G172" s="241"/>
      <c r="H172" s="244">
        <v>8.0594199999999994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AT172" s="250" t="s">
        <v>210</v>
      </c>
      <c r="AU172" s="250" t="s">
        <v>87</v>
      </c>
      <c r="AV172" s="14" t="s">
        <v>215</v>
      </c>
      <c r="AW172" s="14" t="s">
        <v>33</v>
      </c>
      <c r="AX172" s="14" t="s">
        <v>77</v>
      </c>
      <c r="AY172" s="250" t="s">
        <v>202</v>
      </c>
    </row>
    <row r="173" spans="1:65" s="13" customFormat="1" ht="33.75">
      <c r="B173" s="228"/>
      <c r="C173" s="229"/>
      <c r="D173" s="230" t="s">
        <v>210</v>
      </c>
      <c r="E173" s="231" t="s">
        <v>1</v>
      </c>
      <c r="F173" s="232" t="s">
        <v>259</v>
      </c>
      <c r="G173" s="229"/>
      <c r="H173" s="233">
        <v>36.387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AT173" s="239" t="s">
        <v>210</v>
      </c>
      <c r="AU173" s="239" t="s">
        <v>87</v>
      </c>
      <c r="AV173" s="13" t="s">
        <v>87</v>
      </c>
      <c r="AW173" s="13" t="s">
        <v>33</v>
      </c>
      <c r="AX173" s="13" t="s">
        <v>77</v>
      </c>
      <c r="AY173" s="239" t="s">
        <v>202</v>
      </c>
    </row>
    <row r="174" spans="1:65" s="14" customFormat="1" ht="11.25">
      <c r="B174" s="240"/>
      <c r="C174" s="241"/>
      <c r="D174" s="230" t="s">
        <v>210</v>
      </c>
      <c r="E174" s="242" t="s">
        <v>1</v>
      </c>
      <c r="F174" s="243" t="s">
        <v>227</v>
      </c>
      <c r="G174" s="241"/>
      <c r="H174" s="244">
        <v>36.387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AT174" s="250" t="s">
        <v>210</v>
      </c>
      <c r="AU174" s="250" t="s">
        <v>87</v>
      </c>
      <c r="AV174" s="14" t="s">
        <v>215</v>
      </c>
      <c r="AW174" s="14" t="s">
        <v>33</v>
      </c>
      <c r="AX174" s="14" t="s">
        <v>77</v>
      </c>
      <c r="AY174" s="250" t="s">
        <v>202</v>
      </c>
    </row>
    <row r="175" spans="1:65" s="15" customFormat="1" ht="11.25">
      <c r="B175" s="251"/>
      <c r="C175" s="252"/>
      <c r="D175" s="230" t="s">
        <v>210</v>
      </c>
      <c r="E175" s="253" t="s">
        <v>1</v>
      </c>
      <c r="F175" s="254" t="s">
        <v>260</v>
      </c>
      <c r="G175" s="252"/>
      <c r="H175" s="255">
        <v>44.446420000000003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AT175" s="261" t="s">
        <v>210</v>
      </c>
      <c r="AU175" s="261" t="s">
        <v>87</v>
      </c>
      <c r="AV175" s="15" t="s">
        <v>208</v>
      </c>
      <c r="AW175" s="15" t="s">
        <v>33</v>
      </c>
      <c r="AX175" s="15" t="s">
        <v>81</v>
      </c>
      <c r="AY175" s="261" t="s">
        <v>202</v>
      </c>
    </row>
    <row r="176" spans="1:65" s="2" customFormat="1" ht="24.2" customHeight="1">
      <c r="A176" s="36"/>
      <c r="B176" s="37"/>
      <c r="C176" s="215" t="s">
        <v>125</v>
      </c>
      <c r="D176" s="215" t="s">
        <v>204</v>
      </c>
      <c r="E176" s="216" t="s">
        <v>261</v>
      </c>
      <c r="F176" s="217" t="s">
        <v>262</v>
      </c>
      <c r="G176" s="218" t="s">
        <v>207</v>
      </c>
      <c r="H176" s="219">
        <v>45.045999999999999</v>
      </c>
      <c r="I176" s="220"/>
      <c r="J176" s="221">
        <f>ROUND(I176*H176,2)</f>
        <v>0</v>
      </c>
      <c r="K176" s="222"/>
      <c r="L176" s="39"/>
      <c r="M176" s="223" t="s">
        <v>1</v>
      </c>
      <c r="N176" s="224" t="s">
        <v>43</v>
      </c>
      <c r="O176" s="73"/>
      <c r="P176" s="225">
        <f>O176*H176</f>
        <v>0</v>
      </c>
      <c r="Q176" s="225">
        <v>0.50948000000000004</v>
      </c>
      <c r="R176" s="225">
        <f>Q176*H176</f>
        <v>22.95003608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208</v>
      </c>
      <c r="AT176" s="227" t="s">
        <v>204</v>
      </c>
      <c r="AU176" s="227" t="s">
        <v>87</v>
      </c>
      <c r="AY176" s="18" t="s">
        <v>202</v>
      </c>
      <c r="BE176" s="122">
        <f>IF(N176="základná",J176,0)</f>
        <v>0</v>
      </c>
      <c r="BF176" s="122">
        <f>IF(N176="znížená",J176,0)</f>
        <v>0</v>
      </c>
      <c r="BG176" s="122">
        <f>IF(N176="zákl. prenesená",J176,0)</f>
        <v>0</v>
      </c>
      <c r="BH176" s="122">
        <f>IF(N176="zníž. prenesená",J176,0)</f>
        <v>0</v>
      </c>
      <c r="BI176" s="122">
        <f>IF(N176="nulová",J176,0)</f>
        <v>0</v>
      </c>
      <c r="BJ176" s="18" t="s">
        <v>87</v>
      </c>
      <c r="BK176" s="122">
        <f>ROUND(I176*H176,2)</f>
        <v>0</v>
      </c>
      <c r="BL176" s="18" t="s">
        <v>208</v>
      </c>
      <c r="BM176" s="227" t="s">
        <v>263</v>
      </c>
    </row>
    <row r="177" spans="1:65" s="13" customFormat="1" ht="11.25">
      <c r="B177" s="228"/>
      <c r="C177" s="229"/>
      <c r="D177" s="230" t="s">
        <v>210</v>
      </c>
      <c r="E177" s="231" t="s">
        <v>1</v>
      </c>
      <c r="F177" s="232" t="s">
        <v>264</v>
      </c>
      <c r="G177" s="229"/>
      <c r="H177" s="233">
        <v>44.445999999999998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AT177" s="239" t="s">
        <v>210</v>
      </c>
      <c r="AU177" s="239" t="s">
        <v>87</v>
      </c>
      <c r="AV177" s="13" t="s">
        <v>87</v>
      </c>
      <c r="AW177" s="13" t="s">
        <v>33</v>
      </c>
      <c r="AX177" s="13" t="s">
        <v>77</v>
      </c>
      <c r="AY177" s="239" t="s">
        <v>202</v>
      </c>
    </row>
    <row r="178" spans="1:65" s="13" customFormat="1" ht="11.25">
      <c r="B178" s="228"/>
      <c r="C178" s="229"/>
      <c r="D178" s="230" t="s">
        <v>210</v>
      </c>
      <c r="E178" s="231" t="s">
        <v>1</v>
      </c>
      <c r="F178" s="232" t="s">
        <v>265</v>
      </c>
      <c r="G178" s="229"/>
      <c r="H178" s="233">
        <v>0.6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AT178" s="239" t="s">
        <v>210</v>
      </c>
      <c r="AU178" s="239" t="s">
        <v>87</v>
      </c>
      <c r="AV178" s="13" t="s">
        <v>87</v>
      </c>
      <c r="AW178" s="13" t="s">
        <v>33</v>
      </c>
      <c r="AX178" s="13" t="s">
        <v>77</v>
      </c>
      <c r="AY178" s="239" t="s">
        <v>202</v>
      </c>
    </row>
    <row r="179" spans="1:65" s="14" customFormat="1" ht="11.25">
      <c r="B179" s="240"/>
      <c r="C179" s="241"/>
      <c r="D179" s="230" t="s">
        <v>210</v>
      </c>
      <c r="E179" s="242" t="s">
        <v>1</v>
      </c>
      <c r="F179" s="243" t="s">
        <v>227</v>
      </c>
      <c r="G179" s="241"/>
      <c r="H179" s="244">
        <v>45.045999999999999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AT179" s="250" t="s">
        <v>210</v>
      </c>
      <c r="AU179" s="250" t="s">
        <v>87</v>
      </c>
      <c r="AV179" s="14" t="s">
        <v>215</v>
      </c>
      <c r="AW179" s="14" t="s">
        <v>33</v>
      </c>
      <c r="AX179" s="14" t="s">
        <v>81</v>
      </c>
      <c r="AY179" s="250" t="s">
        <v>202</v>
      </c>
    </row>
    <row r="180" spans="1:65" s="2" customFormat="1" ht="24.2" customHeight="1">
      <c r="A180" s="36"/>
      <c r="B180" s="37"/>
      <c r="C180" s="215" t="s">
        <v>266</v>
      </c>
      <c r="D180" s="215" t="s">
        <v>204</v>
      </c>
      <c r="E180" s="216" t="s">
        <v>267</v>
      </c>
      <c r="F180" s="217" t="s">
        <v>268</v>
      </c>
      <c r="G180" s="218" t="s">
        <v>207</v>
      </c>
      <c r="H180" s="219">
        <v>6</v>
      </c>
      <c r="I180" s="220"/>
      <c r="J180" s="221">
        <f>ROUND(I180*H180,2)</f>
        <v>0</v>
      </c>
      <c r="K180" s="222"/>
      <c r="L180" s="39"/>
      <c r="M180" s="223" t="s">
        <v>1</v>
      </c>
      <c r="N180" s="224" t="s">
        <v>43</v>
      </c>
      <c r="O180" s="73"/>
      <c r="P180" s="225">
        <f>O180*H180</f>
        <v>0</v>
      </c>
      <c r="Q180" s="225">
        <v>1.56335</v>
      </c>
      <c r="R180" s="225">
        <f>Q180*H180</f>
        <v>9.3801000000000005</v>
      </c>
      <c r="S180" s="225">
        <v>0</v>
      </c>
      <c r="T180" s="22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208</v>
      </c>
      <c r="AT180" s="227" t="s">
        <v>204</v>
      </c>
      <c r="AU180" s="227" t="s">
        <v>87</v>
      </c>
      <c r="AY180" s="18" t="s">
        <v>202</v>
      </c>
      <c r="BE180" s="122">
        <f>IF(N180="základná",J180,0)</f>
        <v>0</v>
      </c>
      <c r="BF180" s="122">
        <f>IF(N180="znížená",J180,0)</f>
        <v>0</v>
      </c>
      <c r="BG180" s="122">
        <f>IF(N180="zákl. prenesená",J180,0)</f>
        <v>0</v>
      </c>
      <c r="BH180" s="122">
        <f>IF(N180="zníž. prenesená",J180,0)</f>
        <v>0</v>
      </c>
      <c r="BI180" s="122">
        <f>IF(N180="nulová",J180,0)</f>
        <v>0</v>
      </c>
      <c r="BJ180" s="18" t="s">
        <v>87</v>
      </c>
      <c r="BK180" s="122">
        <f>ROUND(I180*H180,2)</f>
        <v>0</v>
      </c>
      <c r="BL180" s="18" t="s">
        <v>208</v>
      </c>
      <c r="BM180" s="227" t="s">
        <v>269</v>
      </c>
    </row>
    <row r="181" spans="1:65" s="13" customFormat="1" ht="11.25">
      <c r="B181" s="228"/>
      <c r="C181" s="229"/>
      <c r="D181" s="230" t="s">
        <v>210</v>
      </c>
      <c r="E181" s="231" t="s">
        <v>1</v>
      </c>
      <c r="F181" s="232" t="s">
        <v>270</v>
      </c>
      <c r="G181" s="229"/>
      <c r="H181" s="233">
        <v>6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AT181" s="239" t="s">
        <v>210</v>
      </c>
      <c r="AU181" s="239" t="s">
        <v>87</v>
      </c>
      <c r="AV181" s="13" t="s">
        <v>87</v>
      </c>
      <c r="AW181" s="13" t="s">
        <v>33</v>
      </c>
      <c r="AX181" s="13" t="s">
        <v>81</v>
      </c>
      <c r="AY181" s="239" t="s">
        <v>202</v>
      </c>
    </row>
    <row r="182" spans="1:65" s="2" customFormat="1" ht="24.2" customHeight="1">
      <c r="A182" s="36"/>
      <c r="B182" s="37"/>
      <c r="C182" s="215" t="s">
        <v>271</v>
      </c>
      <c r="D182" s="215" t="s">
        <v>204</v>
      </c>
      <c r="E182" s="216" t="s">
        <v>272</v>
      </c>
      <c r="F182" s="217" t="s">
        <v>273</v>
      </c>
      <c r="G182" s="218" t="s">
        <v>223</v>
      </c>
      <c r="H182" s="219">
        <v>260</v>
      </c>
      <c r="I182" s="220"/>
      <c r="J182" s="221">
        <f>ROUND(I182*H182,2)</f>
        <v>0</v>
      </c>
      <c r="K182" s="222"/>
      <c r="L182" s="39"/>
      <c r="M182" s="223" t="s">
        <v>1</v>
      </c>
      <c r="N182" s="224" t="s">
        <v>43</v>
      </c>
      <c r="O182" s="73"/>
      <c r="P182" s="225">
        <f>O182*H182</f>
        <v>0</v>
      </c>
      <c r="Q182" s="225">
        <v>0.11862</v>
      </c>
      <c r="R182" s="225">
        <f>Q182*H182</f>
        <v>30.841200000000001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208</v>
      </c>
      <c r="AT182" s="227" t="s">
        <v>204</v>
      </c>
      <c r="AU182" s="227" t="s">
        <v>87</v>
      </c>
      <c r="AY182" s="18" t="s">
        <v>202</v>
      </c>
      <c r="BE182" s="122">
        <f>IF(N182="základná",J182,0)</f>
        <v>0</v>
      </c>
      <c r="BF182" s="122">
        <f>IF(N182="znížená",J182,0)</f>
        <v>0</v>
      </c>
      <c r="BG182" s="122">
        <f>IF(N182="zákl. prenesená",J182,0)</f>
        <v>0</v>
      </c>
      <c r="BH182" s="122">
        <f>IF(N182="zníž. prenesená",J182,0)</f>
        <v>0</v>
      </c>
      <c r="BI182" s="122">
        <f>IF(N182="nulová",J182,0)</f>
        <v>0</v>
      </c>
      <c r="BJ182" s="18" t="s">
        <v>87</v>
      </c>
      <c r="BK182" s="122">
        <f>ROUND(I182*H182,2)</f>
        <v>0</v>
      </c>
      <c r="BL182" s="18" t="s">
        <v>208</v>
      </c>
      <c r="BM182" s="227" t="s">
        <v>274</v>
      </c>
    </row>
    <row r="183" spans="1:65" s="13" customFormat="1" ht="11.25">
      <c r="B183" s="228"/>
      <c r="C183" s="229"/>
      <c r="D183" s="230" t="s">
        <v>210</v>
      </c>
      <c r="E183" s="231" t="s">
        <v>1</v>
      </c>
      <c r="F183" s="232" t="s">
        <v>275</v>
      </c>
      <c r="G183" s="229"/>
      <c r="H183" s="233">
        <v>260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AT183" s="239" t="s">
        <v>210</v>
      </c>
      <c r="AU183" s="239" t="s">
        <v>87</v>
      </c>
      <c r="AV183" s="13" t="s">
        <v>87</v>
      </c>
      <c r="AW183" s="13" t="s">
        <v>33</v>
      </c>
      <c r="AX183" s="13" t="s">
        <v>81</v>
      </c>
      <c r="AY183" s="239" t="s">
        <v>202</v>
      </c>
    </row>
    <row r="184" spans="1:65" s="2" customFormat="1" ht="62.65" customHeight="1">
      <c r="A184" s="36"/>
      <c r="B184" s="37"/>
      <c r="C184" s="215" t="s">
        <v>276</v>
      </c>
      <c r="D184" s="215" t="s">
        <v>204</v>
      </c>
      <c r="E184" s="216" t="s">
        <v>277</v>
      </c>
      <c r="F184" s="217" t="s">
        <v>278</v>
      </c>
      <c r="G184" s="218" t="s">
        <v>223</v>
      </c>
      <c r="H184" s="219">
        <v>174.65799999999999</v>
      </c>
      <c r="I184" s="220"/>
      <c r="J184" s="221">
        <f>ROUND(I184*H184,2)</f>
        <v>0</v>
      </c>
      <c r="K184" s="222"/>
      <c r="L184" s="39"/>
      <c r="M184" s="223" t="s">
        <v>1</v>
      </c>
      <c r="N184" s="224" t="s">
        <v>43</v>
      </c>
      <c r="O184" s="73"/>
      <c r="P184" s="225">
        <f>O184*H184</f>
        <v>0</v>
      </c>
      <c r="Q184" s="225">
        <v>5.9380000000000002E-2</v>
      </c>
      <c r="R184" s="225">
        <f>Q184*H184</f>
        <v>10.37119204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208</v>
      </c>
      <c r="AT184" s="227" t="s">
        <v>204</v>
      </c>
      <c r="AU184" s="227" t="s">
        <v>87</v>
      </c>
      <c r="AY184" s="18" t="s">
        <v>202</v>
      </c>
      <c r="BE184" s="122">
        <f>IF(N184="základná",J184,0)</f>
        <v>0</v>
      </c>
      <c r="BF184" s="122">
        <f>IF(N184="znížená",J184,0)</f>
        <v>0</v>
      </c>
      <c r="BG184" s="122">
        <f>IF(N184="zákl. prenesená",J184,0)</f>
        <v>0</v>
      </c>
      <c r="BH184" s="122">
        <f>IF(N184="zníž. prenesená",J184,0)</f>
        <v>0</v>
      </c>
      <c r="BI184" s="122">
        <f>IF(N184="nulová",J184,0)</f>
        <v>0</v>
      </c>
      <c r="BJ184" s="18" t="s">
        <v>87</v>
      </c>
      <c r="BK184" s="122">
        <f>ROUND(I184*H184,2)</f>
        <v>0</v>
      </c>
      <c r="BL184" s="18" t="s">
        <v>208</v>
      </c>
      <c r="BM184" s="227" t="s">
        <v>279</v>
      </c>
    </row>
    <row r="185" spans="1:65" s="13" customFormat="1" ht="22.5">
      <c r="B185" s="228"/>
      <c r="C185" s="229"/>
      <c r="D185" s="230" t="s">
        <v>210</v>
      </c>
      <c r="E185" s="231" t="s">
        <v>1</v>
      </c>
      <c r="F185" s="232" t="s">
        <v>280</v>
      </c>
      <c r="G185" s="229"/>
      <c r="H185" s="233">
        <v>15.6404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AT185" s="239" t="s">
        <v>210</v>
      </c>
      <c r="AU185" s="239" t="s">
        <v>87</v>
      </c>
      <c r="AV185" s="13" t="s">
        <v>87</v>
      </c>
      <c r="AW185" s="13" t="s">
        <v>33</v>
      </c>
      <c r="AX185" s="13" t="s">
        <v>77</v>
      </c>
      <c r="AY185" s="239" t="s">
        <v>202</v>
      </c>
    </row>
    <row r="186" spans="1:65" s="13" customFormat="1" ht="22.5">
      <c r="B186" s="228"/>
      <c r="C186" s="229"/>
      <c r="D186" s="230" t="s">
        <v>210</v>
      </c>
      <c r="E186" s="231" t="s">
        <v>1</v>
      </c>
      <c r="F186" s="232" t="s">
        <v>281</v>
      </c>
      <c r="G186" s="229"/>
      <c r="H186" s="233">
        <v>13.469200000000001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AT186" s="239" t="s">
        <v>210</v>
      </c>
      <c r="AU186" s="239" t="s">
        <v>87</v>
      </c>
      <c r="AV186" s="13" t="s">
        <v>87</v>
      </c>
      <c r="AW186" s="13" t="s">
        <v>33</v>
      </c>
      <c r="AX186" s="13" t="s">
        <v>77</v>
      </c>
      <c r="AY186" s="239" t="s">
        <v>202</v>
      </c>
    </row>
    <row r="187" spans="1:65" s="14" customFormat="1" ht="11.25">
      <c r="B187" s="240"/>
      <c r="C187" s="241"/>
      <c r="D187" s="230" t="s">
        <v>210</v>
      </c>
      <c r="E187" s="242" t="s">
        <v>1</v>
      </c>
      <c r="F187" s="243" t="s">
        <v>227</v>
      </c>
      <c r="G187" s="241"/>
      <c r="H187" s="244">
        <v>29.1096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AT187" s="250" t="s">
        <v>210</v>
      </c>
      <c r="AU187" s="250" t="s">
        <v>87</v>
      </c>
      <c r="AV187" s="14" t="s">
        <v>215</v>
      </c>
      <c r="AW187" s="14" t="s">
        <v>33</v>
      </c>
      <c r="AX187" s="14" t="s">
        <v>77</v>
      </c>
      <c r="AY187" s="250" t="s">
        <v>202</v>
      </c>
    </row>
    <row r="188" spans="1:65" s="13" customFormat="1" ht="33.75">
      <c r="B188" s="228"/>
      <c r="C188" s="229"/>
      <c r="D188" s="230" t="s">
        <v>210</v>
      </c>
      <c r="E188" s="231" t="s">
        <v>1</v>
      </c>
      <c r="F188" s="232" t="s">
        <v>282</v>
      </c>
      <c r="G188" s="229"/>
      <c r="H188" s="233">
        <v>145.548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AT188" s="239" t="s">
        <v>210</v>
      </c>
      <c r="AU188" s="239" t="s">
        <v>87</v>
      </c>
      <c r="AV188" s="13" t="s">
        <v>87</v>
      </c>
      <c r="AW188" s="13" t="s">
        <v>33</v>
      </c>
      <c r="AX188" s="13" t="s">
        <v>77</v>
      </c>
      <c r="AY188" s="239" t="s">
        <v>202</v>
      </c>
    </row>
    <row r="189" spans="1:65" s="14" customFormat="1" ht="11.25">
      <c r="B189" s="240"/>
      <c r="C189" s="241"/>
      <c r="D189" s="230" t="s">
        <v>210</v>
      </c>
      <c r="E189" s="242" t="s">
        <v>1</v>
      </c>
      <c r="F189" s="243" t="s">
        <v>227</v>
      </c>
      <c r="G189" s="241"/>
      <c r="H189" s="244">
        <v>145.548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AT189" s="250" t="s">
        <v>210</v>
      </c>
      <c r="AU189" s="250" t="s">
        <v>87</v>
      </c>
      <c r="AV189" s="14" t="s">
        <v>215</v>
      </c>
      <c r="AW189" s="14" t="s">
        <v>33</v>
      </c>
      <c r="AX189" s="14" t="s">
        <v>77</v>
      </c>
      <c r="AY189" s="250" t="s">
        <v>202</v>
      </c>
    </row>
    <row r="190" spans="1:65" s="15" customFormat="1" ht="11.25">
      <c r="B190" s="251"/>
      <c r="C190" s="252"/>
      <c r="D190" s="230" t="s">
        <v>210</v>
      </c>
      <c r="E190" s="253" t="s">
        <v>1</v>
      </c>
      <c r="F190" s="254" t="s">
        <v>260</v>
      </c>
      <c r="G190" s="252"/>
      <c r="H190" s="255">
        <v>174.6576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AT190" s="261" t="s">
        <v>210</v>
      </c>
      <c r="AU190" s="261" t="s">
        <v>87</v>
      </c>
      <c r="AV190" s="15" t="s">
        <v>208</v>
      </c>
      <c r="AW190" s="15" t="s">
        <v>33</v>
      </c>
      <c r="AX190" s="15" t="s">
        <v>81</v>
      </c>
      <c r="AY190" s="261" t="s">
        <v>202</v>
      </c>
    </row>
    <row r="191" spans="1:65" s="12" customFormat="1" ht="22.9" customHeight="1">
      <c r="B191" s="199"/>
      <c r="C191" s="200"/>
      <c r="D191" s="201" t="s">
        <v>76</v>
      </c>
      <c r="E191" s="213" t="s">
        <v>215</v>
      </c>
      <c r="F191" s="213" t="s">
        <v>283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SUM(P192:P227)</f>
        <v>0</v>
      </c>
      <c r="Q191" s="207"/>
      <c r="R191" s="208">
        <f>SUM(R192:R227)</f>
        <v>105.082889162</v>
      </c>
      <c r="S191" s="207"/>
      <c r="T191" s="209">
        <f>SUM(T192:T227)</f>
        <v>0</v>
      </c>
      <c r="AR191" s="210" t="s">
        <v>81</v>
      </c>
      <c r="AT191" s="211" t="s">
        <v>76</v>
      </c>
      <c r="AU191" s="211" t="s">
        <v>81</v>
      </c>
      <c r="AY191" s="210" t="s">
        <v>202</v>
      </c>
      <c r="BK191" s="212">
        <f>SUM(BK192:BK227)</f>
        <v>0</v>
      </c>
    </row>
    <row r="192" spans="1:65" s="2" customFormat="1" ht="24.2" customHeight="1">
      <c r="A192" s="36"/>
      <c r="B192" s="37"/>
      <c r="C192" s="215" t="s">
        <v>284</v>
      </c>
      <c r="D192" s="215" t="s">
        <v>204</v>
      </c>
      <c r="E192" s="216" t="s">
        <v>285</v>
      </c>
      <c r="F192" s="217" t="s">
        <v>286</v>
      </c>
      <c r="G192" s="218" t="s">
        <v>287</v>
      </c>
      <c r="H192" s="219">
        <v>15</v>
      </c>
      <c r="I192" s="220"/>
      <c r="J192" s="221">
        <f>ROUND(I192*H192,2)</f>
        <v>0</v>
      </c>
      <c r="K192" s="222"/>
      <c r="L192" s="39"/>
      <c r="M192" s="223" t="s">
        <v>1</v>
      </c>
      <c r="N192" s="224" t="s">
        <v>43</v>
      </c>
      <c r="O192" s="73"/>
      <c r="P192" s="225">
        <f>O192*H192</f>
        <v>0</v>
      </c>
      <c r="Q192" s="225">
        <v>0.30356330399999998</v>
      </c>
      <c r="R192" s="225">
        <f>Q192*H192</f>
        <v>4.5534495599999998</v>
      </c>
      <c r="S192" s="225">
        <v>0</v>
      </c>
      <c r="T192" s="22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208</v>
      </c>
      <c r="AT192" s="227" t="s">
        <v>204</v>
      </c>
      <c r="AU192" s="227" t="s">
        <v>87</v>
      </c>
      <c r="AY192" s="18" t="s">
        <v>202</v>
      </c>
      <c r="BE192" s="122">
        <f>IF(N192="základná",J192,0)</f>
        <v>0</v>
      </c>
      <c r="BF192" s="122">
        <f>IF(N192="znížená",J192,0)</f>
        <v>0</v>
      </c>
      <c r="BG192" s="122">
        <f>IF(N192="zákl. prenesená",J192,0)</f>
        <v>0</v>
      </c>
      <c r="BH192" s="122">
        <f>IF(N192="zníž. prenesená",J192,0)</f>
        <v>0</v>
      </c>
      <c r="BI192" s="122">
        <f>IF(N192="nulová",J192,0)</f>
        <v>0</v>
      </c>
      <c r="BJ192" s="18" t="s">
        <v>87</v>
      </c>
      <c r="BK192" s="122">
        <f>ROUND(I192*H192,2)</f>
        <v>0</v>
      </c>
      <c r="BL192" s="18" t="s">
        <v>208</v>
      </c>
      <c r="BM192" s="227" t="s">
        <v>288</v>
      </c>
    </row>
    <row r="193" spans="1:65" s="2" customFormat="1" ht="37.9" customHeight="1">
      <c r="A193" s="36"/>
      <c r="B193" s="37"/>
      <c r="C193" s="215" t="s">
        <v>289</v>
      </c>
      <c r="D193" s="215" t="s">
        <v>204</v>
      </c>
      <c r="E193" s="216" t="s">
        <v>290</v>
      </c>
      <c r="F193" s="217" t="s">
        <v>291</v>
      </c>
      <c r="G193" s="218" t="s">
        <v>207</v>
      </c>
      <c r="H193" s="219">
        <v>13.305999999999999</v>
      </c>
      <c r="I193" s="220"/>
      <c r="J193" s="221">
        <f>ROUND(I193*H193,2)</f>
        <v>0</v>
      </c>
      <c r="K193" s="222"/>
      <c r="L193" s="39"/>
      <c r="M193" s="223" t="s">
        <v>1</v>
      </c>
      <c r="N193" s="224" t="s">
        <v>43</v>
      </c>
      <c r="O193" s="73"/>
      <c r="P193" s="225">
        <f>O193*H193</f>
        <v>0</v>
      </c>
      <c r="Q193" s="225">
        <v>2.6599900000000001</v>
      </c>
      <c r="R193" s="225">
        <f>Q193*H193</f>
        <v>35.393826939999997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208</v>
      </c>
      <c r="AT193" s="227" t="s">
        <v>204</v>
      </c>
      <c r="AU193" s="227" t="s">
        <v>87</v>
      </c>
      <c r="AY193" s="18" t="s">
        <v>202</v>
      </c>
      <c r="BE193" s="122">
        <f>IF(N193="základná",J193,0)</f>
        <v>0</v>
      </c>
      <c r="BF193" s="122">
        <f>IF(N193="znížená",J193,0)</f>
        <v>0</v>
      </c>
      <c r="BG193" s="122">
        <f>IF(N193="zákl. prenesená",J193,0)</f>
        <v>0</v>
      </c>
      <c r="BH193" s="122">
        <f>IF(N193="zníž. prenesená",J193,0)</f>
        <v>0</v>
      </c>
      <c r="BI193" s="122">
        <f>IF(N193="nulová",J193,0)</f>
        <v>0</v>
      </c>
      <c r="BJ193" s="18" t="s">
        <v>87</v>
      </c>
      <c r="BK193" s="122">
        <f>ROUND(I193*H193,2)</f>
        <v>0</v>
      </c>
      <c r="BL193" s="18" t="s">
        <v>208</v>
      </c>
      <c r="BM193" s="227" t="s">
        <v>292</v>
      </c>
    </row>
    <row r="194" spans="1:65" s="13" customFormat="1" ht="11.25">
      <c r="B194" s="228"/>
      <c r="C194" s="229"/>
      <c r="D194" s="230" t="s">
        <v>210</v>
      </c>
      <c r="E194" s="231" t="s">
        <v>1</v>
      </c>
      <c r="F194" s="232" t="s">
        <v>293</v>
      </c>
      <c r="G194" s="229"/>
      <c r="H194" s="233">
        <v>2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AT194" s="239" t="s">
        <v>210</v>
      </c>
      <c r="AU194" s="239" t="s">
        <v>87</v>
      </c>
      <c r="AV194" s="13" t="s">
        <v>87</v>
      </c>
      <c r="AW194" s="13" t="s">
        <v>33</v>
      </c>
      <c r="AX194" s="13" t="s">
        <v>77</v>
      </c>
      <c r="AY194" s="239" t="s">
        <v>202</v>
      </c>
    </row>
    <row r="195" spans="1:65" s="14" customFormat="1" ht="11.25">
      <c r="B195" s="240"/>
      <c r="C195" s="241"/>
      <c r="D195" s="230" t="s">
        <v>210</v>
      </c>
      <c r="E195" s="242" t="s">
        <v>1</v>
      </c>
      <c r="F195" s="243" t="s">
        <v>227</v>
      </c>
      <c r="G195" s="241"/>
      <c r="H195" s="244">
        <v>2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AT195" s="250" t="s">
        <v>210</v>
      </c>
      <c r="AU195" s="250" t="s">
        <v>87</v>
      </c>
      <c r="AV195" s="14" t="s">
        <v>215</v>
      </c>
      <c r="AW195" s="14" t="s">
        <v>33</v>
      </c>
      <c r="AX195" s="14" t="s">
        <v>77</v>
      </c>
      <c r="AY195" s="250" t="s">
        <v>202</v>
      </c>
    </row>
    <row r="196" spans="1:65" s="13" customFormat="1" ht="11.25">
      <c r="B196" s="228"/>
      <c r="C196" s="229"/>
      <c r="D196" s="230" t="s">
        <v>210</v>
      </c>
      <c r="E196" s="231" t="s">
        <v>1</v>
      </c>
      <c r="F196" s="232" t="s">
        <v>294</v>
      </c>
      <c r="G196" s="229"/>
      <c r="H196" s="233">
        <v>0.38640000000000002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AT196" s="239" t="s">
        <v>210</v>
      </c>
      <c r="AU196" s="239" t="s">
        <v>87</v>
      </c>
      <c r="AV196" s="13" t="s">
        <v>87</v>
      </c>
      <c r="AW196" s="13" t="s">
        <v>33</v>
      </c>
      <c r="AX196" s="13" t="s">
        <v>77</v>
      </c>
      <c r="AY196" s="239" t="s">
        <v>202</v>
      </c>
    </row>
    <row r="197" spans="1:65" s="13" customFormat="1" ht="22.5">
      <c r="B197" s="228"/>
      <c r="C197" s="229"/>
      <c r="D197" s="230" t="s">
        <v>210</v>
      </c>
      <c r="E197" s="231" t="s">
        <v>1</v>
      </c>
      <c r="F197" s="232" t="s">
        <v>295</v>
      </c>
      <c r="G197" s="229"/>
      <c r="H197" s="233">
        <v>0.28799999999999998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AT197" s="239" t="s">
        <v>210</v>
      </c>
      <c r="AU197" s="239" t="s">
        <v>87</v>
      </c>
      <c r="AV197" s="13" t="s">
        <v>87</v>
      </c>
      <c r="AW197" s="13" t="s">
        <v>33</v>
      </c>
      <c r="AX197" s="13" t="s">
        <v>77</v>
      </c>
      <c r="AY197" s="239" t="s">
        <v>202</v>
      </c>
    </row>
    <row r="198" spans="1:65" s="16" customFormat="1" ht="11.25">
      <c r="B198" s="262"/>
      <c r="C198" s="263"/>
      <c r="D198" s="230" t="s">
        <v>210</v>
      </c>
      <c r="E198" s="264" t="s">
        <v>1</v>
      </c>
      <c r="F198" s="265" t="s">
        <v>296</v>
      </c>
      <c r="G198" s="263"/>
      <c r="H198" s="264" t="s">
        <v>1</v>
      </c>
      <c r="I198" s="266"/>
      <c r="J198" s="263"/>
      <c r="K198" s="263"/>
      <c r="L198" s="267"/>
      <c r="M198" s="268"/>
      <c r="N198" s="269"/>
      <c r="O198" s="269"/>
      <c r="P198" s="269"/>
      <c r="Q198" s="269"/>
      <c r="R198" s="269"/>
      <c r="S198" s="269"/>
      <c r="T198" s="270"/>
      <c r="AT198" s="271" t="s">
        <v>210</v>
      </c>
      <c r="AU198" s="271" t="s">
        <v>87</v>
      </c>
      <c r="AV198" s="16" t="s">
        <v>81</v>
      </c>
      <c r="AW198" s="16" t="s">
        <v>33</v>
      </c>
      <c r="AX198" s="16" t="s">
        <v>77</v>
      </c>
      <c r="AY198" s="271" t="s">
        <v>202</v>
      </c>
    </row>
    <row r="199" spans="1:65" s="13" customFormat="1" ht="22.5">
      <c r="B199" s="228"/>
      <c r="C199" s="229"/>
      <c r="D199" s="230" t="s">
        <v>210</v>
      </c>
      <c r="E199" s="231" t="s">
        <v>1</v>
      </c>
      <c r="F199" s="232" t="s">
        <v>297</v>
      </c>
      <c r="G199" s="229"/>
      <c r="H199" s="233">
        <v>2.5619999999999998</v>
      </c>
      <c r="I199" s="234"/>
      <c r="J199" s="229"/>
      <c r="K199" s="229"/>
      <c r="L199" s="235"/>
      <c r="M199" s="236"/>
      <c r="N199" s="237"/>
      <c r="O199" s="237"/>
      <c r="P199" s="237"/>
      <c r="Q199" s="237"/>
      <c r="R199" s="237"/>
      <c r="S199" s="237"/>
      <c r="T199" s="238"/>
      <c r="AT199" s="239" t="s">
        <v>210</v>
      </c>
      <c r="AU199" s="239" t="s">
        <v>87</v>
      </c>
      <c r="AV199" s="13" t="s">
        <v>87</v>
      </c>
      <c r="AW199" s="13" t="s">
        <v>33</v>
      </c>
      <c r="AX199" s="13" t="s">
        <v>77</v>
      </c>
      <c r="AY199" s="239" t="s">
        <v>202</v>
      </c>
    </row>
    <row r="200" spans="1:65" s="16" customFormat="1" ht="11.25">
      <c r="B200" s="262"/>
      <c r="C200" s="263"/>
      <c r="D200" s="230" t="s">
        <v>210</v>
      </c>
      <c r="E200" s="264" t="s">
        <v>1</v>
      </c>
      <c r="F200" s="265" t="s">
        <v>298</v>
      </c>
      <c r="G200" s="263"/>
      <c r="H200" s="264" t="s">
        <v>1</v>
      </c>
      <c r="I200" s="266"/>
      <c r="J200" s="263"/>
      <c r="K200" s="263"/>
      <c r="L200" s="267"/>
      <c r="M200" s="268"/>
      <c r="N200" s="269"/>
      <c r="O200" s="269"/>
      <c r="P200" s="269"/>
      <c r="Q200" s="269"/>
      <c r="R200" s="269"/>
      <c r="S200" s="269"/>
      <c r="T200" s="270"/>
      <c r="AT200" s="271" t="s">
        <v>210</v>
      </c>
      <c r="AU200" s="271" t="s">
        <v>87</v>
      </c>
      <c r="AV200" s="16" t="s">
        <v>81</v>
      </c>
      <c r="AW200" s="16" t="s">
        <v>33</v>
      </c>
      <c r="AX200" s="16" t="s">
        <v>77</v>
      </c>
      <c r="AY200" s="271" t="s">
        <v>202</v>
      </c>
    </row>
    <row r="201" spans="1:65" s="13" customFormat="1" ht="22.5">
      <c r="B201" s="228"/>
      <c r="C201" s="229"/>
      <c r="D201" s="230" t="s">
        <v>210</v>
      </c>
      <c r="E201" s="231" t="s">
        <v>1</v>
      </c>
      <c r="F201" s="232" t="s">
        <v>299</v>
      </c>
      <c r="G201" s="229"/>
      <c r="H201" s="233">
        <v>3.45</v>
      </c>
      <c r="I201" s="234"/>
      <c r="J201" s="229"/>
      <c r="K201" s="229"/>
      <c r="L201" s="235"/>
      <c r="M201" s="236"/>
      <c r="N201" s="237"/>
      <c r="O201" s="237"/>
      <c r="P201" s="237"/>
      <c r="Q201" s="237"/>
      <c r="R201" s="237"/>
      <c r="S201" s="237"/>
      <c r="T201" s="238"/>
      <c r="AT201" s="239" t="s">
        <v>210</v>
      </c>
      <c r="AU201" s="239" t="s">
        <v>87</v>
      </c>
      <c r="AV201" s="13" t="s">
        <v>87</v>
      </c>
      <c r="AW201" s="13" t="s">
        <v>33</v>
      </c>
      <c r="AX201" s="13" t="s">
        <v>77</v>
      </c>
      <c r="AY201" s="239" t="s">
        <v>202</v>
      </c>
    </row>
    <row r="202" spans="1:65" s="13" customFormat="1" ht="22.5">
      <c r="B202" s="228"/>
      <c r="C202" s="229"/>
      <c r="D202" s="230" t="s">
        <v>210</v>
      </c>
      <c r="E202" s="231" t="s">
        <v>1</v>
      </c>
      <c r="F202" s="232" t="s">
        <v>300</v>
      </c>
      <c r="G202" s="229"/>
      <c r="H202" s="233">
        <v>4.62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AT202" s="239" t="s">
        <v>210</v>
      </c>
      <c r="AU202" s="239" t="s">
        <v>87</v>
      </c>
      <c r="AV202" s="13" t="s">
        <v>87</v>
      </c>
      <c r="AW202" s="13" t="s">
        <v>33</v>
      </c>
      <c r="AX202" s="13" t="s">
        <v>77</v>
      </c>
      <c r="AY202" s="239" t="s">
        <v>202</v>
      </c>
    </row>
    <row r="203" spans="1:65" s="14" customFormat="1" ht="11.25">
      <c r="B203" s="240"/>
      <c r="C203" s="241"/>
      <c r="D203" s="230" t="s">
        <v>210</v>
      </c>
      <c r="E203" s="242" t="s">
        <v>1</v>
      </c>
      <c r="F203" s="243" t="s">
        <v>227</v>
      </c>
      <c r="G203" s="241"/>
      <c r="H203" s="244">
        <v>11.3064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AT203" s="250" t="s">
        <v>210</v>
      </c>
      <c r="AU203" s="250" t="s">
        <v>87</v>
      </c>
      <c r="AV203" s="14" t="s">
        <v>215</v>
      </c>
      <c r="AW203" s="14" t="s">
        <v>33</v>
      </c>
      <c r="AX203" s="14" t="s">
        <v>77</v>
      </c>
      <c r="AY203" s="250" t="s">
        <v>202</v>
      </c>
    </row>
    <row r="204" spans="1:65" s="15" customFormat="1" ht="11.25">
      <c r="B204" s="251"/>
      <c r="C204" s="252"/>
      <c r="D204" s="230" t="s">
        <v>210</v>
      </c>
      <c r="E204" s="253" t="s">
        <v>1</v>
      </c>
      <c r="F204" s="254" t="s">
        <v>260</v>
      </c>
      <c r="G204" s="252"/>
      <c r="H204" s="255">
        <v>13.3064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AT204" s="261" t="s">
        <v>210</v>
      </c>
      <c r="AU204" s="261" t="s">
        <v>87</v>
      </c>
      <c r="AV204" s="15" t="s">
        <v>208</v>
      </c>
      <c r="AW204" s="15" t="s">
        <v>33</v>
      </c>
      <c r="AX204" s="15" t="s">
        <v>81</v>
      </c>
      <c r="AY204" s="261" t="s">
        <v>202</v>
      </c>
    </row>
    <row r="205" spans="1:65" s="2" customFormat="1" ht="37.9" customHeight="1">
      <c r="A205" s="36"/>
      <c r="B205" s="37"/>
      <c r="C205" s="215" t="s">
        <v>301</v>
      </c>
      <c r="D205" s="215" t="s">
        <v>204</v>
      </c>
      <c r="E205" s="216" t="s">
        <v>302</v>
      </c>
      <c r="F205" s="217" t="s">
        <v>303</v>
      </c>
      <c r="G205" s="218" t="s">
        <v>207</v>
      </c>
      <c r="H205" s="219">
        <v>32.738</v>
      </c>
      <c r="I205" s="220"/>
      <c r="J205" s="221">
        <f>ROUND(I205*H205,2)</f>
        <v>0</v>
      </c>
      <c r="K205" s="222"/>
      <c r="L205" s="39"/>
      <c r="M205" s="223" t="s">
        <v>1</v>
      </c>
      <c r="N205" s="224" t="s">
        <v>43</v>
      </c>
      <c r="O205" s="73"/>
      <c r="P205" s="225">
        <f>O205*H205</f>
        <v>0</v>
      </c>
      <c r="Q205" s="225">
        <v>1.9761599999999999</v>
      </c>
      <c r="R205" s="225">
        <f>Q205*H205</f>
        <v>64.695526079999993</v>
      </c>
      <c r="S205" s="225">
        <v>0</v>
      </c>
      <c r="T205" s="22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208</v>
      </c>
      <c r="AT205" s="227" t="s">
        <v>204</v>
      </c>
      <c r="AU205" s="227" t="s">
        <v>87</v>
      </c>
      <c r="AY205" s="18" t="s">
        <v>202</v>
      </c>
      <c r="BE205" s="122">
        <f>IF(N205="základná",J205,0)</f>
        <v>0</v>
      </c>
      <c r="BF205" s="122">
        <f>IF(N205="znížená",J205,0)</f>
        <v>0</v>
      </c>
      <c r="BG205" s="122">
        <f>IF(N205="zákl. prenesená",J205,0)</f>
        <v>0</v>
      </c>
      <c r="BH205" s="122">
        <f>IF(N205="zníž. prenesená",J205,0)</f>
        <v>0</v>
      </c>
      <c r="BI205" s="122">
        <f>IF(N205="nulová",J205,0)</f>
        <v>0</v>
      </c>
      <c r="BJ205" s="18" t="s">
        <v>87</v>
      </c>
      <c r="BK205" s="122">
        <f>ROUND(I205*H205,2)</f>
        <v>0</v>
      </c>
      <c r="BL205" s="18" t="s">
        <v>208</v>
      </c>
      <c r="BM205" s="227" t="s">
        <v>304</v>
      </c>
    </row>
    <row r="206" spans="1:65" s="16" customFormat="1" ht="11.25">
      <c r="B206" s="262"/>
      <c r="C206" s="263"/>
      <c r="D206" s="230" t="s">
        <v>210</v>
      </c>
      <c r="E206" s="264" t="s">
        <v>1</v>
      </c>
      <c r="F206" s="265" t="s">
        <v>305</v>
      </c>
      <c r="G206" s="263"/>
      <c r="H206" s="264" t="s">
        <v>1</v>
      </c>
      <c r="I206" s="266"/>
      <c r="J206" s="263"/>
      <c r="K206" s="263"/>
      <c r="L206" s="267"/>
      <c r="M206" s="268"/>
      <c r="N206" s="269"/>
      <c r="O206" s="269"/>
      <c r="P206" s="269"/>
      <c r="Q206" s="269"/>
      <c r="R206" s="269"/>
      <c r="S206" s="269"/>
      <c r="T206" s="270"/>
      <c r="AT206" s="271" t="s">
        <v>210</v>
      </c>
      <c r="AU206" s="271" t="s">
        <v>87</v>
      </c>
      <c r="AV206" s="16" t="s">
        <v>81</v>
      </c>
      <c r="AW206" s="16" t="s">
        <v>33</v>
      </c>
      <c r="AX206" s="16" t="s">
        <v>77</v>
      </c>
      <c r="AY206" s="271" t="s">
        <v>202</v>
      </c>
    </row>
    <row r="207" spans="1:65" s="13" customFormat="1" ht="11.25">
      <c r="B207" s="228"/>
      <c r="C207" s="229"/>
      <c r="D207" s="230" t="s">
        <v>210</v>
      </c>
      <c r="E207" s="231" t="s">
        <v>1</v>
      </c>
      <c r="F207" s="232" t="s">
        <v>306</v>
      </c>
      <c r="G207" s="229"/>
      <c r="H207" s="233">
        <v>1.7616293700000001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AT207" s="239" t="s">
        <v>210</v>
      </c>
      <c r="AU207" s="239" t="s">
        <v>87</v>
      </c>
      <c r="AV207" s="13" t="s">
        <v>87</v>
      </c>
      <c r="AW207" s="13" t="s">
        <v>33</v>
      </c>
      <c r="AX207" s="13" t="s">
        <v>77</v>
      </c>
      <c r="AY207" s="239" t="s">
        <v>202</v>
      </c>
    </row>
    <row r="208" spans="1:65" s="13" customFormat="1" ht="11.25">
      <c r="B208" s="228"/>
      <c r="C208" s="229"/>
      <c r="D208" s="230" t="s">
        <v>210</v>
      </c>
      <c r="E208" s="231" t="s">
        <v>1</v>
      </c>
      <c r="F208" s="232" t="s">
        <v>307</v>
      </c>
      <c r="G208" s="229"/>
      <c r="H208" s="233">
        <v>1.9613724800000001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AT208" s="239" t="s">
        <v>210</v>
      </c>
      <c r="AU208" s="239" t="s">
        <v>87</v>
      </c>
      <c r="AV208" s="13" t="s">
        <v>87</v>
      </c>
      <c r="AW208" s="13" t="s">
        <v>33</v>
      </c>
      <c r="AX208" s="13" t="s">
        <v>77</v>
      </c>
      <c r="AY208" s="239" t="s">
        <v>202</v>
      </c>
    </row>
    <row r="209" spans="2:51" s="13" customFormat="1" ht="11.25">
      <c r="B209" s="228"/>
      <c r="C209" s="229"/>
      <c r="D209" s="230" t="s">
        <v>210</v>
      </c>
      <c r="E209" s="231" t="s">
        <v>1</v>
      </c>
      <c r="F209" s="232" t="s">
        <v>308</v>
      </c>
      <c r="G209" s="229"/>
      <c r="H209" s="233">
        <v>1.9553560000000001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210</v>
      </c>
      <c r="AU209" s="239" t="s">
        <v>87</v>
      </c>
      <c r="AV209" s="13" t="s">
        <v>87</v>
      </c>
      <c r="AW209" s="13" t="s">
        <v>33</v>
      </c>
      <c r="AX209" s="13" t="s">
        <v>77</v>
      </c>
      <c r="AY209" s="239" t="s">
        <v>202</v>
      </c>
    </row>
    <row r="210" spans="2:51" s="13" customFormat="1" ht="11.25">
      <c r="B210" s="228"/>
      <c r="C210" s="229"/>
      <c r="D210" s="230" t="s">
        <v>210</v>
      </c>
      <c r="E210" s="231" t="s">
        <v>1</v>
      </c>
      <c r="F210" s="232" t="s">
        <v>309</v>
      </c>
      <c r="G210" s="229"/>
      <c r="H210" s="233">
        <v>1.836068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AT210" s="239" t="s">
        <v>210</v>
      </c>
      <c r="AU210" s="239" t="s">
        <v>87</v>
      </c>
      <c r="AV210" s="13" t="s">
        <v>87</v>
      </c>
      <c r="AW210" s="13" t="s">
        <v>33</v>
      </c>
      <c r="AX210" s="13" t="s">
        <v>77</v>
      </c>
      <c r="AY210" s="239" t="s">
        <v>202</v>
      </c>
    </row>
    <row r="211" spans="2:51" s="13" customFormat="1" ht="11.25">
      <c r="B211" s="228"/>
      <c r="C211" s="229"/>
      <c r="D211" s="230" t="s">
        <v>210</v>
      </c>
      <c r="E211" s="231" t="s">
        <v>1</v>
      </c>
      <c r="F211" s="232" t="s">
        <v>310</v>
      </c>
      <c r="G211" s="229"/>
      <c r="H211" s="233">
        <v>4.2592499999999998</v>
      </c>
      <c r="I211" s="234"/>
      <c r="J211" s="229"/>
      <c r="K211" s="229"/>
      <c r="L211" s="235"/>
      <c r="M211" s="236"/>
      <c r="N211" s="237"/>
      <c r="O211" s="237"/>
      <c r="P211" s="237"/>
      <c r="Q211" s="237"/>
      <c r="R211" s="237"/>
      <c r="S211" s="237"/>
      <c r="T211" s="238"/>
      <c r="AT211" s="239" t="s">
        <v>210</v>
      </c>
      <c r="AU211" s="239" t="s">
        <v>87</v>
      </c>
      <c r="AV211" s="13" t="s">
        <v>87</v>
      </c>
      <c r="AW211" s="13" t="s">
        <v>33</v>
      </c>
      <c r="AX211" s="13" t="s">
        <v>77</v>
      </c>
      <c r="AY211" s="239" t="s">
        <v>202</v>
      </c>
    </row>
    <row r="212" spans="2:51" s="13" customFormat="1" ht="11.25">
      <c r="B212" s="228"/>
      <c r="C212" s="229"/>
      <c r="D212" s="230" t="s">
        <v>210</v>
      </c>
      <c r="E212" s="231" t="s">
        <v>1</v>
      </c>
      <c r="F212" s="232" t="s">
        <v>311</v>
      </c>
      <c r="G212" s="229"/>
      <c r="H212" s="233">
        <v>1.9030959999999999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AT212" s="239" t="s">
        <v>210</v>
      </c>
      <c r="AU212" s="239" t="s">
        <v>87</v>
      </c>
      <c r="AV212" s="13" t="s">
        <v>87</v>
      </c>
      <c r="AW212" s="13" t="s">
        <v>33</v>
      </c>
      <c r="AX212" s="13" t="s">
        <v>77</v>
      </c>
      <c r="AY212" s="239" t="s">
        <v>202</v>
      </c>
    </row>
    <row r="213" spans="2:51" s="14" customFormat="1" ht="11.25">
      <c r="B213" s="240"/>
      <c r="C213" s="241"/>
      <c r="D213" s="230" t="s">
        <v>210</v>
      </c>
      <c r="E213" s="242" t="s">
        <v>1</v>
      </c>
      <c r="F213" s="243" t="s">
        <v>227</v>
      </c>
      <c r="G213" s="241"/>
      <c r="H213" s="244">
        <v>13.67677185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AT213" s="250" t="s">
        <v>210</v>
      </c>
      <c r="AU213" s="250" t="s">
        <v>87</v>
      </c>
      <c r="AV213" s="14" t="s">
        <v>215</v>
      </c>
      <c r="AW213" s="14" t="s">
        <v>33</v>
      </c>
      <c r="AX213" s="14" t="s">
        <v>77</v>
      </c>
      <c r="AY213" s="250" t="s">
        <v>202</v>
      </c>
    </row>
    <row r="214" spans="2:51" s="16" customFormat="1" ht="11.25">
      <c r="B214" s="262"/>
      <c r="C214" s="263"/>
      <c r="D214" s="230" t="s">
        <v>210</v>
      </c>
      <c r="E214" s="264" t="s">
        <v>1</v>
      </c>
      <c r="F214" s="265" t="s">
        <v>312</v>
      </c>
      <c r="G214" s="263"/>
      <c r="H214" s="264" t="s">
        <v>1</v>
      </c>
      <c r="I214" s="266"/>
      <c r="J214" s="263"/>
      <c r="K214" s="263"/>
      <c r="L214" s="267"/>
      <c r="M214" s="268"/>
      <c r="N214" s="269"/>
      <c r="O214" s="269"/>
      <c r="P214" s="269"/>
      <c r="Q214" s="269"/>
      <c r="R214" s="269"/>
      <c r="S214" s="269"/>
      <c r="T214" s="270"/>
      <c r="AT214" s="271" t="s">
        <v>210</v>
      </c>
      <c r="AU214" s="271" t="s">
        <v>87</v>
      </c>
      <c r="AV214" s="16" t="s">
        <v>81</v>
      </c>
      <c r="AW214" s="16" t="s">
        <v>33</v>
      </c>
      <c r="AX214" s="16" t="s">
        <v>77</v>
      </c>
      <c r="AY214" s="271" t="s">
        <v>202</v>
      </c>
    </row>
    <row r="215" spans="2:51" s="13" customFormat="1" ht="11.25">
      <c r="B215" s="228"/>
      <c r="C215" s="229"/>
      <c r="D215" s="230" t="s">
        <v>210</v>
      </c>
      <c r="E215" s="231" t="s">
        <v>1</v>
      </c>
      <c r="F215" s="232" t="s">
        <v>313</v>
      </c>
      <c r="G215" s="229"/>
      <c r="H215" s="233">
        <v>1.7194583999999999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AT215" s="239" t="s">
        <v>210</v>
      </c>
      <c r="AU215" s="239" t="s">
        <v>87</v>
      </c>
      <c r="AV215" s="13" t="s">
        <v>87</v>
      </c>
      <c r="AW215" s="13" t="s">
        <v>33</v>
      </c>
      <c r="AX215" s="13" t="s">
        <v>77</v>
      </c>
      <c r="AY215" s="239" t="s">
        <v>202</v>
      </c>
    </row>
    <row r="216" spans="2:51" s="13" customFormat="1" ht="11.25">
      <c r="B216" s="228"/>
      <c r="C216" s="229"/>
      <c r="D216" s="230" t="s">
        <v>210</v>
      </c>
      <c r="E216" s="231" t="s">
        <v>1</v>
      </c>
      <c r="F216" s="232" t="s">
        <v>314</v>
      </c>
      <c r="G216" s="229"/>
      <c r="H216" s="233">
        <v>1.8754999999999999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AT216" s="239" t="s">
        <v>210</v>
      </c>
      <c r="AU216" s="239" t="s">
        <v>87</v>
      </c>
      <c r="AV216" s="13" t="s">
        <v>87</v>
      </c>
      <c r="AW216" s="13" t="s">
        <v>33</v>
      </c>
      <c r="AX216" s="13" t="s">
        <v>77</v>
      </c>
      <c r="AY216" s="239" t="s">
        <v>202</v>
      </c>
    </row>
    <row r="217" spans="2:51" s="13" customFormat="1" ht="11.25">
      <c r="B217" s="228"/>
      <c r="C217" s="229"/>
      <c r="D217" s="230" t="s">
        <v>210</v>
      </c>
      <c r="E217" s="231" t="s">
        <v>1</v>
      </c>
      <c r="F217" s="232" t="s">
        <v>315</v>
      </c>
      <c r="G217" s="229"/>
      <c r="H217" s="233">
        <v>1.9375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AT217" s="239" t="s">
        <v>210</v>
      </c>
      <c r="AU217" s="239" t="s">
        <v>87</v>
      </c>
      <c r="AV217" s="13" t="s">
        <v>87</v>
      </c>
      <c r="AW217" s="13" t="s">
        <v>33</v>
      </c>
      <c r="AX217" s="13" t="s">
        <v>77</v>
      </c>
      <c r="AY217" s="239" t="s">
        <v>202</v>
      </c>
    </row>
    <row r="218" spans="2:51" s="13" customFormat="1" ht="11.25">
      <c r="B218" s="228"/>
      <c r="C218" s="229"/>
      <c r="D218" s="230" t="s">
        <v>210</v>
      </c>
      <c r="E218" s="231" t="s">
        <v>1</v>
      </c>
      <c r="F218" s="232" t="s">
        <v>316</v>
      </c>
      <c r="G218" s="229"/>
      <c r="H218" s="233">
        <v>1.8631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AT218" s="239" t="s">
        <v>210</v>
      </c>
      <c r="AU218" s="239" t="s">
        <v>87</v>
      </c>
      <c r="AV218" s="13" t="s">
        <v>87</v>
      </c>
      <c r="AW218" s="13" t="s">
        <v>33</v>
      </c>
      <c r="AX218" s="13" t="s">
        <v>77</v>
      </c>
      <c r="AY218" s="239" t="s">
        <v>202</v>
      </c>
    </row>
    <row r="219" spans="2:51" s="13" customFormat="1" ht="11.25">
      <c r="B219" s="228"/>
      <c r="C219" s="229"/>
      <c r="D219" s="230" t="s">
        <v>210</v>
      </c>
      <c r="E219" s="231" t="s">
        <v>1</v>
      </c>
      <c r="F219" s="232" t="s">
        <v>317</v>
      </c>
      <c r="G219" s="229"/>
      <c r="H219" s="233">
        <v>1.87682116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AT219" s="239" t="s">
        <v>210</v>
      </c>
      <c r="AU219" s="239" t="s">
        <v>87</v>
      </c>
      <c r="AV219" s="13" t="s">
        <v>87</v>
      </c>
      <c r="AW219" s="13" t="s">
        <v>33</v>
      </c>
      <c r="AX219" s="13" t="s">
        <v>77</v>
      </c>
      <c r="AY219" s="239" t="s">
        <v>202</v>
      </c>
    </row>
    <row r="220" spans="2:51" s="13" customFormat="1" ht="11.25">
      <c r="B220" s="228"/>
      <c r="C220" s="229"/>
      <c r="D220" s="230" t="s">
        <v>210</v>
      </c>
      <c r="E220" s="231" t="s">
        <v>1</v>
      </c>
      <c r="F220" s="232" t="s">
        <v>318</v>
      </c>
      <c r="G220" s="229"/>
      <c r="H220" s="233">
        <v>0.57372050175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AT220" s="239" t="s">
        <v>210</v>
      </c>
      <c r="AU220" s="239" t="s">
        <v>87</v>
      </c>
      <c r="AV220" s="13" t="s">
        <v>87</v>
      </c>
      <c r="AW220" s="13" t="s">
        <v>33</v>
      </c>
      <c r="AX220" s="13" t="s">
        <v>77</v>
      </c>
      <c r="AY220" s="239" t="s">
        <v>202</v>
      </c>
    </row>
    <row r="221" spans="2:51" s="13" customFormat="1" ht="11.25">
      <c r="B221" s="228"/>
      <c r="C221" s="229"/>
      <c r="D221" s="230" t="s">
        <v>210</v>
      </c>
      <c r="E221" s="231" t="s">
        <v>1</v>
      </c>
      <c r="F221" s="232" t="s">
        <v>319</v>
      </c>
      <c r="G221" s="229"/>
      <c r="H221" s="233">
        <v>1.92455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AT221" s="239" t="s">
        <v>210</v>
      </c>
      <c r="AU221" s="239" t="s">
        <v>87</v>
      </c>
      <c r="AV221" s="13" t="s">
        <v>87</v>
      </c>
      <c r="AW221" s="13" t="s">
        <v>33</v>
      </c>
      <c r="AX221" s="13" t="s">
        <v>77</v>
      </c>
      <c r="AY221" s="239" t="s">
        <v>202</v>
      </c>
    </row>
    <row r="222" spans="2:51" s="13" customFormat="1" ht="11.25">
      <c r="B222" s="228"/>
      <c r="C222" s="229"/>
      <c r="D222" s="230" t="s">
        <v>210</v>
      </c>
      <c r="E222" s="231" t="s">
        <v>1</v>
      </c>
      <c r="F222" s="232" t="s">
        <v>320</v>
      </c>
      <c r="G222" s="229"/>
      <c r="H222" s="233">
        <v>1.29024356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AT222" s="239" t="s">
        <v>210</v>
      </c>
      <c r="AU222" s="239" t="s">
        <v>87</v>
      </c>
      <c r="AV222" s="13" t="s">
        <v>87</v>
      </c>
      <c r="AW222" s="13" t="s">
        <v>33</v>
      </c>
      <c r="AX222" s="13" t="s">
        <v>77</v>
      </c>
      <c r="AY222" s="239" t="s">
        <v>202</v>
      </c>
    </row>
    <row r="223" spans="2:51" s="14" customFormat="1" ht="11.25">
      <c r="B223" s="240"/>
      <c r="C223" s="241"/>
      <c r="D223" s="230" t="s">
        <v>210</v>
      </c>
      <c r="E223" s="242" t="s">
        <v>1</v>
      </c>
      <c r="F223" s="243" t="s">
        <v>227</v>
      </c>
      <c r="G223" s="241"/>
      <c r="H223" s="244">
        <v>13.060893621749999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AT223" s="250" t="s">
        <v>210</v>
      </c>
      <c r="AU223" s="250" t="s">
        <v>87</v>
      </c>
      <c r="AV223" s="14" t="s">
        <v>215</v>
      </c>
      <c r="AW223" s="14" t="s">
        <v>33</v>
      </c>
      <c r="AX223" s="14" t="s">
        <v>77</v>
      </c>
      <c r="AY223" s="250" t="s">
        <v>202</v>
      </c>
    </row>
    <row r="224" spans="2:51" s="13" customFormat="1" ht="22.5">
      <c r="B224" s="228"/>
      <c r="C224" s="229"/>
      <c r="D224" s="230" t="s">
        <v>210</v>
      </c>
      <c r="E224" s="231" t="s">
        <v>1</v>
      </c>
      <c r="F224" s="232" t="s">
        <v>321</v>
      </c>
      <c r="G224" s="229"/>
      <c r="H224" s="233">
        <v>6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AT224" s="239" t="s">
        <v>210</v>
      </c>
      <c r="AU224" s="239" t="s">
        <v>87</v>
      </c>
      <c r="AV224" s="13" t="s">
        <v>87</v>
      </c>
      <c r="AW224" s="13" t="s">
        <v>33</v>
      </c>
      <c r="AX224" s="13" t="s">
        <v>77</v>
      </c>
      <c r="AY224" s="239" t="s">
        <v>202</v>
      </c>
    </row>
    <row r="225" spans="1:65" s="15" customFormat="1" ht="11.25">
      <c r="B225" s="251"/>
      <c r="C225" s="252"/>
      <c r="D225" s="230" t="s">
        <v>210</v>
      </c>
      <c r="E225" s="253" t="s">
        <v>1</v>
      </c>
      <c r="F225" s="254" t="s">
        <v>260</v>
      </c>
      <c r="G225" s="252"/>
      <c r="H225" s="255">
        <v>32.737665471749999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AT225" s="261" t="s">
        <v>210</v>
      </c>
      <c r="AU225" s="261" t="s">
        <v>87</v>
      </c>
      <c r="AV225" s="15" t="s">
        <v>208</v>
      </c>
      <c r="AW225" s="15" t="s">
        <v>33</v>
      </c>
      <c r="AX225" s="15" t="s">
        <v>81</v>
      </c>
      <c r="AY225" s="261" t="s">
        <v>202</v>
      </c>
    </row>
    <row r="226" spans="1:65" s="2" customFormat="1" ht="24.2" customHeight="1">
      <c r="A226" s="36"/>
      <c r="B226" s="37"/>
      <c r="C226" s="215" t="s">
        <v>322</v>
      </c>
      <c r="D226" s="215" t="s">
        <v>204</v>
      </c>
      <c r="E226" s="216" t="s">
        <v>323</v>
      </c>
      <c r="F226" s="217" t="s">
        <v>324</v>
      </c>
      <c r="G226" s="218" t="s">
        <v>223</v>
      </c>
      <c r="H226" s="219">
        <v>4.25</v>
      </c>
      <c r="I226" s="220"/>
      <c r="J226" s="221">
        <f>ROUND(I226*H226,2)</f>
        <v>0</v>
      </c>
      <c r="K226" s="222"/>
      <c r="L226" s="39"/>
      <c r="M226" s="223" t="s">
        <v>1</v>
      </c>
      <c r="N226" s="224" t="s">
        <v>43</v>
      </c>
      <c r="O226" s="73"/>
      <c r="P226" s="225">
        <f>O226*H226</f>
        <v>0</v>
      </c>
      <c r="Q226" s="225">
        <v>0.10354978400000001</v>
      </c>
      <c r="R226" s="225">
        <f>Q226*H226</f>
        <v>0.440086582</v>
      </c>
      <c r="S226" s="225">
        <v>0</v>
      </c>
      <c r="T226" s="22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208</v>
      </c>
      <c r="AT226" s="227" t="s">
        <v>204</v>
      </c>
      <c r="AU226" s="227" t="s">
        <v>87</v>
      </c>
      <c r="AY226" s="18" t="s">
        <v>202</v>
      </c>
      <c r="BE226" s="122">
        <f>IF(N226="základná",J226,0)</f>
        <v>0</v>
      </c>
      <c r="BF226" s="122">
        <f>IF(N226="znížená",J226,0)</f>
        <v>0</v>
      </c>
      <c r="BG226" s="122">
        <f>IF(N226="zákl. prenesená",J226,0)</f>
        <v>0</v>
      </c>
      <c r="BH226" s="122">
        <f>IF(N226="zníž. prenesená",J226,0)</f>
        <v>0</v>
      </c>
      <c r="BI226" s="122">
        <f>IF(N226="nulová",J226,0)</f>
        <v>0</v>
      </c>
      <c r="BJ226" s="18" t="s">
        <v>87</v>
      </c>
      <c r="BK226" s="122">
        <f>ROUND(I226*H226,2)</f>
        <v>0</v>
      </c>
      <c r="BL226" s="18" t="s">
        <v>208</v>
      </c>
      <c r="BM226" s="227" t="s">
        <v>325</v>
      </c>
    </row>
    <row r="227" spans="1:65" s="13" customFormat="1" ht="11.25">
      <c r="B227" s="228"/>
      <c r="C227" s="229"/>
      <c r="D227" s="230" t="s">
        <v>210</v>
      </c>
      <c r="E227" s="231" t="s">
        <v>1</v>
      </c>
      <c r="F227" s="232" t="s">
        <v>326</v>
      </c>
      <c r="G227" s="229"/>
      <c r="H227" s="233">
        <v>4.2504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AT227" s="239" t="s">
        <v>210</v>
      </c>
      <c r="AU227" s="239" t="s">
        <v>87</v>
      </c>
      <c r="AV227" s="13" t="s">
        <v>87</v>
      </c>
      <c r="AW227" s="13" t="s">
        <v>33</v>
      </c>
      <c r="AX227" s="13" t="s">
        <v>81</v>
      </c>
      <c r="AY227" s="239" t="s">
        <v>202</v>
      </c>
    </row>
    <row r="228" spans="1:65" s="12" customFormat="1" ht="22.9" customHeight="1">
      <c r="B228" s="199"/>
      <c r="C228" s="200"/>
      <c r="D228" s="201" t="s">
        <v>76</v>
      </c>
      <c r="E228" s="213" t="s">
        <v>208</v>
      </c>
      <c r="F228" s="213" t="s">
        <v>327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SUM(P229:P253)</f>
        <v>0</v>
      </c>
      <c r="Q228" s="207"/>
      <c r="R228" s="208">
        <f>SUM(R229:R253)</f>
        <v>135.45203354417598</v>
      </c>
      <c r="S228" s="207"/>
      <c r="T228" s="209">
        <f>SUM(T229:T253)</f>
        <v>0</v>
      </c>
      <c r="AR228" s="210" t="s">
        <v>81</v>
      </c>
      <c r="AT228" s="211" t="s">
        <v>76</v>
      </c>
      <c r="AU228" s="211" t="s">
        <v>81</v>
      </c>
      <c r="AY228" s="210" t="s">
        <v>202</v>
      </c>
      <c r="BK228" s="212">
        <f>SUM(BK229:BK253)</f>
        <v>0</v>
      </c>
    </row>
    <row r="229" spans="1:65" s="2" customFormat="1" ht="24.2" customHeight="1">
      <c r="A229" s="36"/>
      <c r="B229" s="37"/>
      <c r="C229" s="215" t="s">
        <v>328</v>
      </c>
      <c r="D229" s="215" t="s">
        <v>204</v>
      </c>
      <c r="E229" s="216" t="s">
        <v>329</v>
      </c>
      <c r="F229" s="217" t="s">
        <v>330</v>
      </c>
      <c r="G229" s="218" t="s">
        <v>223</v>
      </c>
      <c r="H229" s="219">
        <v>86.667000000000002</v>
      </c>
      <c r="I229" s="220"/>
      <c r="J229" s="221">
        <f>ROUND(I229*H229,2)</f>
        <v>0</v>
      </c>
      <c r="K229" s="222"/>
      <c r="L229" s="39"/>
      <c r="M229" s="223" t="s">
        <v>1</v>
      </c>
      <c r="N229" s="224" t="s">
        <v>43</v>
      </c>
      <c r="O229" s="73"/>
      <c r="P229" s="225">
        <f>O229*H229</f>
        <v>0</v>
      </c>
      <c r="Q229" s="225">
        <v>0.51565000000000005</v>
      </c>
      <c r="R229" s="225">
        <f>Q229*H229</f>
        <v>44.689838550000005</v>
      </c>
      <c r="S229" s="225">
        <v>0</v>
      </c>
      <c r="T229" s="22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208</v>
      </c>
      <c r="AT229" s="227" t="s">
        <v>204</v>
      </c>
      <c r="AU229" s="227" t="s">
        <v>87</v>
      </c>
      <c r="AY229" s="18" t="s">
        <v>202</v>
      </c>
      <c r="BE229" s="122">
        <f>IF(N229="základná",J229,0)</f>
        <v>0</v>
      </c>
      <c r="BF229" s="122">
        <f>IF(N229="znížená",J229,0)</f>
        <v>0</v>
      </c>
      <c r="BG229" s="122">
        <f>IF(N229="zákl. prenesená",J229,0)</f>
        <v>0</v>
      </c>
      <c r="BH229" s="122">
        <f>IF(N229="zníž. prenesená",J229,0)</f>
        <v>0</v>
      </c>
      <c r="BI229" s="122">
        <f>IF(N229="nulová",J229,0)</f>
        <v>0</v>
      </c>
      <c r="BJ229" s="18" t="s">
        <v>87</v>
      </c>
      <c r="BK229" s="122">
        <f>ROUND(I229*H229,2)</f>
        <v>0</v>
      </c>
      <c r="BL229" s="18" t="s">
        <v>208</v>
      </c>
      <c r="BM229" s="227" t="s">
        <v>331</v>
      </c>
    </row>
    <row r="230" spans="1:65" s="13" customFormat="1" ht="11.25">
      <c r="B230" s="228"/>
      <c r="C230" s="229"/>
      <c r="D230" s="230" t="s">
        <v>210</v>
      </c>
      <c r="E230" s="231" t="s">
        <v>1</v>
      </c>
      <c r="F230" s="232" t="s">
        <v>332</v>
      </c>
      <c r="G230" s="229"/>
      <c r="H230" s="233">
        <v>86.6666666666667</v>
      </c>
      <c r="I230" s="234"/>
      <c r="J230" s="229"/>
      <c r="K230" s="229"/>
      <c r="L230" s="235"/>
      <c r="M230" s="236"/>
      <c r="N230" s="237"/>
      <c r="O230" s="237"/>
      <c r="P230" s="237"/>
      <c r="Q230" s="237"/>
      <c r="R230" s="237"/>
      <c r="S230" s="237"/>
      <c r="T230" s="238"/>
      <c r="AT230" s="239" t="s">
        <v>210</v>
      </c>
      <c r="AU230" s="239" t="s">
        <v>87</v>
      </c>
      <c r="AV230" s="13" t="s">
        <v>87</v>
      </c>
      <c r="AW230" s="13" t="s">
        <v>33</v>
      </c>
      <c r="AX230" s="13" t="s">
        <v>81</v>
      </c>
      <c r="AY230" s="239" t="s">
        <v>202</v>
      </c>
    </row>
    <row r="231" spans="1:65" s="16" customFormat="1" ht="22.5">
      <c r="B231" s="262"/>
      <c r="C231" s="263"/>
      <c r="D231" s="230" t="s">
        <v>210</v>
      </c>
      <c r="E231" s="264" t="s">
        <v>1</v>
      </c>
      <c r="F231" s="265" t="s">
        <v>333</v>
      </c>
      <c r="G231" s="263"/>
      <c r="H231" s="264" t="s">
        <v>1</v>
      </c>
      <c r="I231" s="266"/>
      <c r="J231" s="263"/>
      <c r="K231" s="263"/>
      <c r="L231" s="267"/>
      <c r="M231" s="268"/>
      <c r="N231" s="269"/>
      <c r="O231" s="269"/>
      <c r="P231" s="269"/>
      <c r="Q231" s="269"/>
      <c r="R231" s="269"/>
      <c r="S231" s="269"/>
      <c r="T231" s="270"/>
      <c r="AT231" s="271" t="s">
        <v>210</v>
      </c>
      <c r="AU231" s="271" t="s">
        <v>87</v>
      </c>
      <c r="AV231" s="16" t="s">
        <v>81</v>
      </c>
      <c r="AW231" s="16" t="s">
        <v>33</v>
      </c>
      <c r="AX231" s="16" t="s">
        <v>77</v>
      </c>
      <c r="AY231" s="271" t="s">
        <v>202</v>
      </c>
    </row>
    <row r="232" spans="1:65" s="2" customFormat="1" ht="24.2" customHeight="1">
      <c r="A232" s="36"/>
      <c r="B232" s="37"/>
      <c r="C232" s="215" t="s">
        <v>7</v>
      </c>
      <c r="D232" s="215" t="s">
        <v>204</v>
      </c>
      <c r="E232" s="216" t="s">
        <v>334</v>
      </c>
      <c r="F232" s="217" t="s">
        <v>335</v>
      </c>
      <c r="G232" s="218" t="s">
        <v>223</v>
      </c>
      <c r="H232" s="219">
        <v>230.80799999999999</v>
      </c>
      <c r="I232" s="220"/>
      <c r="J232" s="221">
        <f>ROUND(I232*H232,2)</f>
        <v>0</v>
      </c>
      <c r="K232" s="222"/>
      <c r="L232" s="39"/>
      <c r="M232" s="223" t="s">
        <v>1</v>
      </c>
      <c r="N232" s="224" t="s">
        <v>43</v>
      </c>
      <c r="O232" s="73"/>
      <c r="P232" s="225">
        <f>O232*H232</f>
        <v>0</v>
      </c>
      <c r="Q232" s="225">
        <v>0.108813072</v>
      </c>
      <c r="R232" s="225">
        <f>Q232*H232</f>
        <v>25.114927522176</v>
      </c>
      <c r="S232" s="225">
        <v>0</v>
      </c>
      <c r="T232" s="22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208</v>
      </c>
      <c r="AT232" s="227" t="s">
        <v>204</v>
      </c>
      <c r="AU232" s="227" t="s">
        <v>87</v>
      </c>
      <c r="AY232" s="18" t="s">
        <v>202</v>
      </c>
      <c r="BE232" s="122">
        <f>IF(N232="základná",J232,0)</f>
        <v>0</v>
      </c>
      <c r="BF232" s="122">
        <f>IF(N232="znížená",J232,0)</f>
        <v>0</v>
      </c>
      <c r="BG232" s="122">
        <f>IF(N232="zákl. prenesená",J232,0)</f>
        <v>0</v>
      </c>
      <c r="BH232" s="122">
        <f>IF(N232="zníž. prenesená",J232,0)</f>
        <v>0</v>
      </c>
      <c r="BI232" s="122">
        <f>IF(N232="nulová",J232,0)</f>
        <v>0</v>
      </c>
      <c r="BJ232" s="18" t="s">
        <v>87</v>
      </c>
      <c r="BK232" s="122">
        <f>ROUND(I232*H232,2)</f>
        <v>0</v>
      </c>
      <c r="BL232" s="18" t="s">
        <v>208</v>
      </c>
      <c r="BM232" s="227" t="s">
        <v>336</v>
      </c>
    </row>
    <row r="233" spans="1:65" s="16" customFormat="1" ht="11.25">
      <c r="B233" s="262"/>
      <c r="C233" s="263"/>
      <c r="D233" s="230" t="s">
        <v>210</v>
      </c>
      <c r="E233" s="264" t="s">
        <v>1</v>
      </c>
      <c r="F233" s="265" t="s">
        <v>337</v>
      </c>
      <c r="G233" s="263"/>
      <c r="H233" s="264" t="s">
        <v>1</v>
      </c>
      <c r="I233" s="266"/>
      <c r="J233" s="263"/>
      <c r="K233" s="263"/>
      <c r="L233" s="267"/>
      <c r="M233" s="268"/>
      <c r="N233" s="269"/>
      <c r="O233" s="269"/>
      <c r="P233" s="269"/>
      <c r="Q233" s="269"/>
      <c r="R233" s="269"/>
      <c r="S233" s="269"/>
      <c r="T233" s="270"/>
      <c r="AT233" s="271" t="s">
        <v>210</v>
      </c>
      <c r="AU233" s="271" t="s">
        <v>87</v>
      </c>
      <c r="AV233" s="16" t="s">
        <v>81</v>
      </c>
      <c r="AW233" s="16" t="s">
        <v>33</v>
      </c>
      <c r="AX233" s="16" t="s">
        <v>77</v>
      </c>
      <c r="AY233" s="271" t="s">
        <v>202</v>
      </c>
    </row>
    <row r="234" spans="1:65" s="13" customFormat="1" ht="22.5">
      <c r="B234" s="228"/>
      <c r="C234" s="229"/>
      <c r="D234" s="230" t="s">
        <v>210</v>
      </c>
      <c r="E234" s="231" t="s">
        <v>1</v>
      </c>
      <c r="F234" s="232" t="s">
        <v>338</v>
      </c>
      <c r="G234" s="229"/>
      <c r="H234" s="233">
        <v>230.80799999999999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AT234" s="239" t="s">
        <v>210</v>
      </c>
      <c r="AU234" s="239" t="s">
        <v>87</v>
      </c>
      <c r="AV234" s="13" t="s">
        <v>87</v>
      </c>
      <c r="AW234" s="13" t="s">
        <v>33</v>
      </c>
      <c r="AX234" s="13" t="s">
        <v>81</v>
      </c>
      <c r="AY234" s="239" t="s">
        <v>202</v>
      </c>
    </row>
    <row r="235" spans="1:65" s="2" customFormat="1" ht="24.2" customHeight="1">
      <c r="A235" s="36"/>
      <c r="B235" s="37"/>
      <c r="C235" s="215" t="s">
        <v>339</v>
      </c>
      <c r="D235" s="215" t="s">
        <v>204</v>
      </c>
      <c r="E235" s="216" t="s">
        <v>340</v>
      </c>
      <c r="F235" s="217" t="s">
        <v>341</v>
      </c>
      <c r="G235" s="218" t="s">
        <v>223</v>
      </c>
      <c r="H235" s="219">
        <v>230.80799999999999</v>
      </c>
      <c r="I235" s="220"/>
      <c r="J235" s="221">
        <f t="shared" ref="J235:J240" si="5">ROUND(I235*H235,2)</f>
        <v>0</v>
      </c>
      <c r="K235" s="222"/>
      <c r="L235" s="39"/>
      <c r="M235" s="223" t="s">
        <v>1</v>
      </c>
      <c r="N235" s="224" t="s">
        <v>43</v>
      </c>
      <c r="O235" s="73"/>
      <c r="P235" s="225">
        <f t="shared" ref="P235:P240" si="6">O235*H235</f>
        <v>0</v>
      </c>
      <c r="Q235" s="225">
        <v>0</v>
      </c>
      <c r="R235" s="225">
        <f t="shared" ref="R235:R240" si="7">Q235*H235</f>
        <v>0</v>
      </c>
      <c r="S235" s="225">
        <v>0</v>
      </c>
      <c r="T235" s="226">
        <f t="shared" ref="T235:T240" si="8"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208</v>
      </c>
      <c r="AT235" s="227" t="s">
        <v>204</v>
      </c>
      <c r="AU235" s="227" t="s">
        <v>87</v>
      </c>
      <c r="AY235" s="18" t="s">
        <v>202</v>
      </c>
      <c r="BE235" s="122">
        <f t="shared" ref="BE235:BE240" si="9">IF(N235="základná",J235,0)</f>
        <v>0</v>
      </c>
      <c r="BF235" s="122">
        <f t="shared" ref="BF235:BF240" si="10">IF(N235="znížená",J235,0)</f>
        <v>0</v>
      </c>
      <c r="BG235" s="122">
        <f t="shared" ref="BG235:BG240" si="11">IF(N235="zákl. prenesená",J235,0)</f>
        <v>0</v>
      </c>
      <c r="BH235" s="122">
        <f t="shared" ref="BH235:BH240" si="12">IF(N235="zníž. prenesená",J235,0)</f>
        <v>0</v>
      </c>
      <c r="BI235" s="122">
        <f t="shared" ref="BI235:BI240" si="13">IF(N235="nulová",J235,0)</f>
        <v>0</v>
      </c>
      <c r="BJ235" s="18" t="s">
        <v>87</v>
      </c>
      <c r="BK235" s="122">
        <f t="shared" ref="BK235:BK240" si="14">ROUND(I235*H235,2)</f>
        <v>0</v>
      </c>
      <c r="BL235" s="18" t="s">
        <v>208</v>
      </c>
      <c r="BM235" s="227" t="s">
        <v>342</v>
      </c>
    </row>
    <row r="236" spans="1:65" s="2" customFormat="1" ht="24.2" customHeight="1">
      <c r="A236" s="36"/>
      <c r="B236" s="37"/>
      <c r="C236" s="215" t="s">
        <v>343</v>
      </c>
      <c r="D236" s="215" t="s">
        <v>204</v>
      </c>
      <c r="E236" s="216" t="s">
        <v>344</v>
      </c>
      <c r="F236" s="217" t="s">
        <v>345</v>
      </c>
      <c r="G236" s="218" t="s">
        <v>223</v>
      </c>
      <c r="H236" s="219">
        <v>230.80799999999999</v>
      </c>
      <c r="I236" s="220"/>
      <c r="J236" s="221">
        <f t="shared" si="5"/>
        <v>0</v>
      </c>
      <c r="K236" s="222"/>
      <c r="L236" s="39"/>
      <c r="M236" s="223" t="s">
        <v>1</v>
      </c>
      <c r="N236" s="224" t="s">
        <v>43</v>
      </c>
      <c r="O236" s="73"/>
      <c r="P236" s="225">
        <f t="shared" si="6"/>
        <v>0</v>
      </c>
      <c r="Q236" s="225">
        <v>8.2360000000000003E-2</v>
      </c>
      <c r="R236" s="225">
        <f t="shared" si="7"/>
        <v>19.009346879999999</v>
      </c>
      <c r="S236" s="225">
        <v>0</v>
      </c>
      <c r="T236" s="226">
        <f t="shared" si="8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208</v>
      </c>
      <c r="AT236" s="227" t="s">
        <v>204</v>
      </c>
      <c r="AU236" s="227" t="s">
        <v>87</v>
      </c>
      <c r="AY236" s="18" t="s">
        <v>202</v>
      </c>
      <c r="BE236" s="122">
        <f t="shared" si="9"/>
        <v>0</v>
      </c>
      <c r="BF236" s="122">
        <f t="shared" si="10"/>
        <v>0</v>
      </c>
      <c r="BG236" s="122">
        <f t="shared" si="11"/>
        <v>0</v>
      </c>
      <c r="BH236" s="122">
        <f t="shared" si="12"/>
        <v>0</v>
      </c>
      <c r="BI236" s="122">
        <f t="shared" si="13"/>
        <v>0</v>
      </c>
      <c r="BJ236" s="18" t="s">
        <v>87</v>
      </c>
      <c r="BK236" s="122">
        <f t="shared" si="14"/>
        <v>0</v>
      </c>
      <c r="BL236" s="18" t="s">
        <v>208</v>
      </c>
      <c r="BM236" s="227" t="s">
        <v>346</v>
      </c>
    </row>
    <row r="237" spans="1:65" s="2" customFormat="1" ht="24.2" customHeight="1">
      <c r="A237" s="36"/>
      <c r="B237" s="37"/>
      <c r="C237" s="215" t="s">
        <v>347</v>
      </c>
      <c r="D237" s="215" t="s">
        <v>204</v>
      </c>
      <c r="E237" s="216" t="s">
        <v>348</v>
      </c>
      <c r="F237" s="217" t="s">
        <v>349</v>
      </c>
      <c r="G237" s="218" t="s">
        <v>223</v>
      </c>
      <c r="H237" s="219">
        <v>230.80799999999999</v>
      </c>
      <c r="I237" s="220"/>
      <c r="J237" s="221">
        <f t="shared" si="5"/>
        <v>0</v>
      </c>
      <c r="K237" s="222"/>
      <c r="L237" s="39"/>
      <c r="M237" s="223" t="s">
        <v>1</v>
      </c>
      <c r="N237" s="224" t="s">
        <v>43</v>
      </c>
      <c r="O237" s="73"/>
      <c r="P237" s="225">
        <f t="shared" si="6"/>
        <v>0</v>
      </c>
      <c r="Q237" s="225">
        <v>0</v>
      </c>
      <c r="R237" s="225">
        <f t="shared" si="7"/>
        <v>0</v>
      </c>
      <c r="S237" s="225">
        <v>0</v>
      </c>
      <c r="T237" s="226">
        <f t="shared" si="8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208</v>
      </c>
      <c r="AT237" s="227" t="s">
        <v>204</v>
      </c>
      <c r="AU237" s="227" t="s">
        <v>87</v>
      </c>
      <c r="AY237" s="18" t="s">
        <v>202</v>
      </c>
      <c r="BE237" s="122">
        <f t="shared" si="9"/>
        <v>0</v>
      </c>
      <c r="BF237" s="122">
        <f t="shared" si="10"/>
        <v>0</v>
      </c>
      <c r="BG237" s="122">
        <f t="shared" si="11"/>
        <v>0</v>
      </c>
      <c r="BH237" s="122">
        <f t="shared" si="12"/>
        <v>0</v>
      </c>
      <c r="BI237" s="122">
        <f t="shared" si="13"/>
        <v>0</v>
      </c>
      <c r="BJ237" s="18" t="s">
        <v>87</v>
      </c>
      <c r="BK237" s="122">
        <f t="shared" si="14"/>
        <v>0</v>
      </c>
      <c r="BL237" s="18" t="s">
        <v>208</v>
      </c>
      <c r="BM237" s="227" t="s">
        <v>350</v>
      </c>
    </row>
    <row r="238" spans="1:65" s="2" customFormat="1" ht="24.2" customHeight="1">
      <c r="A238" s="36"/>
      <c r="B238" s="37"/>
      <c r="C238" s="215" t="s">
        <v>351</v>
      </c>
      <c r="D238" s="215" t="s">
        <v>204</v>
      </c>
      <c r="E238" s="216" t="s">
        <v>352</v>
      </c>
      <c r="F238" s="217" t="s">
        <v>353</v>
      </c>
      <c r="G238" s="218" t="s">
        <v>223</v>
      </c>
      <c r="H238" s="219">
        <v>12</v>
      </c>
      <c r="I238" s="220"/>
      <c r="J238" s="221">
        <f t="shared" si="5"/>
        <v>0</v>
      </c>
      <c r="K238" s="222"/>
      <c r="L238" s="39"/>
      <c r="M238" s="223" t="s">
        <v>1</v>
      </c>
      <c r="N238" s="224" t="s">
        <v>43</v>
      </c>
      <c r="O238" s="73"/>
      <c r="P238" s="225">
        <f t="shared" si="6"/>
        <v>0</v>
      </c>
      <c r="Q238" s="225">
        <v>0.18672361600000001</v>
      </c>
      <c r="R238" s="225">
        <f t="shared" si="7"/>
        <v>2.2406833920000002</v>
      </c>
      <c r="S238" s="225">
        <v>0</v>
      </c>
      <c r="T238" s="226">
        <f t="shared" si="8"/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208</v>
      </c>
      <c r="AT238" s="227" t="s">
        <v>204</v>
      </c>
      <c r="AU238" s="227" t="s">
        <v>87</v>
      </c>
      <c r="AY238" s="18" t="s">
        <v>202</v>
      </c>
      <c r="BE238" s="122">
        <f t="shared" si="9"/>
        <v>0</v>
      </c>
      <c r="BF238" s="122">
        <f t="shared" si="10"/>
        <v>0</v>
      </c>
      <c r="BG238" s="122">
        <f t="shared" si="11"/>
        <v>0</v>
      </c>
      <c r="BH238" s="122">
        <f t="shared" si="12"/>
        <v>0</v>
      </c>
      <c r="BI238" s="122">
        <f t="shared" si="13"/>
        <v>0</v>
      </c>
      <c r="BJ238" s="18" t="s">
        <v>87</v>
      </c>
      <c r="BK238" s="122">
        <f t="shared" si="14"/>
        <v>0</v>
      </c>
      <c r="BL238" s="18" t="s">
        <v>208</v>
      </c>
      <c r="BM238" s="227" t="s">
        <v>354</v>
      </c>
    </row>
    <row r="239" spans="1:65" s="2" customFormat="1" ht="24.2" customHeight="1">
      <c r="A239" s="36"/>
      <c r="B239" s="37"/>
      <c r="C239" s="215" t="s">
        <v>355</v>
      </c>
      <c r="D239" s="215" t="s">
        <v>204</v>
      </c>
      <c r="E239" s="216" t="s">
        <v>356</v>
      </c>
      <c r="F239" s="217" t="s">
        <v>357</v>
      </c>
      <c r="G239" s="218" t="s">
        <v>223</v>
      </c>
      <c r="H239" s="219">
        <v>12</v>
      </c>
      <c r="I239" s="220"/>
      <c r="J239" s="221">
        <f t="shared" si="5"/>
        <v>0</v>
      </c>
      <c r="K239" s="222"/>
      <c r="L239" s="39"/>
      <c r="M239" s="223" t="s">
        <v>1</v>
      </c>
      <c r="N239" s="224" t="s">
        <v>43</v>
      </c>
      <c r="O239" s="73"/>
      <c r="P239" s="225">
        <f t="shared" si="6"/>
        <v>0</v>
      </c>
      <c r="Q239" s="225">
        <v>0</v>
      </c>
      <c r="R239" s="225">
        <f t="shared" si="7"/>
        <v>0</v>
      </c>
      <c r="S239" s="225">
        <v>0</v>
      </c>
      <c r="T239" s="226">
        <f t="shared" si="8"/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208</v>
      </c>
      <c r="AT239" s="227" t="s">
        <v>204</v>
      </c>
      <c r="AU239" s="227" t="s">
        <v>87</v>
      </c>
      <c r="AY239" s="18" t="s">
        <v>202</v>
      </c>
      <c r="BE239" s="122">
        <f t="shared" si="9"/>
        <v>0</v>
      </c>
      <c r="BF239" s="122">
        <f t="shared" si="10"/>
        <v>0</v>
      </c>
      <c r="BG239" s="122">
        <f t="shared" si="11"/>
        <v>0</v>
      </c>
      <c r="BH239" s="122">
        <f t="shared" si="12"/>
        <v>0</v>
      </c>
      <c r="BI239" s="122">
        <f t="shared" si="13"/>
        <v>0</v>
      </c>
      <c r="BJ239" s="18" t="s">
        <v>87</v>
      </c>
      <c r="BK239" s="122">
        <f t="shared" si="14"/>
        <v>0</v>
      </c>
      <c r="BL239" s="18" t="s">
        <v>208</v>
      </c>
      <c r="BM239" s="227" t="s">
        <v>358</v>
      </c>
    </row>
    <row r="240" spans="1:65" s="2" customFormat="1" ht="24.2" customHeight="1">
      <c r="A240" s="36"/>
      <c r="B240" s="37"/>
      <c r="C240" s="215" t="s">
        <v>359</v>
      </c>
      <c r="D240" s="215" t="s">
        <v>204</v>
      </c>
      <c r="E240" s="216" t="s">
        <v>360</v>
      </c>
      <c r="F240" s="217" t="s">
        <v>361</v>
      </c>
      <c r="G240" s="218" t="s">
        <v>223</v>
      </c>
      <c r="H240" s="219">
        <v>12</v>
      </c>
      <c r="I240" s="220"/>
      <c r="J240" s="221">
        <f t="shared" si="5"/>
        <v>0</v>
      </c>
      <c r="K240" s="222"/>
      <c r="L240" s="39"/>
      <c r="M240" s="223" t="s">
        <v>1</v>
      </c>
      <c r="N240" s="224" t="s">
        <v>43</v>
      </c>
      <c r="O240" s="73"/>
      <c r="P240" s="225">
        <f t="shared" si="6"/>
        <v>0</v>
      </c>
      <c r="Q240" s="225">
        <v>2.9742999999999999E-2</v>
      </c>
      <c r="R240" s="225">
        <f t="shared" si="7"/>
        <v>0.35691600000000001</v>
      </c>
      <c r="S240" s="225">
        <v>0</v>
      </c>
      <c r="T240" s="226">
        <f t="shared" si="8"/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208</v>
      </c>
      <c r="AT240" s="227" t="s">
        <v>204</v>
      </c>
      <c r="AU240" s="227" t="s">
        <v>87</v>
      </c>
      <c r="AY240" s="18" t="s">
        <v>202</v>
      </c>
      <c r="BE240" s="122">
        <f t="shared" si="9"/>
        <v>0</v>
      </c>
      <c r="BF240" s="122">
        <f t="shared" si="10"/>
        <v>0</v>
      </c>
      <c r="BG240" s="122">
        <f t="shared" si="11"/>
        <v>0</v>
      </c>
      <c r="BH240" s="122">
        <f t="shared" si="12"/>
        <v>0</v>
      </c>
      <c r="BI240" s="122">
        <f t="shared" si="13"/>
        <v>0</v>
      </c>
      <c r="BJ240" s="18" t="s">
        <v>87</v>
      </c>
      <c r="BK240" s="122">
        <f t="shared" si="14"/>
        <v>0</v>
      </c>
      <c r="BL240" s="18" t="s">
        <v>208</v>
      </c>
      <c r="BM240" s="227" t="s">
        <v>362</v>
      </c>
    </row>
    <row r="241" spans="1:65" s="13" customFormat="1" ht="11.25">
      <c r="B241" s="228"/>
      <c r="C241" s="229"/>
      <c r="D241" s="230" t="s">
        <v>210</v>
      </c>
      <c r="E241" s="231" t="s">
        <v>1</v>
      </c>
      <c r="F241" s="232" t="s">
        <v>363</v>
      </c>
      <c r="G241" s="229"/>
      <c r="H241" s="233">
        <v>12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AT241" s="239" t="s">
        <v>210</v>
      </c>
      <c r="AU241" s="239" t="s">
        <v>87</v>
      </c>
      <c r="AV241" s="13" t="s">
        <v>87</v>
      </c>
      <c r="AW241" s="13" t="s">
        <v>33</v>
      </c>
      <c r="AX241" s="13" t="s">
        <v>81</v>
      </c>
      <c r="AY241" s="239" t="s">
        <v>202</v>
      </c>
    </row>
    <row r="242" spans="1:65" s="2" customFormat="1" ht="24.2" customHeight="1">
      <c r="A242" s="36"/>
      <c r="B242" s="37"/>
      <c r="C242" s="215" t="s">
        <v>364</v>
      </c>
      <c r="D242" s="215" t="s">
        <v>204</v>
      </c>
      <c r="E242" s="216" t="s">
        <v>365</v>
      </c>
      <c r="F242" s="217" t="s">
        <v>366</v>
      </c>
      <c r="G242" s="218" t="s">
        <v>223</v>
      </c>
      <c r="H242" s="219">
        <v>12</v>
      </c>
      <c r="I242" s="220"/>
      <c r="J242" s="221">
        <f>ROUND(I242*H242,2)</f>
        <v>0</v>
      </c>
      <c r="K242" s="222"/>
      <c r="L242" s="39"/>
      <c r="M242" s="223" t="s">
        <v>1</v>
      </c>
      <c r="N242" s="224" t="s">
        <v>43</v>
      </c>
      <c r="O242" s="73"/>
      <c r="P242" s="225">
        <f>O242*H242</f>
        <v>0</v>
      </c>
      <c r="Q242" s="225">
        <v>0</v>
      </c>
      <c r="R242" s="225">
        <f>Q242*H242</f>
        <v>0</v>
      </c>
      <c r="S242" s="225">
        <v>0</v>
      </c>
      <c r="T242" s="22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7" t="s">
        <v>208</v>
      </c>
      <c r="AT242" s="227" t="s">
        <v>204</v>
      </c>
      <c r="AU242" s="227" t="s">
        <v>87</v>
      </c>
      <c r="AY242" s="18" t="s">
        <v>202</v>
      </c>
      <c r="BE242" s="122">
        <f>IF(N242="základná",J242,0)</f>
        <v>0</v>
      </c>
      <c r="BF242" s="122">
        <f>IF(N242="znížená",J242,0)</f>
        <v>0</v>
      </c>
      <c r="BG242" s="122">
        <f>IF(N242="zákl. prenesená",J242,0)</f>
        <v>0</v>
      </c>
      <c r="BH242" s="122">
        <f>IF(N242="zníž. prenesená",J242,0)</f>
        <v>0</v>
      </c>
      <c r="BI242" s="122">
        <f>IF(N242="nulová",J242,0)</f>
        <v>0</v>
      </c>
      <c r="BJ242" s="18" t="s">
        <v>87</v>
      </c>
      <c r="BK242" s="122">
        <f>ROUND(I242*H242,2)</f>
        <v>0</v>
      </c>
      <c r="BL242" s="18" t="s">
        <v>208</v>
      </c>
      <c r="BM242" s="227" t="s">
        <v>367</v>
      </c>
    </row>
    <row r="243" spans="1:65" s="2" customFormat="1" ht="14.45" customHeight="1">
      <c r="A243" s="36"/>
      <c r="B243" s="37"/>
      <c r="C243" s="215" t="s">
        <v>368</v>
      </c>
      <c r="D243" s="215" t="s">
        <v>204</v>
      </c>
      <c r="E243" s="216" t="s">
        <v>369</v>
      </c>
      <c r="F243" s="217" t="s">
        <v>370</v>
      </c>
      <c r="G243" s="218" t="s">
        <v>207</v>
      </c>
      <c r="H243" s="219">
        <v>17.893999999999998</v>
      </c>
      <c r="I243" s="220"/>
      <c r="J243" s="221">
        <f>ROUND(I243*H243,2)</f>
        <v>0</v>
      </c>
      <c r="K243" s="222"/>
      <c r="L243" s="39"/>
      <c r="M243" s="223" t="s">
        <v>1</v>
      </c>
      <c r="N243" s="224" t="s">
        <v>43</v>
      </c>
      <c r="O243" s="73"/>
      <c r="P243" s="225">
        <f>O243*H243</f>
        <v>0</v>
      </c>
      <c r="Q243" s="225">
        <v>2.2854999999999999</v>
      </c>
      <c r="R243" s="225">
        <f>Q243*H243</f>
        <v>40.896736999999995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208</v>
      </c>
      <c r="AT243" s="227" t="s">
        <v>204</v>
      </c>
      <c r="AU243" s="227" t="s">
        <v>87</v>
      </c>
      <c r="AY243" s="18" t="s">
        <v>202</v>
      </c>
      <c r="BE243" s="122">
        <f>IF(N243="základná",J243,0)</f>
        <v>0</v>
      </c>
      <c r="BF243" s="122">
        <f>IF(N243="znížená",J243,0)</f>
        <v>0</v>
      </c>
      <c r="BG243" s="122">
        <f>IF(N243="zákl. prenesená",J243,0)</f>
        <v>0</v>
      </c>
      <c r="BH243" s="122">
        <f>IF(N243="zníž. prenesená",J243,0)</f>
        <v>0</v>
      </c>
      <c r="BI243" s="122">
        <f>IF(N243="nulová",J243,0)</f>
        <v>0</v>
      </c>
      <c r="BJ243" s="18" t="s">
        <v>87</v>
      </c>
      <c r="BK243" s="122">
        <f>ROUND(I243*H243,2)</f>
        <v>0</v>
      </c>
      <c r="BL243" s="18" t="s">
        <v>208</v>
      </c>
      <c r="BM243" s="227" t="s">
        <v>371</v>
      </c>
    </row>
    <row r="244" spans="1:65" s="16" customFormat="1" ht="11.25">
      <c r="B244" s="262"/>
      <c r="C244" s="263"/>
      <c r="D244" s="230" t="s">
        <v>210</v>
      </c>
      <c r="E244" s="264" t="s">
        <v>1</v>
      </c>
      <c r="F244" s="265" t="s">
        <v>372</v>
      </c>
      <c r="G244" s="263"/>
      <c r="H244" s="264" t="s">
        <v>1</v>
      </c>
      <c r="I244" s="266"/>
      <c r="J244" s="263"/>
      <c r="K244" s="263"/>
      <c r="L244" s="267"/>
      <c r="M244" s="268"/>
      <c r="N244" s="269"/>
      <c r="O244" s="269"/>
      <c r="P244" s="269"/>
      <c r="Q244" s="269"/>
      <c r="R244" s="269"/>
      <c r="S244" s="269"/>
      <c r="T244" s="270"/>
      <c r="AT244" s="271" t="s">
        <v>210</v>
      </c>
      <c r="AU244" s="271" t="s">
        <v>87</v>
      </c>
      <c r="AV244" s="16" t="s">
        <v>81</v>
      </c>
      <c r="AW244" s="16" t="s">
        <v>33</v>
      </c>
      <c r="AX244" s="16" t="s">
        <v>77</v>
      </c>
      <c r="AY244" s="271" t="s">
        <v>202</v>
      </c>
    </row>
    <row r="245" spans="1:65" s="13" customFormat="1" ht="33.75">
      <c r="B245" s="228"/>
      <c r="C245" s="229"/>
      <c r="D245" s="230" t="s">
        <v>210</v>
      </c>
      <c r="E245" s="231" t="s">
        <v>1</v>
      </c>
      <c r="F245" s="232" t="s">
        <v>373</v>
      </c>
      <c r="G245" s="229"/>
      <c r="H245" s="233">
        <v>17.893920000000001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AT245" s="239" t="s">
        <v>210</v>
      </c>
      <c r="AU245" s="239" t="s">
        <v>87</v>
      </c>
      <c r="AV245" s="13" t="s">
        <v>87</v>
      </c>
      <c r="AW245" s="13" t="s">
        <v>33</v>
      </c>
      <c r="AX245" s="13" t="s">
        <v>81</v>
      </c>
      <c r="AY245" s="239" t="s">
        <v>202</v>
      </c>
    </row>
    <row r="246" spans="1:65" s="14" customFormat="1" ht="11.25">
      <c r="B246" s="240"/>
      <c r="C246" s="241"/>
      <c r="D246" s="230" t="s">
        <v>210</v>
      </c>
      <c r="E246" s="242" t="s">
        <v>1</v>
      </c>
      <c r="F246" s="243" t="s">
        <v>227</v>
      </c>
      <c r="G246" s="241"/>
      <c r="H246" s="244">
        <v>17.893920000000001</v>
      </c>
      <c r="I246" s="245"/>
      <c r="J246" s="241"/>
      <c r="K246" s="241"/>
      <c r="L246" s="246"/>
      <c r="M246" s="247"/>
      <c r="N246" s="248"/>
      <c r="O246" s="248"/>
      <c r="P246" s="248"/>
      <c r="Q246" s="248"/>
      <c r="R246" s="248"/>
      <c r="S246" s="248"/>
      <c r="T246" s="249"/>
      <c r="AT246" s="250" t="s">
        <v>210</v>
      </c>
      <c r="AU246" s="250" t="s">
        <v>87</v>
      </c>
      <c r="AV246" s="14" t="s">
        <v>215</v>
      </c>
      <c r="AW246" s="14" t="s">
        <v>33</v>
      </c>
      <c r="AX246" s="14" t="s">
        <v>77</v>
      </c>
      <c r="AY246" s="250" t="s">
        <v>202</v>
      </c>
    </row>
    <row r="247" spans="1:65" s="2" customFormat="1" ht="24.2" customHeight="1">
      <c r="A247" s="36"/>
      <c r="B247" s="37"/>
      <c r="C247" s="215" t="s">
        <v>374</v>
      </c>
      <c r="D247" s="215" t="s">
        <v>204</v>
      </c>
      <c r="E247" s="216" t="s">
        <v>375</v>
      </c>
      <c r="F247" s="217" t="s">
        <v>376</v>
      </c>
      <c r="G247" s="218" t="s">
        <v>223</v>
      </c>
      <c r="H247" s="219">
        <v>59.646000000000001</v>
      </c>
      <c r="I247" s="220"/>
      <c r="J247" s="221">
        <f>ROUND(I247*H247,2)</f>
        <v>0</v>
      </c>
      <c r="K247" s="222"/>
      <c r="L247" s="39"/>
      <c r="M247" s="223" t="s">
        <v>1</v>
      </c>
      <c r="N247" s="224" t="s">
        <v>43</v>
      </c>
      <c r="O247" s="73"/>
      <c r="P247" s="225">
        <f>O247*H247</f>
        <v>0</v>
      </c>
      <c r="Q247" s="225">
        <v>1.8540000000000001E-2</v>
      </c>
      <c r="R247" s="225">
        <f>Q247*H247</f>
        <v>1.10583684</v>
      </c>
      <c r="S247" s="225">
        <v>0</v>
      </c>
      <c r="T247" s="22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7" t="s">
        <v>208</v>
      </c>
      <c r="AT247" s="227" t="s">
        <v>204</v>
      </c>
      <c r="AU247" s="227" t="s">
        <v>87</v>
      </c>
      <c r="AY247" s="18" t="s">
        <v>202</v>
      </c>
      <c r="BE247" s="122">
        <f>IF(N247="základná",J247,0)</f>
        <v>0</v>
      </c>
      <c r="BF247" s="122">
        <f>IF(N247="znížená",J247,0)</f>
        <v>0</v>
      </c>
      <c r="BG247" s="122">
        <f>IF(N247="zákl. prenesená",J247,0)</f>
        <v>0</v>
      </c>
      <c r="BH247" s="122">
        <f>IF(N247="zníž. prenesená",J247,0)</f>
        <v>0</v>
      </c>
      <c r="BI247" s="122">
        <f>IF(N247="nulová",J247,0)</f>
        <v>0</v>
      </c>
      <c r="BJ247" s="18" t="s">
        <v>87</v>
      </c>
      <c r="BK247" s="122">
        <f>ROUND(I247*H247,2)</f>
        <v>0</v>
      </c>
      <c r="BL247" s="18" t="s">
        <v>208</v>
      </c>
      <c r="BM247" s="227" t="s">
        <v>377</v>
      </c>
    </row>
    <row r="248" spans="1:65" s="16" customFormat="1" ht="11.25">
      <c r="B248" s="262"/>
      <c r="C248" s="263"/>
      <c r="D248" s="230" t="s">
        <v>210</v>
      </c>
      <c r="E248" s="264" t="s">
        <v>1</v>
      </c>
      <c r="F248" s="265" t="s">
        <v>372</v>
      </c>
      <c r="G248" s="263"/>
      <c r="H248" s="264" t="s">
        <v>1</v>
      </c>
      <c r="I248" s="266"/>
      <c r="J248" s="263"/>
      <c r="K248" s="263"/>
      <c r="L248" s="267"/>
      <c r="M248" s="268"/>
      <c r="N248" s="269"/>
      <c r="O248" s="269"/>
      <c r="P248" s="269"/>
      <c r="Q248" s="269"/>
      <c r="R248" s="269"/>
      <c r="S248" s="269"/>
      <c r="T248" s="270"/>
      <c r="AT248" s="271" t="s">
        <v>210</v>
      </c>
      <c r="AU248" s="271" t="s">
        <v>87</v>
      </c>
      <c r="AV248" s="16" t="s">
        <v>81</v>
      </c>
      <c r="AW248" s="16" t="s">
        <v>33</v>
      </c>
      <c r="AX248" s="16" t="s">
        <v>77</v>
      </c>
      <c r="AY248" s="271" t="s">
        <v>202</v>
      </c>
    </row>
    <row r="249" spans="1:65" s="13" customFormat="1" ht="22.5">
      <c r="B249" s="228"/>
      <c r="C249" s="229"/>
      <c r="D249" s="230" t="s">
        <v>210</v>
      </c>
      <c r="E249" s="231" t="s">
        <v>1</v>
      </c>
      <c r="F249" s="232" t="s">
        <v>378</v>
      </c>
      <c r="G249" s="229"/>
      <c r="H249" s="233">
        <v>59.6464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AT249" s="239" t="s">
        <v>210</v>
      </c>
      <c r="AU249" s="239" t="s">
        <v>87</v>
      </c>
      <c r="AV249" s="13" t="s">
        <v>87</v>
      </c>
      <c r="AW249" s="13" t="s">
        <v>33</v>
      </c>
      <c r="AX249" s="13" t="s">
        <v>77</v>
      </c>
      <c r="AY249" s="239" t="s">
        <v>202</v>
      </c>
    </row>
    <row r="250" spans="1:65" s="14" customFormat="1" ht="11.25">
      <c r="B250" s="240"/>
      <c r="C250" s="241"/>
      <c r="D250" s="230" t="s">
        <v>210</v>
      </c>
      <c r="E250" s="242" t="s">
        <v>1</v>
      </c>
      <c r="F250" s="243" t="s">
        <v>227</v>
      </c>
      <c r="G250" s="241"/>
      <c r="H250" s="244">
        <v>59.6464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AT250" s="250" t="s">
        <v>210</v>
      </c>
      <c r="AU250" s="250" t="s">
        <v>87</v>
      </c>
      <c r="AV250" s="14" t="s">
        <v>215</v>
      </c>
      <c r="AW250" s="14" t="s">
        <v>33</v>
      </c>
      <c r="AX250" s="14" t="s">
        <v>81</v>
      </c>
      <c r="AY250" s="250" t="s">
        <v>202</v>
      </c>
    </row>
    <row r="251" spans="1:65" s="2" customFormat="1" ht="24.2" customHeight="1">
      <c r="A251" s="36"/>
      <c r="B251" s="37"/>
      <c r="C251" s="215" t="s">
        <v>379</v>
      </c>
      <c r="D251" s="215" t="s">
        <v>204</v>
      </c>
      <c r="E251" s="216" t="s">
        <v>380</v>
      </c>
      <c r="F251" s="217" t="s">
        <v>381</v>
      </c>
      <c r="G251" s="218" t="s">
        <v>223</v>
      </c>
      <c r="H251" s="219">
        <v>59.646000000000001</v>
      </c>
      <c r="I251" s="220"/>
      <c r="J251" s="221">
        <f>ROUND(I251*H251,2)</f>
        <v>0</v>
      </c>
      <c r="K251" s="222"/>
      <c r="L251" s="39"/>
      <c r="M251" s="223" t="s">
        <v>1</v>
      </c>
      <c r="N251" s="224" t="s">
        <v>43</v>
      </c>
      <c r="O251" s="73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7" t="s">
        <v>208</v>
      </c>
      <c r="AT251" s="227" t="s">
        <v>204</v>
      </c>
      <c r="AU251" s="227" t="s">
        <v>87</v>
      </c>
      <c r="AY251" s="18" t="s">
        <v>202</v>
      </c>
      <c r="BE251" s="122">
        <f>IF(N251="základná",J251,0)</f>
        <v>0</v>
      </c>
      <c r="BF251" s="122">
        <f>IF(N251="znížená",J251,0)</f>
        <v>0</v>
      </c>
      <c r="BG251" s="122">
        <f>IF(N251="zákl. prenesená",J251,0)</f>
        <v>0</v>
      </c>
      <c r="BH251" s="122">
        <f>IF(N251="zníž. prenesená",J251,0)</f>
        <v>0</v>
      </c>
      <c r="BI251" s="122">
        <f>IF(N251="nulová",J251,0)</f>
        <v>0</v>
      </c>
      <c r="BJ251" s="18" t="s">
        <v>87</v>
      </c>
      <c r="BK251" s="122">
        <f>ROUND(I251*H251,2)</f>
        <v>0</v>
      </c>
      <c r="BL251" s="18" t="s">
        <v>208</v>
      </c>
      <c r="BM251" s="227" t="s">
        <v>382</v>
      </c>
    </row>
    <row r="252" spans="1:65" s="2" customFormat="1" ht="24.2" customHeight="1">
      <c r="A252" s="36"/>
      <c r="B252" s="37"/>
      <c r="C252" s="215" t="s">
        <v>383</v>
      </c>
      <c r="D252" s="215" t="s">
        <v>204</v>
      </c>
      <c r="E252" s="216" t="s">
        <v>384</v>
      </c>
      <c r="F252" s="217" t="s">
        <v>385</v>
      </c>
      <c r="G252" s="218" t="s">
        <v>386</v>
      </c>
      <c r="H252" s="219">
        <v>2.004</v>
      </c>
      <c r="I252" s="220"/>
      <c r="J252" s="221">
        <f>ROUND(I252*H252,2)</f>
        <v>0</v>
      </c>
      <c r="K252" s="222"/>
      <c r="L252" s="39"/>
      <c r="M252" s="223" t="s">
        <v>1</v>
      </c>
      <c r="N252" s="224" t="s">
        <v>43</v>
      </c>
      <c r="O252" s="73"/>
      <c r="P252" s="225">
        <f>O252*H252</f>
        <v>0</v>
      </c>
      <c r="Q252" s="225">
        <v>1.01684</v>
      </c>
      <c r="R252" s="225">
        <f>Q252*H252</f>
        <v>2.03774736</v>
      </c>
      <c r="S252" s="225">
        <v>0</v>
      </c>
      <c r="T252" s="22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7" t="s">
        <v>208</v>
      </c>
      <c r="AT252" s="227" t="s">
        <v>204</v>
      </c>
      <c r="AU252" s="227" t="s">
        <v>87</v>
      </c>
      <c r="AY252" s="18" t="s">
        <v>202</v>
      </c>
      <c r="BE252" s="122">
        <f>IF(N252="základná",J252,0)</f>
        <v>0</v>
      </c>
      <c r="BF252" s="122">
        <f>IF(N252="znížená",J252,0)</f>
        <v>0</v>
      </c>
      <c r="BG252" s="122">
        <f>IF(N252="zákl. prenesená",J252,0)</f>
        <v>0</v>
      </c>
      <c r="BH252" s="122">
        <f>IF(N252="zníž. prenesená",J252,0)</f>
        <v>0</v>
      </c>
      <c r="BI252" s="122">
        <f>IF(N252="nulová",J252,0)</f>
        <v>0</v>
      </c>
      <c r="BJ252" s="18" t="s">
        <v>87</v>
      </c>
      <c r="BK252" s="122">
        <f>ROUND(I252*H252,2)</f>
        <v>0</v>
      </c>
      <c r="BL252" s="18" t="s">
        <v>208</v>
      </c>
      <c r="BM252" s="227" t="s">
        <v>387</v>
      </c>
    </row>
    <row r="253" spans="1:65" s="13" customFormat="1" ht="11.25">
      <c r="B253" s="228"/>
      <c r="C253" s="229"/>
      <c r="D253" s="230" t="s">
        <v>210</v>
      </c>
      <c r="E253" s="231" t="s">
        <v>1</v>
      </c>
      <c r="F253" s="232" t="s">
        <v>388</v>
      </c>
      <c r="G253" s="229"/>
      <c r="H253" s="233">
        <v>2.004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AT253" s="239" t="s">
        <v>210</v>
      </c>
      <c r="AU253" s="239" t="s">
        <v>87</v>
      </c>
      <c r="AV253" s="13" t="s">
        <v>87</v>
      </c>
      <c r="AW253" s="13" t="s">
        <v>33</v>
      </c>
      <c r="AX253" s="13" t="s">
        <v>81</v>
      </c>
      <c r="AY253" s="239" t="s">
        <v>202</v>
      </c>
    </row>
    <row r="254" spans="1:65" s="12" customFormat="1" ht="22.9" customHeight="1">
      <c r="B254" s="199"/>
      <c r="C254" s="200"/>
      <c r="D254" s="201" t="s">
        <v>76</v>
      </c>
      <c r="E254" s="213" t="s">
        <v>122</v>
      </c>
      <c r="F254" s="213" t="s">
        <v>389</v>
      </c>
      <c r="G254" s="200"/>
      <c r="H254" s="200"/>
      <c r="I254" s="203"/>
      <c r="J254" s="214">
        <f>BK254</f>
        <v>0</v>
      </c>
      <c r="K254" s="200"/>
      <c r="L254" s="205"/>
      <c r="M254" s="206"/>
      <c r="N254" s="207"/>
      <c r="O254" s="207"/>
      <c r="P254" s="208">
        <f>SUM(P255:P260)</f>
        <v>0</v>
      </c>
      <c r="Q254" s="207"/>
      <c r="R254" s="208">
        <f>SUM(R255:R260)</f>
        <v>267.23953360000002</v>
      </c>
      <c r="S254" s="207"/>
      <c r="T254" s="209">
        <f>SUM(T255:T260)</f>
        <v>0</v>
      </c>
      <c r="AR254" s="210" t="s">
        <v>81</v>
      </c>
      <c r="AT254" s="211" t="s">
        <v>76</v>
      </c>
      <c r="AU254" s="211" t="s">
        <v>81</v>
      </c>
      <c r="AY254" s="210" t="s">
        <v>202</v>
      </c>
      <c r="BK254" s="212">
        <f>SUM(BK255:BK260)</f>
        <v>0</v>
      </c>
    </row>
    <row r="255" spans="1:65" s="2" customFormat="1" ht="14.45" customHeight="1">
      <c r="A255" s="36"/>
      <c r="B255" s="37"/>
      <c r="C255" s="215" t="s">
        <v>390</v>
      </c>
      <c r="D255" s="215" t="s">
        <v>204</v>
      </c>
      <c r="E255" s="216" t="s">
        <v>391</v>
      </c>
      <c r="F255" s="217" t="s">
        <v>392</v>
      </c>
      <c r="G255" s="218" t="s">
        <v>207</v>
      </c>
      <c r="H255" s="219">
        <v>23.363</v>
      </c>
      <c r="I255" s="220"/>
      <c r="J255" s="221">
        <f>ROUND(I255*H255,2)</f>
        <v>0</v>
      </c>
      <c r="K255" s="222"/>
      <c r="L255" s="39"/>
      <c r="M255" s="223" t="s">
        <v>1</v>
      </c>
      <c r="N255" s="224" t="s">
        <v>43</v>
      </c>
      <c r="O255" s="73"/>
      <c r="P255" s="225">
        <f>O255*H255</f>
        <v>0</v>
      </c>
      <c r="Q255" s="225">
        <v>1.837</v>
      </c>
      <c r="R255" s="225">
        <f>Q255*H255</f>
        <v>42.917831</v>
      </c>
      <c r="S255" s="225">
        <v>0</v>
      </c>
      <c r="T255" s="22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208</v>
      </c>
      <c r="AT255" s="227" t="s">
        <v>204</v>
      </c>
      <c r="AU255" s="227" t="s">
        <v>87</v>
      </c>
      <c r="AY255" s="18" t="s">
        <v>202</v>
      </c>
      <c r="BE255" s="122">
        <f>IF(N255="základná",J255,0)</f>
        <v>0</v>
      </c>
      <c r="BF255" s="122">
        <f>IF(N255="znížená",J255,0)</f>
        <v>0</v>
      </c>
      <c r="BG255" s="122">
        <f>IF(N255="zákl. prenesená",J255,0)</f>
        <v>0</v>
      </c>
      <c r="BH255" s="122">
        <f>IF(N255="zníž. prenesená",J255,0)</f>
        <v>0</v>
      </c>
      <c r="BI255" s="122">
        <f>IF(N255="nulová",J255,0)</f>
        <v>0</v>
      </c>
      <c r="BJ255" s="18" t="s">
        <v>87</v>
      </c>
      <c r="BK255" s="122">
        <f>ROUND(I255*H255,2)</f>
        <v>0</v>
      </c>
      <c r="BL255" s="18" t="s">
        <v>208</v>
      </c>
      <c r="BM255" s="227" t="s">
        <v>393</v>
      </c>
    </row>
    <row r="256" spans="1:65" s="13" customFormat="1" ht="11.25">
      <c r="B256" s="228"/>
      <c r="C256" s="229"/>
      <c r="D256" s="230" t="s">
        <v>210</v>
      </c>
      <c r="E256" s="231" t="s">
        <v>1</v>
      </c>
      <c r="F256" s="232" t="s">
        <v>394</v>
      </c>
      <c r="G256" s="229"/>
      <c r="H256" s="233">
        <v>23.3628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AT256" s="239" t="s">
        <v>210</v>
      </c>
      <c r="AU256" s="239" t="s">
        <v>87</v>
      </c>
      <c r="AV256" s="13" t="s">
        <v>87</v>
      </c>
      <c r="AW256" s="13" t="s">
        <v>33</v>
      </c>
      <c r="AX256" s="13" t="s">
        <v>81</v>
      </c>
      <c r="AY256" s="239" t="s">
        <v>202</v>
      </c>
    </row>
    <row r="257" spans="1:65" s="2" customFormat="1" ht="14.45" customHeight="1">
      <c r="A257" s="36"/>
      <c r="B257" s="37"/>
      <c r="C257" s="215" t="s">
        <v>395</v>
      </c>
      <c r="D257" s="215" t="s">
        <v>204</v>
      </c>
      <c r="E257" s="216" t="s">
        <v>396</v>
      </c>
      <c r="F257" s="217" t="s">
        <v>397</v>
      </c>
      <c r="G257" s="218" t="s">
        <v>207</v>
      </c>
      <c r="H257" s="219">
        <v>270</v>
      </c>
      <c r="I257" s="220"/>
      <c r="J257" s="221">
        <f>ROUND(I257*H257,2)</f>
        <v>0</v>
      </c>
      <c r="K257" s="222"/>
      <c r="L257" s="39"/>
      <c r="M257" s="223" t="s">
        <v>1</v>
      </c>
      <c r="N257" s="224" t="s">
        <v>43</v>
      </c>
      <c r="O257" s="73"/>
      <c r="P257" s="225">
        <f>O257*H257</f>
        <v>0</v>
      </c>
      <c r="Q257" s="225">
        <v>0.64800000000000002</v>
      </c>
      <c r="R257" s="225">
        <f>Q257*H257</f>
        <v>174.96</v>
      </c>
      <c r="S257" s="225">
        <v>0</v>
      </c>
      <c r="T257" s="22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7" t="s">
        <v>208</v>
      </c>
      <c r="AT257" s="227" t="s">
        <v>204</v>
      </c>
      <c r="AU257" s="227" t="s">
        <v>87</v>
      </c>
      <c r="AY257" s="18" t="s">
        <v>202</v>
      </c>
      <c r="BE257" s="122">
        <f>IF(N257="základná",J257,0)</f>
        <v>0</v>
      </c>
      <c r="BF257" s="122">
        <f>IF(N257="znížená",J257,0)</f>
        <v>0</v>
      </c>
      <c r="BG257" s="122">
        <f>IF(N257="zákl. prenesená",J257,0)</f>
        <v>0</v>
      </c>
      <c r="BH257" s="122">
        <f>IF(N257="zníž. prenesená",J257,0)</f>
        <v>0</v>
      </c>
      <c r="BI257" s="122">
        <f>IF(N257="nulová",J257,0)</f>
        <v>0</v>
      </c>
      <c r="BJ257" s="18" t="s">
        <v>87</v>
      </c>
      <c r="BK257" s="122">
        <f>ROUND(I257*H257,2)</f>
        <v>0</v>
      </c>
      <c r="BL257" s="18" t="s">
        <v>208</v>
      </c>
      <c r="BM257" s="227" t="s">
        <v>398</v>
      </c>
    </row>
    <row r="258" spans="1:65" s="13" customFormat="1" ht="11.25">
      <c r="B258" s="228"/>
      <c r="C258" s="229"/>
      <c r="D258" s="230" t="s">
        <v>210</v>
      </c>
      <c r="E258" s="231" t="s">
        <v>1</v>
      </c>
      <c r="F258" s="232" t="s">
        <v>399</v>
      </c>
      <c r="G258" s="229"/>
      <c r="H258" s="233">
        <v>270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AT258" s="239" t="s">
        <v>210</v>
      </c>
      <c r="AU258" s="239" t="s">
        <v>87</v>
      </c>
      <c r="AV258" s="13" t="s">
        <v>87</v>
      </c>
      <c r="AW258" s="13" t="s">
        <v>33</v>
      </c>
      <c r="AX258" s="13" t="s">
        <v>81</v>
      </c>
      <c r="AY258" s="239" t="s">
        <v>202</v>
      </c>
    </row>
    <row r="259" spans="1:65" s="2" customFormat="1" ht="37.9" customHeight="1">
      <c r="A259" s="36"/>
      <c r="B259" s="37"/>
      <c r="C259" s="215" t="s">
        <v>400</v>
      </c>
      <c r="D259" s="215" t="s">
        <v>204</v>
      </c>
      <c r="E259" s="216" t="s">
        <v>401</v>
      </c>
      <c r="F259" s="217" t="s">
        <v>402</v>
      </c>
      <c r="G259" s="218" t="s">
        <v>223</v>
      </c>
      <c r="H259" s="219">
        <v>194.69</v>
      </c>
      <c r="I259" s="220"/>
      <c r="J259" s="221">
        <f>ROUND(I259*H259,2)</f>
        <v>0</v>
      </c>
      <c r="K259" s="222"/>
      <c r="L259" s="39"/>
      <c r="M259" s="223" t="s">
        <v>1</v>
      </c>
      <c r="N259" s="224" t="s">
        <v>43</v>
      </c>
      <c r="O259" s="73"/>
      <c r="P259" s="225">
        <f>O259*H259</f>
        <v>0</v>
      </c>
      <c r="Q259" s="225">
        <v>0.25353999999999999</v>
      </c>
      <c r="R259" s="225">
        <f>Q259*H259</f>
        <v>49.361702599999994</v>
      </c>
      <c r="S259" s="225">
        <v>0</v>
      </c>
      <c r="T259" s="22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208</v>
      </c>
      <c r="AT259" s="227" t="s">
        <v>204</v>
      </c>
      <c r="AU259" s="227" t="s">
        <v>87</v>
      </c>
      <c r="AY259" s="18" t="s">
        <v>202</v>
      </c>
      <c r="BE259" s="122">
        <f>IF(N259="základná",J259,0)</f>
        <v>0</v>
      </c>
      <c r="BF259" s="122">
        <f>IF(N259="znížená",J259,0)</f>
        <v>0</v>
      </c>
      <c r="BG259" s="122">
        <f>IF(N259="zákl. prenesená",J259,0)</f>
        <v>0</v>
      </c>
      <c r="BH259" s="122">
        <f>IF(N259="zníž. prenesená",J259,0)</f>
        <v>0</v>
      </c>
      <c r="BI259" s="122">
        <f>IF(N259="nulová",J259,0)</f>
        <v>0</v>
      </c>
      <c r="BJ259" s="18" t="s">
        <v>87</v>
      </c>
      <c r="BK259" s="122">
        <f>ROUND(I259*H259,2)</f>
        <v>0</v>
      </c>
      <c r="BL259" s="18" t="s">
        <v>208</v>
      </c>
      <c r="BM259" s="227" t="s">
        <v>403</v>
      </c>
    </row>
    <row r="260" spans="1:65" s="13" customFormat="1" ht="11.25">
      <c r="B260" s="228"/>
      <c r="C260" s="229"/>
      <c r="D260" s="230" t="s">
        <v>210</v>
      </c>
      <c r="E260" s="231" t="s">
        <v>1</v>
      </c>
      <c r="F260" s="232" t="s">
        <v>404</v>
      </c>
      <c r="G260" s="229"/>
      <c r="H260" s="233">
        <v>194.69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AT260" s="239" t="s">
        <v>210</v>
      </c>
      <c r="AU260" s="239" t="s">
        <v>87</v>
      </c>
      <c r="AV260" s="13" t="s">
        <v>87</v>
      </c>
      <c r="AW260" s="13" t="s">
        <v>33</v>
      </c>
      <c r="AX260" s="13" t="s">
        <v>81</v>
      </c>
      <c r="AY260" s="239" t="s">
        <v>202</v>
      </c>
    </row>
    <row r="261" spans="1:65" s="12" customFormat="1" ht="22.9" customHeight="1">
      <c r="B261" s="199"/>
      <c r="C261" s="200"/>
      <c r="D261" s="201" t="s">
        <v>76</v>
      </c>
      <c r="E261" s="213" t="s">
        <v>249</v>
      </c>
      <c r="F261" s="213" t="s">
        <v>405</v>
      </c>
      <c r="G261" s="200"/>
      <c r="H261" s="200"/>
      <c r="I261" s="203"/>
      <c r="J261" s="214">
        <f>BK261</f>
        <v>0</v>
      </c>
      <c r="K261" s="200"/>
      <c r="L261" s="205"/>
      <c r="M261" s="206"/>
      <c r="N261" s="207"/>
      <c r="O261" s="207"/>
      <c r="P261" s="208">
        <f>SUM(P262:P361)</f>
        <v>0</v>
      </c>
      <c r="Q261" s="207"/>
      <c r="R261" s="208">
        <f>SUM(R262:R361)</f>
        <v>242.69914641400004</v>
      </c>
      <c r="S261" s="207"/>
      <c r="T261" s="209">
        <f>SUM(T262:T361)</f>
        <v>711.07493299999987</v>
      </c>
      <c r="AR261" s="210" t="s">
        <v>81</v>
      </c>
      <c r="AT261" s="211" t="s">
        <v>76</v>
      </c>
      <c r="AU261" s="211" t="s">
        <v>81</v>
      </c>
      <c r="AY261" s="210" t="s">
        <v>202</v>
      </c>
      <c r="BK261" s="212">
        <f>SUM(BK262:BK361)</f>
        <v>0</v>
      </c>
    </row>
    <row r="262" spans="1:65" s="2" customFormat="1" ht="24.2" customHeight="1">
      <c r="A262" s="36"/>
      <c r="B262" s="37"/>
      <c r="C262" s="215" t="s">
        <v>406</v>
      </c>
      <c r="D262" s="215" t="s">
        <v>204</v>
      </c>
      <c r="E262" s="216" t="s">
        <v>407</v>
      </c>
      <c r="F262" s="217" t="s">
        <v>408</v>
      </c>
      <c r="G262" s="218" t="s">
        <v>223</v>
      </c>
      <c r="H262" s="219">
        <v>475.69799999999998</v>
      </c>
      <c r="I262" s="220"/>
      <c r="J262" s="221">
        <f>ROUND(I262*H262,2)</f>
        <v>0</v>
      </c>
      <c r="K262" s="222"/>
      <c r="L262" s="39"/>
      <c r="M262" s="223" t="s">
        <v>1</v>
      </c>
      <c r="N262" s="224" t="s">
        <v>43</v>
      </c>
      <c r="O262" s="73"/>
      <c r="P262" s="225">
        <f>O262*H262</f>
        <v>0</v>
      </c>
      <c r="Q262" s="225">
        <v>2.0000000000000002E-5</v>
      </c>
      <c r="R262" s="225">
        <f>Q262*H262</f>
        <v>9.5139600000000001E-3</v>
      </c>
      <c r="S262" s="225">
        <v>0</v>
      </c>
      <c r="T262" s="22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7" t="s">
        <v>208</v>
      </c>
      <c r="AT262" s="227" t="s">
        <v>204</v>
      </c>
      <c r="AU262" s="227" t="s">
        <v>87</v>
      </c>
      <c r="AY262" s="18" t="s">
        <v>202</v>
      </c>
      <c r="BE262" s="122">
        <f>IF(N262="základná",J262,0)</f>
        <v>0</v>
      </c>
      <c r="BF262" s="122">
        <f>IF(N262="znížená",J262,0)</f>
        <v>0</v>
      </c>
      <c r="BG262" s="122">
        <f>IF(N262="zákl. prenesená",J262,0)</f>
        <v>0</v>
      </c>
      <c r="BH262" s="122">
        <f>IF(N262="zníž. prenesená",J262,0)</f>
        <v>0</v>
      </c>
      <c r="BI262" s="122">
        <f>IF(N262="nulová",J262,0)</f>
        <v>0</v>
      </c>
      <c r="BJ262" s="18" t="s">
        <v>87</v>
      </c>
      <c r="BK262" s="122">
        <f>ROUND(I262*H262,2)</f>
        <v>0</v>
      </c>
      <c r="BL262" s="18" t="s">
        <v>208</v>
      </c>
      <c r="BM262" s="227" t="s">
        <v>409</v>
      </c>
    </row>
    <row r="263" spans="1:65" s="16" customFormat="1" ht="11.25">
      <c r="B263" s="262"/>
      <c r="C263" s="263"/>
      <c r="D263" s="230" t="s">
        <v>210</v>
      </c>
      <c r="E263" s="264" t="s">
        <v>1</v>
      </c>
      <c r="F263" s="265" t="s">
        <v>410</v>
      </c>
      <c r="G263" s="263"/>
      <c r="H263" s="264" t="s">
        <v>1</v>
      </c>
      <c r="I263" s="266"/>
      <c r="J263" s="263"/>
      <c r="K263" s="263"/>
      <c r="L263" s="267"/>
      <c r="M263" s="268"/>
      <c r="N263" s="269"/>
      <c r="O263" s="269"/>
      <c r="P263" s="269"/>
      <c r="Q263" s="269"/>
      <c r="R263" s="269"/>
      <c r="S263" s="269"/>
      <c r="T263" s="270"/>
      <c r="AT263" s="271" t="s">
        <v>210</v>
      </c>
      <c r="AU263" s="271" t="s">
        <v>87</v>
      </c>
      <c r="AV263" s="16" t="s">
        <v>81</v>
      </c>
      <c r="AW263" s="16" t="s">
        <v>33</v>
      </c>
      <c r="AX263" s="16" t="s">
        <v>77</v>
      </c>
      <c r="AY263" s="271" t="s">
        <v>202</v>
      </c>
    </row>
    <row r="264" spans="1:65" s="13" customFormat="1" ht="11.25">
      <c r="B264" s="228"/>
      <c r="C264" s="229"/>
      <c r="D264" s="230" t="s">
        <v>210</v>
      </c>
      <c r="E264" s="231" t="s">
        <v>1</v>
      </c>
      <c r="F264" s="232" t="s">
        <v>411</v>
      </c>
      <c r="G264" s="229"/>
      <c r="H264" s="233">
        <v>97.635999999999996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AT264" s="239" t="s">
        <v>210</v>
      </c>
      <c r="AU264" s="239" t="s">
        <v>87</v>
      </c>
      <c r="AV264" s="13" t="s">
        <v>87</v>
      </c>
      <c r="AW264" s="13" t="s">
        <v>33</v>
      </c>
      <c r="AX264" s="13" t="s">
        <v>77</v>
      </c>
      <c r="AY264" s="239" t="s">
        <v>202</v>
      </c>
    </row>
    <row r="265" spans="1:65" s="13" customFormat="1" ht="11.25">
      <c r="B265" s="228"/>
      <c r="C265" s="229"/>
      <c r="D265" s="230" t="s">
        <v>210</v>
      </c>
      <c r="E265" s="231" t="s">
        <v>1</v>
      </c>
      <c r="F265" s="232" t="s">
        <v>412</v>
      </c>
      <c r="G265" s="229"/>
      <c r="H265" s="233">
        <v>26.012129999999999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AT265" s="239" t="s">
        <v>210</v>
      </c>
      <c r="AU265" s="239" t="s">
        <v>87</v>
      </c>
      <c r="AV265" s="13" t="s">
        <v>87</v>
      </c>
      <c r="AW265" s="13" t="s">
        <v>33</v>
      </c>
      <c r="AX265" s="13" t="s">
        <v>77</v>
      </c>
      <c r="AY265" s="239" t="s">
        <v>202</v>
      </c>
    </row>
    <row r="266" spans="1:65" s="13" customFormat="1" ht="11.25">
      <c r="B266" s="228"/>
      <c r="C266" s="229"/>
      <c r="D266" s="230" t="s">
        <v>210</v>
      </c>
      <c r="E266" s="231" t="s">
        <v>1</v>
      </c>
      <c r="F266" s="232" t="s">
        <v>413</v>
      </c>
      <c r="G266" s="229"/>
      <c r="H266" s="233">
        <v>28.955629999999999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AT266" s="239" t="s">
        <v>210</v>
      </c>
      <c r="AU266" s="239" t="s">
        <v>87</v>
      </c>
      <c r="AV266" s="13" t="s">
        <v>87</v>
      </c>
      <c r="AW266" s="13" t="s">
        <v>33</v>
      </c>
      <c r="AX266" s="13" t="s">
        <v>77</v>
      </c>
      <c r="AY266" s="239" t="s">
        <v>202</v>
      </c>
    </row>
    <row r="267" spans="1:65" s="13" customFormat="1" ht="11.25">
      <c r="B267" s="228"/>
      <c r="C267" s="229"/>
      <c r="D267" s="230" t="s">
        <v>210</v>
      </c>
      <c r="E267" s="231" t="s">
        <v>1</v>
      </c>
      <c r="F267" s="232" t="s">
        <v>414</v>
      </c>
      <c r="G267" s="229"/>
      <c r="H267" s="233">
        <v>53.781950000000002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AT267" s="239" t="s">
        <v>210</v>
      </c>
      <c r="AU267" s="239" t="s">
        <v>87</v>
      </c>
      <c r="AV267" s="13" t="s">
        <v>87</v>
      </c>
      <c r="AW267" s="13" t="s">
        <v>33</v>
      </c>
      <c r="AX267" s="13" t="s">
        <v>77</v>
      </c>
      <c r="AY267" s="239" t="s">
        <v>202</v>
      </c>
    </row>
    <row r="268" spans="1:65" s="13" customFormat="1" ht="11.25">
      <c r="B268" s="228"/>
      <c r="C268" s="229"/>
      <c r="D268" s="230" t="s">
        <v>210</v>
      </c>
      <c r="E268" s="231" t="s">
        <v>1</v>
      </c>
      <c r="F268" s="232" t="s">
        <v>415</v>
      </c>
      <c r="G268" s="229"/>
      <c r="H268" s="233">
        <v>90.099000000000004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AT268" s="239" t="s">
        <v>210</v>
      </c>
      <c r="AU268" s="239" t="s">
        <v>87</v>
      </c>
      <c r="AV268" s="13" t="s">
        <v>87</v>
      </c>
      <c r="AW268" s="13" t="s">
        <v>33</v>
      </c>
      <c r="AX268" s="13" t="s">
        <v>77</v>
      </c>
      <c r="AY268" s="239" t="s">
        <v>202</v>
      </c>
    </row>
    <row r="269" spans="1:65" s="13" customFormat="1" ht="11.25">
      <c r="B269" s="228"/>
      <c r="C269" s="229"/>
      <c r="D269" s="230" t="s">
        <v>210</v>
      </c>
      <c r="E269" s="231" t="s">
        <v>1</v>
      </c>
      <c r="F269" s="232" t="s">
        <v>416</v>
      </c>
      <c r="G269" s="229"/>
      <c r="H269" s="233">
        <v>24.920999999999999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AT269" s="239" t="s">
        <v>210</v>
      </c>
      <c r="AU269" s="239" t="s">
        <v>87</v>
      </c>
      <c r="AV269" s="13" t="s">
        <v>87</v>
      </c>
      <c r="AW269" s="13" t="s">
        <v>33</v>
      </c>
      <c r="AX269" s="13" t="s">
        <v>77</v>
      </c>
      <c r="AY269" s="239" t="s">
        <v>202</v>
      </c>
    </row>
    <row r="270" spans="1:65" s="13" customFormat="1" ht="11.25">
      <c r="B270" s="228"/>
      <c r="C270" s="229"/>
      <c r="D270" s="230" t="s">
        <v>210</v>
      </c>
      <c r="E270" s="231" t="s">
        <v>1</v>
      </c>
      <c r="F270" s="232" t="s">
        <v>417</v>
      </c>
      <c r="G270" s="229"/>
      <c r="H270" s="233">
        <v>22.63128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AT270" s="239" t="s">
        <v>210</v>
      </c>
      <c r="AU270" s="239" t="s">
        <v>87</v>
      </c>
      <c r="AV270" s="13" t="s">
        <v>87</v>
      </c>
      <c r="AW270" s="13" t="s">
        <v>33</v>
      </c>
      <c r="AX270" s="13" t="s">
        <v>77</v>
      </c>
      <c r="AY270" s="239" t="s">
        <v>202</v>
      </c>
    </row>
    <row r="271" spans="1:65" s="13" customFormat="1" ht="11.25">
      <c r="B271" s="228"/>
      <c r="C271" s="229"/>
      <c r="D271" s="230" t="s">
        <v>210</v>
      </c>
      <c r="E271" s="231" t="s">
        <v>1</v>
      </c>
      <c r="F271" s="232" t="s">
        <v>418</v>
      </c>
      <c r="G271" s="229"/>
      <c r="H271" s="233">
        <v>46.585000000000001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AT271" s="239" t="s">
        <v>210</v>
      </c>
      <c r="AU271" s="239" t="s">
        <v>87</v>
      </c>
      <c r="AV271" s="13" t="s">
        <v>87</v>
      </c>
      <c r="AW271" s="13" t="s">
        <v>33</v>
      </c>
      <c r="AX271" s="13" t="s">
        <v>77</v>
      </c>
      <c r="AY271" s="239" t="s">
        <v>202</v>
      </c>
    </row>
    <row r="272" spans="1:65" s="13" customFormat="1" ht="11.25">
      <c r="B272" s="228"/>
      <c r="C272" s="229"/>
      <c r="D272" s="230" t="s">
        <v>210</v>
      </c>
      <c r="E272" s="231" t="s">
        <v>1</v>
      </c>
      <c r="F272" s="232" t="s">
        <v>419</v>
      </c>
      <c r="G272" s="229"/>
      <c r="H272" s="233">
        <v>85.075834999999998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AT272" s="239" t="s">
        <v>210</v>
      </c>
      <c r="AU272" s="239" t="s">
        <v>87</v>
      </c>
      <c r="AV272" s="13" t="s">
        <v>87</v>
      </c>
      <c r="AW272" s="13" t="s">
        <v>33</v>
      </c>
      <c r="AX272" s="13" t="s">
        <v>77</v>
      </c>
      <c r="AY272" s="239" t="s">
        <v>202</v>
      </c>
    </row>
    <row r="273" spans="1:65" s="14" customFormat="1" ht="11.25">
      <c r="B273" s="240"/>
      <c r="C273" s="241"/>
      <c r="D273" s="230" t="s">
        <v>210</v>
      </c>
      <c r="E273" s="242" t="s">
        <v>1</v>
      </c>
      <c r="F273" s="243" t="s">
        <v>227</v>
      </c>
      <c r="G273" s="241"/>
      <c r="H273" s="244">
        <v>475.69782500000002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AT273" s="250" t="s">
        <v>210</v>
      </c>
      <c r="AU273" s="250" t="s">
        <v>87</v>
      </c>
      <c r="AV273" s="14" t="s">
        <v>215</v>
      </c>
      <c r="AW273" s="14" t="s">
        <v>33</v>
      </c>
      <c r="AX273" s="14" t="s">
        <v>77</v>
      </c>
      <c r="AY273" s="250" t="s">
        <v>202</v>
      </c>
    </row>
    <row r="274" spans="1:65" s="15" customFormat="1" ht="11.25">
      <c r="B274" s="251"/>
      <c r="C274" s="252"/>
      <c r="D274" s="230" t="s">
        <v>210</v>
      </c>
      <c r="E274" s="253" t="s">
        <v>1</v>
      </c>
      <c r="F274" s="254" t="s">
        <v>260</v>
      </c>
      <c r="G274" s="252"/>
      <c r="H274" s="255">
        <v>475.69782500000002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AT274" s="261" t="s">
        <v>210</v>
      </c>
      <c r="AU274" s="261" t="s">
        <v>87</v>
      </c>
      <c r="AV274" s="15" t="s">
        <v>208</v>
      </c>
      <c r="AW274" s="15" t="s">
        <v>33</v>
      </c>
      <c r="AX274" s="15" t="s">
        <v>81</v>
      </c>
      <c r="AY274" s="261" t="s">
        <v>202</v>
      </c>
    </row>
    <row r="275" spans="1:65" s="2" customFormat="1" ht="24.2" customHeight="1">
      <c r="A275" s="36"/>
      <c r="B275" s="37"/>
      <c r="C275" s="215" t="s">
        <v>420</v>
      </c>
      <c r="D275" s="215" t="s">
        <v>204</v>
      </c>
      <c r="E275" s="216" t="s">
        <v>421</v>
      </c>
      <c r="F275" s="217" t="s">
        <v>422</v>
      </c>
      <c r="G275" s="218" t="s">
        <v>223</v>
      </c>
      <c r="H275" s="219">
        <v>2379.5</v>
      </c>
      <c r="I275" s="220"/>
      <c r="J275" s="221">
        <f>ROUND(I275*H275,2)</f>
        <v>0</v>
      </c>
      <c r="K275" s="222"/>
      <c r="L275" s="39"/>
      <c r="M275" s="223" t="s">
        <v>1</v>
      </c>
      <c r="N275" s="224" t="s">
        <v>43</v>
      </c>
      <c r="O275" s="73"/>
      <c r="P275" s="225">
        <f>O275*H275</f>
        <v>0</v>
      </c>
      <c r="Q275" s="225">
        <v>8.6099999999999996E-2</v>
      </c>
      <c r="R275" s="225">
        <f>Q275*H275</f>
        <v>204.87494999999998</v>
      </c>
      <c r="S275" s="225">
        <v>0</v>
      </c>
      <c r="T275" s="22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7" t="s">
        <v>208</v>
      </c>
      <c r="AT275" s="227" t="s">
        <v>204</v>
      </c>
      <c r="AU275" s="227" t="s">
        <v>87</v>
      </c>
      <c r="AY275" s="18" t="s">
        <v>202</v>
      </c>
      <c r="BE275" s="122">
        <f>IF(N275="základná",J275,0)</f>
        <v>0</v>
      </c>
      <c r="BF275" s="122">
        <f>IF(N275="znížená",J275,0)</f>
        <v>0</v>
      </c>
      <c r="BG275" s="122">
        <f>IF(N275="zákl. prenesená",J275,0)</f>
        <v>0</v>
      </c>
      <c r="BH275" s="122">
        <f>IF(N275="zníž. prenesená",J275,0)</f>
        <v>0</v>
      </c>
      <c r="BI275" s="122">
        <f>IF(N275="nulová",J275,0)</f>
        <v>0</v>
      </c>
      <c r="BJ275" s="18" t="s">
        <v>87</v>
      </c>
      <c r="BK275" s="122">
        <f>ROUND(I275*H275,2)</f>
        <v>0</v>
      </c>
      <c r="BL275" s="18" t="s">
        <v>208</v>
      </c>
      <c r="BM275" s="227" t="s">
        <v>423</v>
      </c>
    </row>
    <row r="276" spans="1:65" s="13" customFormat="1" ht="11.25">
      <c r="B276" s="228"/>
      <c r="C276" s="229"/>
      <c r="D276" s="230" t="s">
        <v>210</v>
      </c>
      <c r="E276" s="231" t="s">
        <v>1</v>
      </c>
      <c r="F276" s="232" t="s">
        <v>424</v>
      </c>
      <c r="G276" s="229"/>
      <c r="H276" s="233">
        <v>2379.5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AT276" s="239" t="s">
        <v>210</v>
      </c>
      <c r="AU276" s="239" t="s">
        <v>87</v>
      </c>
      <c r="AV276" s="13" t="s">
        <v>87</v>
      </c>
      <c r="AW276" s="13" t="s">
        <v>33</v>
      </c>
      <c r="AX276" s="13" t="s">
        <v>81</v>
      </c>
      <c r="AY276" s="239" t="s">
        <v>202</v>
      </c>
    </row>
    <row r="277" spans="1:65" s="14" customFormat="1" ht="11.25">
      <c r="B277" s="240"/>
      <c r="C277" s="241"/>
      <c r="D277" s="230" t="s">
        <v>210</v>
      </c>
      <c r="E277" s="242" t="s">
        <v>1</v>
      </c>
      <c r="F277" s="243" t="s">
        <v>227</v>
      </c>
      <c r="G277" s="241"/>
      <c r="H277" s="244">
        <v>2379.5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9"/>
      <c r="AT277" s="250" t="s">
        <v>210</v>
      </c>
      <c r="AU277" s="250" t="s">
        <v>87</v>
      </c>
      <c r="AV277" s="14" t="s">
        <v>215</v>
      </c>
      <c r="AW277" s="14" t="s">
        <v>33</v>
      </c>
      <c r="AX277" s="14" t="s">
        <v>77</v>
      </c>
      <c r="AY277" s="250" t="s">
        <v>202</v>
      </c>
    </row>
    <row r="278" spans="1:65" s="2" customFormat="1" ht="24.2" customHeight="1">
      <c r="A278" s="36"/>
      <c r="B278" s="37"/>
      <c r="C278" s="215" t="s">
        <v>425</v>
      </c>
      <c r="D278" s="215" t="s">
        <v>204</v>
      </c>
      <c r="E278" s="216" t="s">
        <v>426</v>
      </c>
      <c r="F278" s="217" t="s">
        <v>427</v>
      </c>
      <c r="G278" s="218" t="s">
        <v>223</v>
      </c>
      <c r="H278" s="219">
        <v>475.69799999999998</v>
      </c>
      <c r="I278" s="220"/>
      <c r="J278" s="221">
        <f>ROUND(I278*H278,2)</f>
        <v>0</v>
      </c>
      <c r="K278" s="222"/>
      <c r="L278" s="39"/>
      <c r="M278" s="223" t="s">
        <v>1</v>
      </c>
      <c r="N278" s="224" t="s">
        <v>43</v>
      </c>
      <c r="O278" s="73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7" t="s">
        <v>208</v>
      </c>
      <c r="AT278" s="227" t="s">
        <v>204</v>
      </c>
      <c r="AU278" s="227" t="s">
        <v>87</v>
      </c>
      <c r="AY278" s="18" t="s">
        <v>202</v>
      </c>
      <c r="BE278" s="122">
        <f>IF(N278="základná",J278,0)</f>
        <v>0</v>
      </c>
      <c r="BF278" s="122">
        <f>IF(N278="znížená",J278,0)</f>
        <v>0</v>
      </c>
      <c r="BG278" s="122">
        <f>IF(N278="zákl. prenesená",J278,0)</f>
        <v>0</v>
      </c>
      <c r="BH278" s="122">
        <f>IF(N278="zníž. prenesená",J278,0)</f>
        <v>0</v>
      </c>
      <c r="BI278" s="122">
        <f>IF(N278="nulová",J278,0)</f>
        <v>0</v>
      </c>
      <c r="BJ278" s="18" t="s">
        <v>87</v>
      </c>
      <c r="BK278" s="122">
        <f>ROUND(I278*H278,2)</f>
        <v>0</v>
      </c>
      <c r="BL278" s="18" t="s">
        <v>208</v>
      </c>
      <c r="BM278" s="227" t="s">
        <v>428</v>
      </c>
    </row>
    <row r="279" spans="1:65" s="13" customFormat="1" ht="11.25">
      <c r="B279" s="228"/>
      <c r="C279" s="229"/>
      <c r="D279" s="230" t="s">
        <v>210</v>
      </c>
      <c r="E279" s="231" t="s">
        <v>1</v>
      </c>
      <c r="F279" s="232" t="s">
        <v>429</v>
      </c>
      <c r="G279" s="229"/>
      <c r="H279" s="233">
        <v>475.69799999999998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AT279" s="239" t="s">
        <v>210</v>
      </c>
      <c r="AU279" s="239" t="s">
        <v>87</v>
      </c>
      <c r="AV279" s="13" t="s">
        <v>87</v>
      </c>
      <c r="AW279" s="13" t="s">
        <v>33</v>
      </c>
      <c r="AX279" s="13" t="s">
        <v>81</v>
      </c>
      <c r="AY279" s="239" t="s">
        <v>202</v>
      </c>
    </row>
    <row r="280" spans="1:65" s="2" customFormat="1" ht="49.15" customHeight="1">
      <c r="A280" s="36"/>
      <c r="B280" s="37"/>
      <c r="C280" s="215" t="s">
        <v>430</v>
      </c>
      <c r="D280" s="215" t="s">
        <v>204</v>
      </c>
      <c r="E280" s="216" t="s">
        <v>431</v>
      </c>
      <c r="F280" s="217" t="s">
        <v>432</v>
      </c>
      <c r="G280" s="218" t="s">
        <v>223</v>
      </c>
      <c r="H280" s="219">
        <v>1764.1189999999999</v>
      </c>
      <c r="I280" s="220"/>
      <c r="J280" s="221">
        <f>ROUND(I280*H280,2)</f>
        <v>0</v>
      </c>
      <c r="K280" s="222"/>
      <c r="L280" s="39"/>
      <c r="M280" s="223" t="s">
        <v>1</v>
      </c>
      <c r="N280" s="224" t="s">
        <v>43</v>
      </c>
      <c r="O280" s="73"/>
      <c r="P280" s="225">
        <f>O280*H280</f>
        <v>0</v>
      </c>
      <c r="Q280" s="225">
        <v>2.0000000000000002E-5</v>
      </c>
      <c r="R280" s="225">
        <f>Q280*H280</f>
        <v>3.5282380000000002E-2</v>
      </c>
      <c r="S280" s="225">
        <v>0</v>
      </c>
      <c r="T280" s="22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7" t="s">
        <v>208</v>
      </c>
      <c r="AT280" s="227" t="s">
        <v>204</v>
      </c>
      <c r="AU280" s="227" t="s">
        <v>87</v>
      </c>
      <c r="AY280" s="18" t="s">
        <v>202</v>
      </c>
      <c r="BE280" s="122">
        <f>IF(N280="základná",J280,0)</f>
        <v>0</v>
      </c>
      <c r="BF280" s="122">
        <f>IF(N280="znížená",J280,0)</f>
        <v>0</v>
      </c>
      <c r="BG280" s="122">
        <f>IF(N280="zákl. prenesená",J280,0)</f>
        <v>0</v>
      </c>
      <c r="BH280" s="122">
        <f>IF(N280="zníž. prenesená",J280,0)</f>
        <v>0</v>
      </c>
      <c r="BI280" s="122">
        <f>IF(N280="nulová",J280,0)</f>
        <v>0</v>
      </c>
      <c r="BJ280" s="18" t="s">
        <v>87</v>
      </c>
      <c r="BK280" s="122">
        <f>ROUND(I280*H280,2)</f>
        <v>0</v>
      </c>
      <c r="BL280" s="18" t="s">
        <v>208</v>
      </c>
      <c r="BM280" s="227" t="s">
        <v>433</v>
      </c>
    </row>
    <row r="281" spans="1:65" s="16" customFormat="1" ht="22.5">
      <c r="B281" s="262"/>
      <c r="C281" s="263"/>
      <c r="D281" s="230" t="s">
        <v>210</v>
      </c>
      <c r="E281" s="264" t="s">
        <v>1</v>
      </c>
      <c r="F281" s="265" t="s">
        <v>434</v>
      </c>
      <c r="G281" s="263"/>
      <c r="H281" s="264" t="s">
        <v>1</v>
      </c>
      <c r="I281" s="266"/>
      <c r="J281" s="263"/>
      <c r="K281" s="263"/>
      <c r="L281" s="267"/>
      <c r="M281" s="268"/>
      <c r="N281" s="269"/>
      <c r="O281" s="269"/>
      <c r="P281" s="269"/>
      <c r="Q281" s="269"/>
      <c r="R281" s="269"/>
      <c r="S281" s="269"/>
      <c r="T281" s="270"/>
      <c r="AT281" s="271" t="s">
        <v>210</v>
      </c>
      <c r="AU281" s="271" t="s">
        <v>87</v>
      </c>
      <c r="AV281" s="16" t="s">
        <v>81</v>
      </c>
      <c r="AW281" s="16" t="s">
        <v>33</v>
      </c>
      <c r="AX281" s="16" t="s">
        <v>77</v>
      </c>
      <c r="AY281" s="271" t="s">
        <v>202</v>
      </c>
    </row>
    <row r="282" spans="1:65" s="16" customFormat="1" ht="33.75">
      <c r="B282" s="262"/>
      <c r="C282" s="263"/>
      <c r="D282" s="230" t="s">
        <v>210</v>
      </c>
      <c r="E282" s="264" t="s">
        <v>1</v>
      </c>
      <c r="F282" s="265" t="s">
        <v>435</v>
      </c>
      <c r="G282" s="263"/>
      <c r="H282" s="264" t="s">
        <v>1</v>
      </c>
      <c r="I282" s="266"/>
      <c r="J282" s="263"/>
      <c r="K282" s="263"/>
      <c r="L282" s="267"/>
      <c r="M282" s="268"/>
      <c r="N282" s="269"/>
      <c r="O282" s="269"/>
      <c r="P282" s="269"/>
      <c r="Q282" s="269"/>
      <c r="R282" s="269"/>
      <c r="S282" s="269"/>
      <c r="T282" s="270"/>
      <c r="AT282" s="271" t="s">
        <v>210</v>
      </c>
      <c r="AU282" s="271" t="s">
        <v>87</v>
      </c>
      <c r="AV282" s="16" t="s">
        <v>81</v>
      </c>
      <c r="AW282" s="16" t="s">
        <v>33</v>
      </c>
      <c r="AX282" s="16" t="s">
        <v>77</v>
      </c>
      <c r="AY282" s="271" t="s">
        <v>202</v>
      </c>
    </row>
    <row r="283" spans="1:65" s="16" customFormat="1" ht="33.75">
      <c r="B283" s="262"/>
      <c r="C283" s="263"/>
      <c r="D283" s="230" t="s">
        <v>210</v>
      </c>
      <c r="E283" s="264" t="s">
        <v>1</v>
      </c>
      <c r="F283" s="265" t="s">
        <v>436</v>
      </c>
      <c r="G283" s="263"/>
      <c r="H283" s="264" t="s">
        <v>1</v>
      </c>
      <c r="I283" s="266"/>
      <c r="J283" s="263"/>
      <c r="K283" s="263"/>
      <c r="L283" s="267"/>
      <c r="M283" s="268"/>
      <c r="N283" s="269"/>
      <c r="O283" s="269"/>
      <c r="P283" s="269"/>
      <c r="Q283" s="269"/>
      <c r="R283" s="269"/>
      <c r="S283" s="269"/>
      <c r="T283" s="270"/>
      <c r="AT283" s="271" t="s">
        <v>210</v>
      </c>
      <c r="AU283" s="271" t="s">
        <v>87</v>
      </c>
      <c r="AV283" s="16" t="s">
        <v>81</v>
      </c>
      <c r="AW283" s="16" t="s">
        <v>33</v>
      </c>
      <c r="AX283" s="16" t="s">
        <v>77</v>
      </c>
      <c r="AY283" s="271" t="s">
        <v>202</v>
      </c>
    </row>
    <row r="284" spans="1:65" s="16" customFormat="1" ht="11.25">
      <c r="B284" s="262"/>
      <c r="C284" s="263"/>
      <c r="D284" s="230" t="s">
        <v>210</v>
      </c>
      <c r="E284" s="264" t="s">
        <v>1</v>
      </c>
      <c r="F284" s="265" t="s">
        <v>437</v>
      </c>
      <c r="G284" s="263"/>
      <c r="H284" s="264" t="s">
        <v>1</v>
      </c>
      <c r="I284" s="266"/>
      <c r="J284" s="263"/>
      <c r="K284" s="263"/>
      <c r="L284" s="267"/>
      <c r="M284" s="268"/>
      <c r="N284" s="269"/>
      <c r="O284" s="269"/>
      <c r="P284" s="269"/>
      <c r="Q284" s="269"/>
      <c r="R284" s="269"/>
      <c r="S284" s="269"/>
      <c r="T284" s="270"/>
      <c r="AT284" s="271" t="s">
        <v>210</v>
      </c>
      <c r="AU284" s="271" t="s">
        <v>87</v>
      </c>
      <c r="AV284" s="16" t="s">
        <v>81</v>
      </c>
      <c r="AW284" s="16" t="s">
        <v>33</v>
      </c>
      <c r="AX284" s="16" t="s">
        <v>77</v>
      </c>
      <c r="AY284" s="271" t="s">
        <v>202</v>
      </c>
    </row>
    <row r="285" spans="1:65" s="16" customFormat="1" ht="11.25">
      <c r="B285" s="262"/>
      <c r="C285" s="263"/>
      <c r="D285" s="230" t="s">
        <v>210</v>
      </c>
      <c r="E285" s="264" t="s">
        <v>1</v>
      </c>
      <c r="F285" s="265" t="s">
        <v>438</v>
      </c>
      <c r="G285" s="263"/>
      <c r="H285" s="264" t="s">
        <v>1</v>
      </c>
      <c r="I285" s="266"/>
      <c r="J285" s="263"/>
      <c r="K285" s="263"/>
      <c r="L285" s="267"/>
      <c r="M285" s="268"/>
      <c r="N285" s="269"/>
      <c r="O285" s="269"/>
      <c r="P285" s="269"/>
      <c r="Q285" s="269"/>
      <c r="R285" s="269"/>
      <c r="S285" s="269"/>
      <c r="T285" s="270"/>
      <c r="AT285" s="271" t="s">
        <v>210</v>
      </c>
      <c r="AU285" s="271" t="s">
        <v>87</v>
      </c>
      <c r="AV285" s="16" t="s">
        <v>81</v>
      </c>
      <c r="AW285" s="16" t="s">
        <v>33</v>
      </c>
      <c r="AX285" s="16" t="s">
        <v>77</v>
      </c>
      <c r="AY285" s="271" t="s">
        <v>202</v>
      </c>
    </row>
    <row r="286" spans="1:65" s="13" customFormat="1" ht="22.5">
      <c r="B286" s="228"/>
      <c r="C286" s="229"/>
      <c r="D286" s="230" t="s">
        <v>210</v>
      </c>
      <c r="E286" s="231" t="s">
        <v>1</v>
      </c>
      <c r="F286" s="232" t="s">
        <v>439</v>
      </c>
      <c r="G286" s="229"/>
      <c r="H286" s="233">
        <v>725.54190000000006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AT286" s="239" t="s">
        <v>210</v>
      </c>
      <c r="AU286" s="239" t="s">
        <v>87</v>
      </c>
      <c r="AV286" s="13" t="s">
        <v>87</v>
      </c>
      <c r="AW286" s="13" t="s">
        <v>33</v>
      </c>
      <c r="AX286" s="13" t="s">
        <v>77</v>
      </c>
      <c r="AY286" s="239" t="s">
        <v>202</v>
      </c>
    </row>
    <row r="287" spans="1:65" s="16" customFormat="1" ht="11.25">
      <c r="B287" s="262"/>
      <c r="C287" s="263"/>
      <c r="D287" s="230" t="s">
        <v>210</v>
      </c>
      <c r="E287" s="264" t="s">
        <v>1</v>
      </c>
      <c r="F287" s="265" t="s">
        <v>440</v>
      </c>
      <c r="G287" s="263"/>
      <c r="H287" s="264" t="s">
        <v>1</v>
      </c>
      <c r="I287" s="266"/>
      <c r="J287" s="263"/>
      <c r="K287" s="263"/>
      <c r="L287" s="267"/>
      <c r="M287" s="268"/>
      <c r="N287" s="269"/>
      <c r="O287" s="269"/>
      <c r="P287" s="269"/>
      <c r="Q287" s="269"/>
      <c r="R287" s="269"/>
      <c r="S287" s="269"/>
      <c r="T287" s="270"/>
      <c r="AT287" s="271" t="s">
        <v>210</v>
      </c>
      <c r="AU287" s="271" t="s">
        <v>87</v>
      </c>
      <c r="AV287" s="16" t="s">
        <v>81</v>
      </c>
      <c r="AW287" s="16" t="s">
        <v>33</v>
      </c>
      <c r="AX287" s="16" t="s">
        <v>77</v>
      </c>
      <c r="AY287" s="271" t="s">
        <v>202</v>
      </c>
    </row>
    <row r="288" spans="1:65" s="13" customFormat="1" ht="22.5">
      <c r="B288" s="228"/>
      <c r="C288" s="229"/>
      <c r="D288" s="230" t="s">
        <v>210</v>
      </c>
      <c r="E288" s="231" t="s">
        <v>1</v>
      </c>
      <c r="F288" s="232" t="s">
        <v>441</v>
      </c>
      <c r="G288" s="229"/>
      <c r="H288" s="233">
        <v>1038.5767599999999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AT288" s="239" t="s">
        <v>210</v>
      </c>
      <c r="AU288" s="239" t="s">
        <v>87</v>
      </c>
      <c r="AV288" s="13" t="s">
        <v>87</v>
      </c>
      <c r="AW288" s="13" t="s">
        <v>33</v>
      </c>
      <c r="AX288" s="13" t="s">
        <v>77</v>
      </c>
      <c r="AY288" s="239" t="s">
        <v>202</v>
      </c>
    </row>
    <row r="289" spans="1:65" s="14" customFormat="1" ht="11.25">
      <c r="B289" s="240"/>
      <c r="C289" s="241"/>
      <c r="D289" s="230" t="s">
        <v>210</v>
      </c>
      <c r="E289" s="242" t="s">
        <v>1</v>
      </c>
      <c r="F289" s="243" t="s">
        <v>227</v>
      </c>
      <c r="G289" s="241"/>
      <c r="H289" s="244">
        <v>1764.1186600000001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AT289" s="250" t="s">
        <v>210</v>
      </c>
      <c r="AU289" s="250" t="s">
        <v>87</v>
      </c>
      <c r="AV289" s="14" t="s">
        <v>215</v>
      </c>
      <c r="AW289" s="14" t="s">
        <v>33</v>
      </c>
      <c r="AX289" s="14" t="s">
        <v>81</v>
      </c>
      <c r="AY289" s="250" t="s">
        <v>202</v>
      </c>
    </row>
    <row r="290" spans="1:65" s="2" customFormat="1" ht="14.45" customHeight="1">
      <c r="A290" s="36"/>
      <c r="B290" s="37"/>
      <c r="C290" s="215" t="s">
        <v>442</v>
      </c>
      <c r="D290" s="215" t="s">
        <v>204</v>
      </c>
      <c r="E290" s="216" t="s">
        <v>443</v>
      </c>
      <c r="F290" s="217" t="s">
        <v>444</v>
      </c>
      <c r="G290" s="218" t="s">
        <v>223</v>
      </c>
      <c r="H290" s="219">
        <v>260</v>
      </c>
      <c r="I290" s="220"/>
      <c r="J290" s="221">
        <f>ROUND(I290*H290,2)</f>
        <v>0</v>
      </c>
      <c r="K290" s="222"/>
      <c r="L290" s="39"/>
      <c r="M290" s="223" t="s">
        <v>1</v>
      </c>
      <c r="N290" s="224" t="s">
        <v>43</v>
      </c>
      <c r="O290" s="73"/>
      <c r="P290" s="225">
        <f>O290*H290</f>
        <v>0</v>
      </c>
      <c r="Q290" s="225">
        <v>0</v>
      </c>
      <c r="R290" s="225">
        <f>Q290*H290</f>
        <v>0</v>
      </c>
      <c r="S290" s="225">
        <v>0</v>
      </c>
      <c r="T290" s="22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27" t="s">
        <v>208</v>
      </c>
      <c r="AT290" s="227" t="s">
        <v>204</v>
      </c>
      <c r="AU290" s="227" t="s">
        <v>87</v>
      </c>
      <c r="AY290" s="18" t="s">
        <v>202</v>
      </c>
      <c r="BE290" s="122">
        <f>IF(N290="základná",J290,0)</f>
        <v>0</v>
      </c>
      <c r="BF290" s="122">
        <f>IF(N290="znížená",J290,0)</f>
        <v>0</v>
      </c>
      <c r="BG290" s="122">
        <f>IF(N290="zákl. prenesená",J290,0)</f>
        <v>0</v>
      </c>
      <c r="BH290" s="122">
        <f>IF(N290="zníž. prenesená",J290,0)</f>
        <v>0</v>
      </c>
      <c r="BI290" s="122">
        <f>IF(N290="nulová",J290,0)</f>
        <v>0</v>
      </c>
      <c r="BJ290" s="18" t="s">
        <v>87</v>
      </c>
      <c r="BK290" s="122">
        <f>ROUND(I290*H290,2)</f>
        <v>0</v>
      </c>
      <c r="BL290" s="18" t="s">
        <v>208</v>
      </c>
      <c r="BM290" s="227" t="s">
        <v>445</v>
      </c>
    </row>
    <row r="291" spans="1:65" s="13" customFormat="1" ht="11.25">
      <c r="B291" s="228"/>
      <c r="C291" s="229"/>
      <c r="D291" s="230" t="s">
        <v>210</v>
      </c>
      <c r="E291" s="231" t="s">
        <v>1</v>
      </c>
      <c r="F291" s="232" t="s">
        <v>446</v>
      </c>
      <c r="G291" s="229"/>
      <c r="H291" s="233">
        <v>260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AT291" s="239" t="s">
        <v>210</v>
      </c>
      <c r="AU291" s="239" t="s">
        <v>87</v>
      </c>
      <c r="AV291" s="13" t="s">
        <v>87</v>
      </c>
      <c r="AW291" s="13" t="s">
        <v>33</v>
      </c>
      <c r="AX291" s="13" t="s">
        <v>81</v>
      </c>
      <c r="AY291" s="239" t="s">
        <v>202</v>
      </c>
    </row>
    <row r="292" spans="1:65" s="2" customFormat="1" ht="37.9" customHeight="1">
      <c r="A292" s="36"/>
      <c r="B292" s="37"/>
      <c r="C292" s="215" t="s">
        <v>447</v>
      </c>
      <c r="D292" s="215" t="s">
        <v>204</v>
      </c>
      <c r="E292" s="216" t="s">
        <v>448</v>
      </c>
      <c r="F292" s="217" t="s">
        <v>449</v>
      </c>
      <c r="G292" s="218" t="s">
        <v>223</v>
      </c>
      <c r="H292" s="219">
        <v>2080</v>
      </c>
      <c r="I292" s="220"/>
      <c r="J292" s="221">
        <f>ROUND(I292*H292,2)</f>
        <v>0</v>
      </c>
      <c r="K292" s="222"/>
      <c r="L292" s="39"/>
      <c r="M292" s="223" t="s">
        <v>1</v>
      </c>
      <c r="N292" s="224" t="s">
        <v>43</v>
      </c>
      <c r="O292" s="73"/>
      <c r="P292" s="225">
        <f>O292*H292</f>
        <v>0</v>
      </c>
      <c r="Q292" s="225">
        <v>8.8900000000000003E-3</v>
      </c>
      <c r="R292" s="225">
        <f>Q292*H292</f>
        <v>18.491199999999999</v>
      </c>
      <c r="S292" s="225">
        <v>0</v>
      </c>
      <c r="T292" s="22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7" t="s">
        <v>208</v>
      </c>
      <c r="AT292" s="227" t="s">
        <v>204</v>
      </c>
      <c r="AU292" s="227" t="s">
        <v>87</v>
      </c>
      <c r="AY292" s="18" t="s">
        <v>202</v>
      </c>
      <c r="BE292" s="122">
        <f>IF(N292="základná",J292,0)</f>
        <v>0</v>
      </c>
      <c r="BF292" s="122">
        <f>IF(N292="znížená",J292,0)</f>
        <v>0</v>
      </c>
      <c r="BG292" s="122">
        <f>IF(N292="zákl. prenesená",J292,0)</f>
        <v>0</v>
      </c>
      <c r="BH292" s="122">
        <f>IF(N292="zníž. prenesená",J292,0)</f>
        <v>0</v>
      </c>
      <c r="BI292" s="122">
        <f>IF(N292="nulová",J292,0)</f>
        <v>0</v>
      </c>
      <c r="BJ292" s="18" t="s">
        <v>87</v>
      </c>
      <c r="BK292" s="122">
        <f>ROUND(I292*H292,2)</f>
        <v>0</v>
      </c>
      <c r="BL292" s="18" t="s">
        <v>208</v>
      </c>
      <c r="BM292" s="227" t="s">
        <v>450</v>
      </c>
    </row>
    <row r="293" spans="1:65" s="13" customFormat="1" ht="11.25">
      <c r="B293" s="228"/>
      <c r="C293" s="229"/>
      <c r="D293" s="230" t="s">
        <v>210</v>
      </c>
      <c r="E293" s="231" t="s">
        <v>1</v>
      </c>
      <c r="F293" s="232" t="s">
        <v>451</v>
      </c>
      <c r="G293" s="229"/>
      <c r="H293" s="233">
        <v>2080</v>
      </c>
      <c r="I293" s="234"/>
      <c r="J293" s="229"/>
      <c r="K293" s="229"/>
      <c r="L293" s="235"/>
      <c r="M293" s="236"/>
      <c r="N293" s="237"/>
      <c r="O293" s="237"/>
      <c r="P293" s="237"/>
      <c r="Q293" s="237"/>
      <c r="R293" s="237"/>
      <c r="S293" s="237"/>
      <c r="T293" s="238"/>
      <c r="AT293" s="239" t="s">
        <v>210</v>
      </c>
      <c r="AU293" s="239" t="s">
        <v>87</v>
      </c>
      <c r="AV293" s="13" t="s">
        <v>87</v>
      </c>
      <c r="AW293" s="13" t="s">
        <v>33</v>
      </c>
      <c r="AX293" s="13" t="s">
        <v>81</v>
      </c>
      <c r="AY293" s="239" t="s">
        <v>202</v>
      </c>
    </row>
    <row r="294" spans="1:65" s="2" customFormat="1" ht="14.45" customHeight="1">
      <c r="A294" s="36"/>
      <c r="B294" s="37"/>
      <c r="C294" s="215" t="s">
        <v>452</v>
      </c>
      <c r="D294" s="215" t="s">
        <v>204</v>
      </c>
      <c r="E294" s="216" t="s">
        <v>453</v>
      </c>
      <c r="F294" s="217" t="s">
        <v>454</v>
      </c>
      <c r="G294" s="218" t="s">
        <v>223</v>
      </c>
      <c r="H294" s="219">
        <v>1038.577</v>
      </c>
      <c r="I294" s="220"/>
      <c r="J294" s="221">
        <f>ROUND(I294*H294,2)</f>
        <v>0</v>
      </c>
      <c r="K294" s="222"/>
      <c r="L294" s="39"/>
      <c r="M294" s="223" t="s">
        <v>1</v>
      </c>
      <c r="N294" s="224" t="s">
        <v>43</v>
      </c>
      <c r="O294" s="73"/>
      <c r="P294" s="225">
        <f>O294*H294</f>
        <v>0</v>
      </c>
      <c r="Q294" s="225">
        <v>5.0000000000000002E-5</v>
      </c>
      <c r="R294" s="225">
        <f>Q294*H294</f>
        <v>5.1928850000000006E-2</v>
      </c>
      <c r="S294" s="225">
        <v>0</v>
      </c>
      <c r="T294" s="22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7" t="s">
        <v>208</v>
      </c>
      <c r="AT294" s="227" t="s">
        <v>204</v>
      </c>
      <c r="AU294" s="227" t="s">
        <v>87</v>
      </c>
      <c r="AY294" s="18" t="s">
        <v>202</v>
      </c>
      <c r="BE294" s="122">
        <f>IF(N294="základná",J294,0)</f>
        <v>0</v>
      </c>
      <c r="BF294" s="122">
        <f>IF(N294="znížená",J294,0)</f>
        <v>0</v>
      </c>
      <c r="BG294" s="122">
        <f>IF(N294="zákl. prenesená",J294,0)</f>
        <v>0</v>
      </c>
      <c r="BH294" s="122">
        <f>IF(N294="zníž. prenesená",J294,0)</f>
        <v>0</v>
      </c>
      <c r="BI294" s="122">
        <f>IF(N294="nulová",J294,0)</f>
        <v>0</v>
      </c>
      <c r="BJ294" s="18" t="s">
        <v>87</v>
      </c>
      <c r="BK294" s="122">
        <f>ROUND(I294*H294,2)</f>
        <v>0</v>
      </c>
      <c r="BL294" s="18" t="s">
        <v>208</v>
      </c>
      <c r="BM294" s="227" t="s">
        <v>455</v>
      </c>
    </row>
    <row r="295" spans="1:65" s="16" customFormat="1" ht="33.75">
      <c r="B295" s="262"/>
      <c r="C295" s="263"/>
      <c r="D295" s="230" t="s">
        <v>210</v>
      </c>
      <c r="E295" s="264" t="s">
        <v>1</v>
      </c>
      <c r="F295" s="265" t="s">
        <v>456</v>
      </c>
      <c r="G295" s="263"/>
      <c r="H295" s="264" t="s">
        <v>1</v>
      </c>
      <c r="I295" s="266"/>
      <c r="J295" s="263"/>
      <c r="K295" s="263"/>
      <c r="L295" s="267"/>
      <c r="M295" s="268"/>
      <c r="N295" s="269"/>
      <c r="O295" s="269"/>
      <c r="P295" s="269"/>
      <c r="Q295" s="269"/>
      <c r="R295" s="269"/>
      <c r="S295" s="269"/>
      <c r="T295" s="270"/>
      <c r="AT295" s="271" t="s">
        <v>210</v>
      </c>
      <c r="AU295" s="271" t="s">
        <v>87</v>
      </c>
      <c r="AV295" s="16" t="s">
        <v>81</v>
      </c>
      <c r="AW295" s="16" t="s">
        <v>33</v>
      </c>
      <c r="AX295" s="16" t="s">
        <v>77</v>
      </c>
      <c r="AY295" s="271" t="s">
        <v>202</v>
      </c>
    </row>
    <row r="296" spans="1:65" s="16" customFormat="1" ht="22.5">
      <c r="B296" s="262"/>
      <c r="C296" s="263"/>
      <c r="D296" s="230" t="s">
        <v>210</v>
      </c>
      <c r="E296" s="264" t="s">
        <v>1</v>
      </c>
      <c r="F296" s="265" t="s">
        <v>457</v>
      </c>
      <c r="G296" s="263"/>
      <c r="H296" s="264" t="s">
        <v>1</v>
      </c>
      <c r="I296" s="266"/>
      <c r="J296" s="263"/>
      <c r="K296" s="263"/>
      <c r="L296" s="267"/>
      <c r="M296" s="268"/>
      <c r="N296" s="269"/>
      <c r="O296" s="269"/>
      <c r="P296" s="269"/>
      <c r="Q296" s="269"/>
      <c r="R296" s="269"/>
      <c r="S296" s="269"/>
      <c r="T296" s="270"/>
      <c r="AT296" s="271" t="s">
        <v>210</v>
      </c>
      <c r="AU296" s="271" t="s">
        <v>87</v>
      </c>
      <c r="AV296" s="16" t="s">
        <v>81</v>
      </c>
      <c r="AW296" s="16" t="s">
        <v>33</v>
      </c>
      <c r="AX296" s="16" t="s">
        <v>77</v>
      </c>
      <c r="AY296" s="271" t="s">
        <v>202</v>
      </c>
    </row>
    <row r="297" spans="1:65" s="16" customFormat="1" ht="11.25">
      <c r="B297" s="262"/>
      <c r="C297" s="263"/>
      <c r="D297" s="230" t="s">
        <v>210</v>
      </c>
      <c r="E297" s="264" t="s">
        <v>1</v>
      </c>
      <c r="F297" s="265" t="s">
        <v>437</v>
      </c>
      <c r="G297" s="263"/>
      <c r="H297" s="264" t="s">
        <v>1</v>
      </c>
      <c r="I297" s="266"/>
      <c r="J297" s="263"/>
      <c r="K297" s="263"/>
      <c r="L297" s="267"/>
      <c r="M297" s="268"/>
      <c r="N297" s="269"/>
      <c r="O297" s="269"/>
      <c r="P297" s="269"/>
      <c r="Q297" s="269"/>
      <c r="R297" s="269"/>
      <c r="S297" s="269"/>
      <c r="T297" s="270"/>
      <c r="AT297" s="271" t="s">
        <v>210</v>
      </c>
      <c r="AU297" s="271" t="s">
        <v>87</v>
      </c>
      <c r="AV297" s="16" t="s">
        <v>81</v>
      </c>
      <c r="AW297" s="16" t="s">
        <v>33</v>
      </c>
      <c r="AX297" s="16" t="s">
        <v>77</v>
      </c>
      <c r="AY297" s="271" t="s">
        <v>202</v>
      </c>
    </row>
    <row r="298" spans="1:65" s="16" customFormat="1" ht="11.25">
      <c r="B298" s="262"/>
      <c r="C298" s="263"/>
      <c r="D298" s="230" t="s">
        <v>210</v>
      </c>
      <c r="E298" s="264" t="s">
        <v>1</v>
      </c>
      <c r="F298" s="265" t="s">
        <v>440</v>
      </c>
      <c r="G298" s="263"/>
      <c r="H298" s="264" t="s">
        <v>1</v>
      </c>
      <c r="I298" s="266"/>
      <c r="J298" s="263"/>
      <c r="K298" s="263"/>
      <c r="L298" s="267"/>
      <c r="M298" s="268"/>
      <c r="N298" s="269"/>
      <c r="O298" s="269"/>
      <c r="P298" s="269"/>
      <c r="Q298" s="269"/>
      <c r="R298" s="269"/>
      <c r="S298" s="269"/>
      <c r="T298" s="270"/>
      <c r="AT298" s="271" t="s">
        <v>210</v>
      </c>
      <c r="AU298" s="271" t="s">
        <v>87</v>
      </c>
      <c r="AV298" s="16" t="s">
        <v>81</v>
      </c>
      <c r="AW298" s="16" t="s">
        <v>33</v>
      </c>
      <c r="AX298" s="16" t="s">
        <v>77</v>
      </c>
      <c r="AY298" s="271" t="s">
        <v>202</v>
      </c>
    </row>
    <row r="299" spans="1:65" s="13" customFormat="1" ht="22.5">
      <c r="B299" s="228"/>
      <c r="C299" s="229"/>
      <c r="D299" s="230" t="s">
        <v>210</v>
      </c>
      <c r="E299" s="231" t="s">
        <v>1</v>
      </c>
      <c r="F299" s="232" t="s">
        <v>441</v>
      </c>
      <c r="G299" s="229"/>
      <c r="H299" s="233">
        <v>1038.5767599999999</v>
      </c>
      <c r="I299" s="234"/>
      <c r="J299" s="229"/>
      <c r="K299" s="229"/>
      <c r="L299" s="235"/>
      <c r="M299" s="236"/>
      <c r="N299" s="237"/>
      <c r="O299" s="237"/>
      <c r="P299" s="237"/>
      <c r="Q299" s="237"/>
      <c r="R299" s="237"/>
      <c r="S299" s="237"/>
      <c r="T299" s="238"/>
      <c r="AT299" s="239" t="s">
        <v>210</v>
      </c>
      <c r="AU299" s="239" t="s">
        <v>87</v>
      </c>
      <c r="AV299" s="13" t="s">
        <v>87</v>
      </c>
      <c r="AW299" s="13" t="s">
        <v>33</v>
      </c>
      <c r="AX299" s="13" t="s">
        <v>77</v>
      </c>
      <c r="AY299" s="239" t="s">
        <v>202</v>
      </c>
    </row>
    <row r="300" spans="1:65" s="14" customFormat="1" ht="11.25">
      <c r="B300" s="240"/>
      <c r="C300" s="241"/>
      <c r="D300" s="230" t="s">
        <v>210</v>
      </c>
      <c r="E300" s="242" t="s">
        <v>1</v>
      </c>
      <c r="F300" s="243" t="s">
        <v>227</v>
      </c>
      <c r="G300" s="241"/>
      <c r="H300" s="244">
        <v>1038.5767599999999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AT300" s="250" t="s">
        <v>210</v>
      </c>
      <c r="AU300" s="250" t="s">
        <v>87</v>
      </c>
      <c r="AV300" s="14" t="s">
        <v>215</v>
      </c>
      <c r="AW300" s="14" t="s">
        <v>33</v>
      </c>
      <c r="AX300" s="14" t="s">
        <v>81</v>
      </c>
      <c r="AY300" s="250" t="s">
        <v>202</v>
      </c>
    </row>
    <row r="301" spans="1:65" s="2" customFormat="1" ht="37.9" customHeight="1">
      <c r="A301" s="36"/>
      <c r="B301" s="37"/>
      <c r="C301" s="215" t="s">
        <v>458</v>
      </c>
      <c r="D301" s="215" t="s">
        <v>204</v>
      </c>
      <c r="E301" s="216" t="s">
        <v>459</v>
      </c>
      <c r="F301" s="217" t="s">
        <v>460</v>
      </c>
      <c r="G301" s="218" t="s">
        <v>223</v>
      </c>
      <c r="H301" s="219">
        <v>809.6</v>
      </c>
      <c r="I301" s="220"/>
      <c r="J301" s="221">
        <f>ROUND(I301*H301,2)</f>
        <v>0</v>
      </c>
      <c r="K301" s="222"/>
      <c r="L301" s="39"/>
      <c r="M301" s="223" t="s">
        <v>1</v>
      </c>
      <c r="N301" s="224" t="s">
        <v>43</v>
      </c>
      <c r="O301" s="73"/>
      <c r="P301" s="225">
        <f>O301*H301</f>
        <v>0</v>
      </c>
      <c r="Q301" s="225">
        <v>3.0300000000000001E-3</v>
      </c>
      <c r="R301" s="225">
        <f>Q301*H301</f>
        <v>2.4530880000000002</v>
      </c>
      <c r="S301" s="225">
        <v>0</v>
      </c>
      <c r="T301" s="22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7" t="s">
        <v>208</v>
      </c>
      <c r="AT301" s="227" t="s">
        <v>204</v>
      </c>
      <c r="AU301" s="227" t="s">
        <v>87</v>
      </c>
      <c r="AY301" s="18" t="s">
        <v>202</v>
      </c>
      <c r="BE301" s="122">
        <f>IF(N301="základná",J301,0)</f>
        <v>0</v>
      </c>
      <c r="BF301" s="122">
        <f>IF(N301="znížená",J301,0)</f>
        <v>0</v>
      </c>
      <c r="BG301" s="122">
        <f>IF(N301="zákl. prenesená",J301,0)</f>
        <v>0</v>
      </c>
      <c r="BH301" s="122">
        <f>IF(N301="zníž. prenesená",J301,0)</f>
        <v>0</v>
      </c>
      <c r="BI301" s="122">
        <f>IF(N301="nulová",J301,0)</f>
        <v>0</v>
      </c>
      <c r="BJ301" s="18" t="s">
        <v>87</v>
      </c>
      <c r="BK301" s="122">
        <f>ROUND(I301*H301,2)</f>
        <v>0</v>
      </c>
      <c r="BL301" s="18" t="s">
        <v>208</v>
      </c>
      <c r="BM301" s="227" t="s">
        <v>461</v>
      </c>
    </row>
    <row r="302" spans="1:65" s="13" customFormat="1" ht="11.25">
      <c r="B302" s="228"/>
      <c r="C302" s="229"/>
      <c r="D302" s="230" t="s">
        <v>210</v>
      </c>
      <c r="E302" s="231" t="s">
        <v>1</v>
      </c>
      <c r="F302" s="232" t="s">
        <v>462</v>
      </c>
      <c r="G302" s="229"/>
      <c r="H302" s="233">
        <v>809.6</v>
      </c>
      <c r="I302" s="234"/>
      <c r="J302" s="229"/>
      <c r="K302" s="229"/>
      <c r="L302" s="235"/>
      <c r="M302" s="236"/>
      <c r="N302" s="237"/>
      <c r="O302" s="237"/>
      <c r="P302" s="237"/>
      <c r="Q302" s="237"/>
      <c r="R302" s="237"/>
      <c r="S302" s="237"/>
      <c r="T302" s="238"/>
      <c r="AT302" s="239" t="s">
        <v>210</v>
      </c>
      <c r="AU302" s="239" t="s">
        <v>87</v>
      </c>
      <c r="AV302" s="13" t="s">
        <v>87</v>
      </c>
      <c r="AW302" s="13" t="s">
        <v>33</v>
      </c>
      <c r="AX302" s="13" t="s">
        <v>81</v>
      </c>
      <c r="AY302" s="239" t="s">
        <v>202</v>
      </c>
    </row>
    <row r="303" spans="1:65" s="2" customFormat="1" ht="24.2" customHeight="1">
      <c r="A303" s="36"/>
      <c r="B303" s="37"/>
      <c r="C303" s="215" t="s">
        <v>463</v>
      </c>
      <c r="D303" s="215" t="s">
        <v>204</v>
      </c>
      <c r="E303" s="216" t="s">
        <v>464</v>
      </c>
      <c r="F303" s="217" t="s">
        <v>465</v>
      </c>
      <c r="G303" s="218" t="s">
        <v>466</v>
      </c>
      <c r="H303" s="219">
        <v>240</v>
      </c>
      <c r="I303" s="220"/>
      <c r="J303" s="221">
        <f>ROUND(I303*H303,2)</f>
        <v>0</v>
      </c>
      <c r="K303" s="222"/>
      <c r="L303" s="39"/>
      <c r="M303" s="223" t="s">
        <v>1</v>
      </c>
      <c r="N303" s="224" t="s">
        <v>43</v>
      </c>
      <c r="O303" s="73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7" t="s">
        <v>208</v>
      </c>
      <c r="AT303" s="227" t="s">
        <v>204</v>
      </c>
      <c r="AU303" s="227" t="s">
        <v>87</v>
      </c>
      <c r="AY303" s="18" t="s">
        <v>202</v>
      </c>
      <c r="BE303" s="122">
        <f>IF(N303="základná",J303,0)</f>
        <v>0</v>
      </c>
      <c r="BF303" s="122">
        <f>IF(N303="znížená",J303,0)</f>
        <v>0</v>
      </c>
      <c r="BG303" s="122">
        <f>IF(N303="zákl. prenesená",J303,0)</f>
        <v>0</v>
      </c>
      <c r="BH303" s="122">
        <f>IF(N303="zníž. prenesená",J303,0)</f>
        <v>0</v>
      </c>
      <c r="BI303" s="122">
        <f>IF(N303="nulová",J303,0)</f>
        <v>0</v>
      </c>
      <c r="BJ303" s="18" t="s">
        <v>87</v>
      </c>
      <c r="BK303" s="122">
        <f>ROUND(I303*H303,2)</f>
        <v>0</v>
      </c>
      <c r="BL303" s="18" t="s">
        <v>208</v>
      </c>
      <c r="BM303" s="227" t="s">
        <v>467</v>
      </c>
    </row>
    <row r="304" spans="1:65" s="13" customFormat="1" ht="11.25">
      <c r="B304" s="228"/>
      <c r="C304" s="229"/>
      <c r="D304" s="230" t="s">
        <v>210</v>
      </c>
      <c r="E304" s="231" t="s">
        <v>1</v>
      </c>
      <c r="F304" s="232" t="s">
        <v>468</v>
      </c>
      <c r="G304" s="229"/>
      <c r="H304" s="233">
        <v>240</v>
      </c>
      <c r="I304" s="234"/>
      <c r="J304" s="229"/>
      <c r="K304" s="229"/>
      <c r="L304" s="235"/>
      <c r="M304" s="236"/>
      <c r="N304" s="237"/>
      <c r="O304" s="237"/>
      <c r="P304" s="237"/>
      <c r="Q304" s="237"/>
      <c r="R304" s="237"/>
      <c r="S304" s="237"/>
      <c r="T304" s="238"/>
      <c r="AT304" s="239" t="s">
        <v>210</v>
      </c>
      <c r="AU304" s="239" t="s">
        <v>87</v>
      </c>
      <c r="AV304" s="13" t="s">
        <v>87</v>
      </c>
      <c r="AW304" s="13" t="s">
        <v>33</v>
      </c>
      <c r="AX304" s="13" t="s">
        <v>81</v>
      </c>
      <c r="AY304" s="239" t="s">
        <v>202</v>
      </c>
    </row>
    <row r="305" spans="1:65" s="2" customFormat="1" ht="24.2" customHeight="1">
      <c r="A305" s="36"/>
      <c r="B305" s="37"/>
      <c r="C305" s="215" t="s">
        <v>469</v>
      </c>
      <c r="D305" s="215" t="s">
        <v>204</v>
      </c>
      <c r="E305" s="216" t="s">
        <v>470</v>
      </c>
      <c r="F305" s="217" t="s">
        <v>471</v>
      </c>
      <c r="G305" s="218" t="s">
        <v>230</v>
      </c>
      <c r="H305" s="219">
        <v>600</v>
      </c>
      <c r="I305" s="220"/>
      <c r="J305" s="221">
        <f>ROUND(I305*H305,2)</f>
        <v>0</v>
      </c>
      <c r="K305" s="222"/>
      <c r="L305" s="39"/>
      <c r="M305" s="223" t="s">
        <v>1</v>
      </c>
      <c r="N305" s="224" t="s">
        <v>43</v>
      </c>
      <c r="O305" s="73"/>
      <c r="P305" s="225">
        <f>O305*H305</f>
        <v>0</v>
      </c>
      <c r="Q305" s="225">
        <v>0</v>
      </c>
      <c r="R305" s="225">
        <f>Q305*H305</f>
        <v>0</v>
      </c>
      <c r="S305" s="225">
        <v>0</v>
      </c>
      <c r="T305" s="22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27" t="s">
        <v>208</v>
      </c>
      <c r="AT305" s="227" t="s">
        <v>204</v>
      </c>
      <c r="AU305" s="227" t="s">
        <v>87</v>
      </c>
      <c r="AY305" s="18" t="s">
        <v>202</v>
      </c>
      <c r="BE305" s="122">
        <f>IF(N305="základná",J305,0)</f>
        <v>0</v>
      </c>
      <c r="BF305" s="122">
        <f>IF(N305="znížená",J305,0)</f>
        <v>0</v>
      </c>
      <c r="BG305" s="122">
        <f>IF(N305="zákl. prenesená",J305,0)</f>
        <v>0</v>
      </c>
      <c r="BH305" s="122">
        <f>IF(N305="zníž. prenesená",J305,0)</f>
        <v>0</v>
      </c>
      <c r="BI305" s="122">
        <f>IF(N305="nulová",J305,0)</f>
        <v>0</v>
      </c>
      <c r="BJ305" s="18" t="s">
        <v>87</v>
      </c>
      <c r="BK305" s="122">
        <f>ROUND(I305*H305,2)</f>
        <v>0</v>
      </c>
      <c r="BL305" s="18" t="s">
        <v>208</v>
      </c>
      <c r="BM305" s="227" t="s">
        <v>472</v>
      </c>
    </row>
    <row r="306" spans="1:65" s="13" customFormat="1" ht="11.25">
      <c r="B306" s="228"/>
      <c r="C306" s="229"/>
      <c r="D306" s="230" t="s">
        <v>210</v>
      </c>
      <c r="E306" s="231" t="s">
        <v>1</v>
      </c>
      <c r="F306" s="232" t="s">
        <v>473</v>
      </c>
      <c r="G306" s="229"/>
      <c r="H306" s="233">
        <v>600</v>
      </c>
      <c r="I306" s="234"/>
      <c r="J306" s="229"/>
      <c r="K306" s="229"/>
      <c r="L306" s="235"/>
      <c r="M306" s="236"/>
      <c r="N306" s="237"/>
      <c r="O306" s="237"/>
      <c r="P306" s="237"/>
      <c r="Q306" s="237"/>
      <c r="R306" s="237"/>
      <c r="S306" s="237"/>
      <c r="T306" s="238"/>
      <c r="AT306" s="239" t="s">
        <v>210</v>
      </c>
      <c r="AU306" s="239" t="s">
        <v>87</v>
      </c>
      <c r="AV306" s="13" t="s">
        <v>87</v>
      </c>
      <c r="AW306" s="13" t="s">
        <v>33</v>
      </c>
      <c r="AX306" s="13" t="s">
        <v>81</v>
      </c>
      <c r="AY306" s="239" t="s">
        <v>202</v>
      </c>
    </row>
    <row r="307" spans="1:65" s="2" customFormat="1" ht="24.2" customHeight="1">
      <c r="A307" s="36"/>
      <c r="B307" s="37"/>
      <c r="C307" s="215" t="s">
        <v>474</v>
      </c>
      <c r="D307" s="215" t="s">
        <v>204</v>
      </c>
      <c r="E307" s="216" t="s">
        <v>475</v>
      </c>
      <c r="F307" s="217" t="s">
        <v>476</v>
      </c>
      <c r="G307" s="218" t="s">
        <v>230</v>
      </c>
      <c r="H307" s="219">
        <v>1800</v>
      </c>
      <c r="I307" s="220"/>
      <c r="J307" s="221">
        <f>ROUND(I307*H307,2)</f>
        <v>0</v>
      </c>
      <c r="K307" s="222"/>
      <c r="L307" s="39"/>
      <c r="M307" s="223" t="s">
        <v>1</v>
      </c>
      <c r="N307" s="224" t="s">
        <v>43</v>
      </c>
      <c r="O307" s="73"/>
      <c r="P307" s="225">
        <f>O307*H307</f>
        <v>0</v>
      </c>
      <c r="Q307" s="225">
        <v>2.49E-3</v>
      </c>
      <c r="R307" s="225">
        <f>Q307*H307</f>
        <v>4.4820000000000002</v>
      </c>
      <c r="S307" s="225">
        <v>0</v>
      </c>
      <c r="T307" s="22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27" t="s">
        <v>208</v>
      </c>
      <c r="AT307" s="227" t="s">
        <v>204</v>
      </c>
      <c r="AU307" s="227" t="s">
        <v>87</v>
      </c>
      <c r="AY307" s="18" t="s">
        <v>202</v>
      </c>
      <c r="BE307" s="122">
        <f>IF(N307="základná",J307,0)</f>
        <v>0</v>
      </c>
      <c r="BF307" s="122">
        <f>IF(N307="znížená",J307,0)</f>
        <v>0</v>
      </c>
      <c r="BG307" s="122">
        <f>IF(N307="zákl. prenesená",J307,0)</f>
        <v>0</v>
      </c>
      <c r="BH307" s="122">
        <f>IF(N307="zníž. prenesená",J307,0)</f>
        <v>0</v>
      </c>
      <c r="BI307" s="122">
        <f>IF(N307="nulová",J307,0)</f>
        <v>0</v>
      </c>
      <c r="BJ307" s="18" t="s">
        <v>87</v>
      </c>
      <c r="BK307" s="122">
        <f>ROUND(I307*H307,2)</f>
        <v>0</v>
      </c>
      <c r="BL307" s="18" t="s">
        <v>208</v>
      </c>
      <c r="BM307" s="227" t="s">
        <v>477</v>
      </c>
    </row>
    <row r="308" spans="1:65" s="13" customFormat="1" ht="11.25">
      <c r="B308" s="228"/>
      <c r="C308" s="229"/>
      <c r="D308" s="230" t="s">
        <v>210</v>
      </c>
      <c r="E308" s="231" t="s">
        <v>1</v>
      </c>
      <c r="F308" s="232" t="s">
        <v>478</v>
      </c>
      <c r="G308" s="229"/>
      <c r="H308" s="233">
        <v>1800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AT308" s="239" t="s">
        <v>210</v>
      </c>
      <c r="AU308" s="239" t="s">
        <v>87</v>
      </c>
      <c r="AV308" s="13" t="s">
        <v>87</v>
      </c>
      <c r="AW308" s="13" t="s">
        <v>33</v>
      </c>
      <c r="AX308" s="13" t="s">
        <v>81</v>
      </c>
      <c r="AY308" s="239" t="s">
        <v>202</v>
      </c>
    </row>
    <row r="309" spans="1:65" s="2" customFormat="1" ht="24.2" customHeight="1">
      <c r="A309" s="36"/>
      <c r="B309" s="37"/>
      <c r="C309" s="215" t="s">
        <v>479</v>
      </c>
      <c r="D309" s="215" t="s">
        <v>204</v>
      </c>
      <c r="E309" s="216" t="s">
        <v>480</v>
      </c>
      <c r="F309" s="217" t="s">
        <v>481</v>
      </c>
      <c r="G309" s="218" t="s">
        <v>230</v>
      </c>
      <c r="H309" s="219">
        <v>600</v>
      </c>
      <c r="I309" s="220"/>
      <c r="J309" s="221">
        <f>ROUND(I309*H309,2)</f>
        <v>0</v>
      </c>
      <c r="K309" s="222"/>
      <c r="L309" s="39"/>
      <c r="M309" s="223" t="s">
        <v>1</v>
      </c>
      <c r="N309" s="224" t="s">
        <v>43</v>
      </c>
      <c r="O309" s="73"/>
      <c r="P309" s="225">
        <f>O309*H309</f>
        <v>0</v>
      </c>
      <c r="Q309" s="225">
        <v>0</v>
      </c>
      <c r="R309" s="225">
        <f>Q309*H309</f>
        <v>0</v>
      </c>
      <c r="S309" s="225">
        <v>0</v>
      </c>
      <c r="T309" s="22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27" t="s">
        <v>208</v>
      </c>
      <c r="AT309" s="227" t="s">
        <v>204</v>
      </c>
      <c r="AU309" s="227" t="s">
        <v>87</v>
      </c>
      <c r="AY309" s="18" t="s">
        <v>202</v>
      </c>
      <c r="BE309" s="122">
        <f>IF(N309="základná",J309,0)</f>
        <v>0</v>
      </c>
      <c r="BF309" s="122">
        <f>IF(N309="znížená",J309,0)</f>
        <v>0</v>
      </c>
      <c r="BG309" s="122">
        <f>IF(N309="zákl. prenesená",J309,0)</f>
        <v>0</v>
      </c>
      <c r="BH309" s="122">
        <f>IF(N309="zníž. prenesená",J309,0)</f>
        <v>0</v>
      </c>
      <c r="BI309" s="122">
        <f>IF(N309="nulová",J309,0)</f>
        <v>0</v>
      </c>
      <c r="BJ309" s="18" t="s">
        <v>87</v>
      </c>
      <c r="BK309" s="122">
        <f>ROUND(I309*H309,2)</f>
        <v>0</v>
      </c>
      <c r="BL309" s="18" t="s">
        <v>208</v>
      </c>
      <c r="BM309" s="227" t="s">
        <v>482</v>
      </c>
    </row>
    <row r="310" spans="1:65" s="2" customFormat="1" ht="14.45" customHeight="1">
      <c r="A310" s="36"/>
      <c r="B310" s="37"/>
      <c r="C310" s="215" t="s">
        <v>483</v>
      </c>
      <c r="D310" s="215" t="s">
        <v>204</v>
      </c>
      <c r="E310" s="216" t="s">
        <v>484</v>
      </c>
      <c r="F310" s="217" t="s">
        <v>485</v>
      </c>
      <c r="G310" s="218" t="s">
        <v>287</v>
      </c>
      <c r="H310" s="219">
        <v>1</v>
      </c>
      <c r="I310" s="220"/>
      <c r="J310" s="221">
        <f>ROUND(I310*H310,2)</f>
        <v>0</v>
      </c>
      <c r="K310" s="222"/>
      <c r="L310" s="39"/>
      <c r="M310" s="223" t="s">
        <v>1</v>
      </c>
      <c r="N310" s="224" t="s">
        <v>43</v>
      </c>
      <c r="O310" s="73"/>
      <c r="P310" s="225">
        <f>O310*H310</f>
        <v>0</v>
      </c>
      <c r="Q310" s="225">
        <v>4.2300000000000003E-3</v>
      </c>
      <c r="R310" s="225">
        <f>Q310*H310</f>
        <v>4.2300000000000003E-3</v>
      </c>
      <c r="S310" s="225">
        <v>0</v>
      </c>
      <c r="T310" s="22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27" t="s">
        <v>208</v>
      </c>
      <c r="AT310" s="227" t="s">
        <v>204</v>
      </c>
      <c r="AU310" s="227" t="s">
        <v>87</v>
      </c>
      <c r="AY310" s="18" t="s">
        <v>202</v>
      </c>
      <c r="BE310" s="122">
        <f>IF(N310="základná",J310,0)</f>
        <v>0</v>
      </c>
      <c r="BF310" s="122">
        <f>IF(N310="znížená",J310,0)</f>
        <v>0</v>
      </c>
      <c r="BG310" s="122">
        <f>IF(N310="zákl. prenesená",J310,0)</f>
        <v>0</v>
      </c>
      <c r="BH310" s="122">
        <f>IF(N310="zníž. prenesená",J310,0)</f>
        <v>0</v>
      </c>
      <c r="BI310" s="122">
        <f>IF(N310="nulová",J310,0)</f>
        <v>0</v>
      </c>
      <c r="BJ310" s="18" t="s">
        <v>87</v>
      </c>
      <c r="BK310" s="122">
        <f>ROUND(I310*H310,2)</f>
        <v>0</v>
      </c>
      <c r="BL310" s="18" t="s">
        <v>208</v>
      </c>
      <c r="BM310" s="227" t="s">
        <v>486</v>
      </c>
    </row>
    <row r="311" spans="1:65" s="13" customFormat="1" ht="11.25">
      <c r="B311" s="228"/>
      <c r="C311" s="229"/>
      <c r="D311" s="230" t="s">
        <v>210</v>
      </c>
      <c r="E311" s="231" t="s">
        <v>1</v>
      </c>
      <c r="F311" s="232" t="s">
        <v>487</v>
      </c>
      <c r="G311" s="229"/>
      <c r="H311" s="233">
        <v>1</v>
      </c>
      <c r="I311" s="234"/>
      <c r="J311" s="229"/>
      <c r="K311" s="229"/>
      <c r="L311" s="235"/>
      <c r="M311" s="236"/>
      <c r="N311" s="237"/>
      <c r="O311" s="237"/>
      <c r="P311" s="237"/>
      <c r="Q311" s="237"/>
      <c r="R311" s="237"/>
      <c r="S311" s="237"/>
      <c r="T311" s="238"/>
      <c r="AT311" s="239" t="s">
        <v>210</v>
      </c>
      <c r="AU311" s="239" t="s">
        <v>87</v>
      </c>
      <c r="AV311" s="13" t="s">
        <v>87</v>
      </c>
      <c r="AW311" s="13" t="s">
        <v>33</v>
      </c>
      <c r="AX311" s="13" t="s">
        <v>81</v>
      </c>
      <c r="AY311" s="239" t="s">
        <v>202</v>
      </c>
    </row>
    <row r="312" spans="1:65" s="2" customFormat="1" ht="24.2" customHeight="1">
      <c r="A312" s="36"/>
      <c r="B312" s="37"/>
      <c r="C312" s="272" t="s">
        <v>488</v>
      </c>
      <c r="D312" s="272" t="s">
        <v>489</v>
      </c>
      <c r="E312" s="273" t="s">
        <v>490</v>
      </c>
      <c r="F312" s="274" t="s">
        <v>491</v>
      </c>
      <c r="G312" s="275" t="s">
        <v>287</v>
      </c>
      <c r="H312" s="276">
        <v>1</v>
      </c>
      <c r="I312" s="277"/>
      <c r="J312" s="278">
        <f>ROUND(I312*H312,2)</f>
        <v>0</v>
      </c>
      <c r="K312" s="279"/>
      <c r="L312" s="280"/>
      <c r="M312" s="281" t="s">
        <v>1</v>
      </c>
      <c r="N312" s="282" t="s">
        <v>43</v>
      </c>
      <c r="O312" s="73"/>
      <c r="P312" s="225">
        <f>O312*H312</f>
        <v>0</v>
      </c>
      <c r="Q312" s="225">
        <v>0</v>
      </c>
      <c r="R312" s="225">
        <f>Q312*H312</f>
        <v>0</v>
      </c>
      <c r="S312" s="225">
        <v>0</v>
      </c>
      <c r="T312" s="22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27" t="s">
        <v>244</v>
      </c>
      <c r="AT312" s="227" t="s">
        <v>489</v>
      </c>
      <c r="AU312" s="227" t="s">
        <v>87</v>
      </c>
      <c r="AY312" s="18" t="s">
        <v>202</v>
      </c>
      <c r="BE312" s="122">
        <f>IF(N312="základná",J312,0)</f>
        <v>0</v>
      </c>
      <c r="BF312" s="122">
        <f>IF(N312="znížená",J312,0)</f>
        <v>0</v>
      </c>
      <c r="BG312" s="122">
        <f>IF(N312="zákl. prenesená",J312,0)</f>
        <v>0</v>
      </c>
      <c r="BH312" s="122">
        <f>IF(N312="zníž. prenesená",J312,0)</f>
        <v>0</v>
      </c>
      <c r="BI312" s="122">
        <f>IF(N312="nulová",J312,0)</f>
        <v>0</v>
      </c>
      <c r="BJ312" s="18" t="s">
        <v>87</v>
      </c>
      <c r="BK312" s="122">
        <f>ROUND(I312*H312,2)</f>
        <v>0</v>
      </c>
      <c r="BL312" s="18" t="s">
        <v>208</v>
      </c>
      <c r="BM312" s="227" t="s">
        <v>492</v>
      </c>
    </row>
    <row r="313" spans="1:65" s="13" customFormat="1" ht="11.25">
      <c r="B313" s="228"/>
      <c r="C313" s="229"/>
      <c r="D313" s="230" t="s">
        <v>210</v>
      </c>
      <c r="E313" s="231" t="s">
        <v>1</v>
      </c>
      <c r="F313" s="232" t="s">
        <v>493</v>
      </c>
      <c r="G313" s="229"/>
      <c r="H313" s="233">
        <v>1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AT313" s="239" t="s">
        <v>210</v>
      </c>
      <c r="AU313" s="239" t="s">
        <v>87</v>
      </c>
      <c r="AV313" s="13" t="s">
        <v>87</v>
      </c>
      <c r="AW313" s="13" t="s">
        <v>33</v>
      </c>
      <c r="AX313" s="13" t="s">
        <v>81</v>
      </c>
      <c r="AY313" s="239" t="s">
        <v>202</v>
      </c>
    </row>
    <row r="314" spans="1:65" s="2" customFormat="1" ht="24.2" customHeight="1">
      <c r="A314" s="36"/>
      <c r="B314" s="37"/>
      <c r="C314" s="215" t="s">
        <v>494</v>
      </c>
      <c r="D314" s="215" t="s">
        <v>204</v>
      </c>
      <c r="E314" s="216" t="s">
        <v>495</v>
      </c>
      <c r="F314" s="217" t="s">
        <v>496</v>
      </c>
      <c r="G314" s="218" t="s">
        <v>287</v>
      </c>
      <c r="H314" s="219">
        <v>4</v>
      </c>
      <c r="I314" s="220"/>
      <c r="J314" s="221">
        <f>ROUND(I314*H314,2)</f>
        <v>0</v>
      </c>
      <c r="K314" s="222"/>
      <c r="L314" s="39"/>
      <c r="M314" s="223" t="s">
        <v>1</v>
      </c>
      <c r="N314" s="224" t="s">
        <v>43</v>
      </c>
      <c r="O314" s="73"/>
      <c r="P314" s="225">
        <f>O314*H314</f>
        <v>0</v>
      </c>
      <c r="Q314" s="225">
        <v>2.1099999999999999E-3</v>
      </c>
      <c r="R314" s="225">
        <f>Q314*H314</f>
        <v>8.4399999999999996E-3</v>
      </c>
      <c r="S314" s="225">
        <v>0</v>
      </c>
      <c r="T314" s="22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27" t="s">
        <v>208</v>
      </c>
      <c r="AT314" s="227" t="s">
        <v>204</v>
      </c>
      <c r="AU314" s="227" t="s">
        <v>87</v>
      </c>
      <c r="AY314" s="18" t="s">
        <v>202</v>
      </c>
      <c r="BE314" s="122">
        <f>IF(N314="základná",J314,0)</f>
        <v>0</v>
      </c>
      <c r="BF314" s="122">
        <f>IF(N314="znížená",J314,0)</f>
        <v>0</v>
      </c>
      <c r="BG314" s="122">
        <f>IF(N314="zákl. prenesená",J314,0)</f>
        <v>0</v>
      </c>
      <c r="BH314" s="122">
        <f>IF(N314="zníž. prenesená",J314,0)</f>
        <v>0</v>
      </c>
      <c r="BI314" s="122">
        <f>IF(N314="nulová",J314,0)</f>
        <v>0</v>
      </c>
      <c r="BJ314" s="18" t="s">
        <v>87</v>
      </c>
      <c r="BK314" s="122">
        <f>ROUND(I314*H314,2)</f>
        <v>0</v>
      </c>
      <c r="BL314" s="18" t="s">
        <v>208</v>
      </c>
      <c r="BM314" s="227" t="s">
        <v>497</v>
      </c>
    </row>
    <row r="315" spans="1:65" s="2" customFormat="1" ht="14.45" customHeight="1">
      <c r="A315" s="36"/>
      <c r="B315" s="37"/>
      <c r="C315" s="215" t="s">
        <v>498</v>
      </c>
      <c r="D315" s="215" t="s">
        <v>204</v>
      </c>
      <c r="E315" s="216" t="s">
        <v>499</v>
      </c>
      <c r="F315" s="217" t="s">
        <v>500</v>
      </c>
      <c r="G315" s="218" t="s">
        <v>287</v>
      </c>
      <c r="H315" s="219">
        <v>6</v>
      </c>
      <c r="I315" s="220"/>
      <c r="J315" s="221">
        <f>ROUND(I315*H315,2)</f>
        <v>0</v>
      </c>
      <c r="K315" s="222"/>
      <c r="L315" s="39"/>
      <c r="M315" s="223" t="s">
        <v>1</v>
      </c>
      <c r="N315" s="224" t="s">
        <v>43</v>
      </c>
      <c r="O315" s="73"/>
      <c r="P315" s="225">
        <f>O315*H315</f>
        <v>0</v>
      </c>
      <c r="Q315" s="225">
        <v>2.1099999999999999E-3</v>
      </c>
      <c r="R315" s="225">
        <f>Q315*H315</f>
        <v>1.2659999999999999E-2</v>
      </c>
      <c r="S315" s="225">
        <v>0</v>
      </c>
      <c r="T315" s="22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27" t="s">
        <v>208</v>
      </c>
      <c r="AT315" s="227" t="s">
        <v>204</v>
      </c>
      <c r="AU315" s="227" t="s">
        <v>87</v>
      </c>
      <c r="AY315" s="18" t="s">
        <v>202</v>
      </c>
      <c r="BE315" s="122">
        <f>IF(N315="základná",J315,0)</f>
        <v>0</v>
      </c>
      <c r="BF315" s="122">
        <f>IF(N315="znížená",J315,0)</f>
        <v>0</v>
      </c>
      <c r="BG315" s="122">
        <f>IF(N315="zákl. prenesená",J315,0)</f>
        <v>0</v>
      </c>
      <c r="BH315" s="122">
        <f>IF(N315="zníž. prenesená",J315,0)</f>
        <v>0</v>
      </c>
      <c r="BI315" s="122">
        <f>IF(N315="nulová",J315,0)</f>
        <v>0</v>
      </c>
      <c r="BJ315" s="18" t="s">
        <v>87</v>
      </c>
      <c r="BK315" s="122">
        <f>ROUND(I315*H315,2)</f>
        <v>0</v>
      </c>
      <c r="BL315" s="18" t="s">
        <v>208</v>
      </c>
      <c r="BM315" s="227" t="s">
        <v>501</v>
      </c>
    </row>
    <row r="316" spans="1:65" s="2" customFormat="1" ht="24.2" customHeight="1">
      <c r="A316" s="36"/>
      <c r="B316" s="37"/>
      <c r="C316" s="215" t="s">
        <v>502</v>
      </c>
      <c r="D316" s="215" t="s">
        <v>204</v>
      </c>
      <c r="E316" s="216" t="s">
        <v>503</v>
      </c>
      <c r="F316" s="217" t="s">
        <v>504</v>
      </c>
      <c r="G316" s="218" t="s">
        <v>287</v>
      </c>
      <c r="H316" s="219">
        <v>2</v>
      </c>
      <c r="I316" s="220"/>
      <c r="J316" s="221">
        <f>ROUND(I316*H316,2)</f>
        <v>0</v>
      </c>
      <c r="K316" s="222"/>
      <c r="L316" s="39"/>
      <c r="M316" s="223" t="s">
        <v>1</v>
      </c>
      <c r="N316" s="224" t="s">
        <v>43</v>
      </c>
      <c r="O316" s="73"/>
      <c r="P316" s="225">
        <f>O316*H316</f>
        <v>0</v>
      </c>
      <c r="Q316" s="225">
        <v>2.1099999999999999E-3</v>
      </c>
      <c r="R316" s="225">
        <f>Q316*H316</f>
        <v>4.2199999999999998E-3</v>
      </c>
      <c r="S316" s="225">
        <v>0</v>
      </c>
      <c r="T316" s="22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27" t="s">
        <v>208</v>
      </c>
      <c r="AT316" s="227" t="s">
        <v>204</v>
      </c>
      <c r="AU316" s="227" t="s">
        <v>87</v>
      </c>
      <c r="AY316" s="18" t="s">
        <v>202</v>
      </c>
      <c r="BE316" s="122">
        <f>IF(N316="základná",J316,0)</f>
        <v>0</v>
      </c>
      <c r="BF316" s="122">
        <f>IF(N316="znížená",J316,0)</f>
        <v>0</v>
      </c>
      <c r="BG316" s="122">
        <f>IF(N316="zákl. prenesená",J316,0)</f>
        <v>0</v>
      </c>
      <c r="BH316" s="122">
        <f>IF(N316="zníž. prenesená",J316,0)</f>
        <v>0</v>
      </c>
      <c r="BI316" s="122">
        <f>IF(N316="nulová",J316,0)</f>
        <v>0</v>
      </c>
      <c r="BJ316" s="18" t="s">
        <v>87</v>
      </c>
      <c r="BK316" s="122">
        <f>ROUND(I316*H316,2)</f>
        <v>0</v>
      </c>
      <c r="BL316" s="18" t="s">
        <v>208</v>
      </c>
      <c r="BM316" s="227" t="s">
        <v>505</v>
      </c>
    </row>
    <row r="317" spans="1:65" s="2" customFormat="1" ht="14.45" customHeight="1">
      <c r="A317" s="36"/>
      <c r="B317" s="37"/>
      <c r="C317" s="215" t="s">
        <v>506</v>
      </c>
      <c r="D317" s="215" t="s">
        <v>204</v>
      </c>
      <c r="E317" s="216" t="s">
        <v>507</v>
      </c>
      <c r="F317" s="217" t="s">
        <v>508</v>
      </c>
      <c r="G317" s="218" t="s">
        <v>230</v>
      </c>
      <c r="H317" s="219">
        <v>6</v>
      </c>
      <c r="I317" s="220"/>
      <c r="J317" s="221">
        <f>ROUND(I317*H317,2)</f>
        <v>0</v>
      </c>
      <c r="K317" s="222"/>
      <c r="L317" s="39"/>
      <c r="M317" s="223" t="s">
        <v>1</v>
      </c>
      <c r="N317" s="224" t="s">
        <v>43</v>
      </c>
      <c r="O317" s="73"/>
      <c r="P317" s="225">
        <f>O317*H317</f>
        <v>0</v>
      </c>
      <c r="Q317" s="225">
        <v>2.0000000000000002E-5</v>
      </c>
      <c r="R317" s="225">
        <f>Q317*H317</f>
        <v>1.2000000000000002E-4</v>
      </c>
      <c r="S317" s="225">
        <v>0</v>
      </c>
      <c r="T317" s="22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27" t="s">
        <v>208</v>
      </c>
      <c r="AT317" s="227" t="s">
        <v>204</v>
      </c>
      <c r="AU317" s="227" t="s">
        <v>87</v>
      </c>
      <c r="AY317" s="18" t="s">
        <v>202</v>
      </c>
      <c r="BE317" s="122">
        <f>IF(N317="základná",J317,0)</f>
        <v>0</v>
      </c>
      <c r="BF317" s="122">
        <f>IF(N317="znížená",J317,0)</f>
        <v>0</v>
      </c>
      <c r="BG317" s="122">
        <f>IF(N317="zákl. prenesená",J317,0)</f>
        <v>0</v>
      </c>
      <c r="BH317" s="122">
        <f>IF(N317="zníž. prenesená",J317,0)</f>
        <v>0</v>
      </c>
      <c r="BI317" s="122">
        <f>IF(N317="nulová",J317,0)</f>
        <v>0</v>
      </c>
      <c r="BJ317" s="18" t="s">
        <v>87</v>
      </c>
      <c r="BK317" s="122">
        <f>ROUND(I317*H317,2)</f>
        <v>0</v>
      </c>
      <c r="BL317" s="18" t="s">
        <v>208</v>
      </c>
      <c r="BM317" s="227" t="s">
        <v>509</v>
      </c>
    </row>
    <row r="318" spans="1:65" s="13" customFormat="1" ht="11.25">
      <c r="B318" s="228"/>
      <c r="C318" s="229"/>
      <c r="D318" s="230" t="s">
        <v>210</v>
      </c>
      <c r="E318" s="231" t="s">
        <v>1</v>
      </c>
      <c r="F318" s="232" t="s">
        <v>234</v>
      </c>
      <c r="G318" s="229"/>
      <c r="H318" s="233">
        <v>6</v>
      </c>
      <c r="I318" s="234"/>
      <c r="J318" s="229"/>
      <c r="K318" s="229"/>
      <c r="L318" s="235"/>
      <c r="M318" s="236"/>
      <c r="N318" s="237"/>
      <c r="O318" s="237"/>
      <c r="P318" s="237"/>
      <c r="Q318" s="237"/>
      <c r="R318" s="237"/>
      <c r="S318" s="237"/>
      <c r="T318" s="238"/>
      <c r="AT318" s="239" t="s">
        <v>210</v>
      </c>
      <c r="AU318" s="239" t="s">
        <v>87</v>
      </c>
      <c r="AV318" s="13" t="s">
        <v>87</v>
      </c>
      <c r="AW318" s="13" t="s">
        <v>33</v>
      </c>
      <c r="AX318" s="13" t="s">
        <v>81</v>
      </c>
      <c r="AY318" s="239" t="s">
        <v>202</v>
      </c>
    </row>
    <row r="319" spans="1:65" s="2" customFormat="1" ht="49.15" customHeight="1">
      <c r="A319" s="36"/>
      <c r="B319" s="37"/>
      <c r="C319" s="215" t="s">
        <v>510</v>
      </c>
      <c r="D319" s="215" t="s">
        <v>204</v>
      </c>
      <c r="E319" s="216" t="s">
        <v>511</v>
      </c>
      <c r="F319" s="217" t="s">
        <v>512</v>
      </c>
      <c r="G319" s="218" t="s">
        <v>207</v>
      </c>
      <c r="H319" s="219">
        <v>141.90899999999999</v>
      </c>
      <c r="I319" s="220"/>
      <c r="J319" s="221">
        <f>ROUND(I319*H319,2)</f>
        <v>0</v>
      </c>
      <c r="K319" s="222"/>
      <c r="L319" s="39"/>
      <c r="M319" s="223" t="s">
        <v>1</v>
      </c>
      <c r="N319" s="224" t="s">
        <v>43</v>
      </c>
      <c r="O319" s="73"/>
      <c r="P319" s="225">
        <f>O319*H319</f>
        <v>0</v>
      </c>
      <c r="Q319" s="225">
        <v>4.6809999999999997E-2</v>
      </c>
      <c r="R319" s="225">
        <f>Q319*H319</f>
        <v>6.6427602899999991</v>
      </c>
      <c r="S319" s="225">
        <v>2.3849999999999998</v>
      </c>
      <c r="T319" s="226">
        <f>S319*H319</f>
        <v>338.45296499999995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27" t="s">
        <v>208</v>
      </c>
      <c r="AT319" s="227" t="s">
        <v>204</v>
      </c>
      <c r="AU319" s="227" t="s">
        <v>87</v>
      </c>
      <c r="AY319" s="18" t="s">
        <v>202</v>
      </c>
      <c r="BE319" s="122">
        <f>IF(N319="základná",J319,0)</f>
        <v>0</v>
      </c>
      <c r="BF319" s="122">
        <f>IF(N319="znížená",J319,0)</f>
        <v>0</v>
      </c>
      <c r="BG319" s="122">
        <f>IF(N319="zákl. prenesená",J319,0)</f>
        <v>0</v>
      </c>
      <c r="BH319" s="122">
        <f>IF(N319="zníž. prenesená",J319,0)</f>
        <v>0</v>
      </c>
      <c r="BI319" s="122">
        <f>IF(N319="nulová",J319,0)</f>
        <v>0</v>
      </c>
      <c r="BJ319" s="18" t="s">
        <v>87</v>
      </c>
      <c r="BK319" s="122">
        <f>ROUND(I319*H319,2)</f>
        <v>0</v>
      </c>
      <c r="BL319" s="18" t="s">
        <v>208</v>
      </c>
      <c r="BM319" s="227" t="s">
        <v>513</v>
      </c>
    </row>
    <row r="320" spans="1:65" s="16" customFormat="1" ht="22.5">
      <c r="B320" s="262"/>
      <c r="C320" s="263"/>
      <c r="D320" s="230" t="s">
        <v>210</v>
      </c>
      <c r="E320" s="264" t="s">
        <v>1</v>
      </c>
      <c r="F320" s="265" t="s">
        <v>514</v>
      </c>
      <c r="G320" s="263"/>
      <c r="H320" s="264" t="s">
        <v>1</v>
      </c>
      <c r="I320" s="266"/>
      <c r="J320" s="263"/>
      <c r="K320" s="263"/>
      <c r="L320" s="267"/>
      <c r="M320" s="268"/>
      <c r="N320" s="269"/>
      <c r="O320" s="269"/>
      <c r="P320" s="269"/>
      <c r="Q320" s="269"/>
      <c r="R320" s="269"/>
      <c r="S320" s="269"/>
      <c r="T320" s="270"/>
      <c r="AT320" s="271" t="s">
        <v>210</v>
      </c>
      <c r="AU320" s="271" t="s">
        <v>87</v>
      </c>
      <c r="AV320" s="16" t="s">
        <v>81</v>
      </c>
      <c r="AW320" s="16" t="s">
        <v>33</v>
      </c>
      <c r="AX320" s="16" t="s">
        <v>77</v>
      </c>
      <c r="AY320" s="271" t="s">
        <v>202</v>
      </c>
    </row>
    <row r="321" spans="1:65" s="13" customFormat="1" ht="33.75">
      <c r="B321" s="228"/>
      <c r="C321" s="229"/>
      <c r="D321" s="230" t="s">
        <v>210</v>
      </c>
      <c r="E321" s="231" t="s">
        <v>1</v>
      </c>
      <c r="F321" s="232" t="s">
        <v>515</v>
      </c>
      <c r="G321" s="229"/>
      <c r="H321" s="233">
        <v>141.9093</v>
      </c>
      <c r="I321" s="234"/>
      <c r="J321" s="229"/>
      <c r="K321" s="229"/>
      <c r="L321" s="235"/>
      <c r="M321" s="236"/>
      <c r="N321" s="237"/>
      <c r="O321" s="237"/>
      <c r="P321" s="237"/>
      <c r="Q321" s="237"/>
      <c r="R321" s="237"/>
      <c r="S321" s="237"/>
      <c r="T321" s="238"/>
      <c r="AT321" s="239" t="s">
        <v>210</v>
      </c>
      <c r="AU321" s="239" t="s">
        <v>87</v>
      </c>
      <c r="AV321" s="13" t="s">
        <v>87</v>
      </c>
      <c r="AW321" s="13" t="s">
        <v>33</v>
      </c>
      <c r="AX321" s="13" t="s">
        <v>77</v>
      </c>
      <c r="AY321" s="239" t="s">
        <v>202</v>
      </c>
    </row>
    <row r="322" spans="1:65" s="14" customFormat="1" ht="11.25">
      <c r="B322" s="240"/>
      <c r="C322" s="241"/>
      <c r="D322" s="230" t="s">
        <v>210</v>
      </c>
      <c r="E322" s="242" t="s">
        <v>1</v>
      </c>
      <c r="F322" s="243" t="s">
        <v>227</v>
      </c>
      <c r="G322" s="241"/>
      <c r="H322" s="244">
        <v>141.9093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AT322" s="250" t="s">
        <v>210</v>
      </c>
      <c r="AU322" s="250" t="s">
        <v>87</v>
      </c>
      <c r="AV322" s="14" t="s">
        <v>215</v>
      </c>
      <c r="AW322" s="14" t="s">
        <v>33</v>
      </c>
      <c r="AX322" s="14" t="s">
        <v>77</v>
      </c>
      <c r="AY322" s="250" t="s">
        <v>202</v>
      </c>
    </row>
    <row r="323" spans="1:65" s="15" customFormat="1" ht="11.25">
      <c r="B323" s="251"/>
      <c r="C323" s="252"/>
      <c r="D323" s="230" t="s">
        <v>210</v>
      </c>
      <c r="E323" s="253" t="s">
        <v>1</v>
      </c>
      <c r="F323" s="254" t="s">
        <v>260</v>
      </c>
      <c r="G323" s="252"/>
      <c r="H323" s="255">
        <v>141.9093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AT323" s="261" t="s">
        <v>210</v>
      </c>
      <c r="AU323" s="261" t="s">
        <v>87</v>
      </c>
      <c r="AV323" s="15" t="s">
        <v>208</v>
      </c>
      <c r="AW323" s="15" t="s">
        <v>33</v>
      </c>
      <c r="AX323" s="15" t="s">
        <v>81</v>
      </c>
      <c r="AY323" s="261" t="s">
        <v>202</v>
      </c>
    </row>
    <row r="324" spans="1:65" s="2" customFormat="1" ht="37.9" customHeight="1">
      <c r="A324" s="36"/>
      <c r="B324" s="37"/>
      <c r="C324" s="215" t="s">
        <v>516</v>
      </c>
      <c r="D324" s="215" t="s">
        <v>204</v>
      </c>
      <c r="E324" s="216" t="s">
        <v>517</v>
      </c>
      <c r="F324" s="217" t="s">
        <v>518</v>
      </c>
      <c r="G324" s="218" t="s">
        <v>223</v>
      </c>
      <c r="H324" s="219">
        <v>86.667000000000002</v>
      </c>
      <c r="I324" s="220"/>
      <c r="J324" s="221">
        <f>ROUND(I324*H324,2)</f>
        <v>0</v>
      </c>
      <c r="K324" s="222"/>
      <c r="L324" s="39"/>
      <c r="M324" s="223" t="s">
        <v>1</v>
      </c>
      <c r="N324" s="224" t="s">
        <v>43</v>
      </c>
      <c r="O324" s="73"/>
      <c r="P324" s="225">
        <f>O324*H324</f>
        <v>0</v>
      </c>
      <c r="Q324" s="225">
        <v>0</v>
      </c>
      <c r="R324" s="225">
        <f>Q324*H324</f>
        <v>0</v>
      </c>
      <c r="S324" s="225">
        <v>0.69799999999999995</v>
      </c>
      <c r="T324" s="226">
        <f>S324*H324</f>
        <v>60.493565999999994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27" t="s">
        <v>208</v>
      </c>
      <c r="AT324" s="227" t="s">
        <v>204</v>
      </c>
      <c r="AU324" s="227" t="s">
        <v>87</v>
      </c>
      <c r="AY324" s="18" t="s">
        <v>202</v>
      </c>
      <c r="BE324" s="122">
        <f>IF(N324="základná",J324,0)</f>
        <v>0</v>
      </c>
      <c r="BF324" s="122">
        <f>IF(N324="znížená",J324,0)</f>
        <v>0</v>
      </c>
      <c r="BG324" s="122">
        <f>IF(N324="zákl. prenesená",J324,0)</f>
        <v>0</v>
      </c>
      <c r="BH324" s="122">
        <f>IF(N324="zníž. prenesená",J324,0)</f>
        <v>0</v>
      </c>
      <c r="BI324" s="122">
        <f>IF(N324="nulová",J324,0)</f>
        <v>0</v>
      </c>
      <c r="BJ324" s="18" t="s">
        <v>87</v>
      </c>
      <c r="BK324" s="122">
        <f>ROUND(I324*H324,2)</f>
        <v>0</v>
      </c>
      <c r="BL324" s="18" t="s">
        <v>208</v>
      </c>
      <c r="BM324" s="227" t="s">
        <v>519</v>
      </c>
    </row>
    <row r="325" spans="1:65" s="2" customFormat="1" ht="24.2" customHeight="1">
      <c r="A325" s="36"/>
      <c r="B325" s="37"/>
      <c r="C325" s="215" t="s">
        <v>520</v>
      </c>
      <c r="D325" s="215" t="s">
        <v>204</v>
      </c>
      <c r="E325" s="216" t="s">
        <v>521</v>
      </c>
      <c r="F325" s="217" t="s">
        <v>522</v>
      </c>
      <c r="G325" s="218" t="s">
        <v>287</v>
      </c>
      <c r="H325" s="219">
        <v>15</v>
      </c>
      <c r="I325" s="220"/>
      <c r="J325" s="221">
        <f>ROUND(I325*H325,2)</f>
        <v>0</v>
      </c>
      <c r="K325" s="222"/>
      <c r="L325" s="39"/>
      <c r="M325" s="223" t="s">
        <v>1</v>
      </c>
      <c r="N325" s="224" t="s">
        <v>43</v>
      </c>
      <c r="O325" s="73"/>
      <c r="P325" s="225">
        <f>O325*H325</f>
        <v>0</v>
      </c>
      <c r="Q325" s="225">
        <v>6.1567704000000001E-2</v>
      </c>
      <c r="R325" s="225">
        <f>Q325*H325</f>
        <v>0.92351556000000001</v>
      </c>
      <c r="S325" s="225">
        <v>6.5000000000000002E-2</v>
      </c>
      <c r="T325" s="226">
        <f>S325*H325</f>
        <v>0.97500000000000009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27" t="s">
        <v>208</v>
      </c>
      <c r="AT325" s="227" t="s">
        <v>204</v>
      </c>
      <c r="AU325" s="227" t="s">
        <v>87</v>
      </c>
      <c r="AY325" s="18" t="s">
        <v>202</v>
      </c>
      <c r="BE325" s="122">
        <f>IF(N325="základná",J325,0)</f>
        <v>0</v>
      </c>
      <c r="BF325" s="122">
        <f>IF(N325="znížená",J325,0)</f>
        <v>0</v>
      </c>
      <c r="BG325" s="122">
        <f>IF(N325="zákl. prenesená",J325,0)</f>
        <v>0</v>
      </c>
      <c r="BH325" s="122">
        <f>IF(N325="zníž. prenesená",J325,0)</f>
        <v>0</v>
      </c>
      <c r="BI325" s="122">
        <f>IF(N325="nulová",J325,0)</f>
        <v>0</v>
      </c>
      <c r="BJ325" s="18" t="s">
        <v>87</v>
      </c>
      <c r="BK325" s="122">
        <f>ROUND(I325*H325,2)</f>
        <v>0</v>
      </c>
      <c r="BL325" s="18" t="s">
        <v>208</v>
      </c>
      <c r="BM325" s="227" t="s">
        <v>523</v>
      </c>
    </row>
    <row r="326" spans="1:65" s="13" customFormat="1" ht="11.25">
      <c r="B326" s="228"/>
      <c r="C326" s="229"/>
      <c r="D326" s="230" t="s">
        <v>210</v>
      </c>
      <c r="E326" s="231" t="s">
        <v>1</v>
      </c>
      <c r="F326" s="232" t="s">
        <v>524</v>
      </c>
      <c r="G326" s="229"/>
      <c r="H326" s="233">
        <v>15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AT326" s="239" t="s">
        <v>210</v>
      </c>
      <c r="AU326" s="239" t="s">
        <v>87</v>
      </c>
      <c r="AV326" s="13" t="s">
        <v>87</v>
      </c>
      <c r="AW326" s="13" t="s">
        <v>33</v>
      </c>
      <c r="AX326" s="13" t="s">
        <v>81</v>
      </c>
      <c r="AY326" s="239" t="s">
        <v>202</v>
      </c>
    </row>
    <row r="327" spans="1:65" s="2" customFormat="1" ht="24.2" customHeight="1">
      <c r="A327" s="36"/>
      <c r="B327" s="37"/>
      <c r="C327" s="215" t="s">
        <v>525</v>
      </c>
      <c r="D327" s="215" t="s">
        <v>204</v>
      </c>
      <c r="E327" s="216" t="s">
        <v>526</v>
      </c>
      <c r="F327" s="217" t="s">
        <v>527</v>
      </c>
      <c r="G327" s="218" t="s">
        <v>207</v>
      </c>
      <c r="H327" s="219">
        <v>210.82</v>
      </c>
      <c r="I327" s="220"/>
      <c r="J327" s="221">
        <f>ROUND(I327*H327,2)</f>
        <v>0</v>
      </c>
      <c r="K327" s="222"/>
      <c r="L327" s="39"/>
      <c r="M327" s="223" t="s">
        <v>1</v>
      </c>
      <c r="N327" s="224" t="s">
        <v>43</v>
      </c>
      <c r="O327" s="73"/>
      <c r="P327" s="225">
        <f>O327*H327</f>
        <v>0</v>
      </c>
      <c r="Q327" s="225">
        <v>0</v>
      </c>
      <c r="R327" s="225">
        <f>Q327*H327</f>
        <v>0</v>
      </c>
      <c r="S327" s="225">
        <v>1.4</v>
      </c>
      <c r="T327" s="226">
        <f>S327*H327</f>
        <v>295.14799999999997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27" t="s">
        <v>208</v>
      </c>
      <c r="AT327" s="227" t="s">
        <v>204</v>
      </c>
      <c r="AU327" s="227" t="s">
        <v>87</v>
      </c>
      <c r="AY327" s="18" t="s">
        <v>202</v>
      </c>
      <c r="BE327" s="122">
        <f>IF(N327="základná",J327,0)</f>
        <v>0</v>
      </c>
      <c r="BF327" s="122">
        <f>IF(N327="znížená",J327,0)</f>
        <v>0</v>
      </c>
      <c r="BG327" s="122">
        <f>IF(N327="zákl. prenesená",J327,0)</f>
        <v>0</v>
      </c>
      <c r="BH327" s="122">
        <f>IF(N327="zníž. prenesená",J327,0)</f>
        <v>0</v>
      </c>
      <c r="BI327" s="122">
        <f>IF(N327="nulová",J327,0)</f>
        <v>0</v>
      </c>
      <c r="BJ327" s="18" t="s">
        <v>87</v>
      </c>
      <c r="BK327" s="122">
        <f>ROUND(I327*H327,2)</f>
        <v>0</v>
      </c>
      <c r="BL327" s="18" t="s">
        <v>208</v>
      </c>
      <c r="BM327" s="227" t="s">
        <v>528</v>
      </c>
    </row>
    <row r="328" spans="1:65" s="16" customFormat="1" ht="11.25">
      <c r="B328" s="262"/>
      <c r="C328" s="263"/>
      <c r="D328" s="230" t="s">
        <v>210</v>
      </c>
      <c r="E328" s="264" t="s">
        <v>1</v>
      </c>
      <c r="F328" s="265" t="s">
        <v>529</v>
      </c>
      <c r="G328" s="263"/>
      <c r="H328" s="264" t="s">
        <v>1</v>
      </c>
      <c r="I328" s="266"/>
      <c r="J328" s="263"/>
      <c r="K328" s="263"/>
      <c r="L328" s="267"/>
      <c r="M328" s="268"/>
      <c r="N328" s="269"/>
      <c r="O328" s="269"/>
      <c r="P328" s="269"/>
      <c r="Q328" s="269"/>
      <c r="R328" s="269"/>
      <c r="S328" s="269"/>
      <c r="T328" s="270"/>
      <c r="AT328" s="271" t="s">
        <v>210</v>
      </c>
      <c r="AU328" s="271" t="s">
        <v>87</v>
      </c>
      <c r="AV328" s="16" t="s">
        <v>81</v>
      </c>
      <c r="AW328" s="16" t="s">
        <v>33</v>
      </c>
      <c r="AX328" s="16" t="s">
        <v>77</v>
      </c>
      <c r="AY328" s="271" t="s">
        <v>202</v>
      </c>
    </row>
    <row r="329" spans="1:65" s="16" customFormat="1" ht="22.5">
      <c r="B329" s="262"/>
      <c r="C329" s="263"/>
      <c r="D329" s="230" t="s">
        <v>210</v>
      </c>
      <c r="E329" s="264" t="s">
        <v>1</v>
      </c>
      <c r="F329" s="265" t="s">
        <v>530</v>
      </c>
      <c r="G329" s="263"/>
      <c r="H329" s="264" t="s">
        <v>1</v>
      </c>
      <c r="I329" s="266"/>
      <c r="J329" s="263"/>
      <c r="K329" s="263"/>
      <c r="L329" s="267"/>
      <c r="M329" s="268"/>
      <c r="N329" s="269"/>
      <c r="O329" s="269"/>
      <c r="P329" s="269"/>
      <c r="Q329" s="269"/>
      <c r="R329" s="269"/>
      <c r="S329" s="269"/>
      <c r="T329" s="270"/>
      <c r="AT329" s="271" t="s">
        <v>210</v>
      </c>
      <c r="AU329" s="271" t="s">
        <v>87</v>
      </c>
      <c r="AV329" s="16" t="s">
        <v>81</v>
      </c>
      <c r="AW329" s="16" t="s">
        <v>33</v>
      </c>
      <c r="AX329" s="16" t="s">
        <v>77</v>
      </c>
      <c r="AY329" s="271" t="s">
        <v>202</v>
      </c>
    </row>
    <row r="330" spans="1:65" s="13" customFormat="1" ht="11.25">
      <c r="B330" s="228"/>
      <c r="C330" s="229"/>
      <c r="D330" s="230" t="s">
        <v>210</v>
      </c>
      <c r="E330" s="231" t="s">
        <v>1</v>
      </c>
      <c r="F330" s="232" t="s">
        <v>531</v>
      </c>
      <c r="G330" s="229"/>
      <c r="H330" s="233">
        <v>210.82</v>
      </c>
      <c r="I330" s="234"/>
      <c r="J330" s="229"/>
      <c r="K330" s="229"/>
      <c r="L330" s="235"/>
      <c r="M330" s="236"/>
      <c r="N330" s="237"/>
      <c r="O330" s="237"/>
      <c r="P330" s="237"/>
      <c r="Q330" s="237"/>
      <c r="R330" s="237"/>
      <c r="S330" s="237"/>
      <c r="T330" s="238"/>
      <c r="AT330" s="239" t="s">
        <v>210</v>
      </c>
      <c r="AU330" s="239" t="s">
        <v>87</v>
      </c>
      <c r="AV330" s="13" t="s">
        <v>87</v>
      </c>
      <c r="AW330" s="13" t="s">
        <v>33</v>
      </c>
      <c r="AX330" s="13" t="s">
        <v>81</v>
      </c>
      <c r="AY330" s="239" t="s">
        <v>202</v>
      </c>
    </row>
    <row r="331" spans="1:65" s="2" customFormat="1" ht="14.45" customHeight="1">
      <c r="A331" s="36"/>
      <c r="B331" s="37"/>
      <c r="C331" s="215" t="s">
        <v>532</v>
      </c>
      <c r="D331" s="215" t="s">
        <v>204</v>
      </c>
      <c r="E331" s="216" t="s">
        <v>533</v>
      </c>
      <c r="F331" s="217" t="s">
        <v>534</v>
      </c>
      <c r="G331" s="218" t="s">
        <v>223</v>
      </c>
      <c r="H331" s="219">
        <v>4.2610000000000001</v>
      </c>
      <c r="I331" s="220"/>
      <c r="J331" s="221">
        <f>ROUND(I331*H331,2)</f>
        <v>0</v>
      </c>
      <c r="K331" s="222"/>
      <c r="L331" s="39"/>
      <c r="M331" s="223" t="s">
        <v>1</v>
      </c>
      <c r="N331" s="224" t="s">
        <v>43</v>
      </c>
      <c r="O331" s="73"/>
      <c r="P331" s="225">
        <f>O331*H331</f>
        <v>0</v>
      </c>
      <c r="Q331" s="225">
        <v>4.2402000000000002E-2</v>
      </c>
      <c r="R331" s="225">
        <f>Q331*H331</f>
        <v>0.18067492200000002</v>
      </c>
      <c r="S331" s="225">
        <v>8.2000000000000003E-2</v>
      </c>
      <c r="T331" s="226">
        <f>S331*H331</f>
        <v>0.34940200000000005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27" t="s">
        <v>208</v>
      </c>
      <c r="AT331" s="227" t="s">
        <v>204</v>
      </c>
      <c r="AU331" s="227" t="s">
        <v>87</v>
      </c>
      <c r="AY331" s="18" t="s">
        <v>202</v>
      </c>
      <c r="BE331" s="122">
        <f>IF(N331="základná",J331,0)</f>
        <v>0</v>
      </c>
      <c r="BF331" s="122">
        <f>IF(N331="znížená",J331,0)</f>
        <v>0</v>
      </c>
      <c r="BG331" s="122">
        <f>IF(N331="zákl. prenesená",J331,0)</f>
        <v>0</v>
      </c>
      <c r="BH331" s="122">
        <f>IF(N331="zníž. prenesená",J331,0)</f>
        <v>0</v>
      </c>
      <c r="BI331" s="122">
        <f>IF(N331="nulová",J331,0)</f>
        <v>0</v>
      </c>
      <c r="BJ331" s="18" t="s">
        <v>87</v>
      </c>
      <c r="BK331" s="122">
        <f>ROUND(I331*H331,2)</f>
        <v>0</v>
      </c>
      <c r="BL331" s="18" t="s">
        <v>208</v>
      </c>
      <c r="BM331" s="227" t="s">
        <v>535</v>
      </c>
    </row>
    <row r="332" spans="1:65" s="13" customFormat="1" ht="22.5">
      <c r="B332" s="228"/>
      <c r="C332" s="229"/>
      <c r="D332" s="230" t="s">
        <v>210</v>
      </c>
      <c r="E332" s="231" t="s">
        <v>1</v>
      </c>
      <c r="F332" s="232" t="s">
        <v>536</v>
      </c>
      <c r="G332" s="229"/>
      <c r="H332" s="233">
        <v>4.2606000000000002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AT332" s="239" t="s">
        <v>210</v>
      </c>
      <c r="AU332" s="239" t="s">
        <v>87</v>
      </c>
      <c r="AV332" s="13" t="s">
        <v>87</v>
      </c>
      <c r="AW332" s="13" t="s">
        <v>33</v>
      </c>
      <c r="AX332" s="13" t="s">
        <v>81</v>
      </c>
      <c r="AY332" s="239" t="s">
        <v>202</v>
      </c>
    </row>
    <row r="333" spans="1:65" s="2" customFormat="1" ht="24.2" customHeight="1">
      <c r="A333" s="36"/>
      <c r="B333" s="37"/>
      <c r="C333" s="215" t="s">
        <v>537</v>
      </c>
      <c r="D333" s="215" t="s">
        <v>204</v>
      </c>
      <c r="E333" s="216" t="s">
        <v>538</v>
      </c>
      <c r="F333" s="217" t="s">
        <v>539</v>
      </c>
      <c r="G333" s="218" t="s">
        <v>207</v>
      </c>
      <c r="H333" s="219">
        <v>4.5</v>
      </c>
      <c r="I333" s="220"/>
      <c r="J333" s="221">
        <f>ROUND(I333*H333,2)</f>
        <v>0</v>
      </c>
      <c r="K333" s="222"/>
      <c r="L333" s="39"/>
      <c r="M333" s="223" t="s">
        <v>1</v>
      </c>
      <c r="N333" s="224" t="s">
        <v>43</v>
      </c>
      <c r="O333" s="73"/>
      <c r="P333" s="225">
        <f>O333*H333</f>
        <v>0</v>
      </c>
      <c r="Q333" s="225">
        <v>9.4471656000000001E-2</v>
      </c>
      <c r="R333" s="225">
        <f>Q333*H333</f>
        <v>0.42512245199999998</v>
      </c>
      <c r="S333" s="225">
        <v>2.5</v>
      </c>
      <c r="T333" s="226">
        <f>S333*H333</f>
        <v>11.25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27" t="s">
        <v>208</v>
      </c>
      <c r="AT333" s="227" t="s">
        <v>204</v>
      </c>
      <c r="AU333" s="227" t="s">
        <v>87</v>
      </c>
      <c r="AY333" s="18" t="s">
        <v>202</v>
      </c>
      <c r="BE333" s="122">
        <f>IF(N333="základná",J333,0)</f>
        <v>0</v>
      </c>
      <c r="BF333" s="122">
        <f>IF(N333="znížená",J333,0)</f>
        <v>0</v>
      </c>
      <c r="BG333" s="122">
        <f>IF(N333="zákl. prenesená",J333,0)</f>
        <v>0</v>
      </c>
      <c r="BH333" s="122">
        <f>IF(N333="zníž. prenesená",J333,0)</f>
        <v>0</v>
      </c>
      <c r="BI333" s="122">
        <f>IF(N333="nulová",J333,0)</f>
        <v>0</v>
      </c>
      <c r="BJ333" s="18" t="s">
        <v>87</v>
      </c>
      <c r="BK333" s="122">
        <f>ROUND(I333*H333,2)</f>
        <v>0</v>
      </c>
      <c r="BL333" s="18" t="s">
        <v>208</v>
      </c>
      <c r="BM333" s="227" t="s">
        <v>540</v>
      </c>
    </row>
    <row r="334" spans="1:65" s="13" customFormat="1" ht="11.25">
      <c r="B334" s="228"/>
      <c r="C334" s="229"/>
      <c r="D334" s="230" t="s">
        <v>210</v>
      </c>
      <c r="E334" s="231" t="s">
        <v>1</v>
      </c>
      <c r="F334" s="232" t="s">
        <v>541</v>
      </c>
      <c r="G334" s="229"/>
      <c r="H334" s="233">
        <v>3.42</v>
      </c>
      <c r="I334" s="234"/>
      <c r="J334" s="229"/>
      <c r="K334" s="229"/>
      <c r="L334" s="235"/>
      <c r="M334" s="236"/>
      <c r="N334" s="237"/>
      <c r="O334" s="237"/>
      <c r="P334" s="237"/>
      <c r="Q334" s="237"/>
      <c r="R334" s="237"/>
      <c r="S334" s="237"/>
      <c r="T334" s="238"/>
      <c r="AT334" s="239" t="s">
        <v>210</v>
      </c>
      <c r="AU334" s="239" t="s">
        <v>87</v>
      </c>
      <c r="AV334" s="13" t="s">
        <v>87</v>
      </c>
      <c r="AW334" s="13" t="s">
        <v>33</v>
      </c>
      <c r="AX334" s="13" t="s">
        <v>77</v>
      </c>
      <c r="AY334" s="239" t="s">
        <v>202</v>
      </c>
    </row>
    <row r="335" spans="1:65" s="13" customFormat="1" ht="11.25">
      <c r="B335" s="228"/>
      <c r="C335" s="229"/>
      <c r="D335" s="230" t="s">
        <v>210</v>
      </c>
      <c r="E335" s="231" t="s">
        <v>1</v>
      </c>
      <c r="F335" s="232" t="s">
        <v>542</v>
      </c>
      <c r="G335" s="229"/>
      <c r="H335" s="233">
        <v>1.08</v>
      </c>
      <c r="I335" s="234"/>
      <c r="J335" s="229"/>
      <c r="K335" s="229"/>
      <c r="L335" s="235"/>
      <c r="M335" s="236"/>
      <c r="N335" s="237"/>
      <c r="O335" s="237"/>
      <c r="P335" s="237"/>
      <c r="Q335" s="237"/>
      <c r="R335" s="237"/>
      <c r="S335" s="237"/>
      <c r="T335" s="238"/>
      <c r="AT335" s="239" t="s">
        <v>210</v>
      </c>
      <c r="AU335" s="239" t="s">
        <v>87</v>
      </c>
      <c r="AV335" s="13" t="s">
        <v>87</v>
      </c>
      <c r="AW335" s="13" t="s">
        <v>33</v>
      </c>
      <c r="AX335" s="13" t="s">
        <v>77</v>
      </c>
      <c r="AY335" s="239" t="s">
        <v>202</v>
      </c>
    </row>
    <row r="336" spans="1:65" s="14" customFormat="1" ht="11.25">
      <c r="B336" s="240"/>
      <c r="C336" s="241"/>
      <c r="D336" s="230" t="s">
        <v>210</v>
      </c>
      <c r="E336" s="242" t="s">
        <v>1</v>
      </c>
      <c r="F336" s="243" t="s">
        <v>227</v>
      </c>
      <c r="G336" s="241"/>
      <c r="H336" s="244">
        <v>4.5</v>
      </c>
      <c r="I336" s="245"/>
      <c r="J336" s="241"/>
      <c r="K336" s="241"/>
      <c r="L336" s="246"/>
      <c r="M336" s="247"/>
      <c r="N336" s="248"/>
      <c r="O336" s="248"/>
      <c r="P336" s="248"/>
      <c r="Q336" s="248"/>
      <c r="R336" s="248"/>
      <c r="S336" s="248"/>
      <c r="T336" s="249"/>
      <c r="AT336" s="250" t="s">
        <v>210</v>
      </c>
      <c r="AU336" s="250" t="s">
        <v>87</v>
      </c>
      <c r="AV336" s="14" t="s">
        <v>215</v>
      </c>
      <c r="AW336" s="14" t="s">
        <v>33</v>
      </c>
      <c r="AX336" s="14" t="s">
        <v>81</v>
      </c>
      <c r="AY336" s="250" t="s">
        <v>202</v>
      </c>
    </row>
    <row r="337" spans="1:65" s="2" customFormat="1" ht="24.2" customHeight="1">
      <c r="A337" s="36"/>
      <c r="B337" s="37"/>
      <c r="C337" s="215" t="s">
        <v>543</v>
      </c>
      <c r="D337" s="215" t="s">
        <v>204</v>
      </c>
      <c r="E337" s="216" t="s">
        <v>544</v>
      </c>
      <c r="F337" s="217" t="s">
        <v>545</v>
      </c>
      <c r="G337" s="218" t="s">
        <v>287</v>
      </c>
      <c r="H337" s="219">
        <v>15</v>
      </c>
      <c r="I337" s="220"/>
      <c r="J337" s="221">
        <f>ROUND(I337*H337,2)</f>
        <v>0</v>
      </c>
      <c r="K337" s="222"/>
      <c r="L337" s="39"/>
      <c r="M337" s="223" t="s">
        <v>1</v>
      </c>
      <c r="N337" s="224" t="s">
        <v>43</v>
      </c>
      <c r="O337" s="73"/>
      <c r="P337" s="225">
        <f>O337*H337</f>
        <v>0</v>
      </c>
      <c r="Q337" s="225">
        <v>3.4599999999999999E-2</v>
      </c>
      <c r="R337" s="225">
        <f>Q337*H337</f>
        <v>0.51900000000000002</v>
      </c>
      <c r="S337" s="225">
        <v>0.154</v>
      </c>
      <c r="T337" s="226">
        <f>S337*H337</f>
        <v>2.31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27" t="s">
        <v>208</v>
      </c>
      <c r="AT337" s="227" t="s">
        <v>204</v>
      </c>
      <c r="AU337" s="227" t="s">
        <v>87</v>
      </c>
      <c r="AY337" s="18" t="s">
        <v>202</v>
      </c>
      <c r="BE337" s="122">
        <f>IF(N337="základná",J337,0)</f>
        <v>0</v>
      </c>
      <c r="BF337" s="122">
        <f>IF(N337="znížená",J337,0)</f>
        <v>0</v>
      </c>
      <c r="BG337" s="122">
        <f>IF(N337="zákl. prenesená",J337,0)</f>
        <v>0</v>
      </c>
      <c r="BH337" s="122">
        <f>IF(N337="zníž. prenesená",J337,0)</f>
        <v>0</v>
      </c>
      <c r="BI337" s="122">
        <f>IF(N337="nulová",J337,0)</f>
        <v>0</v>
      </c>
      <c r="BJ337" s="18" t="s">
        <v>87</v>
      </c>
      <c r="BK337" s="122">
        <f>ROUND(I337*H337,2)</f>
        <v>0</v>
      </c>
      <c r="BL337" s="18" t="s">
        <v>208</v>
      </c>
      <c r="BM337" s="227" t="s">
        <v>546</v>
      </c>
    </row>
    <row r="338" spans="1:65" s="13" customFormat="1" ht="11.25">
      <c r="B338" s="228"/>
      <c r="C338" s="229"/>
      <c r="D338" s="230" t="s">
        <v>210</v>
      </c>
      <c r="E338" s="231" t="s">
        <v>1</v>
      </c>
      <c r="F338" s="232" t="s">
        <v>547</v>
      </c>
      <c r="G338" s="229"/>
      <c r="H338" s="233">
        <v>15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AT338" s="239" t="s">
        <v>210</v>
      </c>
      <c r="AU338" s="239" t="s">
        <v>87</v>
      </c>
      <c r="AV338" s="13" t="s">
        <v>87</v>
      </c>
      <c r="AW338" s="13" t="s">
        <v>33</v>
      </c>
      <c r="AX338" s="13" t="s">
        <v>77</v>
      </c>
      <c r="AY338" s="239" t="s">
        <v>202</v>
      </c>
    </row>
    <row r="339" spans="1:65" s="14" customFormat="1" ht="11.25">
      <c r="B339" s="240"/>
      <c r="C339" s="241"/>
      <c r="D339" s="230" t="s">
        <v>210</v>
      </c>
      <c r="E339" s="242" t="s">
        <v>1</v>
      </c>
      <c r="F339" s="243" t="s">
        <v>227</v>
      </c>
      <c r="G339" s="241"/>
      <c r="H339" s="244">
        <v>15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AT339" s="250" t="s">
        <v>210</v>
      </c>
      <c r="AU339" s="250" t="s">
        <v>87</v>
      </c>
      <c r="AV339" s="14" t="s">
        <v>215</v>
      </c>
      <c r="AW339" s="14" t="s">
        <v>33</v>
      </c>
      <c r="AX339" s="14" t="s">
        <v>81</v>
      </c>
      <c r="AY339" s="250" t="s">
        <v>202</v>
      </c>
    </row>
    <row r="340" spans="1:65" s="2" customFormat="1" ht="37.9" customHeight="1">
      <c r="A340" s="36"/>
      <c r="B340" s="37"/>
      <c r="C340" s="215" t="s">
        <v>548</v>
      </c>
      <c r="D340" s="215" t="s">
        <v>204</v>
      </c>
      <c r="E340" s="216" t="s">
        <v>549</v>
      </c>
      <c r="F340" s="217" t="s">
        <v>550</v>
      </c>
      <c r="G340" s="218" t="s">
        <v>230</v>
      </c>
      <c r="H340" s="219">
        <v>16</v>
      </c>
      <c r="I340" s="220"/>
      <c r="J340" s="221">
        <f>ROUND(I340*H340,2)</f>
        <v>0</v>
      </c>
      <c r="K340" s="222"/>
      <c r="L340" s="39"/>
      <c r="M340" s="223" t="s">
        <v>1</v>
      </c>
      <c r="N340" s="224" t="s">
        <v>43</v>
      </c>
      <c r="O340" s="73"/>
      <c r="P340" s="225">
        <f>O340*H340</f>
        <v>0</v>
      </c>
      <c r="Q340" s="225">
        <v>0</v>
      </c>
      <c r="R340" s="225">
        <f>Q340*H340</f>
        <v>0</v>
      </c>
      <c r="S340" s="225">
        <v>0.13100000000000001</v>
      </c>
      <c r="T340" s="226">
        <f>S340*H340</f>
        <v>2.0960000000000001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27" t="s">
        <v>208</v>
      </c>
      <c r="AT340" s="227" t="s">
        <v>204</v>
      </c>
      <c r="AU340" s="227" t="s">
        <v>87</v>
      </c>
      <c r="AY340" s="18" t="s">
        <v>202</v>
      </c>
      <c r="BE340" s="122">
        <f>IF(N340="základná",J340,0)</f>
        <v>0</v>
      </c>
      <c r="BF340" s="122">
        <f>IF(N340="znížená",J340,0)</f>
        <v>0</v>
      </c>
      <c r="BG340" s="122">
        <f>IF(N340="zákl. prenesená",J340,0)</f>
        <v>0</v>
      </c>
      <c r="BH340" s="122">
        <f>IF(N340="zníž. prenesená",J340,0)</f>
        <v>0</v>
      </c>
      <c r="BI340" s="122">
        <f>IF(N340="nulová",J340,0)</f>
        <v>0</v>
      </c>
      <c r="BJ340" s="18" t="s">
        <v>87</v>
      </c>
      <c r="BK340" s="122">
        <f>ROUND(I340*H340,2)</f>
        <v>0</v>
      </c>
      <c r="BL340" s="18" t="s">
        <v>208</v>
      </c>
      <c r="BM340" s="227" t="s">
        <v>551</v>
      </c>
    </row>
    <row r="341" spans="1:65" s="13" customFormat="1" ht="11.25">
      <c r="B341" s="228"/>
      <c r="C341" s="229"/>
      <c r="D341" s="230" t="s">
        <v>210</v>
      </c>
      <c r="E341" s="231" t="s">
        <v>1</v>
      </c>
      <c r="F341" s="232" t="s">
        <v>552</v>
      </c>
      <c r="G341" s="229"/>
      <c r="H341" s="233">
        <v>16</v>
      </c>
      <c r="I341" s="234"/>
      <c r="J341" s="229"/>
      <c r="K341" s="229"/>
      <c r="L341" s="235"/>
      <c r="M341" s="236"/>
      <c r="N341" s="237"/>
      <c r="O341" s="237"/>
      <c r="P341" s="237"/>
      <c r="Q341" s="237"/>
      <c r="R341" s="237"/>
      <c r="S341" s="237"/>
      <c r="T341" s="238"/>
      <c r="AT341" s="239" t="s">
        <v>210</v>
      </c>
      <c r="AU341" s="239" t="s">
        <v>87</v>
      </c>
      <c r="AV341" s="13" t="s">
        <v>87</v>
      </c>
      <c r="AW341" s="13" t="s">
        <v>33</v>
      </c>
      <c r="AX341" s="13" t="s">
        <v>81</v>
      </c>
      <c r="AY341" s="239" t="s">
        <v>202</v>
      </c>
    </row>
    <row r="342" spans="1:65" s="2" customFormat="1" ht="24.2" customHeight="1">
      <c r="A342" s="36"/>
      <c r="B342" s="37"/>
      <c r="C342" s="215" t="s">
        <v>553</v>
      </c>
      <c r="D342" s="215" t="s">
        <v>204</v>
      </c>
      <c r="E342" s="216" t="s">
        <v>554</v>
      </c>
      <c r="F342" s="217" t="s">
        <v>555</v>
      </c>
      <c r="G342" s="218" t="s">
        <v>230</v>
      </c>
      <c r="H342" s="219">
        <v>12</v>
      </c>
      <c r="I342" s="220"/>
      <c r="J342" s="221">
        <f>ROUND(I342*H342,2)</f>
        <v>0</v>
      </c>
      <c r="K342" s="222"/>
      <c r="L342" s="39"/>
      <c r="M342" s="223" t="s">
        <v>1</v>
      </c>
      <c r="N342" s="224" t="s">
        <v>43</v>
      </c>
      <c r="O342" s="73"/>
      <c r="P342" s="225">
        <f>O342*H342</f>
        <v>0</v>
      </c>
      <c r="Q342" s="225">
        <v>0.20369000000000001</v>
      </c>
      <c r="R342" s="225">
        <f>Q342*H342</f>
        <v>2.44428</v>
      </c>
      <c r="S342" s="225">
        <v>0</v>
      </c>
      <c r="T342" s="22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27" t="s">
        <v>208</v>
      </c>
      <c r="AT342" s="227" t="s">
        <v>204</v>
      </c>
      <c r="AU342" s="227" t="s">
        <v>87</v>
      </c>
      <c r="AY342" s="18" t="s">
        <v>202</v>
      </c>
      <c r="BE342" s="122">
        <f>IF(N342="základná",J342,0)</f>
        <v>0</v>
      </c>
      <c r="BF342" s="122">
        <f>IF(N342="znížená",J342,0)</f>
        <v>0</v>
      </c>
      <c r="BG342" s="122">
        <f>IF(N342="zákl. prenesená",J342,0)</f>
        <v>0</v>
      </c>
      <c r="BH342" s="122">
        <f>IF(N342="zníž. prenesená",J342,0)</f>
        <v>0</v>
      </c>
      <c r="BI342" s="122">
        <f>IF(N342="nulová",J342,0)</f>
        <v>0</v>
      </c>
      <c r="BJ342" s="18" t="s">
        <v>87</v>
      </c>
      <c r="BK342" s="122">
        <f>ROUND(I342*H342,2)</f>
        <v>0</v>
      </c>
      <c r="BL342" s="18" t="s">
        <v>208</v>
      </c>
      <c r="BM342" s="227" t="s">
        <v>556</v>
      </c>
    </row>
    <row r="343" spans="1:65" s="13" customFormat="1" ht="11.25">
      <c r="B343" s="228"/>
      <c r="C343" s="229"/>
      <c r="D343" s="230" t="s">
        <v>210</v>
      </c>
      <c r="E343" s="231" t="s">
        <v>1</v>
      </c>
      <c r="F343" s="232" t="s">
        <v>557</v>
      </c>
      <c r="G343" s="229"/>
      <c r="H343" s="233">
        <v>12</v>
      </c>
      <c r="I343" s="234"/>
      <c r="J343" s="229"/>
      <c r="K343" s="229"/>
      <c r="L343" s="235"/>
      <c r="M343" s="236"/>
      <c r="N343" s="237"/>
      <c r="O343" s="237"/>
      <c r="P343" s="237"/>
      <c r="Q343" s="237"/>
      <c r="R343" s="237"/>
      <c r="S343" s="237"/>
      <c r="T343" s="238"/>
      <c r="AT343" s="239" t="s">
        <v>210</v>
      </c>
      <c r="AU343" s="239" t="s">
        <v>87</v>
      </c>
      <c r="AV343" s="13" t="s">
        <v>87</v>
      </c>
      <c r="AW343" s="13" t="s">
        <v>33</v>
      </c>
      <c r="AX343" s="13" t="s">
        <v>81</v>
      </c>
      <c r="AY343" s="239" t="s">
        <v>202</v>
      </c>
    </row>
    <row r="344" spans="1:65" s="2" customFormat="1" ht="14.45" customHeight="1">
      <c r="A344" s="36"/>
      <c r="B344" s="37"/>
      <c r="C344" s="215" t="s">
        <v>558</v>
      </c>
      <c r="D344" s="215" t="s">
        <v>204</v>
      </c>
      <c r="E344" s="216" t="s">
        <v>559</v>
      </c>
      <c r="F344" s="217" t="s">
        <v>560</v>
      </c>
      <c r="G344" s="218" t="s">
        <v>230</v>
      </c>
      <c r="H344" s="219">
        <v>48</v>
      </c>
      <c r="I344" s="220"/>
      <c r="J344" s="221">
        <f>ROUND(I344*H344,2)</f>
        <v>0</v>
      </c>
      <c r="K344" s="222"/>
      <c r="L344" s="39"/>
      <c r="M344" s="223" t="s">
        <v>1</v>
      </c>
      <c r="N344" s="224" t="s">
        <v>43</v>
      </c>
      <c r="O344" s="73"/>
      <c r="P344" s="225">
        <f>O344*H344</f>
        <v>0</v>
      </c>
      <c r="Q344" s="225">
        <v>2.367E-2</v>
      </c>
      <c r="R344" s="225">
        <f>Q344*H344</f>
        <v>1.1361600000000001</v>
      </c>
      <c r="S344" s="225">
        <v>0</v>
      </c>
      <c r="T344" s="22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227" t="s">
        <v>208</v>
      </c>
      <c r="AT344" s="227" t="s">
        <v>204</v>
      </c>
      <c r="AU344" s="227" t="s">
        <v>87</v>
      </c>
      <c r="AY344" s="18" t="s">
        <v>202</v>
      </c>
      <c r="BE344" s="122">
        <f>IF(N344="základná",J344,0)</f>
        <v>0</v>
      </c>
      <c r="BF344" s="122">
        <f>IF(N344="znížená",J344,0)</f>
        <v>0</v>
      </c>
      <c r="BG344" s="122">
        <f>IF(N344="zákl. prenesená",J344,0)</f>
        <v>0</v>
      </c>
      <c r="BH344" s="122">
        <f>IF(N344="zníž. prenesená",J344,0)</f>
        <v>0</v>
      </c>
      <c r="BI344" s="122">
        <f>IF(N344="nulová",J344,0)</f>
        <v>0</v>
      </c>
      <c r="BJ344" s="18" t="s">
        <v>87</v>
      </c>
      <c r="BK344" s="122">
        <f>ROUND(I344*H344,2)</f>
        <v>0</v>
      </c>
      <c r="BL344" s="18" t="s">
        <v>208</v>
      </c>
      <c r="BM344" s="227" t="s">
        <v>561</v>
      </c>
    </row>
    <row r="345" spans="1:65" s="16" customFormat="1" ht="22.5">
      <c r="B345" s="262"/>
      <c r="C345" s="263"/>
      <c r="D345" s="230" t="s">
        <v>210</v>
      </c>
      <c r="E345" s="264" t="s">
        <v>1</v>
      </c>
      <c r="F345" s="265" t="s">
        <v>562</v>
      </c>
      <c r="G345" s="263"/>
      <c r="H345" s="264" t="s">
        <v>1</v>
      </c>
      <c r="I345" s="266"/>
      <c r="J345" s="263"/>
      <c r="K345" s="263"/>
      <c r="L345" s="267"/>
      <c r="M345" s="268"/>
      <c r="N345" s="269"/>
      <c r="O345" s="269"/>
      <c r="P345" s="269"/>
      <c r="Q345" s="269"/>
      <c r="R345" s="269"/>
      <c r="S345" s="269"/>
      <c r="T345" s="270"/>
      <c r="AT345" s="271" t="s">
        <v>210</v>
      </c>
      <c r="AU345" s="271" t="s">
        <v>87</v>
      </c>
      <c r="AV345" s="16" t="s">
        <v>81</v>
      </c>
      <c r="AW345" s="16" t="s">
        <v>33</v>
      </c>
      <c r="AX345" s="16" t="s">
        <v>77</v>
      </c>
      <c r="AY345" s="271" t="s">
        <v>202</v>
      </c>
    </row>
    <row r="346" spans="1:65" s="16" customFormat="1" ht="11.25">
      <c r="B346" s="262"/>
      <c r="C346" s="263"/>
      <c r="D346" s="230" t="s">
        <v>210</v>
      </c>
      <c r="E346" s="264" t="s">
        <v>1</v>
      </c>
      <c r="F346" s="265" t="s">
        <v>563</v>
      </c>
      <c r="G346" s="263"/>
      <c r="H346" s="264" t="s">
        <v>1</v>
      </c>
      <c r="I346" s="266"/>
      <c r="J346" s="263"/>
      <c r="K346" s="263"/>
      <c r="L346" s="267"/>
      <c r="M346" s="268"/>
      <c r="N346" s="269"/>
      <c r="O346" s="269"/>
      <c r="P346" s="269"/>
      <c r="Q346" s="269"/>
      <c r="R346" s="269"/>
      <c r="S346" s="269"/>
      <c r="T346" s="270"/>
      <c r="AT346" s="271" t="s">
        <v>210</v>
      </c>
      <c r="AU346" s="271" t="s">
        <v>87</v>
      </c>
      <c r="AV346" s="16" t="s">
        <v>81</v>
      </c>
      <c r="AW346" s="16" t="s">
        <v>33</v>
      </c>
      <c r="AX346" s="16" t="s">
        <v>77</v>
      </c>
      <c r="AY346" s="271" t="s">
        <v>202</v>
      </c>
    </row>
    <row r="347" spans="1:65" s="13" customFormat="1" ht="11.25">
      <c r="B347" s="228"/>
      <c r="C347" s="229"/>
      <c r="D347" s="230" t="s">
        <v>210</v>
      </c>
      <c r="E347" s="231" t="s">
        <v>1</v>
      </c>
      <c r="F347" s="232" t="s">
        <v>564</v>
      </c>
      <c r="G347" s="229"/>
      <c r="H347" s="233">
        <v>48</v>
      </c>
      <c r="I347" s="234"/>
      <c r="J347" s="229"/>
      <c r="K347" s="229"/>
      <c r="L347" s="235"/>
      <c r="M347" s="236"/>
      <c r="N347" s="237"/>
      <c r="O347" s="237"/>
      <c r="P347" s="237"/>
      <c r="Q347" s="237"/>
      <c r="R347" s="237"/>
      <c r="S347" s="237"/>
      <c r="T347" s="238"/>
      <c r="AT347" s="239" t="s">
        <v>210</v>
      </c>
      <c r="AU347" s="239" t="s">
        <v>87</v>
      </c>
      <c r="AV347" s="13" t="s">
        <v>87</v>
      </c>
      <c r="AW347" s="13" t="s">
        <v>33</v>
      </c>
      <c r="AX347" s="13" t="s">
        <v>81</v>
      </c>
      <c r="AY347" s="239" t="s">
        <v>202</v>
      </c>
    </row>
    <row r="348" spans="1:65" s="2" customFormat="1" ht="14.45" customHeight="1">
      <c r="A348" s="36"/>
      <c r="B348" s="37"/>
      <c r="C348" s="215" t="s">
        <v>565</v>
      </c>
      <c r="D348" s="215" t="s">
        <v>204</v>
      </c>
      <c r="E348" s="216" t="s">
        <v>566</v>
      </c>
      <c r="F348" s="217" t="s">
        <v>567</v>
      </c>
      <c r="G348" s="218" t="s">
        <v>386</v>
      </c>
      <c r="H348" s="219">
        <v>738.20100000000002</v>
      </c>
      <c r="I348" s="220"/>
      <c r="J348" s="221">
        <f>ROUND(I348*H348,2)</f>
        <v>0</v>
      </c>
      <c r="K348" s="222"/>
      <c r="L348" s="39"/>
      <c r="M348" s="223" t="s">
        <v>1</v>
      </c>
      <c r="N348" s="224" t="s">
        <v>43</v>
      </c>
      <c r="O348" s="73"/>
      <c r="P348" s="225">
        <f>O348*H348</f>
        <v>0</v>
      </c>
      <c r="Q348" s="225">
        <v>0</v>
      </c>
      <c r="R348" s="225">
        <f>Q348*H348</f>
        <v>0</v>
      </c>
      <c r="S348" s="225">
        <v>0</v>
      </c>
      <c r="T348" s="22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27" t="s">
        <v>208</v>
      </c>
      <c r="AT348" s="227" t="s">
        <v>204</v>
      </c>
      <c r="AU348" s="227" t="s">
        <v>87</v>
      </c>
      <c r="AY348" s="18" t="s">
        <v>202</v>
      </c>
      <c r="BE348" s="122">
        <f>IF(N348="základná",J348,0)</f>
        <v>0</v>
      </c>
      <c r="BF348" s="122">
        <f>IF(N348="znížená",J348,0)</f>
        <v>0</v>
      </c>
      <c r="BG348" s="122">
        <f>IF(N348="zákl. prenesená",J348,0)</f>
        <v>0</v>
      </c>
      <c r="BH348" s="122">
        <f>IF(N348="zníž. prenesená",J348,0)</f>
        <v>0</v>
      </c>
      <c r="BI348" s="122">
        <f>IF(N348="nulová",J348,0)</f>
        <v>0</v>
      </c>
      <c r="BJ348" s="18" t="s">
        <v>87</v>
      </c>
      <c r="BK348" s="122">
        <f>ROUND(I348*H348,2)</f>
        <v>0</v>
      </c>
      <c r="BL348" s="18" t="s">
        <v>208</v>
      </c>
      <c r="BM348" s="227" t="s">
        <v>568</v>
      </c>
    </row>
    <row r="349" spans="1:65" s="2" customFormat="1" ht="14.45" customHeight="1">
      <c r="A349" s="36"/>
      <c r="B349" s="37"/>
      <c r="C349" s="215" t="s">
        <v>569</v>
      </c>
      <c r="D349" s="215" t="s">
        <v>204</v>
      </c>
      <c r="E349" s="216" t="s">
        <v>570</v>
      </c>
      <c r="F349" s="217" t="s">
        <v>571</v>
      </c>
      <c r="G349" s="218" t="s">
        <v>386</v>
      </c>
      <c r="H349" s="219">
        <v>76.584999999999994</v>
      </c>
      <c r="I349" s="220"/>
      <c r="J349" s="221">
        <f>ROUND(I349*H349,2)</f>
        <v>0</v>
      </c>
      <c r="K349" s="222"/>
      <c r="L349" s="39"/>
      <c r="M349" s="223" t="s">
        <v>1</v>
      </c>
      <c r="N349" s="224" t="s">
        <v>43</v>
      </c>
      <c r="O349" s="73"/>
      <c r="P349" s="225">
        <f>O349*H349</f>
        <v>0</v>
      </c>
      <c r="Q349" s="225">
        <v>0</v>
      </c>
      <c r="R349" s="225">
        <f>Q349*H349</f>
        <v>0</v>
      </c>
      <c r="S349" s="225">
        <v>0</v>
      </c>
      <c r="T349" s="226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227" t="s">
        <v>208</v>
      </c>
      <c r="AT349" s="227" t="s">
        <v>204</v>
      </c>
      <c r="AU349" s="227" t="s">
        <v>87</v>
      </c>
      <c r="AY349" s="18" t="s">
        <v>202</v>
      </c>
      <c r="BE349" s="122">
        <f>IF(N349="základná",J349,0)</f>
        <v>0</v>
      </c>
      <c r="BF349" s="122">
        <f>IF(N349="znížená",J349,0)</f>
        <v>0</v>
      </c>
      <c r="BG349" s="122">
        <f>IF(N349="zákl. prenesená",J349,0)</f>
        <v>0</v>
      </c>
      <c r="BH349" s="122">
        <f>IF(N349="zníž. prenesená",J349,0)</f>
        <v>0</v>
      </c>
      <c r="BI349" s="122">
        <f>IF(N349="nulová",J349,0)</f>
        <v>0</v>
      </c>
      <c r="BJ349" s="18" t="s">
        <v>87</v>
      </c>
      <c r="BK349" s="122">
        <f>ROUND(I349*H349,2)</f>
        <v>0</v>
      </c>
      <c r="BL349" s="18" t="s">
        <v>208</v>
      </c>
      <c r="BM349" s="227" t="s">
        <v>572</v>
      </c>
    </row>
    <row r="350" spans="1:65" s="13" customFormat="1" ht="11.25">
      <c r="B350" s="228"/>
      <c r="C350" s="229"/>
      <c r="D350" s="230" t="s">
        <v>210</v>
      </c>
      <c r="E350" s="231" t="s">
        <v>1</v>
      </c>
      <c r="F350" s="232" t="s">
        <v>573</v>
      </c>
      <c r="G350" s="229"/>
      <c r="H350" s="233">
        <v>50.9</v>
      </c>
      <c r="I350" s="234"/>
      <c r="J350" s="229"/>
      <c r="K350" s="229"/>
      <c r="L350" s="235"/>
      <c r="M350" s="236"/>
      <c r="N350" s="237"/>
      <c r="O350" s="237"/>
      <c r="P350" s="237"/>
      <c r="Q350" s="237"/>
      <c r="R350" s="237"/>
      <c r="S350" s="237"/>
      <c r="T350" s="238"/>
      <c r="AT350" s="239" t="s">
        <v>210</v>
      </c>
      <c r="AU350" s="239" t="s">
        <v>87</v>
      </c>
      <c r="AV350" s="13" t="s">
        <v>87</v>
      </c>
      <c r="AW350" s="13" t="s">
        <v>33</v>
      </c>
      <c r="AX350" s="13" t="s">
        <v>77</v>
      </c>
      <c r="AY350" s="239" t="s">
        <v>202</v>
      </c>
    </row>
    <row r="351" spans="1:65" s="13" customFormat="1" ht="11.25">
      <c r="B351" s="228"/>
      <c r="C351" s="229"/>
      <c r="D351" s="230" t="s">
        <v>210</v>
      </c>
      <c r="E351" s="231" t="s">
        <v>1</v>
      </c>
      <c r="F351" s="232" t="s">
        <v>574</v>
      </c>
      <c r="G351" s="229"/>
      <c r="H351" s="233">
        <v>1.6839999999999999</v>
      </c>
      <c r="I351" s="234"/>
      <c r="J351" s="229"/>
      <c r="K351" s="229"/>
      <c r="L351" s="235"/>
      <c r="M351" s="236"/>
      <c r="N351" s="237"/>
      <c r="O351" s="237"/>
      <c r="P351" s="237"/>
      <c r="Q351" s="237"/>
      <c r="R351" s="237"/>
      <c r="S351" s="237"/>
      <c r="T351" s="238"/>
      <c r="AT351" s="239" t="s">
        <v>210</v>
      </c>
      <c r="AU351" s="239" t="s">
        <v>87</v>
      </c>
      <c r="AV351" s="13" t="s">
        <v>87</v>
      </c>
      <c r="AW351" s="13" t="s">
        <v>33</v>
      </c>
      <c r="AX351" s="13" t="s">
        <v>77</v>
      </c>
      <c r="AY351" s="239" t="s">
        <v>202</v>
      </c>
    </row>
    <row r="352" spans="1:65" s="13" customFormat="1" ht="11.25">
      <c r="B352" s="228"/>
      <c r="C352" s="229"/>
      <c r="D352" s="230" t="s">
        <v>210</v>
      </c>
      <c r="E352" s="231" t="s">
        <v>1</v>
      </c>
      <c r="F352" s="232" t="s">
        <v>575</v>
      </c>
      <c r="G352" s="229"/>
      <c r="H352" s="233">
        <v>24.000999999999998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AT352" s="239" t="s">
        <v>210</v>
      </c>
      <c r="AU352" s="239" t="s">
        <v>87</v>
      </c>
      <c r="AV352" s="13" t="s">
        <v>87</v>
      </c>
      <c r="AW352" s="13" t="s">
        <v>33</v>
      </c>
      <c r="AX352" s="13" t="s">
        <v>77</v>
      </c>
      <c r="AY352" s="239" t="s">
        <v>202</v>
      </c>
    </row>
    <row r="353" spans="1:65" s="14" customFormat="1" ht="11.25">
      <c r="B353" s="240"/>
      <c r="C353" s="241"/>
      <c r="D353" s="230" t="s">
        <v>210</v>
      </c>
      <c r="E353" s="242" t="s">
        <v>1</v>
      </c>
      <c r="F353" s="243" t="s">
        <v>227</v>
      </c>
      <c r="G353" s="241"/>
      <c r="H353" s="244">
        <v>76.584999999999994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9"/>
      <c r="AT353" s="250" t="s">
        <v>210</v>
      </c>
      <c r="AU353" s="250" t="s">
        <v>87</v>
      </c>
      <c r="AV353" s="14" t="s">
        <v>215</v>
      </c>
      <c r="AW353" s="14" t="s">
        <v>33</v>
      </c>
      <c r="AX353" s="14" t="s">
        <v>81</v>
      </c>
      <c r="AY353" s="250" t="s">
        <v>202</v>
      </c>
    </row>
    <row r="354" spans="1:65" s="2" customFormat="1" ht="24.2" customHeight="1">
      <c r="A354" s="36"/>
      <c r="B354" s="37"/>
      <c r="C354" s="215" t="s">
        <v>576</v>
      </c>
      <c r="D354" s="215" t="s">
        <v>204</v>
      </c>
      <c r="E354" s="216" t="s">
        <v>577</v>
      </c>
      <c r="F354" s="217" t="s">
        <v>578</v>
      </c>
      <c r="G354" s="218" t="s">
        <v>386</v>
      </c>
      <c r="H354" s="219">
        <v>1914.625</v>
      </c>
      <c r="I354" s="220"/>
      <c r="J354" s="221">
        <f>ROUND(I354*H354,2)</f>
        <v>0</v>
      </c>
      <c r="K354" s="222"/>
      <c r="L354" s="39"/>
      <c r="M354" s="223" t="s">
        <v>1</v>
      </c>
      <c r="N354" s="224" t="s">
        <v>43</v>
      </c>
      <c r="O354" s="73"/>
      <c r="P354" s="225">
        <f>O354*H354</f>
        <v>0</v>
      </c>
      <c r="Q354" s="225">
        <v>0</v>
      </c>
      <c r="R354" s="225">
        <f>Q354*H354</f>
        <v>0</v>
      </c>
      <c r="S354" s="225">
        <v>0</v>
      </c>
      <c r="T354" s="226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27" t="s">
        <v>208</v>
      </c>
      <c r="AT354" s="227" t="s">
        <v>204</v>
      </c>
      <c r="AU354" s="227" t="s">
        <v>87</v>
      </c>
      <c r="AY354" s="18" t="s">
        <v>202</v>
      </c>
      <c r="BE354" s="122">
        <f>IF(N354="základná",J354,0)</f>
        <v>0</v>
      </c>
      <c r="BF354" s="122">
        <f>IF(N354="znížená",J354,0)</f>
        <v>0</v>
      </c>
      <c r="BG354" s="122">
        <f>IF(N354="zákl. prenesená",J354,0)</f>
        <v>0</v>
      </c>
      <c r="BH354" s="122">
        <f>IF(N354="zníž. prenesená",J354,0)</f>
        <v>0</v>
      </c>
      <c r="BI354" s="122">
        <f>IF(N354="nulová",J354,0)</f>
        <v>0</v>
      </c>
      <c r="BJ354" s="18" t="s">
        <v>87</v>
      </c>
      <c r="BK354" s="122">
        <f>ROUND(I354*H354,2)</f>
        <v>0</v>
      </c>
      <c r="BL354" s="18" t="s">
        <v>208</v>
      </c>
      <c r="BM354" s="227" t="s">
        <v>579</v>
      </c>
    </row>
    <row r="355" spans="1:65" s="13" customFormat="1" ht="11.25">
      <c r="B355" s="228"/>
      <c r="C355" s="229"/>
      <c r="D355" s="230" t="s">
        <v>210</v>
      </c>
      <c r="E355" s="231" t="s">
        <v>1</v>
      </c>
      <c r="F355" s="232" t="s">
        <v>580</v>
      </c>
      <c r="G355" s="229"/>
      <c r="H355" s="233">
        <v>1914.6249999999998</v>
      </c>
      <c r="I355" s="234"/>
      <c r="J355" s="229"/>
      <c r="K355" s="229"/>
      <c r="L355" s="235"/>
      <c r="M355" s="236"/>
      <c r="N355" s="237"/>
      <c r="O355" s="237"/>
      <c r="P355" s="237"/>
      <c r="Q355" s="237"/>
      <c r="R355" s="237"/>
      <c r="S355" s="237"/>
      <c r="T355" s="238"/>
      <c r="AT355" s="239" t="s">
        <v>210</v>
      </c>
      <c r="AU355" s="239" t="s">
        <v>87</v>
      </c>
      <c r="AV355" s="13" t="s">
        <v>87</v>
      </c>
      <c r="AW355" s="13" t="s">
        <v>33</v>
      </c>
      <c r="AX355" s="13" t="s">
        <v>81</v>
      </c>
      <c r="AY355" s="239" t="s">
        <v>202</v>
      </c>
    </row>
    <row r="356" spans="1:65" s="2" customFormat="1" ht="24.2" customHeight="1">
      <c r="A356" s="36"/>
      <c r="B356" s="37"/>
      <c r="C356" s="215" t="s">
        <v>581</v>
      </c>
      <c r="D356" s="215" t="s">
        <v>204</v>
      </c>
      <c r="E356" s="216" t="s">
        <v>582</v>
      </c>
      <c r="F356" s="217" t="s">
        <v>583</v>
      </c>
      <c r="G356" s="218" t="s">
        <v>386</v>
      </c>
      <c r="H356" s="219">
        <v>738.20100000000002</v>
      </c>
      <c r="I356" s="220"/>
      <c r="J356" s="221">
        <f>ROUND(I356*H356,2)</f>
        <v>0</v>
      </c>
      <c r="K356" s="222"/>
      <c r="L356" s="39"/>
      <c r="M356" s="223" t="s">
        <v>1</v>
      </c>
      <c r="N356" s="224" t="s">
        <v>43</v>
      </c>
      <c r="O356" s="73"/>
      <c r="P356" s="225">
        <f>O356*H356</f>
        <v>0</v>
      </c>
      <c r="Q356" s="225">
        <v>0</v>
      </c>
      <c r="R356" s="225">
        <f>Q356*H356</f>
        <v>0</v>
      </c>
      <c r="S356" s="225">
        <v>0</v>
      </c>
      <c r="T356" s="226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27" t="s">
        <v>208</v>
      </c>
      <c r="AT356" s="227" t="s">
        <v>204</v>
      </c>
      <c r="AU356" s="227" t="s">
        <v>87</v>
      </c>
      <c r="AY356" s="18" t="s">
        <v>202</v>
      </c>
      <c r="BE356" s="122">
        <f>IF(N356="základná",J356,0)</f>
        <v>0</v>
      </c>
      <c r="BF356" s="122">
        <f>IF(N356="znížená",J356,0)</f>
        <v>0</v>
      </c>
      <c r="BG356" s="122">
        <f>IF(N356="zákl. prenesená",J356,0)</f>
        <v>0</v>
      </c>
      <c r="BH356" s="122">
        <f>IF(N356="zníž. prenesená",J356,0)</f>
        <v>0</v>
      </c>
      <c r="BI356" s="122">
        <f>IF(N356="nulová",J356,0)</f>
        <v>0</v>
      </c>
      <c r="BJ356" s="18" t="s">
        <v>87</v>
      </c>
      <c r="BK356" s="122">
        <f>ROUND(I356*H356,2)</f>
        <v>0</v>
      </c>
      <c r="BL356" s="18" t="s">
        <v>208</v>
      </c>
      <c r="BM356" s="227" t="s">
        <v>584</v>
      </c>
    </row>
    <row r="357" spans="1:65" s="2" customFormat="1" ht="24.2" customHeight="1">
      <c r="A357" s="36"/>
      <c r="B357" s="37"/>
      <c r="C357" s="215" t="s">
        <v>585</v>
      </c>
      <c r="D357" s="215" t="s">
        <v>204</v>
      </c>
      <c r="E357" s="216" t="s">
        <v>586</v>
      </c>
      <c r="F357" s="217" t="s">
        <v>587</v>
      </c>
      <c r="G357" s="218" t="s">
        <v>386</v>
      </c>
      <c r="H357" s="219">
        <v>14764.02</v>
      </c>
      <c r="I357" s="220"/>
      <c r="J357" s="221">
        <f>ROUND(I357*H357,2)</f>
        <v>0</v>
      </c>
      <c r="K357" s="222"/>
      <c r="L357" s="39"/>
      <c r="M357" s="223" t="s">
        <v>1</v>
      </c>
      <c r="N357" s="224" t="s">
        <v>43</v>
      </c>
      <c r="O357" s="73"/>
      <c r="P357" s="225">
        <f>O357*H357</f>
        <v>0</v>
      </c>
      <c r="Q357" s="225">
        <v>0</v>
      </c>
      <c r="R357" s="225">
        <f>Q357*H357</f>
        <v>0</v>
      </c>
      <c r="S357" s="225">
        <v>0</v>
      </c>
      <c r="T357" s="22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27" t="s">
        <v>208</v>
      </c>
      <c r="AT357" s="227" t="s">
        <v>204</v>
      </c>
      <c r="AU357" s="227" t="s">
        <v>87</v>
      </c>
      <c r="AY357" s="18" t="s">
        <v>202</v>
      </c>
      <c r="BE357" s="122">
        <f>IF(N357="základná",J357,0)</f>
        <v>0</v>
      </c>
      <c r="BF357" s="122">
        <f>IF(N357="znížená",J357,0)</f>
        <v>0</v>
      </c>
      <c r="BG357" s="122">
        <f>IF(N357="zákl. prenesená",J357,0)</f>
        <v>0</v>
      </c>
      <c r="BH357" s="122">
        <f>IF(N357="zníž. prenesená",J357,0)</f>
        <v>0</v>
      </c>
      <c r="BI357" s="122">
        <f>IF(N357="nulová",J357,0)</f>
        <v>0</v>
      </c>
      <c r="BJ357" s="18" t="s">
        <v>87</v>
      </c>
      <c r="BK357" s="122">
        <f>ROUND(I357*H357,2)</f>
        <v>0</v>
      </c>
      <c r="BL357" s="18" t="s">
        <v>208</v>
      </c>
      <c r="BM357" s="227" t="s">
        <v>588</v>
      </c>
    </row>
    <row r="358" spans="1:65" s="13" customFormat="1" ht="11.25">
      <c r="B358" s="228"/>
      <c r="C358" s="229"/>
      <c r="D358" s="230" t="s">
        <v>210</v>
      </c>
      <c r="E358" s="231" t="s">
        <v>1</v>
      </c>
      <c r="F358" s="232" t="s">
        <v>589</v>
      </c>
      <c r="G358" s="229"/>
      <c r="H358" s="233">
        <v>738.20100000000002</v>
      </c>
      <c r="I358" s="234"/>
      <c r="J358" s="229"/>
      <c r="K358" s="229"/>
      <c r="L358" s="235"/>
      <c r="M358" s="236"/>
      <c r="N358" s="237"/>
      <c r="O358" s="237"/>
      <c r="P358" s="237"/>
      <c r="Q358" s="237"/>
      <c r="R358" s="237"/>
      <c r="S358" s="237"/>
      <c r="T358" s="238"/>
      <c r="AT358" s="239" t="s">
        <v>210</v>
      </c>
      <c r="AU358" s="239" t="s">
        <v>87</v>
      </c>
      <c r="AV358" s="13" t="s">
        <v>87</v>
      </c>
      <c r="AW358" s="13" t="s">
        <v>33</v>
      </c>
      <c r="AX358" s="13" t="s">
        <v>81</v>
      </c>
      <c r="AY358" s="239" t="s">
        <v>202</v>
      </c>
    </row>
    <row r="359" spans="1:65" s="13" customFormat="1" ht="11.25">
      <c r="B359" s="228"/>
      <c r="C359" s="229"/>
      <c r="D359" s="230" t="s">
        <v>210</v>
      </c>
      <c r="E359" s="229"/>
      <c r="F359" s="232" t="s">
        <v>590</v>
      </c>
      <c r="G359" s="229"/>
      <c r="H359" s="233">
        <v>14764.02</v>
      </c>
      <c r="I359" s="234"/>
      <c r="J359" s="229"/>
      <c r="K359" s="229"/>
      <c r="L359" s="235"/>
      <c r="M359" s="236"/>
      <c r="N359" s="237"/>
      <c r="O359" s="237"/>
      <c r="P359" s="237"/>
      <c r="Q359" s="237"/>
      <c r="R359" s="237"/>
      <c r="S359" s="237"/>
      <c r="T359" s="238"/>
      <c r="AT359" s="239" t="s">
        <v>210</v>
      </c>
      <c r="AU359" s="239" t="s">
        <v>87</v>
      </c>
      <c r="AV359" s="13" t="s">
        <v>87</v>
      </c>
      <c r="AW359" s="13" t="s">
        <v>4</v>
      </c>
      <c r="AX359" s="13" t="s">
        <v>81</v>
      </c>
      <c r="AY359" s="239" t="s">
        <v>202</v>
      </c>
    </row>
    <row r="360" spans="1:65" s="2" customFormat="1" ht="24.2" customHeight="1">
      <c r="A360" s="36"/>
      <c r="B360" s="37"/>
      <c r="C360" s="215" t="s">
        <v>591</v>
      </c>
      <c r="D360" s="215" t="s">
        <v>204</v>
      </c>
      <c r="E360" s="216" t="s">
        <v>592</v>
      </c>
      <c r="F360" s="217" t="s">
        <v>593</v>
      </c>
      <c r="G360" s="218" t="s">
        <v>386</v>
      </c>
      <c r="H360" s="219">
        <v>76.584999999999994</v>
      </c>
      <c r="I360" s="220"/>
      <c r="J360" s="221">
        <f>ROUND(I360*H360,2)</f>
        <v>0</v>
      </c>
      <c r="K360" s="222"/>
      <c r="L360" s="39"/>
      <c r="M360" s="223" t="s">
        <v>1</v>
      </c>
      <c r="N360" s="224" t="s">
        <v>43</v>
      </c>
      <c r="O360" s="73"/>
      <c r="P360" s="225">
        <f>O360*H360</f>
        <v>0</v>
      </c>
      <c r="Q360" s="225">
        <v>0</v>
      </c>
      <c r="R360" s="225">
        <f>Q360*H360</f>
        <v>0</v>
      </c>
      <c r="S360" s="225">
        <v>0</v>
      </c>
      <c r="T360" s="226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227" t="s">
        <v>208</v>
      </c>
      <c r="AT360" s="227" t="s">
        <v>204</v>
      </c>
      <c r="AU360" s="227" t="s">
        <v>87</v>
      </c>
      <c r="AY360" s="18" t="s">
        <v>202</v>
      </c>
      <c r="BE360" s="122">
        <f>IF(N360="základná",J360,0)</f>
        <v>0</v>
      </c>
      <c r="BF360" s="122">
        <f>IF(N360="znížená",J360,0)</f>
        <v>0</v>
      </c>
      <c r="BG360" s="122">
        <f>IF(N360="zákl. prenesená",J360,0)</f>
        <v>0</v>
      </c>
      <c r="BH360" s="122">
        <f>IF(N360="zníž. prenesená",J360,0)</f>
        <v>0</v>
      </c>
      <c r="BI360" s="122">
        <f>IF(N360="nulová",J360,0)</f>
        <v>0</v>
      </c>
      <c r="BJ360" s="18" t="s">
        <v>87</v>
      </c>
      <c r="BK360" s="122">
        <f>ROUND(I360*H360,2)</f>
        <v>0</v>
      </c>
      <c r="BL360" s="18" t="s">
        <v>208</v>
      </c>
      <c r="BM360" s="227" t="s">
        <v>594</v>
      </c>
    </row>
    <row r="361" spans="1:65" s="13" customFormat="1" ht="11.25">
      <c r="B361" s="228"/>
      <c r="C361" s="229"/>
      <c r="D361" s="230" t="s">
        <v>210</v>
      </c>
      <c r="E361" s="231" t="s">
        <v>1</v>
      </c>
      <c r="F361" s="232" t="s">
        <v>595</v>
      </c>
      <c r="G361" s="229"/>
      <c r="H361" s="233">
        <v>76.584999999999994</v>
      </c>
      <c r="I361" s="234"/>
      <c r="J361" s="229"/>
      <c r="K361" s="229"/>
      <c r="L361" s="235"/>
      <c r="M361" s="236"/>
      <c r="N361" s="237"/>
      <c r="O361" s="237"/>
      <c r="P361" s="237"/>
      <c r="Q361" s="237"/>
      <c r="R361" s="237"/>
      <c r="S361" s="237"/>
      <c r="T361" s="238"/>
      <c r="AT361" s="239" t="s">
        <v>210</v>
      </c>
      <c r="AU361" s="239" t="s">
        <v>87</v>
      </c>
      <c r="AV361" s="13" t="s">
        <v>87</v>
      </c>
      <c r="AW361" s="13" t="s">
        <v>33</v>
      </c>
      <c r="AX361" s="13" t="s">
        <v>81</v>
      </c>
      <c r="AY361" s="239" t="s">
        <v>202</v>
      </c>
    </row>
    <row r="362" spans="1:65" s="12" customFormat="1" ht="22.9" customHeight="1">
      <c r="B362" s="199"/>
      <c r="C362" s="200"/>
      <c r="D362" s="201" t="s">
        <v>76</v>
      </c>
      <c r="E362" s="213" t="s">
        <v>596</v>
      </c>
      <c r="F362" s="213" t="s">
        <v>597</v>
      </c>
      <c r="G362" s="200"/>
      <c r="H362" s="200"/>
      <c r="I362" s="203"/>
      <c r="J362" s="214">
        <f>BK362</f>
        <v>0</v>
      </c>
      <c r="K362" s="200"/>
      <c r="L362" s="205"/>
      <c r="M362" s="206"/>
      <c r="N362" s="207"/>
      <c r="O362" s="207"/>
      <c r="P362" s="208">
        <f>SUM(P363:P373)</f>
        <v>0</v>
      </c>
      <c r="Q362" s="207"/>
      <c r="R362" s="208">
        <f>SUM(R363:R373)</f>
        <v>0</v>
      </c>
      <c r="S362" s="207"/>
      <c r="T362" s="209">
        <f>SUM(T363:T373)</f>
        <v>0</v>
      </c>
      <c r="AR362" s="210" t="s">
        <v>81</v>
      </c>
      <c r="AT362" s="211" t="s">
        <v>76</v>
      </c>
      <c r="AU362" s="211" t="s">
        <v>81</v>
      </c>
      <c r="AY362" s="210" t="s">
        <v>202</v>
      </c>
      <c r="BK362" s="212">
        <f>SUM(BK363:BK373)</f>
        <v>0</v>
      </c>
    </row>
    <row r="363" spans="1:65" s="2" customFormat="1" ht="24.2" customHeight="1">
      <c r="A363" s="36"/>
      <c r="B363" s="37"/>
      <c r="C363" s="215" t="s">
        <v>598</v>
      </c>
      <c r="D363" s="215" t="s">
        <v>204</v>
      </c>
      <c r="E363" s="216" t="s">
        <v>599</v>
      </c>
      <c r="F363" s="217" t="s">
        <v>600</v>
      </c>
      <c r="G363" s="218" t="s">
        <v>466</v>
      </c>
      <c r="H363" s="219">
        <v>240</v>
      </c>
      <c r="I363" s="220"/>
      <c r="J363" s="221">
        <f>ROUND(I363*H363,2)</f>
        <v>0</v>
      </c>
      <c r="K363" s="222"/>
      <c r="L363" s="39"/>
      <c r="M363" s="223" t="s">
        <v>1</v>
      </c>
      <c r="N363" s="224" t="s">
        <v>43</v>
      </c>
      <c r="O363" s="73"/>
      <c r="P363" s="225">
        <f>O363*H363</f>
        <v>0</v>
      </c>
      <c r="Q363" s="225">
        <v>0</v>
      </c>
      <c r="R363" s="225">
        <f>Q363*H363</f>
        <v>0</v>
      </c>
      <c r="S363" s="225">
        <v>0</v>
      </c>
      <c r="T363" s="226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27" t="s">
        <v>208</v>
      </c>
      <c r="AT363" s="227" t="s">
        <v>204</v>
      </c>
      <c r="AU363" s="227" t="s">
        <v>87</v>
      </c>
      <c r="AY363" s="18" t="s">
        <v>202</v>
      </c>
      <c r="BE363" s="122">
        <f>IF(N363="základná",J363,0)</f>
        <v>0</v>
      </c>
      <c r="BF363" s="122">
        <f>IF(N363="znížená",J363,0)</f>
        <v>0</v>
      </c>
      <c r="BG363" s="122">
        <f>IF(N363="zákl. prenesená",J363,0)</f>
        <v>0</v>
      </c>
      <c r="BH363" s="122">
        <f>IF(N363="zníž. prenesená",J363,0)</f>
        <v>0</v>
      </c>
      <c r="BI363" s="122">
        <f>IF(N363="nulová",J363,0)</f>
        <v>0</v>
      </c>
      <c r="BJ363" s="18" t="s">
        <v>87</v>
      </c>
      <c r="BK363" s="122">
        <f>ROUND(I363*H363,2)</f>
        <v>0</v>
      </c>
      <c r="BL363" s="18" t="s">
        <v>208</v>
      </c>
      <c r="BM363" s="227" t="s">
        <v>601</v>
      </c>
    </row>
    <row r="364" spans="1:65" s="13" customFormat="1" ht="11.25">
      <c r="B364" s="228"/>
      <c r="C364" s="229"/>
      <c r="D364" s="230" t="s">
        <v>210</v>
      </c>
      <c r="E364" s="231" t="s">
        <v>1</v>
      </c>
      <c r="F364" s="232" t="s">
        <v>602</v>
      </c>
      <c r="G364" s="229"/>
      <c r="H364" s="233">
        <v>240</v>
      </c>
      <c r="I364" s="234"/>
      <c r="J364" s="229"/>
      <c r="K364" s="229"/>
      <c r="L364" s="235"/>
      <c r="M364" s="236"/>
      <c r="N364" s="237"/>
      <c r="O364" s="237"/>
      <c r="P364" s="237"/>
      <c r="Q364" s="237"/>
      <c r="R364" s="237"/>
      <c r="S364" s="237"/>
      <c r="T364" s="238"/>
      <c r="AT364" s="239" t="s">
        <v>210</v>
      </c>
      <c r="AU364" s="239" t="s">
        <v>87</v>
      </c>
      <c r="AV364" s="13" t="s">
        <v>87</v>
      </c>
      <c r="AW364" s="13" t="s">
        <v>33</v>
      </c>
      <c r="AX364" s="13" t="s">
        <v>81</v>
      </c>
      <c r="AY364" s="239" t="s">
        <v>202</v>
      </c>
    </row>
    <row r="365" spans="1:65" s="2" customFormat="1" ht="37.9" customHeight="1">
      <c r="A365" s="36"/>
      <c r="B365" s="37"/>
      <c r="C365" s="215" t="s">
        <v>603</v>
      </c>
      <c r="D365" s="215" t="s">
        <v>204</v>
      </c>
      <c r="E365" s="216" t="s">
        <v>604</v>
      </c>
      <c r="F365" s="217" t="s">
        <v>605</v>
      </c>
      <c r="G365" s="218" t="s">
        <v>386</v>
      </c>
      <c r="H365" s="219">
        <v>49.703000000000003</v>
      </c>
      <c r="I365" s="220"/>
      <c r="J365" s="221">
        <f>ROUND(I365*H365,2)</f>
        <v>0</v>
      </c>
      <c r="K365" s="222"/>
      <c r="L365" s="39"/>
      <c r="M365" s="223" t="s">
        <v>1</v>
      </c>
      <c r="N365" s="224" t="s">
        <v>43</v>
      </c>
      <c r="O365" s="73"/>
      <c r="P365" s="225">
        <f>O365*H365</f>
        <v>0</v>
      </c>
      <c r="Q365" s="225">
        <v>0</v>
      </c>
      <c r="R365" s="225">
        <f>Q365*H365</f>
        <v>0</v>
      </c>
      <c r="S365" s="225">
        <v>0</v>
      </c>
      <c r="T365" s="22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227" t="s">
        <v>289</v>
      </c>
      <c r="AT365" s="227" t="s">
        <v>204</v>
      </c>
      <c r="AU365" s="227" t="s">
        <v>87</v>
      </c>
      <c r="AY365" s="18" t="s">
        <v>202</v>
      </c>
      <c r="BE365" s="122">
        <f>IF(N365="základná",J365,0)</f>
        <v>0</v>
      </c>
      <c r="BF365" s="122">
        <f>IF(N365="znížená",J365,0)</f>
        <v>0</v>
      </c>
      <c r="BG365" s="122">
        <f>IF(N365="zákl. prenesená",J365,0)</f>
        <v>0</v>
      </c>
      <c r="BH365" s="122">
        <f>IF(N365="zníž. prenesená",J365,0)</f>
        <v>0</v>
      </c>
      <c r="BI365" s="122">
        <f>IF(N365="nulová",J365,0)</f>
        <v>0</v>
      </c>
      <c r="BJ365" s="18" t="s">
        <v>87</v>
      </c>
      <c r="BK365" s="122">
        <f>ROUND(I365*H365,2)</f>
        <v>0</v>
      </c>
      <c r="BL365" s="18" t="s">
        <v>289</v>
      </c>
      <c r="BM365" s="227" t="s">
        <v>606</v>
      </c>
    </row>
    <row r="366" spans="1:65" s="13" customFormat="1" ht="11.25">
      <c r="B366" s="228"/>
      <c r="C366" s="229"/>
      <c r="D366" s="230" t="s">
        <v>210</v>
      </c>
      <c r="E366" s="231" t="s">
        <v>1</v>
      </c>
      <c r="F366" s="232" t="s">
        <v>607</v>
      </c>
      <c r="G366" s="229"/>
      <c r="H366" s="233">
        <v>49.703000000000003</v>
      </c>
      <c r="I366" s="234"/>
      <c r="J366" s="229"/>
      <c r="K366" s="229"/>
      <c r="L366" s="235"/>
      <c r="M366" s="236"/>
      <c r="N366" s="237"/>
      <c r="O366" s="237"/>
      <c r="P366" s="237"/>
      <c r="Q366" s="237"/>
      <c r="R366" s="237"/>
      <c r="S366" s="237"/>
      <c r="T366" s="238"/>
      <c r="AT366" s="239" t="s">
        <v>210</v>
      </c>
      <c r="AU366" s="239" t="s">
        <v>87</v>
      </c>
      <c r="AV366" s="13" t="s">
        <v>87</v>
      </c>
      <c r="AW366" s="13" t="s">
        <v>33</v>
      </c>
      <c r="AX366" s="13" t="s">
        <v>81</v>
      </c>
      <c r="AY366" s="239" t="s">
        <v>202</v>
      </c>
    </row>
    <row r="367" spans="1:65" s="2" customFormat="1" ht="14.45" customHeight="1">
      <c r="A367" s="36"/>
      <c r="B367" s="37"/>
      <c r="C367" s="215" t="s">
        <v>608</v>
      </c>
      <c r="D367" s="215" t="s">
        <v>204</v>
      </c>
      <c r="E367" s="216" t="s">
        <v>609</v>
      </c>
      <c r="F367" s="217" t="s">
        <v>610</v>
      </c>
      <c r="G367" s="218" t="s">
        <v>386</v>
      </c>
      <c r="H367" s="219">
        <v>88.481999999999999</v>
      </c>
      <c r="I367" s="220"/>
      <c r="J367" s="221">
        <f>ROUND(I367*H367,2)</f>
        <v>0</v>
      </c>
      <c r="K367" s="222"/>
      <c r="L367" s="39"/>
      <c r="M367" s="223" t="s">
        <v>1</v>
      </c>
      <c r="N367" s="224" t="s">
        <v>43</v>
      </c>
      <c r="O367" s="73"/>
      <c r="P367" s="225">
        <f>O367*H367</f>
        <v>0</v>
      </c>
      <c r="Q367" s="225">
        <v>0</v>
      </c>
      <c r="R367" s="225">
        <f>Q367*H367</f>
        <v>0</v>
      </c>
      <c r="S367" s="225">
        <v>0</v>
      </c>
      <c r="T367" s="226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27" t="s">
        <v>208</v>
      </c>
      <c r="AT367" s="227" t="s">
        <v>204</v>
      </c>
      <c r="AU367" s="227" t="s">
        <v>87</v>
      </c>
      <c r="AY367" s="18" t="s">
        <v>202</v>
      </c>
      <c r="BE367" s="122">
        <f>IF(N367="základná",J367,0)</f>
        <v>0</v>
      </c>
      <c r="BF367" s="122">
        <f>IF(N367="znížená",J367,0)</f>
        <v>0</v>
      </c>
      <c r="BG367" s="122">
        <f>IF(N367="zákl. prenesená",J367,0)</f>
        <v>0</v>
      </c>
      <c r="BH367" s="122">
        <f>IF(N367="zníž. prenesená",J367,0)</f>
        <v>0</v>
      </c>
      <c r="BI367" s="122">
        <f>IF(N367="nulová",J367,0)</f>
        <v>0</v>
      </c>
      <c r="BJ367" s="18" t="s">
        <v>87</v>
      </c>
      <c r="BK367" s="122">
        <f>ROUND(I367*H367,2)</f>
        <v>0</v>
      </c>
      <c r="BL367" s="18" t="s">
        <v>208</v>
      </c>
      <c r="BM367" s="227" t="s">
        <v>611</v>
      </c>
    </row>
    <row r="368" spans="1:65" s="13" customFormat="1" ht="11.25">
      <c r="B368" s="228"/>
      <c r="C368" s="229"/>
      <c r="D368" s="230" t="s">
        <v>210</v>
      </c>
      <c r="E368" s="231" t="s">
        <v>1</v>
      </c>
      <c r="F368" s="232" t="s">
        <v>612</v>
      </c>
      <c r="G368" s="229"/>
      <c r="H368" s="233">
        <v>39.89</v>
      </c>
      <c r="I368" s="234"/>
      <c r="J368" s="229"/>
      <c r="K368" s="229"/>
      <c r="L368" s="235"/>
      <c r="M368" s="236"/>
      <c r="N368" s="237"/>
      <c r="O368" s="237"/>
      <c r="P368" s="237"/>
      <c r="Q368" s="237"/>
      <c r="R368" s="237"/>
      <c r="S368" s="237"/>
      <c r="T368" s="238"/>
      <c r="AT368" s="239" t="s">
        <v>210</v>
      </c>
      <c r="AU368" s="239" t="s">
        <v>87</v>
      </c>
      <c r="AV368" s="13" t="s">
        <v>87</v>
      </c>
      <c r="AW368" s="13" t="s">
        <v>33</v>
      </c>
      <c r="AX368" s="13" t="s">
        <v>77</v>
      </c>
      <c r="AY368" s="239" t="s">
        <v>202</v>
      </c>
    </row>
    <row r="369" spans="1:65" s="13" customFormat="1" ht="11.25">
      <c r="B369" s="228"/>
      <c r="C369" s="229"/>
      <c r="D369" s="230" t="s">
        <v>210</v>
      </c>
      <c r="E369" s="231" t="s">
        <v>1</v>
      </c>
      <c r="F369" s="232" t="s">
        <v>613</v>
      </c>
      <c r="G369" s="229"/>
      <c r="H369" s="233">
        <v>7.2220000000000004</v>
      </c>
      <c r="I369" s="234"/>
      <c r="J369" s="229"/>
      <c r="K369" s="229"/>
      <c r="L369" s="235"/>
      <c r="M369" s="236"/>
      <c r="N369" s="237"/>
      <c r="O369" s="237"/>
      <c r="P369" s="237"/>
      <c r="Q369" s="237"/>
      <c r="R369" s="237"/>
      <c r="S369" s="237"/>
      <c r="T369" s="238"/>
      <c r="AT369" s="239" t="s">
        <v>210</v>
      </c>
      <c r="AU369" s="239" t="s">
        <v>87</v>
      </c>
      <c r="AV369" s="13" t="s">
        <v>87</v>
      </c>
      <c r="AW369" s="13" t="s">
        <v>33</v>
      </c>
      <c r="AX369" s="13" t="s">
        <v>77</v>
      </c>
      <c r="AY369" s="239" t="s">
        <v>202</v>
      </c>
    </row>
    <row r="370" spans="1:65" s="13" customFormat="1" ht="11.25">
      <c r="B370" s="228"/>
      <c r="C370" s="229"/>
      <c r="D370" s="230" t="s">
        <v>210</v>
      </c>
      <c r="E370" s="231" t="s">
        <v>1</v>
      </c>
      <c r="F370" s="232" t="s">
        <v>614</v>
      </c>
      <c r="G370" s="229"/>
      <c r="H370" s="233">
        <v>41.37</v>
      </c>
      <c r="I370" s="234"/>
      <c r="J370" s="229"/>
      <c r="K370" s="229"/>
      <c r="L370" s="235"/>
      <c r="M370" s="236"/>
      <c r="N370" s="237"/>
      <c r="O370" s="237"/>
      <c r="P370" s="237"/>
      <c r="Q370" s="237"/>
      <c r="R370" s="237"/>
      <c r="S370" s="237"/>
      <c r="T370" s="238"/>
      <c r="AT370" s="239" t="s">
        <v>210</v>
      </c>
      <c r="AU370" s="239" t="s">
        <v>87</v>
      </c>
      <c r="AV370" s="13" t="s">
        <v>87</v>
      </c>
      <c r="AW370" s="13" t="s">
        <v>33</v>
      </c>
      <c r="AX370" s="13" t="s">
        <v>77</v>
      </c>
      <c r="AY370" s="239" t="s">
        <v>202</v>
      </c>
    </row>
    <row r="371" spans="1:65" s="14" customFormat="1" ht="11.25">
      <c r="B371" s="240"/>
      <c r="C371" s="241"/>
      <c r="D371" s="230" t="s">
        <v>210</v>
      </c>
      <c r="E371" s="242" t="s">
        <v>1</v>
      </c>
      <c r="F371" s="243" t="s">
        <v>227</v>
      </c>
      <c r="G371" s="241"/>
      <c r="H371" s="244">
        <v>88.481999999999999</v>
      </c>
      <c r="I371" s="245"/>
      <c r="J371" s="241"/>
      <c r="K371" s="241"/>
      <c r="L371" s="246"/>
      <c r="M371" s="247"/>
      <c r="N371" s="248"/>
      <c r="O371" s="248"/>
      <c r="P371" s="248"/>
      <c r="Q371" s="248"/>
      <c r="R371" s="248"/>
      <c r="S371" s="248"/>
      <c r="T371" s="249"/>
      <c r="AT371" s="250" t="s">
        <v>210</v>
      </c>
      <c r="AU371" s="250" t="s">
        <v>87</v>
      </c>
      <c r="AV371" s="14" t="s">
        <v>215</v>
      </c>
      <c r="AW371" s="14" t="s">
        <v>33</v>
      </c>
      <c r="AX371" s="14" t="s">
        <v>81</v>
      </c>
      <c r="AY371" s="250" t="s">
        <v>202</v>
      </c>
    </row>
    <row r="372" spans="1:65" s="2" customFormat="1" ht="37.9" customHeight="1">
      <c r="A372" s="36"/>
      <c r="B372" s="37"/>
      <c r="C372" s="215" t="s">
        <v>615</v>
      </c>
      <c r="D372" s="215" t="s">
        <v>204</v>
      </c>
      <c r="E372" s="216" t="s">
        <v>616</v>
      </c>
      <c r="F372" s="217" t="s">
        <v>617</v>
      </c>
      <c r="G372" s="218" t="s">
        <v>386</v>
      </c>
      <c r="H372" s="219">
        <v>688.65800000000002</v>
      </c>
      <c r="I372" s="220"/>
      <c r="J372" s="221">
        <f>ROUND(I372*H372,2)</f>
        <v>0</v>
      </c>
      <c r="K372" s="222"/>
      <c r="L372" s="39"/>
      <c r="M372" s="223" t="s">
        <v>1</v>
      </c>
      <c r="N372" s="224" t="s">
        <v>43</v>
      </c>
      <c r="O372" s="73"/>
      <c r="P372" s="225">
        <f>O372*H372</f>
        <v>0</v>
      </c>
      <c r="Q372" s="225">
        <v>0</v>
      </c>
      <c r="R372" s="225">
        <f>Q372*H372</f>
        <v>0</v>
      </c>
      <c r="S372" s="225">
        <v>0</v>
      </c>
      <c r="T372" s="22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27" t="s">
        <v>208</v>
      </c>
      <c r="AT372" s="227" t="s">
        <v>204</v>
      </c>
      <c r="AU372" s="227" t="s">
        <v>87</v>
      </c>
      <c r="AY372" s="18" t="s">
        <v>202</v>
      </c>
      <c r="BE372" s="122">
        <f>IF(N372="základná",J372,0)</f>
        <v>0</v>
      </c>
      <c r="BF372" s="122">
        <f>IF(N372="znížená",J372,0)</f>
        <v>0</v>
      </c>
      <c r="BG372" s="122">
        <f>IF(N372="zákl. prenesená",J372,0)</f>
        <v>0</v>
      </c>
      <c r="BH372" s="122">
        <f>IF(N372="zníž. prenesená",J372,0)</f>
        <v>0</v>
      </c>
      <c r="BI372" s="122">
        <f>IF(N372="nulová",J372,0)</f>
        <v>0</v>
      </c>
      <c r="BJ372" s="18" t="s">
        <v>87</v>
      </c>
      <c r="BK372" s="122">
        <f>ROUND(I372*H372,2)</f>
        <v>0</v>
      </c>
      <c r="BL372" s="18" t="s">
        <v>208</v>
      </c>
      <c r="BM372" s="227" t="s">
        <v>618</v>
      </c>
    </row>
    <row r="373" spans="1:65" s="13" customFormat="1" ht="11.25">
      <c r="B373" s="228"/>
      <c r="C373" s="229"/>
      <c r="D373" s="230" t="s">
        <v>210</v>
      </c>
      <c r="E373" s="231" t="s">
        <v>1</v>
      </c>
      <c r="F373" s="232" t="s">
        <v>619</v>
      </c>
      <c r="G373" s="229"/>
      <c r="H373" s="233">
        <v>688.65840000000003</v>
      </c>
      <c r="I373" s="234"/>
      <c r="J373" s="229"/>
      <c r="K373" s="229"/>
      <c r="L373" s="235"/>
      <c r="M373" s="236"/>
      <c r="N373" s="237"/>
      <c r="O373" s="237"/>
      <c r="P373" s="237"/>
      <c r="Q373" s="237"/>
      <c r="R373" s="237"/>
      <c r="S373" s="237"/>
      <c r="T373" s="238"/>
      <c r="AT373" s="239" t="s">
        <v>210</v>
      </c>
      <c r="AU373" s="239" t="s">
        <v>87</v>
      </c>
      <c r="AV373" s="13" t="s">
        <v>87</v>
      </c>
      <c r="AW373" s="13" t="s">
        <v>33</v>
      </c>
      <c r="AX373" s="13" t="s">
        <v>81</v>
      </c>
      <c r="AY373" s="239" t="s">
        <v>202</v>
      </c>
    </row>
    <row r="374" spans="1:65" s="12" customFormat="1" ht="25.9" customHeight="1">
      <c r="B374" s="199"/>
      <c r="C374" s="200"/>
      <c r="D374" s="201" t="s">
        <v>76</v>
      </c>
      <c r="E374" s="202" t="s">
        <v>620</v>
      </c>
      <c r="F374" s="202" t="s">
        <v>621</v>
      </c>
      <c r="G374" s="200"/>
      <c r="H374" s="200"/>
      <c r="I374" s="203"/>
      <c r="J374" s="204">
        <f>BK374</f>
        <v>0</v>
      </c>
      <c r="K374" s="200"/>
      <c r="L374" s="205"/>
      <c r="M374" s="206"/>
      <c r="N374" s="207"/>
      <c r="O374" s="207"/>
      <c r="P374" s="208">
        <f>P375+P403+P406+P414+P444+P449+P456+P545</f>
        <v>0</v>
      </c>
      <c r="Q374" s="207"/>
      <c r="R374" s="208">
        <f>R375+R403+R406+R414+R444+R449+R456+R545</f>
        <v>88.455778099999989</v>
      </c>
      <c r="S374" s="207"/>
      <c r="T374" s="209">
        <f>T375+T403+T406+T414+T444+T449+T456+T545</f>
        <v>27.126100000000001</v>
      </c>
      <c r="AR374" s="210" t="s">
        <v>87</v>
      </c>
      <c r="AT374" s="211" t="s">
        <v>76</v>
      </c>
      <c r="AU374" s="211" t="s">
        <v>77</v>
      </c>
      <c r="AY374" s="210" t="s">
        <v>202</v>
      </c>
      <c r="BK374" s="212">
        <f>BK375+BK403+BK406+BK414+BK444+BK449+BK456+BK545</f>
        <v>0</v>
      </c>
    </row>
    <row r="375" spans="1:65" s="12" customFormat="1" ht="22.9" customHeight="1">
      <c r="B375" s="199"/>
      <c r="C375" s="200"/>
      <c r="D375" s="201" t="s">
        <v>76</v>
      </c>
      <c r="E375" s="213" t="s">
        <v>622</v>
      </c>
      <c r="F375" s="213" t="s">
        <v>623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SUM(P376:P402)</f>
        <v>0</v>
      </c>
      <c r="Q375" s="207"/>
      <c r="R375" s="208">
        <f>SUM(R376:R402)</f>
        <v>2.1963060000000003</v>
      </c>
      <c r="S375" s="207"/>
      <c r="T375" s="209">
        <f>SUM(T376:T402)</f>
        <v>0</v>
      </c>
      <c r="AR375" s="210" t="s">
        <v>87</v>
      </c>
      <c r="AT375" s="211" t="s">
        <v>76</v>
      </c>
      <c r="AU375" s="211" t="s">
        <v>81</v>
      </c>
      <c r="AY375" s="210" t="s">
        <v>202</v>
      </c>
      <c r="BK375" s="212">
        <f>SUM(BK376:BK402)</f>
        <v>0</v>
      </c>
    </row>
    <row r="376" spans="1:65" s="2" customFormat="1" ht="24.2" customHeight="1">
      <c r="A376" s="36"/>
      <c r="B376" s="37"/>
      <c r="C376" s="215" t="s">
        <v>624</v>
      </c>
      <c r="D376" s="215" t="s">
        <v>204</v>
      </c>
      <c r="E376" s="216" t="s">
        <v>625</v>
      </c>
      <c r="F376" s="217" t="s">
        <v>626</v>
      </c>
      <c r="G376" s="218" t="s">
        <v>223</v>
      </c>
      <c r="H376" s="219">
        <v>514.69000000000005</v>
      </c>
      <c r="I376" s="220"/>
      <c r="J376" s="221">
        <f>ROUND(I376*H376,2)</f>
        <v>0</v>
      </c>
      <c r="K376" s="222"/>
      <c r="L376" s="39"/>
      <c r="M376" s="223" t="s">
        <v>1</v>
      </c>
      <c r="N376" s="224" t="s">
        <v>43</v>
      </c>
      <c r="O376" s="73"/>
      <c r="P376" s="225">
        <f>O376*H376</f>
        <v>0</v>
      </c>
      <c r="Q376" s="225">
        <v>0</v>
      </c>
      <c r="R376" s="225">
        <f>Q376*H376</f>
        <v>0</v>
      </c>
      <c r="S376" s="225">
        <v>0</v>
      </c>
      <c r="T376" s="226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27" t="s">
        <v>289</v>
      </c>
      <c r="AT376" s="227" t="s">
        <v>204</v>
      </c>
      <c r="AU376" s="227" t="s">
        <v>87</v>
      </c>
      <c r="AY376" s="18" t="s">
        <v>202</v>
      </c>
      <c r="BE376" s="122">
        <f>IF(N376="základná",J376,0)</f>
        <v>0</v>
      </c>
      <c r="BF376" s="122">
        <f>IF(N376="znížená",J376,0)</f>
        <v>0</v>
      </c>
      <c r="BG376" s="122">
        <f>IF(N376="zákl. prenesená",J376,0)</f>
        <v>0</v>
      </c>
      <c r="BH376" s="122">
        <f>IF(N376="zníž. prenesená",J376,0)</f>
        <v>0</v>
      </c>
      <c r="BI376" s="122">
        <f>IF(N376="nulová",J376,0)</f>
        <v>0</v>
      </c>
      <c r="BJ376" s="18" t="s">
        <v>87</v>
      </c>
      <c r="BK376" s="122">
        <f>ROUND(I376*H376,2)</f>
        <v>0</v>
      </c>
      <c r="BL376" s="18" t="s">
        <v>289</v>
      </c>
      <c r="BM376" s="227" t="s">
        <v>627</v>
      </c>
    </row>
    <row r="377" spans="1:65" s="13" customFormat="1" ht="11.25">
      <c r="B377" s="228"/>
      <c r="C377" s="229"/>
      <c r="D377" s="230" t="s">
        <v>210</v>
      </c>
      <c r="E377" s="231" t="s">
        <v>1</v>
      </c>
      <c r="F377" s="232" t="s">
        <v>628</v>
      </c>
      <c r="G377" s="229"/>
      <c r="H377" s="233">
        <v>320</v>
      </c>
      <c r="I377" s="234"/>
      <c r="J377" s="229"/>
      <c r="K377" s="229"/>
      <c r="L377" s="235"/>
      <c r="M377" s="236"/>
      <c r="N377" s="237"/>
      <c r="O377" s="237"/>
      <c r="P377" s="237"/>
      <c r="Q377" s="237"/>
      <c r="R377" s="237"/>
      <c r="S377" s="237"/>
      <c r="T377" s="238"/>
      <c r="AT377" s="239" t="s">
        <v>210</v>
      </c>
      <c r="AU377" s="239" t="s">
        <v>87</v>
      </c>
      <c r="AV377" s="13" t="s">
        <v>87</v>
      </c>
      <c r="AW377" s="13" t="s">
        <v>33</v>
      </c>
      <c r="AX377" s="13" t="s">
        <v>77</v>
      </c>
      <c r="AY377" s="239" t="s">
        <v>202</v>
      </c>
    </row>
    <row r="378" spans="1:65" s="13" customFormat="1" ht="11.25">
      <c r="B378" s="228"/>
      <c r="C378" s="229"/>
      <c r="D378" s="230" t="s">
        <v>210</v>
      </c>
      <c r="E378" s="231" t="s">
        <v>1</v>
      </c>
      <c r="F378" s="232" t="s">
        <v>629</v>
      </c>
      <c r="G378" s="229"/>
      <c r="H378" s="233">
        <v>194.69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AT378" s="239" t="s">
        <v>210</v>
      </c>
      <c r="AU378" s="239" t="s">
        <v>87</v>
      </c>
      <c r="AV378" s="13" t="s">
        <v>87</v>
      </c>
      <c r="AW378" s="13" t="s">
        <v>33</v>
      </c>
      <c r="AX378" s="13" t="s">
        <v>77</v>
      </c>
      <c r="AY378" s="239" t="s">
        <v>202</v>
      </c>
    </row>
    <row r="379" spans="1:65" s="14" customFormat="1" ht="11.25">
      <c r="B379" s="240"/>
      <c r="C379" s="241"/>
      <c r="D379" s="230" t="s">
        <v>210</v>
      </c>
      <c r="E379" s="242" t="s">
        <v>1</v>
      </c>
      <c r="F379" s="243" t="s">
        <v>227</v>
      </c>
      <c r="G379" s="241"/>
      <c r="H379" s="244">
        <v>514.69000000000005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AT379" s="250" t="s">
        <v>210</v>
      </c>
      <c r="AU379" s="250" t="s">
        <v>87</v>
      </c>
      <c r="AV379" s="14" t="s">
        <v>215</v>
      </c>
      <c r="AW379" s="14" t="s">
        <v>33</v>
      </c>
      <c r="AX379" s="14" t="s">
        <v>81</v>
      </c>
      <c r="AY379" s="250" t="s">
        <v>202</v>
      </c>
    </row>
    <row r="380" spans="1:65" s="2" customFormat="1" ht="14.45" customHeight="1">
      <c r="A380" s="36"/>
      <c r="B380" s="37"/>
      <c r="C380" s="272" t="s">
        <v>630</v>
      </c>
      <c r="D380" s="272" t="s">
        <v>489</v>
      </c>
      <c r="E380" s="273" t="s">
        <v>631</v>
      </c>
      <c r="F380" s="274" t="s">
        <v>632</v>
      </c>
      <c r="G380" s="275" t="s">
        <v>223</v>
      </c>
      <c r="H380" s="276">
        <v>568.89400000000001</v>
      </c>
      <c r="I380" s="277"/>
      <c r="J380" s="278">
        <f>ROUND(I380*H380,2)</f>
        <v>0</v>
      </c>
      <c r="K380" s="279"/>
      <c r="L380" s="280"/>
      <c r="M380" s="281" t="s">
        <v>1</v>
      </c>
      <c r="N380" s="282" t="s">
        <v>43</v>
      </c>
      <c r="O380" s="73"/>
      <c r="P380" s="225">
        <f>O380*H380</f>
        <v>0</v>
      </c>
      <c r="Q380" s="225">
        <v>4.0000000000000002E-4</v>
      </c>
      <c r="R380" s="225">
        <f>Q380*H380</f>
        <v>0.22755760000000003</v>
      </c>
      <c r="S380" s="225">
        <v>0</v>
      </c>
      <c r="T380" s="226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27" t="s">
        <v>390</v>
      </c>
      <c r="AT380" s="227" t="s">
        <v>489</v>
      </c>
      <c r="AU380" s="227" t="s">
        <v>87</v>
      </c>
      <c r="AY380" s="18" t="s">
        <v>202</v>
      </c>
      <c r="BE380" s="122">
        <f>IF(N380="základná",J380,0)</f>
        <v>0</v>
      </c>
      <c r="BF380" s="122">
        <f>IF(N380="znížená",J380,0)</f>
        <v>0</v>
      </c>
      <c r="BG380" s="122">
        <f>IF(N380="zákl. prenesená",J380,0)</f>
        <v>0</v>
      </c>
      <c r="BH380" s="122">
        <f>IF(N380="zníž. prenesená",J380,0)</f>
        <v>0</v>
      </c>
      <c r="BI380" s="122">
        <f>IF(N380="nulová",J380,0)</f>
        <v>0</v>
      </c>
      <c r="BJ380" s="18" t="s">
        <v>87</v>
      </c>
      <c r="BK380" s="122">
        <f>ROUND(I380*H380,2)</f>
        <v>0</v>
      </c>
      <c r="BL380" s="18" t="s">
        <v>289</v>
      </c>
      <c r="BM380" s="227" t="s">
        <v>633</v>
      </c>
    </row>
    <row r="381" spans="1:65" s="13" customFormat="1" ht="11.25">
      <c r="B381" s="228"/>
      <c r="C381" s="229"/>
      <c r="D381" s="230" t="s">
        <v>210</v>
      </c>
      <c r="E381" s="231" t="s">
        <v>1</v>
      </c>
      <c r="F381" s="232" t="s">
        <v>634</v>
      </c>
      <c r="G381" s="229"/>
      <c r="H381" s="233">
        <v>300</v>
      </c>
      <c r="I381" s="234"/>
      <c r="J381" s="229"/>
      <c r="K381" s="229"/>
      <c r="L381" s="235"/>
      <c r="M381" s="236"/>
      <c r="N381" s="237"/>
      <c r="O381" s="237"/>
      <c r="P381" s="237"/>
      <c r="Q381" s="237"/>
      <c r="R381" s="237"/>
      <c r="S381" s="237"/>
      <c r="T381" s="238"/>
      <c r="AT381" s="239" t="s">
        <v>210</v>
      </c>
      <c r="AU381" s="239" t="s">
        <v>87</v>
      </c>
      <c r="AV381" s="13" t="s">
        <v>87</v>
      </c>
      <c r="AW381" s="13" t="s">
        <v>33</v>
      </c>
      <c r="AX381" s="13" t="s">
        <v>77</v>
      </c>
      <c r="AY381" s="239" t="s">
        <v>202</v>
      </c>
    </row>
    <row r="382" spans="1:65" s="13" customFormat="1" ht="11.25">
      <c r="B382" s="228"/>
      <c r="C382" s="229"/>
      <c r="D382" s="230" t="s">
        <v>210</v>
      </c>
      <c r="E382" s="231" t="s">
        <v>1</v>
      </c>
      <c r="F382" s="232" t="s">
        <v>635</v>
      </c>
      <c r="G382" s="229"/>
      <c r="H382" s="233">
        <v>194.69</v>
      </c>
      <c r="I382" s="234"/>
      <c r="J382" s="229"/>
      <c r="K382" s="229"/>
      <c r="L382" s="235"/>
      <c r="M382" s="236"/>
      <c r="N382" s="237"/>
      <c r="O382" s="237"/>
      <c r="P382" s="237"/>
      <c r="Q382" s="237"/>
      <c r="R382" s="237"/>
      <c r="S382" s="237"/>
      <c r="T382" s="238"/>
      <c r="AT382" s="239" t="s">
        <v>210</v>
      </c>
      <c r="AU382" s="239" t="s">
        <v>87</v>
      </c>
      <c r="AV382" s="13" t="s">
        <v>87</v>
      </c>
      <c r="AW382" s="13" t="s">
        <v>33</v>
      </c>
      <c r="AX382" s="13" t="s">
        <v>77</v>
      </c>
      <c r="AY382" s="239" t="s">
        <v>202</v>
      </c>
    </row>
    <row r="383" spans="1:65" s="14" customFormat="1" ht="11.25">
      <c r="B383" s="240"/>
      <c r="C383" s="241"/>
      <c r="D383" s="230" t="s">
        <v>210</v>
      </c>
      <c r="E383" s="242" t="s">
        <v>1</v>
      </c>
      <c r="F383" s="243" t="s">
        <v>227</v>
      </c>
      <c r="G383" s="241"/>
      <c r="H383" s="244">
        <v>494.69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AT383" s="250" t="s">
        <v>210</v>
      </c>
      <c r="AU383" s="250" t="s">
        <v>87</v>
      </c>
      <c r="AV383" s="14" t="s">
        <v>215</v>
      </c>
      <c r="AW383" s="14" t="s">
        <v>33</v>
      </c>
      <c r="AX383" s="14" t="s">
        <v>81</v>
      </c>
      <c r="AY383" s="250" t="s">
        <v>202</v>
      </c>
    </row>
    <row r="384" spans="1:65" s="13" customFormat="1" ht="11.25">
      <c r="B384" s="228"/>
      <c r="C384" s="229"/>
      <c r="D384" s="230" t="s">
        <v>210</v>
      </c>
      <c r="E384" s="229"/>
      <c r="F384" s="232" t="s">
        <v>636</v>
      </c>
      <c r="G384" s="229"/>
      <c r="H384" s="233">
        <v>568.89400000000001</v>
      </c>
      <c r="I384" s="234"/>
      <c r="J384" s="229"/>
      <c r="K384" s="229"/>
      <c r="L384" s="235"/>
      <c r="M384" s="236"/>
      <c r="N384" s="237"/>
      <c r="O384" s="237"/>
      <c r="P384" s="237"/>
      <c r="Q384" s="237"/>
      <c r="R384" s="237"/>
      <c r="S384" s="237"/>
      <c r="T384" s="238"/>
      <c r="AT384" s="239" t="s">
        <v>210</v>
      </c>
      <c r="AU384" s="239" t="s">
        <v>87</v>
      </c>
      <c r="AV384" s="13" t="s">
        <v>87</v>
      </c>
      <c r="AW384" s="13" t="s">
        <v>4</v>
      </c>
      <c r="AX384" s="13" t="s">
        <v>81</v>
      </c>
      <c r="AY384" s="239" t="s">
        <v>202</v>
      </c>
    </row>
    <row r="385" spans="1:65" s="2" customFormat="1" ht="24.2" customHeight="1">
      <c r="A385" s="36"/>
      <c r="B385" s="37"/>
      <c r="C385" s="215" t="s">
        <v>637</v>
      </c>
      <c r="D385" s="215" t="s">
        <v>204</v>
      </c>
      <c r="E385" s="216" t="s">
        <v>638</v>
      </c>
      <c r="F385" s="217" t="s">
        <v>639</v>
      </c>
      <c r="G385" s="218" t="s">
        <v>223</v>
      </c>
      <c r="H385" s="219">
        <v>194.69</v>
      </c>
      <c r="I385" s="220"/>
      <c r="J385" s="221">
        <f>ROUND(I385*H385,2)</f>
        <v>0</v>
      </c>
      <c r="K385" s="222"/>
      <c r="L385" s="39"/>
      <c r="M385" s="223" t="s">
        <v>1</v>
      </c>
      <c r="N385" s="224" t="s">
        <v>43</v>
      </c>
      <c r="O385" s="73"/>
      <c r="P385" s="225">
        <f>O385*H385</f>
        <v>0</v>
      </c>
      <c r="Q385" s="225">
        <v>7.2000000000000005E-4</v>
      </c>
      <c r="R385" s="225">
        <f>Q385*H385</f>
        <v>0.14017680000000002</v>
      </c>
      <c r="S385" s="225">
        <v>0</v>
      </c>
      <c r="T385" s="226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27" t="s">
        <v>289</v>
      </c>
      <c r="AT385" s="227" t="s">
        <v>204</v>
      </c>
      <c r="AU385" s="227" t="s">
        <v>87</v>
      </c>
      <c r="AY385" s="18" t="s">
        <v>202</v>
      </c>
      <c r="BE385" s="122">
        <f>IF(N385="základná",J385,0)</f>
        <v>0</v>
      </c>
      <c r="BF385" s="122">
        <f>IF(N385="znížená",J385,0)</f>
        <v>0</v>
      </c>
      <c r="BG385" s="122">
        <f>IF(N385="zákl. prenesená",J385,0)</f>
        <v>0</v>
      </c>
      <c r="BH385" s="122">
        <f>IF(N385="zníž. prenesená",J385,0)</f>
        <v>0</v>
      </c>
      <c r="BI385" s="122">
        <f>IF(N385="nulová",J385,0)</f>
        <v>0</v>
      </c>
      <c r="BJ385" s="18" t="s">
        <v>87</v>
      </c>
      <c r="BK385" s="122">
        <f>ROUND(I385*H385,2)</f>
        <v>0</v>
      </c>
      <c r="BL385" s="18" t="s">
        <v>289</v>
      </c>
      <c r="BM385" s="227" t="s">
        <v>640</v>
      </c>
    </row>
    <row r="386" spans="1:65" s="13" customFormat="1" ht="11.25">
      <c r="B386" s="228"/>
      <c r="C386" s="229"/>
      <c r="D386" s="230" t="s">
        <v>210</v>
      </c>
      <c r="E386" s="231" t="s">
        <v>1</v>
      </c>
      <c r="F386" s="232" t="s">
        <v>404</v>
      </c>
      <c r="G386" s="229"/>
      <c r="H386" s="233">
        <v>194.69</v>
      </c>
      <c r="I386" s="234"/>
      <c r="J386" s="229"/>
      <c r="K386" s="229"/>
      <c r="L386" s="235"/>
      <c r="M386" s="236"/>
      <c r="N386" s="237"/>
      <c r="O386" s="237"/>
      <c r="P386" s="237"/>
      <c r="Q386" s="237"/>
      <c r="R386" s="237"/>
      <c r="S386" s="237"/>
      <c r="T386" s="238"/>
      <c r="AT386" s="239" t="s">
        <v>210</v>
      </c>
      <c r="AU386" s="239" t="s">
        <v>87</v>
      </c>
      <c r="AV386" s="13" t="s">
        <v>87</v>
      </c>
      <c r="AW386" s="13" t="s">
        <v>33</v>
      </c>
      <c r="AX386" s="13" t="s">
        <v>81</v>
      </c>
      <c r="AY386" s="239" t="s">
        <v>202</v>
      </c>
    </row>
    <row r="387" spans="1:65" s="2" customFormat="1" ht="14.45" customHeight="1">
      <c r="A387" s="36"/>
      <c r="B387" s="37"/>
      <c r="C387" s="272" t="s">
        <v>641</v>
      </c>
      <c r="D387" s="272" t="s">
        <v>489</v>
      </c>
      <c r="E387" s="273" t="s">
        <v>642</v>
      </c>
      <c r="F387" s="274" t="s">
        <v>643</v>
      </c>
      <c r="G387" s="275" t="s">
        <v>223</v>
      </c>
      <c r="H387" s="276">
        <v>233.62799999999999</v>
      </c>
      <c r="I387" s="277"/>
      <c r="J387" s="278">
        <f>ROUND(I387*H387,2)</f>
        <v>0</v>
      </c>
      <c r="K387" s="279"/>
      <c r="L387" s="280"/>
      <c r="M387" s="281" t="s">
        <v>1</v>
      </c>
      <c r="N387" s="282" t="s">
        <v>43</v>
      </c>
      <c r="O387" s="73"/>
      <c r="P387" s="225">
        <f>O387*H387</f>
        <v>0</v>
      </c>
      <c r="Q387" s="225">
        <v>4.4999999999999999E-4</v>
      </c>
      <c r="R387" s="225">
        <f>Q387*H387</f>
        <v>0.10513259999999999</v>
      </c>
      <c r="S387" s="225">
        <v>0</v>
      </c>
      <c r="T387" s="226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227" t="s">
        <v>390</v>
      </c>
      <c r="AT387" s="227" t="s">
        <v>489</v>
      </c>
      <c r="AU387" s="227" t="s">
        <v>87</v>
      </c>
      <c r="AY387" s="18" t="s">
        <v>202</v>
      </c>
      <c r="BE387" s="122">
        <f>IF(N387="základná",J387,0)</f>
        <v>0</v>
      </c>
      <c r="BF387" s="122">
        <f>IF(N387="znížená",J387,0)</f>
        <v>0</v>
      </c>
      <c r="BG387" s="122">
        <f>IF(N387="zákl. prenesená",J387,0)</f>
        <v>0</v>
      </c>
      <c r="BH387" s="122">
        <f>IF(N387="zníž. prenesená",J387,0)</f>
        <v>0</v>
      </c>
      <c r="BI387" s="122">
        <f>IF(N387="nulová",J387,0)</f>
        <v>0</v>
      </c>
      <c r="BJ387" s="18" t="s">
        <v>87</v>
      </c>
      <c r="BK387" s="122">
        <f>ROUND(I387*H387,2)</f>
        <v>0</v>
      </c>
      <c r="BL387" s="18" t="s">
        <v>289</v>
      </c>
      <c r="BM387" s="227" t="s">
        <v>644</v>
      </c>
    </row>
    <row r="388" spans="1:65" s="13" customFormat="1" ht="11.25">
      <c r="B388" s="228"/>
      <c r="C388" s="229"/>
      <c r="D388" s="230" t="s">
        <v>210</v>
      </c>
      <c r="E388" s="229"/>
      <c r="F388" s="232" t="s">
        <v>645</v>
      </c>
      <c r="G388" s="229"/>
      <c r="H388" s="233">
        <v>233.62799999999999</v>
      </c>
      <c r="I388" s="234"/>
      <c r="J388" s="229"/>
      <c r="K388" s="229"/>
      <c r="L388" s="235"/>
      <c r="M388" s="236"/>
      <c r="N388" s="237"/>
      <c r="O388" s="237"/>
      <c r="P388" s="237"/>
      <c r="Q388" s="237"/>
      <c r="R388" s="237"/>
      <c r="S388" s="237"/>
      <c r="T388" s="238"/>
      <c r="AT388" s="239" t="s">
        <v>210</v>
      </c>
      <c r="AU388" s="239" t="s">
        <v>87</v>
      </c>
      <c r="AV388" s="13" t="s">
        <v>87</v>
      </c>
      <c r="AW388" s="13" t="s">
        <v>4</v>
      </c>
      <c r="AX388" s="13" t="s">
        <v>81</v>
      </c>
      <c r="AY388" s="239" t="s">
        <v>202</v>
      </c>
    </row>
    <row r="389" spans="1:65" s="2" customFormat="1" ht="37.9" customHeight="1">
      <c r="A389" s="36"/>
      <c r="B389" s="37"/>
      <c r="C389" s="215" t="s">
        <v>646</v>
      </c>
      <c r="D389" s="215" t="s">
        <v>204</v>
      </c>
      <c r="E389" s="216" t="s">
        <v>647</v>
      </c>
      <c r="F389" s="217" t="s">
        <v>648</v>
      </c>
      <c r="G389" s="218" t="s">
        <v>223</v>
      </c>
      <c r="H389" s="219">
        <v>90</v>
      </c>
      <c r="I389" s="220"/>
      <c r="J389" s="221">
        <f>ROUND(I389*H389,2)</f>
        <v>0</v>
      </c>
      <c r="K389" s="222"/>
      <c r="L389" s="39"/>
      <c r="M389" s="223" t="s">
        <v>1</v>
      </c>
      <c r="N389" s="224" t="s">
        <v>43</v>
      </c>
      <c r="O389" s="73"/>
      <c r="P389" s="225">
        <f>O389*H389</f>
        <v>0</v>
      </c>
      <c r="Q389" s="225">
        <v>0</v>
      </c>
      <c r="R389" s="225">
        <f>Q389*H389</f>
        <v>0</v>
      </c>
      <c r="S389" s="225">
        <v>0</v>
      </c>
      <c r="T389" s="226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227" t="s">
        <v>289</v>
      </c>
      <c r="AT389" s="227" t="s">
        <v>204</v>
      </c>
      <c r="AU389" s="227" t="s">
        <v>87</v>
      </c>
      <c r="AY389" s="18" t="s">
        <v>202</v>
      </c>
      <c r="BE389" s="122">
        <f>IF(N389="základná",J389,0)</f>
        <v>0</v>
      </c>
      <c r="BF389" s="122">
        <f>IF(N389="znížená",J389,0)</f>
        <v>0</v>
      </c>
      <c r="BG389" s="122">
        <f>IF(N389="zákl. prenesená",J389,0)</f>
        <v>0</v>
      </c>
      <c r="BH389" s="122">
        <f>IF(N389="zníž. prenesená",J389,0)</f>
        <v>0</v>
      </c>
      <c r="BI389" s="122">
        <f>IF(N389="nulová",J389,0)</f>
        <v>0</v>
      </c>
      <c r="BJ389" s="18" t="s">
        <v>87</v>
      </c>
      <c r="BK389" s="122">
        <f>ROUND(I389*H389,2)</f>
        <v>0</v>
      </c>
      <c r="BL389" s="18" t="s">
        <v>289</v>
      </c>
      <c r="BM389" s="227" t="s">
        <v>649</v>
      </c>
    </row>
    <row r="390" spans="1:65" s="13" customFormat="1" ht="11.25">
      <c r="B390" s="228"/>
      <c r="C390" s="229"/>
      <c r="D390" s="230" t="s">
        <v>210</v>
      </c>
      <c r="E390" s="231" t="s">
        <v>1</v>
      </c>
      <c r="F390" s="232" t="s">
        <v>650</v>
      </c>
      <c r="G390" s="229"/>
      <c r="H390" s="233">
        <v>90</v>
      </c>
      <c r="I390" s="234"/>
      <c r="J390" s="229"/>
      <c r="K390" s="229"/>
      <c r="L390" s="235"/>
      <c r="M390" s="236"/>
      <c r="N390" s="237"/>
      <c r="O390" s="237"/>
      <c r="P390" s="237"/>
      <c r="Q390" s="237"/>
      <c r="R390" s="237"/>
      <c r="S390" s="237"/>
      <c r="T390" s="238"/>
      <c r="AT390" s="239" t="s">
        <v>210</v>
      </c>
      <c r="AU390" s="239" t="s">
        <v>87</v>
      </c>
      <c r="AV390" s="13" t="s">
        <v>87</v>
      </c>
      <c r="AW390" s="13" t="s">
        <v>33</v>
      </c>
      <c r="AX390" s="13" t="s">
        <v>77</v>
      </c>
      <c r="AY390" s="239" t="s">
        <v>202</v>
      </c>
    </row>
    <row r="391" spans="1:65" s="14" customFormat="1" ht="11.25">
      <c r="B391" s="240"/>
      <c r="C391" s="241"/>
      <c r="D391" s="230" t="s">
        <v>210</v>
      </c>
      <c r="E391" s="242" t="s">
        <v>1</v>
      </c>
      <c r="F391" s="243" t="s">
        <v>227</v>
      </c>
      <c r="G391" s="241"/>
      <c r="H391" s="244">
        <v>90</v>
      </c>
      <c r="I391" s="245"/>
      <c r="J391" s="241"/>
      <c r="K391" s="241"/>
      <c r="L391" s="246"/>
      <c r="M391" s="247"/>
      <c r="N391" s="248"/>
      <c r="O391" s="248"/>
      <c r="P391" s="248"/>
      <c r="Q391" s="248"/>
      <c r="R391" s="248"/>
      <c r="S391" s="248"/>
      <c r="T391" s="249"/>
      <c r="AT391" s="250" t="s">
        <v>210</v>
      </c>
      <c r="AU391" s="250" t="s">
        <v>87</v>
      </c>
      <c r="AV391" s="14" t="s">
        <v>215</v>
      </c>
      <c r="AW391" s="14" t="s">
        <v>33</v>
      </c>
      <c r="AX391" s="14" t="s">
        <v>81</v>
      </c>
      <c r="AY391" s="250" t="s">
        <v>202</v>
      </c>
    </row>
    <row r="392" spans="1:65" s="2" customFormat="1" ht="49.15" customHeight="1">
      <c r="A392" s="36"/>
      <c r="B392" s="37"/>
      <c r="C392" s="272" t="s">
        <v>651</v>
      </c>
      <c r="D392" s="272" t="s">
        <v>489</v>
      </c>
      <c r="E392" s="273" t="s">
        <v>652</v>
      </c>
      <c r="F392" s="274" t="s">
        <v>653</v>
      </c>
      <c r="G392" s="275" t="s">
        <v>223</v>
      </c>
      <c r="H392" s="276">
        <v>103.5</v>
      </c>
      <c r="I392" s="277"/>
      <c r="J392" s="278">
        <f>ROUND(I392*H392,2)</f>
        <v>0</v>
      </c>
      <c r="K392" s="279"/>
      <c r="L392" s="280"/>
      <c r="M392" s="281" t="s">
        <v>1</v>
      </c>
      <c r="N392" s="282" t="s">
        <v>43</v>
      </c>
      <c r="O392" s="73"/>
      <c r="P392" s="225">
        <f>O392*H392</f>
        <v>0</v>
      </c>
      <c r="Q392" s="225">
        <v>6.4000000000000003E-3</v>
      </c>
      <c r="R392" s="225">
        <f>Q392*H392</f>
        <v>0.66239999999999999</v>
      </c>
      <c r="S392" s="225">
        <v>0</v>
      </c>
      <c r="T392" s="226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227" t="s">
        <v>390</v>
      </c>
      <c r="AT392" s="227" t="s">
        <v>489</v>
      </c>
      <c r="AU392" s="227" t="s">
        <v>87</v>
      </c>
      <c r="AY392" s="18" t="s">
        <v>202</v>
      </c>
      <c r="BE392" s="122">
        <f>IF(N392="základná",J392,0)</f>
        <v>0</v>
      </c>
      <c r="BF392" s="122">
        <f>IF(N392="znížená",J392,0)</f>
        <v>0</v>
      </c>
      <c r="BG392" s="122">
        <f>IF(N392="zákl. prenesená",J392,0)</f>
        <v>0</v>
      </c>
      <c r="BH392" s="122">
        <f>IF(N392="zníž. prenesená",J392,0)</f>
        <v>0</v>
      </c>
      <c r="BI392" s="122">
        <f>IF(N392="nulová",J392,0)</f>
        <v>0</v>
      </c>
      <c r="BJ392" s="18" t="s">
        <v>87</v>
      </c>
      <c r="BK392" s="122">
        <f>ROUND(I392*H392,2)</f>
        <v>0</v>
      </c>
      <c r="BL392" s="18" t="s">
        <v>289</v>
      </c>
      <c r="BM392" s="227" t="s">
        <v>654</v>
      </c>
    </row>
    <row r="393" spans="1:65" s="13" customFormat="1" ht="11.25">
      <c r="B393" s="228"/>
      <c r="C393" s="229"/>
      <c r="D393" s="230" t="s">
        <v>210</v>
      </c>
      <c r="E393" s="231" t="s">
        <v>1</v>
      </c>
      <c r="F393" s="232" t="s">
        <v>655</v>
      </c>
      <c r="G393" s="229"/>
      <c r="H393" s="233">
        <v>103.5</v>
      </c>
      <c r="I393" s="234"/>
      <c r="J393" s="229"/>
      <c r="K393" s="229"/>
      <c r="L393" s="235"/>
      <c r="M393" s="236"/>
      <c r="N393" s="237"/>
      <c r="O393" s="237"/>
      <c r="P393" s="237"/>
      <c r="Q393" s="237"/>
      <c r="R393" s="237"/>
      <c r="S393" s="237"/>
      <c r="T393" s="238"/>
      <c r="AT393" s="239" t="s">
        <v>210</v>
      </c>
      <c r="AU393" s="239" t="s">
        <v>87</v>
      </c>
      <c r="AV393" s="13" t="s">
        <v>87</v>
      </c>
      <c r="AW393" s="13" t="s">
        <v>33</v>
      </c>
      <c r="AX393" s="13" t="s">
        <v>81</v>
      </c>
      <c r="AY393" s="239" t="s">
        <v>202</v>
      </c>
    </row>
    <row r="394" spans="1:65" s="2" customFormat="1" ht="37.9" customHeight="1">
      <c r="A394" s="36"/>
      <c r="B394" s="37"/>
      <c r="C394" s="215" t="s">
        <v>656</v>
      </c>
      <c r="D394" s="215" t="s">
        <v>204</v>
      </c>
      <c r="E394" s="216" t="s">
        <v>657</v>
      </c>
      <c r="F394" s="217" t="s">
        <v>658</v>
      </c>
      <c r="G394" s="218" t="s">
        <v>223</v>
      </c>
      <c r="H394" s="219">
        <v>320</v>
      </c>
      <c r="I394" s="220"/>
      <c r="J394" s="221">
        <f>ROUND(I394*H394,2)</f>
        <v>0</v>
      </c>
      <c r="K394" s="222"/>
      <c r="L394" s="39"/>
      <c r="M394" s="223" t="s">
        <v>1</v>
      </c>
      <c r="N394" s="224" t="s">
        <v>43</v>
      </c>
      <c r="O394" s="73"/>
      <c r="P394" s="225">
        <f>O394*H394</f>
        <v>0</v>
      </c>
      <c r="Q394" s="225">
        <v>8.0000000000000007E-5</v>
      </c>
      <c r="R394" s="225">
        <f>Q394*H394</f>
        <v>2.5600000000000001E-2</v>
      </c>
      <c r="S394" s="225">
        <v>0</v>
      </c>
      <c r="T394" s="226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227" t="s">
        <v>659</v>
      </c>
      <c r="AT394" s="227" t="s">
        <v>204</v>
      </c>
      <c r="AU394" s="227" t="s">
        <v>87</v>
      </c>
      <c r="AY394" s="18" t="s">
        <v>202</v>
      </c>
      <c r="BE394" s="122">
        <f>IF(N394="základná",J394,0)</f>
        <v>0</v>
      </c>
      <c r="BF394" s="122">
        <f>IF(N394="znížená",J394,0)</f>
        <v>0</v>
      </c>
      <c r="BG394" s="122">
        <f>IF(N394="zákl. prenesená",J394,0)</f>
        <v>0</v>
      </c>
      <c r="BH394" s="122">
        <f>IF(N394="zníž. prenesená",J394,0)</f>
        <v>0</v>
      </c>
      <c r="BI394" s="122">
        <f>IF(N394="nulová",J394,0)</f>
        <v>0</v>
      </c>
      <c r="BJ394" s="18" t="s">
        <v>87</v>
      </c>
      <c r="BK394" s="122">
        <f>ROUND(I394*H394,2)</f>
        <v>0</v>
      </c>
      <c r="BL394" s="18" t="s">
        <v>659</v>
      </c>
      <c r="BM394" s="227" t="s">
        <v>660</v>
      </c>
    </row>
    <row r="395" spans="1:65" s="13" customFormat="1" ht="11.25">
      <c r="B395" s="228"/>
      <c r="C395" s="229"/>
      <c r="D395" s="230" t="s">
        <v>210</v>
      </c>
      <c r="E395" s="231" t="s">
        <v>1</v>
      </c>
      <c r="F395" s="232" t="s">
        <v>661</v>
      </c>
      <c r="G395" s="229"/>
      <c r="H395" s="233">
        <v>320</v>
      </c>
      <c r="I395" s="234"/>
      <c r="J395" s="229"/>
      <c r="K395" s="229"/>
      <c r="L395" s="235"/>
      <c r="M395" s="236"/>
      <c r="N395" s="237"/>
      <c r="O395" s="237"/>
      <c r="P395" s="237"/>
      <c r="Q395" s="237"/>
      <c r="R395" s="237"/>
      <c r="S395" s="237"/>
      <c r="T395" s="238"/>
      <c r="AT395" s="239" t="s">
        <v>210</v>
      </c>
      <c r="AU395" s="239" t="s">
        <v>87</v>
      </c>
      <c r="AV395" s="13" t="s">
        <v>87</v>
      </c>
      <c r="AW395" s="13" t="s">
        <v>33</v>
      </c>
      <c r="AX395" s="13" t="s">
        <v>81</v>
      </c>
      <c r="AY395" s="239" t="s">
        <v>202</v>
      </c>
    </row>
    <row r="396" spans="1:65" s="2" customFormat="1" ht="37.9" customHeight="1">
      <c r="A396" s="36"/>
      <c r="B396" s="37"/>
      <c r="C396" s="272" t="s">
        <v>662</v>
      </c>
      <c r="D396" s="272" t="s">
        <v>489</v>
      </c>
      <c r="E396" s="273" t="s">
        <v>663</v>
      </c>
      <c r="F396" s="274" t="s">
        <v>664</v>
      </c>
      <c r="G396" s="275" t="s">
        <v>223</v>
      </c>
      <c r="H396" s="276">
        <v>368</v>
      </c>
      <c r="I396" s="277"/>
      <c r="J396" s="278">
        <f>ROUND(I396*H396,2)</f>
        <v>0</v>
      </c>
      <c r="K396" s="279"/>
      <c r="L396" s="280"/>
      <c r="M396" s="281" t="s">
        <v>1</v>
      </c>
      <c r="N396" s="282" t="s">
        <v>43</v>
      </c>
      <c r="O396" s="73"/>
      <c r="P396" s="225">
        <f>O396*H396</f>
        <v>0</v>
      </c>
      <c r="Q396" s="225">
        <v>2.5400000000000002E-3</v>
      </c>
      <c r="R396" s="225">
        <f>Q396*H396</f>
        <v>0.93472000000000011</v>
      </c>
      <c r="S396" s="225">
        <v>0</v>
      </c>
      <c r="T396" s="226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227" t="s">
        <v>659</v>
      </c>
      <c r="AT396" s="227" t="s">
        <v>489</v>
      </c>
      <c r="AU396" s="227" t="s">
        <v>87</v>
      </c>
      <c r="AY396" s="18" t="s">
        <v>202</v>
      </c>
      <c r="BE396" s="122">
        <f>IF(N396="základná",J396,0)</f>
        <v>0</v>
      </c>
      <c r="BF396" s="122">
        <f>IF(N396="znížená",J396,0)</f>
        <v>0</v>
      </c>
      <c r="BG396" s="122">
        <f>IF(N396="zákl. prenesená",J396,0)</f>
        <v>0</v>
      </c>
      <c r="BH396" s="122">
        <f>IF(N396="zníž. prenesená",J396,0)</f>
        <v>0</v>
      </c>
      <c r="BI396" s="122">
        <f>IF(N396="nulová",J396,0)</f>
        <v>0</v>
      </c>
      <c r="BJ396" s="18" t="s">
        <v>87</v>
      </c>
      <c r="BK396" s="122">
        <f>ROUND(I396*H396,2)</f>
        <v>0</v>
      </c>
      <c r="BL396" s="18" t="s">
        <v>659</v>
      </c>
      <c r="BM396" s="227" t="s">
        <v>665</v>
      </c>
    </row>
    <row r="397" spans="1:65" s="13" customFormat="1" ht="11.25">
      <c r="B397" s="228"/>
      <c r="C397" s="229"/>
      <c r="D397" s="230" t="s">
        <v>210</v>
      </c>
      <c r="E397" s="229"/>
      <c r="F397" s="232" t="s">
        <v>666</v>
      </c>
      <c r="G397" s="229"/>
      <c r="H397" s="233">
        <v>368</v>
      </c>
      <c r="I397" s="234"/>
      <c r="J397" s="229"/>
      <c r="K397" s="229"/>
      <c r="L397" s="235"/>
      <c r="M397" s="236"/>
      <c r="N397" s="237"/>
      <c r="O397" s="237"/>
      <c r="P397" s="237"/>
      <c r="Q397" s="237"/>
      <c r="R397" s="237"/>
      <c r="S397" s="237"/>
      <c r="T397" s="238"/>
      <c r="AT397" s="239" t="s">
        <v>210</v>
      </c>
      <c r="AU397" s="239" t="s">
        <v>87</v>
      </c>
      <c r="AV397" s="13" t="s">
        <v>87</v>
      </c>
      <c r="AW397" s="13" t="s">
        <v>4</v>
      </c>
      <c r="AX397" s="13" t="s">
        <v>81</v>
      </c>
      <c r="AY397" s="239" t="s">
        <v>202</v>
      </c>
    </row>
    <row r="398" spans="1:65" s="2" customFormat="1" ht="37.9" customHeight="1">
      <c r="A398" s="36"/>
      <c r="B398" s="37"/>
      <c r="C398" s="215" t="s">
        <v>667</v>
      </c>
      <c r="D398" s="215" t="s">
        <v>204</v>
      </c>
      <c r="E398" s="216" t="s">
        <v>668</v>
      </c>
      <c r="F398" s="217" t="s">
        <v>669</v>
      </c>
      <c r="G398" s="218" t="s">
        <v>230</v>
      </c>
      <c r="H398" s="219">
        <v>67.146000000000001</v>
      </c>
      <c r="I398" s="220"/>
      <c r="J398" s="221">
        <f>ROUND(I398*H398,2)</f>
        <v>0</v>
      </c>
      <c r="K398" s="222"/>
      <c r="L398" s="39"/>
      <c r="M398" s="223" t="s">
        <v>1</v>
      </c>
      <c r="N398" s="224" t="s">
        <v>43</v>
      </c>
      <c r="O398" s="73"/>
      <c r="P398" s="225">
        <f>O398*H398</f>
        <v>0</v>
      </c>
      <c r="Q398" s="225">
        <v>0</v>
      </c>
      <c r="R398" s="225">
        <f>Q398*H398</f>
        <v>0</v>
      </c>
      <c r="S398" s="225">
        <v>0</v>
      </c>
      <c r="T398" s="226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227" t="s">
        <v>289</v>
      </c>
      <c r="AT398" s="227" t="s">
        <v>204</v>
      </c>
      <c r="AU398" s="227" t="s">
        <v>87</v>
      </c>
      <c r="AY398" s="18" t="s">
        <v>202</v>
      </c>
      <c r="BE398" s="122">
        <f>IF(N398="základná",J398,0)</f>
        <v>0</v>
      </c>
      <c r="BF398" s="122">
        <f>IF(N398="znížená",J398,0)</f>
        <v>0</v>
      </c>
      <c r="BG398" s="122">
        <f>IF(N398="zákl. prenesená",J398,0)</f>
        <v>0</v>
      </c>
      <c r="BH398" s="122">
        <f>IF(N398="zníž. prenesená",J398,0)</f>
        <v>0</v>
      </c>
      <c r="BI398" s="122">
        <f>IF(N398="nulová",J398,0)</f>
        <v>0</v>
      </c>
      <c r="BJ398" s="18" t="s">
        <v>87</v>
      </c>
      <c r="BK398" s="122">
        <f>ROUND(I398*H398,2)</f>
        <v>0</v>
      </c>
      <c r="BL398" s="18" t="s">
        <v>289</v>
      </c>
      <c r="BM398" s="227" t="s">
        <v>670</v>
      </c>
    </row>
    <row r="399" spans="1:65" s="13" customFormat="1" ht="11.25">
      <c r="B399" s="228"/>
      <c r="C399" s="229"/>
      <c r="D399" s="230" t="s">
        <v>210</v>
      </c>
      <c r="E399" s="231" t="s">
        <v>1</v>
      </c>
      <c r="F399" s="232" t="s">
        <v>671</v>
      </c>
      <c r="G399" s="229"/>
      <c r="H399" s="233">
        <v>67.146000000000001</v>
      </c>
      <c r="I399" s="234"/>
      <c r="J399" s="229"/>
      <c r="K399" s="229"/>
      <c r="L399" s="235"/>
      <c r="M399" s="236"/>
      <c r="N399" s="237"/>
      <c r="O399" s="237"/>
      <c r="P399" s="237"/>
      <c r="Q399" s="237"/>
      <c r="R399" s="237"/>
      <c r="S399" s="237"/>
      <c r="T399" s="238"/>
      <c r="AT399" s="239" t="s">
        <v>210</v>
      </c>
      <c r="AU399" s="239" t="s">
        <v>87</v>
      </c>
      <c r="AV399" s="13" t="s">
        <v>87</v>
      </c>
      <c r="AW399" s="13" t="s">
        <v>33</v>
      </c>
      <c r="AX399" s="13" t="s">
        <v>81</v>
      </c>
      <c r="AY399" s="239" t="s">
        <v>202</v>
      </c>
    </row>
    <row r="400" spans="1:65" s="2" customFormat="1" ht="14.45" customHeight="1">
      <c r="A400" s="36"/>
      <c r="B400" s="37"/>
      <c r="C400" s="272" t="s">
        <v>672</v>
      </c>
      <c r="D400" s="272" t="s">
        <v>489</v>
      </c>
      <c r="E400" s="273" t="s">
        <v>673</v>
      </c>
      <c r="F400" s="274" t="s">
        <v>674</v>
      </c>
      <c r="G400" s="275" t="s">
        <v>287</v>
      </c>
      <c r="H400" s="276">
        <v>537.16800000000001</v>
      </c>
      <c r="I400" s="277"/>
      <c r="J400" s="278">
        <f>ROUND(I400*H400,2)</f>
        <v>0</v>
      </c>
      <c r="K400" s="279"/>
      <c r="L400" s="280"/>
      <c r="M400" s="281" t="s">
        <v>1</v>
      </c>
      <c r="N400" s="282" t="s">
        <v>43</v>
      </c>
      <c r="O400" s="73"/>
      <c r="P400" s="225">
        <f>O400*H400</f>
        <v>0</v>
      </c>
      <c r="Q400" s="225">
        <v>1.4999999999999999E-4</v>
      </c>
      <c r="R400" s="225">
        <f>Q400*H400</f>
        <v>8.05752E-2</v>
      </c>
      <c r="S400" s="225">
        <v>0</v>
      </c>
      <c r="T400" s="226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227" t="s">
        <v>390</v>
      </c>
      <c r="AT400" s="227" t="s">
        <v>489</v>
      </c>
      <c r="AU400" s="227" t="s">
        <v>87</v>
      </c>
      <c r="AY400" s="18" t="s">
        <v>202</v>
      </c>
      <c r="BE400" s="122">
        <f>IF(N400="základná",J400,0)</f>
        <v>0</v>
      </c>
      <c r="BF400" s="122">
        <f>IF(N400="znížená",J400,0)</f>
        <v>0</v>
      </c>
      <c r="BG400" s="122">
        <f>IF(N400="zákl. prenesená",J400,0)</f>
        <v>0</v>
      </c>
      <c r="BH400" s="122">
        <f>IF(N400="zníž. prenesená",J400,0)</f>
        <v>0</v>
      </c>
      <c r="BI400" s="122">
        <f>IF(N400="nulová",J400,0)</f>
        <v>0</v>
      </c>
      <c r="BJ400" s="18" t="s">
        <v>87</v>
      </c>
      <c r="BK400" s="122">
        <f>ROUND(I400*H400,2)</f>
        <v>0</v>
      </c>
      <c r="BL400" s="18" t="s">
        <v>289</v>
      </c>
      <c r="BM400" s="227" t="s">
        <v>675</v>
      </c>
    </row>
    <row r="401" spans="1:65" s="2" customFormat="1" ht="24.2" customHeight="1">
      <c r="A401" s="36"/>
      <c r="B401" s="37"/>
      <c r="C401" s="272" t="s">
        <v>676</v>
      </c>
      <c r="D401" s="272" t="s">
        <v>489</v>
      </c>
      <c r="E401" s="273" t="s">
        <v>677</v>
      </c>
      <c r="F401" s="274" t="s">
        <v>678</v>
      </c>
      <c r="G401" s="275" t="s">
        <v>230</v>
      </c>
      <c r="H401" s="276">
        <v>67.146000000000001</v>
      </c>
      <c r="I401" s="277"/>
      <c r="J401" s="278">
        <f>ROUND(I401*H401,2)</f>
        <v>0</v>
      </c>
      <c r="K401" s="279"/>
      <c r="L401" s="280"/>
      <c r="M401" s="281" t="s">
        <v>1</v>
      </c>
      <c r="N401" s="282" t="s">
        <v>43</v>
      </c>
      <c r="O401" s="73"/>
      <c r="P401" s="225">
        <f>O401*H401</f>
        <v>0</v>
      </c>
      <c r="Q401" s="225">
        <v>2.9999999999999997E-4</v>
      </c>
      <c r="R401" s="225">
        <f>Q401*H401</f>
        <v>2.01438E-2</v>
      </c>
      <c r="S401" s="225">
        <v>0</v>
      </c>
      <c r="T401" s="226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227" t="s">
        <v>390</v>
      </c>
      <c r="AT401" s="227" t="s">
        <v>489</v>
      </c>
      <c r="AU401" s="227" t="s">
        <v>87</v>
      </c>
      <c r="AY401" s="18" t="s">
        <v>202</v>
      </c>
      <c r="BE401" s="122">
        <f>IF(N401="základná",J401,0)</f>
        <v>0</v>
      </c>
      <c r="BF401" s="122">
        <f>IF(N401="znížená",J401,0)</f>
        <v>0</v>
      </c>
      <c r="BG401" s="122">
        <f>IF(N401="zákl. prenesená",J401,0)</f>
        <v>0</v>
      </c>
      <c r="BH401" s="122">
        <f>IF(N401="zníž. prenesená",J401,0)</f>
        <v>0</v>
      </c>
      <c r="BI401" s="122">
        <f>IF(N401="nulová",J401,0)</f>
        <v>0</v>
      </c>
      <c r="BJ401" s="18" t="s">
        <v>87</v>
      </c>
      <c r="BK401" s="122">
        <f>ROUND(I401*H401,2)</f>
        <v>0</v>
      </c>
      <c r="BL401" s="18" t="s">
        <v>289</v>
      </c>
      <c r="BM401" s="227" t="s">
        <v>679</v>
      </c>
    </row>
    <row r="402" spans="1:65" s="2" customFormat="1" ht="24.2" customHeight="1">
      <c r="A402" s="36"/>
      <c r="B402" s="37"/>
      <c r="C402" s="215" t="s">
        <v>680</v>
      </c>
      <c r="D402" s="215" t="s">
        <v>204</v>
      </c>
      <c r="E402" s="216" t="s">
        <v>681</v>
      </c>
      <c r="F402" s="217" t="s">
        <v>682</v>
      </c>
      <c r="G402" s="218" t="s">
        <v>683</v>
      </c>
      <c r="H402" s="283"/>
      <c r="I402" s="220"/>
      <c r="J402" s="221">
        <f>ROUND(I402*H402,2)</f>
        <v>0</v>
      </c>
      <c r="K402" s="222"/>
      <c r="L402" s="39"/>
      <c r="M402" s="223" t="s">
        <v>1</v>
      </c>
      <c r="N402" s="224" t="s">
        <v>43</v>
      </c>
      <c r="O402" s="73"/>
      <c r="P402" s="225">
        <f>O402*H402</f>
        <v>0</v>
      </c>
      <c r="Q402" s="225">
        <v>0</v>
      </c>
      <c r="R402" s="225">
        <f>Q402*H402</f>
        <v>0</v>
      </c>
      <c r="S402" s="225">
        <v>0</v>
      </c>
      <c r="T402" s="226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227" t="s">
        <v>289</v>
      </c>
      <c r="AT402" s="227" t="s">
        <v>204</v>
      </c>
      <c r="AU402" s="227" t="s">
        <v>87</v>
      </c>
      <c r="AY402" s="18" t="s">
        <v>202</v>
      </c>
      <c r="BE402" s="122">
        <f>IF(N402="základná",J402,0)</f>
        <v>0</v>
      </c>
      <c r="BF402" s="122">
        <f>IF(N402="znížená",J402,0)</f>
        <v>0</v>
      </c>
      <c r="BG402" s="122">
        <f>IF(N402="zákl. prenesená",J402,0)</f>
        <v>0</v>
      </c>
      <c r="BH402" s="122">
        <f>IF(N402="zníž. prenesená",J402,0)</f>
        <v>0</v>
      </c>
      <c r="BI402" s="122">
        <f>IF(N402="nulová",J402,0)</f>
        <v>0</v>
      </c>
      <c r="BJ402" s="18" t="s">
        <v>87</v>
      </c>
      <c r="BK402" s="122">
        <f>ROUND(I402*H402,2)</f>
        <v>0</v>
      </c>
      <c r="BL402" s="18" t="s">
        <v>289</v>
      </c>
      <c r="BM402" s="227" t="s">
        <v>684</v>
      </c>
    </row>
    <row r="403" spans="1:65" s="12" customFormat="1" ht="22.9" customHeight="1">
      <c r="B403" s="199"/>
      <c r="C403" s="200"/>
      <c r="D403" s="201" t="s">
        <v>76</v>
      </c>
      <c r="E403" s="213" t="s">
        <v>685</v>
      </c>
      <c r="F403" s="213" t="s">
        <v>686</v>
      </c>
      <c r="G403" s="200"/>
      <c r="H403" s="200"/>
      <c r="I403" s="203"/>
      <c r="J403" s="214">
        <f>BK403</f>
        <v>0</v>
      </c>
      <c r="K403" s="200"/>
      <c r="L403" s="205"/>
      <c r="M403" s="206"/>
      <c r="N403" s="207"/>
      <c r="O403" s="207"/>
      <c r="P403" s="208">
        <f>SUM(P404:P405)</f>
        <v>0</v>
      </c>
      <c r="Q403" s="207"/>
      <c r="R403" s="208">
        <f>SUM(R404:R405)</f>
        <v>0</v>
      </c>
      <c r="S403" s="207"/>
      <c r="T403" s="209">
        <f>SUM(T404:T405)</f>
        <v>1.6836000000000002</v>
      </c>
      <c r="AR403" s="210" t="s">
        <v>87</v>
      </c>
      <c r="AT403" s="211" t="s">
        <v>76</v>
      </c>
      <c r="AU403" s="211" t="s">
        <v>81</v>
      </c>
      <c r="AY403" s="210" t="s">
        <v>202</v>
      </c>
      <c r="BK403" s="212">
        <f>SUM(BK404:BK405)</f>
        <v>0</v>
      </c>
    </row>
    <row r="404" spans="1:65" s="2" customFormat="1" ht="24.2" customHeight="1">
      <c r="A404" s="36"/>
      <c r="B404" s="37"/>
      <c r="C404" s="215" t="s">
        <v>687</v>
      </c>
      <c r="D404" s="215" t="s">
        <v>204</v>
      </c>
      <c r="E404" s="216" t="s">
        <v>688</v>
      </c>
      <c r="F404" s="217" t="s">
        <v>689</v>
      </c>
      <c r="G404" s="218" t="s">
        <v>223</v>
      </c>
      <c r="H404" s="219">
        <v>280.60000000000002</v>
      </c>
      <c r="I404" s="220"/>
      <c r="J404" s="221">
        <f>ROUND(I404*H404,2)</f>
        <v>0</v>
      </c>
      <c r="K404" s="222"/>
      <c r="L404" s="39"/>
      <c r="M404" s="223" t="s">
        <v>1</v>
      </c>
      <c r="N404" s="224" t="s">
        <v>43</v>
      </c>
      <c r="O404" s="73"/>
      <c r="P404" s="225">
        <f>O404*H404</f>
        <v>0</v>
      </c>
      <c r="Q404" s="225">
        <v>0</v>
      </c>
      <c r="R404" s="225">
        <f>Q404*H404</f>
        <v>0</v>
      </c>
      <c r="S404" s="225">
        <v>6.0000000000000001E-3</v>
      </c>
      <c r="T404" s="226">
        <f>S404*H404</f>
        <v>1.6836000000000002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227" t="s">
        <v>289</v>
      </c>
      <c r="AT404" s="227" t="s">
        <v>204</v>
      </c>
      <c r="AU404" s="227" t="s">
        <v>87</v>
      </c>
      <c r="AY404" s="18" t="s">
        <v>202</v>
      </c>
      <c r="BE404" s="122">
        <f>IF(N404="základná",J404,0)</f>
        <v>0</v>
      </c>
      <c r="BF404" s="122">
        <f>IF(N404="znížená",J404,0)</f>
        <v>0</v>
      </c>
      <c r="BG404" s="122">
        <f>IF(N404="zákl. prenesená",J404,0)</f>
        <v>0</v>
      </c>
      <c r="BH404" s="122">
        <f>IF(N404="zníž. prenesená",J404,0)</f>
        <v>0</v>
      </c>
      <c r="BI404" s="122">
        <f>IF(N404="nulová",J404,0)</f>
        <v>0</v>
      </c>
      <c r="BJ404" s="18" t="s">
        <v>87</v>
      </c>
      <c r="BK404" s="122">
        <f>ROUND(I404*H404,2)</f>
        <v>0</v>
      </c>
      <c r="BL404" s="18" t="s">
        <v>289</v>
      </c>
      <c r="BM404" s="227" t="s">
        <v>690</v>
      </c>
    </row>
    <row r="405" spans="1:65" s="13" customFormat="1" ht="11.25">
      <c r="B405" s="228"/>
      <c r="C405" s="229"/>
      <c r="D405" s="230" t="s">
        <v>210</v>
      </c>
      <c r="E405" s="231" t="s">
        <v>1</v>
      </c>
      <c r="F405" s="232" t="s">
        <v>691</v>
      </c>
      <c r="G405" s="229"/>
      <c r="H405" s="233">
        <v>280.60000000000002</v>
      </c>
      <c r="I405" s="234"/>
      <c r="J405" s="229"/>
      <c r="K405" s="229"/>
      <c r="L405" s="235"/>
      <c r="M405" s="236"/>
      <c r="N405" s="237"/>
      <c r="O405" s="237"/>
      <c r="P405" s="237"/>
      <c r="Q405" s="237"/>
      <c r="R405" s="237"/>
      <c r="S405" s="237"/>
      <c r="T405" s="238"/>
      <c r="AT405" s="239" t="s">
        <v>210</v>
      </c>
      <c r="AU405" s="239" t="s">
        <v>87</v>
      </c>
      <c r="AV405" s="13" t="s">
        <v>87</v>
      </c>
      <c r="AW405" s="13" t="s">
        <v>33</v>
      </c>
      <c r="AX405" s="13" t="s">
        <v>81</v>
      </c>
      <c r="AY405" s="239" t="s">
        <v>202</v>
      </c>
    </row>
    <row r="406" spans="1:65" s="12" customFormat="1" ht="22.9" customHeight="1">
      <c r="B406" s="199"/>
      <c r="C406" s="200"/>
      <c r="D406" s="201" t="s">
        <v>76</v>
      </c>
      <c r="E406" s="213" t="s">
        <v>692</v>
      </c>
      <c r="F406" s="213" t="s">
        <v>693</v>
      </c>
      <c r="G406" s="200"/>
      <c r="H406" s="200"/>
      <c r="I406" s="203"/>
      <c r="J406" s="214">
        <f>BK406</f>
        <v>0</v>
      </c>
      <c r="K406" s="200"/>
      <c r="L406" s="205"/>
      <c r="M406" s="206"/>
      <c r="N406" s="207"/>
      <c r="O406" s="207"/>
      <c r="P406" s="208">
        <f>SUM(P407:P413)</f>
        <v>0</v>
      </c>
      <c r="Q406" s="207"/>
      <c r="R406" s="208">
        <f>SUM(R407:R413)</f>
        <v>3.4499999999999999E-3</v>
      </c>
      <c r="S406" s="207"/>
      <c r="T406" s="209">
        <f>SUM(T407:T413)</f>
        <v>9.1700000000000004E-2</v>
      </c>
      <c r="AR406" s="210" t="s">
        <v>87</v>
      </c>
      <c r="AT406" s="211" t="s">
        <v>76</v>
      </c>
      <c r="AU406" s="211" t="s">
        <v>81</v>
      </c>
      <c r="AY406" s="210" t="s">
        <v>202</v>
      </c>
      <c r="BK406" s="212">
        <f>SUM(BK407:BK413)</f>
        <v>0</v>
      </c>
    </row>
    <row r="407" spans="1:65" s="2" customFormat="1" ht="24.2" customHeight="1">
      <c r="A407" s="36"/>
      <c r="B407" s="37"/>
      <c r="C407" s="215" t="s">
        <v>694</v>
      </c>
      <c r="D407" s="215" t="s">
        <v>204</v>
      </c>
      <c r="E407" s="216" t="s">
        <v>695</v>
      </c>
      <c r="F407" s="217" t="s">
        <v>696</v>
      </c>
      <c r="G407" s="218" t="s">
        <v>230</v>
      </c>
      <c r="H407" s="219">
        <v>26</v>
      </c>
      <c r="I407" s="220"/>
      <c r="J407" s="221">
        <f>ROUND(I407*H407,2)</f>
        <v>0</v>
      </c>
      <c r="K407" s="222"/>
      <c r="L407" s="39"/>
      <c r="M407" s="223" t="s">
        <v>1</v>
      </c>
      <c r="N407" s="224" t="s">
        <v>43</v>
      </c>
      <c r="O407" s="73"/>
      <c r="P407" s="225">
        <f>O407*H407</f>
        <v>0</v>
      </c>
      <c r="Q407" s="225">
        <v>0</v>
      </c>
      <c r="R407" s="225">
        <f>Q407*H407</f>
        <v>0</v>
      </c>
      <c r="S407" s="225">
        <v>1.98E-3</v>
      </c>
      <c r="T407" s="226">
        <f>S407*H407</f>
        <v>5.1479999999999998E-2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227" t="s">
        <v>289</v>
      </c>
      <c r="AT407" s="227" t="s">
        <v>204</v>
      </c>
      <c r="AU407" s="227" t="s">
        <v>87</v>
      </c>
      <c r="AY407" s="18" t="s">
        <v>202</v>
      </c>
      <c r="BE407" s="122">
        <f>IF(N407="základná",J407,0)</f>
        <v>0</v>
      </c>
      <c r="BF407" s="122">
        <f>IF(N407="znížená",J407,0)</f>
        <v>0</v>
      </c>
      <c r="BG407" s="122">
        <f>IF(N407="zákl. prenesená",J407,0)</f>
        <v>0</v>
      </c>
      <c r="BH407" s="122">
        <f>IF(N407="zníž. prenesená",J407,0)</f>
        <v>0</v>
      </c>
      <c r="BI407" s="122">
        <f>IF(N407="nulová",J407,0)</f>
        <v>0</v>
      </c>
      <c r="BJ407" s="18" t="s">
        <v>87</v>
      </c>
      <c r="BK407" s="122">
        <f>ROUND(I407*H407,2)</f>
        <v>0</v>
      </c>
      <c r="BL407" s="18" t="s">
        <v>289</v>
      </c>
      <c r="BM407" s="227" t="s">
        <v>697</v>
      </c>
    </row>
    <row r="408" spans="1:65" s="13" customFormat="1" ht="22.5">
      <c r="B408" s="228"/>
      <c r="C408" s="229"/>
      <c r="D408" s="230" t="s">
        <v>210</v>
      </c>
      <c r="E408" s="231" t="s">
        <v>1</v>
      </c>
      <c r="F408" s="232" t="s">
        <v>698</v>
      </c>
      <c r="G408" s="229"/>
      <c r="H408" s="233">
        <v>26</v>
      </c>
      <c r="I408" s="234"/>
      <c r="J408" s="229"/>
      <c r="K408" s="229"/>
      <c r="L408" s="235"/>
      <c r="M408" s="236"/>
      <c r="N408" s="237"/>
      <c r="O408" s="237"/>
      <c r="P408" s="237"/>
      <c r="Q408" s="237"/>
      <c r="R408" s="237"/>
      <c r="S408" s="237"/>
      <c r="T408" s="238"/>
      <c r="AT408" s="239" t="s">
        <v>210</v>
      </c>
      <c r="AU408" s="239" t="s">
        <v>87</v>
      </c>
      <c r="AV408" s="13" t="s">
        <v>87</v>
      </c>
      <c r="AW408" s="13" t="s">
        <v>33</v>
      </c>
      <c r="AX408" s="13" t="s">
        <v>81</v>
      </c>
      <c r="AY408" s="239" t="s">
        <v>202</v>
      </c>
    </row>
    <row r="409" spans="1:65" s="2" customFormat="1" ht="14.45" customHeight="1">
      <c r="A409" s="36"/>
      <c r="B409" s="37"/>
      <c r="C409" s="215" t="s">
        <v>699</v>
      </c>
      <c r="D409" s="215" t="s">
        <v>204</v>
      </c>
      <c r="E409" s="216" t="s">
        <v>700</v>
      </c>
      <c r="F409" s="217" t="s">
        <v>701</v>
      </c>
      <c r="G409" s="218" t="s">
        <v>287</v>
      </c>
      <c r="H409" s="219">
        <v>2</v>
      </c>
      <c r="I409" s="220"/>
      <c r="J409" s="221">
        <f>ROUND(I409*H409,2)</f>
        <v>0</v>
      </c>
      <c r="K409" s="222"/>
      <c r="L409" s="39"/>
      <c r="M409" s="223" t="s">
        <v>1</v>
      </c>
      <c r="N409" s="224" t="s">
        <v>43</v>
      </c>
      <c r="O409" s="73"/>
      <c r="P409" s="225">
        <f>O409*H409</f>
        <v>0</v>
      </c>
      <c r="Q409" s="225">
        <v>0</v>
      </c>
      <c r="R409" s="225">
        <f>Q409*H409</f>
        <v>0</v>
      </c>
      <c r="S409" s="225">
        <v>2.0109999999999999E-2</v>
      </c>
      <c r="T409" s="226">
        <f>S409*H409</f>
        <v>4.0219999999999999E-2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227" t="s">
        <v>289</v>
      </c>
      <c r="AT409" s="227" t="s">
        <v>204</v>
      </c>
      <c r="AU409" s="227" t="s">
        <v>87</v>
      </c>
      <c r="AY409" s="18" t="s">
        <v>202</v>
      </c>
      <c r="BE409" s="122">
        <f>IF(N409="základná",J409,0)</f>
        <v>0</v>
      </c>
      <c r="BF409" s="122">
        <f>IF(N409="znížená",J409,0)</f>
        <v>0</v>
      </c>
      <c r="BG409" s="122">
        <f>IF(N409="zákl. prenesená",J409,0)</f>
        <v>0</v>
      </c>
      <c r="BH409" s="122">
        <f>IF(N409="zníž. prenesená",J409,0)</f>
        <v>0</v>
      </c>
      <c r="BI409" s="122">
        <f>IF(N409="nulová",J409,0)</f>
        <v>0</v>
      </c>
      <c r="BJ409" s="18" t="s">
        <v>87</v>
      </c>
      <c r="BK409" s="122">
        <f>ROUND(I409*H409,2)</f>
        <v>0</v>
      </c>
      <c r="BL409" s="18" t="s">
        <v>289</v>
      </c>
      <c r="BM409" s="227" t="s">
        <v>702</v>
      </c>
    </row>
    <row r="410" spans="1:65" s="2" customFormat="1" ht="24.2" customHeight="1">
      <c r="A410" s="36"/>
      <c r="B410" s="37"/>
      <c r="C410" s="215" t="s">
        <v>703</v>
      </c>
      <c r="D410" s="215" t="s">
        <v>204</v>
      </c>
      <c r="E410" s="216" t="s">
        <v>704</v>
      </c>
      <c r="F410" s="217" t="s">
        <v>705</v>
      </c>
      <c r="G410" s="218" t="s">
        <v>287</v>
      </c>
      <c r="H410" s="219">
        <v>5</v>
      </c>
      <c r="I410" s="220"/>
      <c r="J410" s="221">
        <f>ROUND(I410*H410,2)</f>
        <v>0</v>
      </c>
      <c r="K410" s="222"/>
      <c r="L410" s="39"/>
      <c r="M410" s="223" t="s">
        <v>1</v>
      </c>
      <c r="N410" s="224" t="s">
        <v>43</v>
      </c>
      <c r="O410" s="73"/>
      <c r="P410" s="225">
        <f>O410*H410</f>
        <v>0</v>
      </c>
      <c r="Q410" s="225">
        <v>5.0000000000000002E-5</v>
      </c>
      <c r="R410" s="225">
        <f>Q410*H410</f>
        <v>2.5000000000000001E-4</v>
      </c>
      <c r="S410" s="225">
        <v>0</v>
      </c>
      <c r="T410" s="226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227" t="s">
        <v>289</v>
      </c>
      <c r="AT410" s="227" t="s">
        <v>204</v>
      </c>
      <c r="AU410" s="227" t="s">
        <v>87</v>
      </c>
      <c r="AY410" s="18" t="s">
        <v>202</v>
      </c>
      <c r="BE410" s="122">
        <f>IF(N410="základná",J410,0)</f>
        <v>0</v>
      </c>
      <c r="BF410" s="122">
        <f>IF(N410="znížená",J410,0)</f>
        <v>0</v>
      </c>
      <c r="BG410" s="122">
        <f>IF(N410="zákl. prenesená",J410,0)</f>
        <v>0</v>
      </c>
      <c r="BH410" s="122">
        <f>IF(N410="zníž. prenesená",J410,0)</f>
        <v>0</v>
      </c>
      <c r="BI410" s="122">
        <f>IF(N410="nulová",J410,0)</f>
        <v>0</v>
      </c>
      <c r="BJ410" s="18" t="s">
        <v>87</v>
      </c>
      <c r="BK410" s="122">
        <f>ROUND(I410*H410,2)</f>
        <v>0</v>
      </c>
      <c r="BL410" s="18" t="s">
        <v>289</v>
      </c>
      <c r="BM410" s="227" t="s">
        <v>706</v>
      </c>
    </row>
    <row r="411" spans="1:65" s="13" customFormat="1" ht="11.25">
      <c r="B411" s="228"/>
      <c r="C411" s="229"/>
      <c r="D411" s="230" t="s">
        <v>210</v>
      </c>
      <c r="E411" s="231" t="s">
        <v>1</v>
      </c>
      <c r="F411" s="232" t="s">
        <v>119</v>
      </c>
      <c r="G411" s="229"/>
      <c r="H411" s="233">
        <v>5</v>
      </c>
      <c r="I411" s="234"/>
      <c r="J411" s="229"/>
      <c r="K411" s="229"/>
      <c r="L411" s="235"/>
      <c r="M411" s="236"/>
      <c r="N411" s="237"/>
      <c r="O411" s="237"/>
      <c r="P411" s="237"/>
      <c r="Q411" s="237"/>
      <c r="R411" s="237"/>
      <c r="S411" s="237"/>
      <c r="T411" s="238"/>
      <c r="AT411" s="239" t="s">
        <v>210</v>
      </c>
      <c r="AU411" s="239" t="s">
        <v>87</v>
      </c>
      <c r="AV411" s="13" t="s">
        <v>87</v>
      </c>
      <c r="AW411" s="13" t="s">
        <v>33</v>
      </c>
      <c r="AX411" s="13" t="s">
        <v>81</v>
      </c>
      <c r="AY411" s="239" t="s">
        <v>202</v>
      </c>
    </row>
    <row r="412" spans="1:65" s="2" customFormat="1" ht="62.65" customHeight="1">
      <c r="A412" s="36"/>
      <c r="B412" s="37"/>
      <c r="C412" s="272" t="s">
        <v>707</v>
      </c>
      <c r="D412" s="272" t="s">
        <v>489</v>
      </c>
      <c r="E412" s="273" t="s">
        <v>708</v>
      </c>
      <c r="F412" s="274" t="s">
        <v>709</v>
      </c>
      <c r="G412" s="275" t="s">
        <v>287</v>
      </c>
      <c r="H412" s="276">
        <v>5</v>
      </c>
      <c r="I412" s="277"/>
      <c r="J412" s="278">
        <f>ROUND(I412*H412,2)</f>
        <v>0</v>
      </c>
      <c r="K412" s="279"/>
      <c r="L412" s="280"/>
      <c r="M412" s="281" t="s">
        <v>1</v>
      </c>
      <c r="N412" s="282" t="s">
        <v>43</v>
      </c>
      <c r="O412" s="73"/>
      <c r="P412" s="225">
        <f>O412*H412</f>
        <v>0</v>
      </c>
      <c r="Q412" s="225">
        <v>6.4000000000000005E-4</v>
      </c>
      <c r="R412" s="225">
        <f>Q412*H412</f>
        <v>3.2000000000000002E-3</v>
      </c>
      <c r="S412" s="225">
        <v>0</v>
      </c>
      <c r="T412" s="226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227" t="s">
        <v>390</v>
      </c>
      <c r="AT412" s="227" t="s">
        <v>489</v>
      </c>
      <c r="AU412" s="227" t="s">
        <v>87</v>
      </c>
      <c r="AY412" s="18" t="s">
        <v>202</v>
      </c>
      <c r="BE412" s="122">
        <f>IF(N412="základná",J412,0)</f>
        <v>0</v>
      </c>
      <c r="BF412" s="122">
        <f>IF(N412="znížená",J412,0)</f>
        <v>0</v>
      </c>
      <c r="BG412" s="122">
        <f>IF(N412="zákl. prenesená",J412,0)</f>
        <v>0</v>
      </c>
      <c r="BH412" s="122">
        <f>IF(N412="zníž. prenesená",J412,0)</f>
        <v>0</v>
      </c>
      <c r="BI412" s="122">
        <f>IF(N412="nulová",J412,0)</f>
        <v>0</v>
      </c>
      <c r="BJ412" s="18" t="s">
        <v>87</v>
      </c>
      <c r="BK412" s="122">
        <f>ROUND(I412*H412,2)</f>
        <v>0</v>
      </c>
      <c r="BL412" s="18" t="s">
        <v>289</v>
      </c>
      <c r="BM412" s="227" t="s">
        <v>710</v>
      </c>
    </row>
    <row r="413" spans="1:65" s="2" customFormat="1" ht="24.2" customHeight="1">
      <c r="A413" s="36"/>
      <c r="B413" s="37"/>
      <c r="C413" s="215" t="s">
        <v>711</v>
      </c>
      <c r="D413" s="215" t="s">
        <v>204</v>
      </c>
      <c r="E413" s="216" t="s">
        <v>712</v>
      </c>
      <c r="F413" s="217" t="s">
        <v>713</v>
      </c>
      <c r="G413" s="218" t="s">
        <v>683</v>
      </c>
      <c r="H413" s="283"/>
      <c r="I413" s="220"/>
      <c r="J413" s="221">
        <f>ROUND(I413*H413,2)</f>
        <v>0</v>
      </c>
      <c r="K413" s="222"/>
      <c r="L413" s="39"/>
      <c r="M413" s="223" t="s">
        <v>1</v>
      </c>
      <c r="N413" s="224" t="s">
        <v>43</v>
      </c>
      <c r="O413" s="73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27" t="s">
        <v>289</v>
      </c>
      <c r="AT413" s="227" t="s">
        <v>204</v>
      </c>
      <c r="AU413" s="227" t="s">
        <v>87</v>
      </c>
      <c r="AY413" s="18" t="s">
        <v>202</v>
      </c>
      <c r="BE413" s="122">
        <f>IF(N413="základná",J413,0)</f>
        <v>0</v>
      </c>
      <c r="BF413" s="122">
        <f>IF(N413="znížená",J413,0)</f>
        <v>0</v>
      </c>
      <c r="BG413" s="122">
        <f>IF(N413="zákl. prenesená",J413,0)</f>
        <v>0</v>
      </c>
      <c r="BH413" s="122">
        <f>IF(N413="zníž. prenesená",J413,0)</f>
        <v>0</v>
      </c>
      <c r="BI413" s="122">
        <f>IF(N413="nulová",J413,0)</f>
        <v>0</v>
      </c>
      <c r="BJ413" s="18" t="s">
        <v>87</v>
      </c>
      <c r="BK413" s="122">
        <f>ROUND(I413*H413,2)</f>
        <v>0</v>
      </c>
      <c r="BL413" s="18" t="s">
        <v>289</v>
      </c>
      <c r="BM413" s="227" t="s">
        <v>714</v>
      </c>
    </row>
    <row r="414" spans="1:65" s="12" customFormat="1" ht="22.9" customHeight="1">
      <c r="B414" s="199"/>
      <c r="C414" s="200"/>
      <c r="D414" s="201" t="s">
        <v>76</v>
      </c>
      <c r="E414" s="213" t="s">
        <v>715</v>
      </c>
      <c r="F414" s="213" t="s">
        <v>716</v>
      </c>
      <c r="G414" s="200"/>
      <c r="H414" s="200"/>
      <c r="I414" s="203"/>
      <c r="J414" s="214">
        <f>BK414</f>
        <v>0</v>
      </c>
      <c r="K414" s="200"/>
      <c r="L414" s="205"/>
      <c r="M414" s="206"/>
      <c r="N414" s="207"/>
      <c r="O414" s="207"/>
      <c r="P414" s="208">
        <f>SUM(P415:P443)</f>
        <v>0</v>
      </c>
      <c r="Q414" s="207"/>
      <c r="R414" s="208">
        <f>SUM(R415:R443)</f>
        <v>25.716745</v>
      </c>
      <c r="S414" s="207"/>
      <c r="T414" s="209">
        <f>SUM(T415:T443)</f>
        <v>25.3508</v>
      </c>
      <c r="AR414" s="210" t="s">
        <v>87</v>
      </c>
      <c r="AT414" s="211" t="s">
        <v>76</v>
      </c>
      <c r="AU414" s="211" t="s">
        <v>81</v>
      </c>
      <c r="AY414" s="210" t="s">
        <v>202</v>
      </c>
      <c r="BK414" s="212">
        <f>SUM(BK415:BK443)</f>
        <v>0</v>
      </c>
    </row>
    <row r="415" spans="1:65" s="2" customFormat="1" ht="37.9" customHeight="1">
      <c r="A415" s="36"/>
      <c r="B415" s="37"/>
      <c r="C415" s="215" t="s">
        <v>717</v>
      </c>
      <c r="D415" s="215" t="s">
        <v>204</v>
      </c>
      <c r="E415" s="216" t="s">
        <v>718</v>
      </c>
      <c r="F415" s="217" t="s">
        <v>719</v>
      </c>
      <c r="G415" s="218" t="s">
        <v>230</v>
      </c>
      <c r="H415" s="219">
        <v>4.5</v>
      </c>
      <c r="I415" s="220"/>
      <c r="J415" s="221">
        <f>ROUND(I415*H415,2)</f>
        <v>0</v>
      </c>
      <c r="K415" s="222"/>
      <c r="L415" s="39"/>
      <c r="M415" s="223" t="s">
        <v>1</v>
      </c>
      <c r="N415" s="224" t="s">
        <v>43</v>
      </c>
      <c r="O415" s="73"/>
      <c r="P415" s="225">
        <f>O415*H415</f>
        <v>0</v>
      </c>
      <c r="Q415" s="225">
        <v>0</v>
      </c>
      <c r="R415" s="225">
        <f>Q415*H415</f>
        <v>0</v>
      </c>
      <c r="S415" s="225">
        <v>0.3</v>
      </c>
      <c r="T415" s="226">
        <f>S415*H415</f>
        <v>1.3499999999999999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227" t="s">
        <v>289</v>
      </c>
      <c r="AT415" s="227" t="s">
        <v>204</v>
      </c>
      <c r="AU415" s="227" t="s">
        <v>87</v>
      </c>
      <c r="AY415" s="18" t="s">
        <v>202</v>
      </c>
      <c r="BE415" s="122">
        <f>IF(N415="základná",J415,0)</f>
        <v>0</v>
      </c>
      <c r="BF415" s="122">
        <f>IF(N415="znížená",J415,0)</f>
        <v>0</v>
      </c>
      <c r="BG415" s="122">
        <f>IF(N415="zákl. prenesená",J415,0)</f>
        <v>0</v>
      </c>
      <c r="BH415" s="122">
        <f>IF(N415="zníž. prenesená",J415,0)</f>
        <v>0</v>
      </c>
      <c r="BI415" s="122">
        <f>IF(N415="nulová",J415,0)</f>
        <v>0</v>
      </c>
      <c r="BJ415" s="18" t="s">
        <v>87</v>
      </c>
      <c r="BK415" s="122">
        <f>ROUND(I415*H415,2)</f>
        <v>0</v>
      </c>
      <c r="BL415" s="18" t="s">
        <v>289</v>
      </c>
      <c r="BM415" s="227" t="s">
        <v>720</v>
      </c>
    </row>
    <row r="416" spans="1:65" s="13" customFormat="1" ht="11.25">
      <c r="B416" s="228"/>
      <c r="C416" s="229"/>
      <c r="D416" s="230" t="s">
        <v>210</v>
      </c>
      <c r="E416" s="231" t="s">
        <v>1</v>
      </c>
      <c r="F416" s="232" t="s">
        <v>721</v>
      </c>
      <c r="G416" s="229"/>
      <c r="H416" s="233">
        <v>4.5</v>
      </c>
      <c r="I416" s="234"/>
      <c r="J416" s="229"/>
      <c r="K416" s="229"/>
      <c r="L416" s="235"/>
      <c r="M416" s="236"/>
      <c r="N416" s="237"/>
      <c r="O416" s="237"/>
      <c r="P416" s="237"/>
      <c r="Q416" s="237"/>
      <c r="R416" s="237"/>
      <c r="S416" s="237"/>
      <c r="T416" s="238"/>
      <c r="AT416" s="239" t="s">
        <v>210</v>
      </c>
      <c r="AU416" s="239" t="s">
        <v>87</v>
      </c>
      <c r="AV416" s="13" t="s">
        <v>87</v>
      </c>
      <c r="AW416" s="13" t="s">
        <v>33</v>
      </c>
      <c r="AX416" s="13" t="s">
        <v>81</v>
      </c>
      <c r="AY416" s="239" t="s">
        <v>202</v>
      </c>
    </row>
    <row r="417" spans="1:65" s="2" customFormat="1" ht="76.349999999999994" customHeight="1">
      <c r="A417" s="36"/>
      <c r="B417" s="37"/>
      <c r="C417" s="272" t="s">
        <v>722</v>
      </c>
      <c r="D417" s="272" t="s">
        <v>489</v>
      </c>
      <c r="E417" s="273" t="s">
        <v>723</v>
      </c>
      <c r="F417" s="274" t="s">
        <v>724</v>
      </c>
      <c r="G417" s="275" t="s">
        <v>287</v>
      </c>
      <c r="H417" s="276">
        <v>1</v>
      </c>
      <c r="I417" s="277"/>
      <c r="J417" s="278">
        <f>ROUND(I417*H417,2)</f>
        <v>0</v>
      </c>
      <c r="K417" s="279"/>
      <c r="L417" s="280"/>
      <c r="M417" s="281" t="s">
        <v>1</v>
      </c>
      <c r="N417" s="282" t="s">
        <v>43</v>
      </c>
      <c r="O417" s="73"/>
      <c r="P417" s="225">
        <f>O417*H417</f>
        <v>0</v>
      </c>
      <c r="Q417" s="225">
        <v>1.5100000000000001E-2</v>
      </c>
      <c r="R417" s="225">
        <f>Q417*H417</f>
        <v>1.5100000000000001E-2</v>
      </c>
      <c r="S417" s="225">
        <v>0</v>
      </c>
      <c r="T417" s="226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227" t="s">
        <v>390</v>
      </c>
      <c r="AT417" s="227" t="s">
        <v>489</v>
      </c>
      <c r="AU417" s="227" t="s">
        <v>87</v>
      </c>
      <c r="AY417" s="18" t="s">
        <v>202</v>
      </c>
      <c r="BE417" s="122">
        <f>IF(N417="základná",J417,0)</f>
        <v>0</v>
      </c>
      <c r="BF417" s="122">
        <f>IF(N417="znížená",J417,0)</f>
        <v>0</v>
      </c>
      <c r="BG417" s="122">
        <f>IF(N417="zákl. prenesená",J417,0)</f>
        <v>0</v>
      </c>
      <c r="BH417" s="122">
        <f>IF(N417="zníž. prenesená",J417,0)</f>
        <v>0</v>
      </c>
      <c r="BI417" s="122">
        <f>IF(N417="nulová",J417,0)</f>
        <v>0</v>
      </c>
      <c r="BJ417" s="18" t="s">
        <v>87</v>
      </c>
      <c r="BK417" s="122">
        <f>ROUND(I417*H417,2)</f>
        <v>0</v>
      </c>
      <c r="BL417" s="18" t="s">
        <v>289</v>
      </c>
      <c r="BM417" s="227" t="s">
        <v>725</v>
      </c>
    </row>
    <row r="418" spans="1:65" s="13" customFormat="1" ht="11.25">
      <c r="B418" s="228"/>
      <c r="C418" s="229"/>
      <c r="D418" s="230" t="s">
        <v>210</v>
      </c>
      <c r="E418" s="231" t="s">
        <v>1</v>
      </c>
      <c r="F418" s="232" t="s">
        <v>726</v>
      </c>
      <c r="G418" s="229"/>
      <c r="H418" s="233">
        <v>1</v>
      </c>
      <c r="I418" s="234"/>
      <c r="J418" s="229"/>
      <c r="K418" s="229"/>
      <c r="L418" s="235"/>
      <c r="M418" s="236"/>
      <c r="N418" s="237"/>
      <c r="O418" s="237"/>
      <c r="P418" s="237"/>
      <c r="Q418" s="237"/>
      <c r="R418" s="237"/>
      <c r="S418" s="237"/>
      <c r="T418" s="238"/>
      <c r="AT418" s="239" t="s">
        <v>210</v>
      </c>
      <c r="AU418" s="239" t="s">
        <v>87</v>
      </c>
      <c r="AV418" s="13" t="s">
        <v>87</v>
      </c>
      <c r="AW418" s="13" t="s">
        <v>33</v>
      </c>
      <c r="AX418" s="13" t="s">
        <v>81</v>
      </c>
      <c r="AY418" s="239" t="s">
        <v>202</v>
      </c>
    </row>
    <row r="419" spans="1:65" s="2" customFormat="1" ht="37.9" customHeight="1">
      <c r="A419" s="36"/>
      <c r="B419" s="37"/>
      <c r="C419" s="272" t="s">
        <v>727</v>
      </c>
      <c r="D419" s="272" t="s">
        <v>489</v>
      </c>
      <c r="E419" s="273" t="s">
        <v>728</v>
      </c>
      <c r="F419" s="274" t="s">
        <v>729</v>
      </c>
      <c r="G419" s="275" t="s">
        <v>287</v>
      </c>
      <c r="H419" s="276">
        <v>2</v>
      </c>
      <c r="I419" s="277"/>
      <c r="J419" s="278">
        <f>ROUND(I419*H419,2)</f>
        <v>0</v>
      </c>
      <c r="K419" s="279"/>
      <c r="L419" s="280"/>
      <c r="M419" s="281" t="s">
        <v>1</v>
      </c>
      <c r="N419" s="282" t="s">
        <v>43</v>
      </c>
      <c r="O419" s="73"/>
      <c r="P419" s="225">
        <f>O419*H419</f>
        <v>0</v>
      </c>
      <c r="Q419" s="225">
        <v>1.5100000000000001E-2</v>
      </c>
      <c r="R419" s="225">
        <f>Q419*H419</f>
        <v>3.0200000000000001E-2</v>
      </c>
      <c r="S419" s="225">
        <v>0</v>
      </c>
      <c r="T419" s="226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227" t="s">
        <v>390</v>
      </c>
      <c r="AT419" s="227" t="s">
        <v>489</v>
      </c>
      <c r="AU419" s="227" t="s">
        <v>87</v>
      </c>
      <c r="AY419" s="18" t="s">
        <v>202</v>
      </c>
      <c r="BE419" s="122">
        <f>IF(N419="základná",J419,0)</f>
        <v>0</v>
      </c>
      <c r="BF419" s="122">
        <f>IF(N419="znížená",J419,0)</f>
        <v>0</v>
      </c>
      <c r="BG419" s="122">
        <f>IF(N419="zákl. prenesená",J419,0)</f>
        <v>0</v>
      </c>
      <c r="BH419" s="122">
        <f>IF(N419="zníž. prenesená",J419,0)</f>
        <v>0</v>
      </c>
      <c r="BI419" s="122">
        <f>IF(N419="nulová",J419,0)</f>
        <v>0</v>
      </c>
      <c r="BJ419" s="18" t="s">
        <v>87</v>
      </c>
      <c r="BK419" s="122">
        <f>ROUND(I419*H419,2)</f>
        <v>0</v>
      </c>
      <c r="BL419" s="18" t="s">
        <v>289</v>
      </c>
      <c r="BM419" s="227" t="s">
        <v>730</v>
      </c>
    </row>
    <row r="420" spans="1:65" s="13" customFormat="1" ht="11.25">
      <c r="B420" s="228"/>
      <c r="C420" s="229"/>
      <c r="D420" s="230" t="s">
        <v>210</v>
      </c>
      <c r="E420" s="231" t="s">
        <v>1</v>
      </c>
      <c r="F420" s="232" t="s">
        <v>731</v>
      </c>
      <c r="G420" s="229"/>
      <c r="H420" s="233">
        <v>2</v>
      </c>
      <c r="I420" s="234"/>
      <c r="J420" s="229"/>
      <c r="K420" s="229"/>
      <c r="L420" s="235"/>
      <c r="M420" s="236"/>
      <c r="N420" s="237"/>
      <c r="O420" s="237"/>
      <c r="P420" s="237"/>
      <c r="Q420" s="237"/>
      <c r="R420" s="237"/>
      <c r="S420" s="237"/>
      <c r="T420" s="238"/>
      <c r="AT420" s="239" t="s">
        <v>210</v>
      </c>
      <c r="AU420" s="239" t="s">
        <v>87</v>
      </c>
      <c r="AV420" s="13" t="s">
        <v>87</v>
      </c>
      <c r="AW420" s="13" t="s">
        <v>33</v>
      </c>
      <c r="AX420" s="13" t="s">
        <v>81</v>
      </c>
      <c r="AY420" s="239" t="s">
        <v>202</v>
      </c>
    </row>
    <row r="421" spans="1:65" s="2" customFormat="1" ht="37.9" customHeight="1">
      <c r="A421" s="36"/>
      <c r="B421" s="37"/>
      <c r="C421" s="272" t="s">
        <v>732</v>
      </c>
      <c r="D421" s="272" t="s">
        <v>489</v>
      </c>
      <c r="E421" s="273" t="s">
        <v>733</v>
      </c>
      <c r="F421" s="274" t="s">
        <v>734</v>
      </c>
      <c r="G421" s="275" t="s">
        <v>287</v>
      </c>
      <c r="H421" s="276">
        <v>4</v>
      </c>
      <c r="I421" s="277"/>
      <c r="J421" s="278">
        <f>ROUND(I421*H421,2)</f>
        <v>0</v>
      </c>
      <c r="K421" s="279"/>
      <c r="L421" s="280"/>
      <c r="M421" s="281" t="s">
        <v>1</v>
      </c>
      <c r="N421" s="282" t="s">
        <v>43</v>
      </c>
      <c r="O421" s="73"/>
      <c r="P421" s="225">
        <f>O421*H421</f>
        <v>0</v>
      </c>
      <c r="Q421" s="225">
        <v>1.5100000000000001E-2</v>
      </c>
      <c r="R421" s="225">
        <f>Q421*H421</f>
        <v>6.0400000000000002E-2</v>
      </c>
      <c r="S421" s="225">
        <v>0</v>
      </c>
      <c r="T421" s="226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227" t="s">
        <v>390</v>
      </c>
      <c r="AT421" s="227" t="s">
        <v>489</v>
      </c>
      <c r="AU421" s="227" t="s">
        <v>87</v>
      </c>
      <c r="AY421" s="18" t="s">
        <v>202</v>
      </c>
      <c r="BE421" s="122">
        <f>IF(N421="základná",J421,0)</f>
        <v>0</v>
      </c>
      <c r="BF421" s="122">
        <f>IF(N421="znížená",J421,0)</f>
        <v>0</v>
      </c>
      <c r="BG421" s="122">
        <f>IF(N421="zákl. prenesená",J421,0)</f>
        <v>0</v>
      </c>
      <c r="BH421" s="122">
        <f>IF(N421="zníž. prenesená",J421,0)</f>
        <v>0</v>
      </c>
      <c r="BI421" s="122">
        <f>IF(N421="nulová",J421,0)</f>
        <v>0</v>
      </c>
      <c r="BJ421" s="18" t="s">
        <v>87</v>
      </c>
      <c r="BK421" s="122">
        <f>ROUND(I421*H421,2)</f>
        <v>0</v>
      </c>
      <c r="BL421" s="18" t="s">
        <v>289</v>
      </c>
      <c r="BM421" s="227" t="s">
        <v>735</v>
      </c>
    </row>
    <row r="422" spans="1:65" s="13" customFormat="1" ht="11.25">
      <c r="B422" s="228"/>
      <c r="C422" s="229"/>
      <c r="D422" s="230" t="s">
        <v>210</v>
      </c>
      <c r="E422" s="231" t="s">
        <v>1</v>
      </c>
      <c r="F422" s="232" t="s">
        <v>736</v>
      </c>
      <c r="G422" s="229"/>
      <c r="H422" s="233">
        <v>4</v>
      </c>
      <c r="I422" s="234"/>
      <c r="J422" s="229"/>
      <c r="K422" s="229"/>
      <c r="L422" s="235"/>
      <c r="M422" s="236"/>
      <c r="N422" s="237"/>
      <c r="O422" s="237"/>
      <c r="P422" s="237"/>
      <c r="Q422" s="237"/>
      <c r="R422" s="237"/>
      <c r="S422" s="237"/>
      <c r="T422" s="238"/>
      <c r="AT422" s="239" t="s">
        <v>210</v>
      </c>
      <c r="AU422" s="239" t="s">
        <v>87</v>
      </c>
      <c r="AV422" s="13" t="s">
        <v>87</v>
      </c>
      <c r="AW422" s="13" t="s">
        <v>33</v>
      </c>
      <c r="AX422" s="13" t="s">
        <v>81</v>
      </c>
      <c r="AY422" s="239" t="s">
        <v>202</v>
      </c>
    </row>
    <row r="423" spans="1:65" s="2" customFormat="1" ht="24.2" customHeight="1">
      <c r="A423" s="36"/>
      <c r="B423" s="37"/>
      <c r="C423" s="215" t="s">
        <v>737</v>
      </c>
      <c r="D423" s="215" t="s">
        <v>204</v>
      </c>
      <c r="E423" s="216" t="s">
        <v>738</v>
      </c>
      <c r="F423" s="217" t="s">
        <v>739</v>
      </c>
      <c r="G423" s="218" t="s">
        <v>230</v>
      </c>
      <c r="H423" s="219">
        <v>180</v>
      </c>
      <c r="I423" s="220"/>
      <c r="J423" s="221">
        <f>ROUND(I423*H423,2)</f>
        <v>0</v>
      </c>
      <c r="K423" s="222"/>
      <c r="L423" s="39"/>
      <c r="M423" s="223" t="s">
        <v>1</v>
      </c>
      <c r="N423" s="224" t="s">
        <v>43</v>
      </c>
      <c r="O423" s="73"/>
      <c r="P423" s="225">
        <f>O423*H423</f>
        <v>0</v>
      </c>
      <c r="Q423" s="225">
        <v>0</v>
      </c>
      <c r="R423" s="225">
        <f>Q423*H423</f>
        <v>0</v>
      </c>
      <c r="S423" s="225">
        <v>8.0000000000000002E-3</v>
      </c>
      <c r="T423" s="226">
        <f>S423*H423</f>
        <v>1.44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227" t="s">
        <v>289</v>
      </c>
      <c r="AT423" s="227" t="s">
        <v>204</v>
      </c>
      <c r="AU423" s="227" t="s">
        <v>87</v>
      </c>
      <c r="AY423" s="18" t="s">
        <v>202</v>
      </c>
      <c r="BE423" s="122">
        <f>IF(N423="základná",J423,0)</f>
        <v>0</v>
      </c>
      <c r="BF423" s="122">
        <f>IF(N423="znížená",J423,0)</f>
        <v>0</v>
      </c>
      <c r="BG423" s="122">
        <f>IF(N423="zákl. prenesená",J423,0)</f>
        <v>0</v>
      </c>
      <c r="BH423" s="122">
        <f>IF(N423="zníž. prenesená",J423,0)</f>
        <v>0</v>
      </c>
      <c r="BI423" s="122">
        <f>IF(N423="nulová",J423,0)</f>
        <v>0</v>
      </c>
      <c r="BJ423" s="18" t="s">
        <v>87</v>
      </c>
      <c r="BK423" s="122">
        <f>ROUND(I423*H423,2)</f>
        <v>0</v>
      </c>
      <c r="BL423" s="18" t="s">
        <v>289</v>
      </c>
      <c r="BM423" s="227" t="s">
        <v>740</v>
      </c>
    </row>
    <row r="424" spans="1:65" s="2" customFormat="1" ht="24.2" customHeight="1">
      <c r="A424" s="36"/>
      <c r="B424" s="37"/>
      <c r="C424" s="215" t="s">
        <v>741</v>
      </c>
      <c r="D424" s="215" t="s">
        <v>204</v>
      </c>
      <c r="E424" s="216" t="s">
        <v>742</v>
      </c>
      <c r="F424" s="217" t="s">
        <v>743</v>
      </c>
      <c r="G424" s="218" t="s">
        <v>230</v>
      </c>
      <c r="H424" s="219">
        <v>230</v>
      </c>
      <c r="I424" s="220"/>
      <c r="J424" s="221">
        <f>ROUND(I424*H424,2)</f>
        <v>0</v>
      </c>
      <c r="K424" s="222"/>
      <c r="L424" s="39"/>
      <c r="M424" s="223" t="s">
        <v>1</v>
      </c>
      <c r="N424" s="224" t="s">
        <v>43</v>
      </c>
      <c r="O424" s="73"/>
      <c r="P424" s="225">
        <f>O424*H424</f>
        <v>0</v>
      </c>
      <c r="Q424" s="225">
        <v>0</v>
      </c>
      <c r="R424" s="225">
        <f>Q424*H424</f>
        <v>0</v>
      </c>
      <c r="S424" s="225">
        <v>1.4E-2</v>
      </c>
      <c r="T424" s="226">
        <f>S424*H424</f>
        <v>3.22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227" t="s">
        <v>289</v>
      </c>
      <c r="AT424" s="227" t="s">
        <v>204</v>
      </c>
      <c r="AU424" s="227" t="s">
        <v>87</v>
      </c>
      <c r="AY424" s="18" t="s">
        <v>202</v>
      </c>
      <c r="BE424" s="122">
        <f>IF(N424="základná",J424,0)</f>
        <v>0</v>
      </c>
      <c r="BF424" s="122">
        <f>IF(N424="znížená",J424,0)</f>
        <v>0</v>
      </c>
      <c r="BG424" s="122">
        <f>IF(N424="zákl. prenesená",J424,0)</f>
        <v>0</v>
      </c>
      <c r="BH424" s="122">
        <f>IF(N424="zníž. prenesená",J424,0)</f>
        <v>0</v>
      </c>
      <c r="BI424" s="122">
        <f>IF(N424="nulová",J424,0)</f>
        <v>0</v>
      </c>
      <c r="BJ424" s="18" t="s">
        <v>87</v>
      </c>
      <c r="BK424" s="122">
        <f>ROUND(I424*H424,2)</f>
        <v>0</v>
      </c>
      <c r="BL424" s="18" t="s">
        <v>289</v>
      </c>
      <c r="BM424" s="227" t="s">
        <v>744</v>
      </c>
    </row>
    <row r="425" spans="1:65" s="2" customFormat="1" ht="24.2" customHeight="1">
      <c r="A425" s="36"/>
      <c r="B425" s="37"/>
      <c r="C425" s="215" t="s">
        <v>745</v>
      </c>
      <c r="D425" s="215" t="s">
        <v>204</v>
      </c>
      <c r="E425" s="216" t="s">
        <v>746</v>
      </c>
      <c r="F425" s="217" t="s">
        <v>747</v>
      </c>
      <c r="G425" s="218" t="s">
        <v>230</v>
      </c>
      <c r="H425" s="219">
        <v>323.8</v>
      </c>
      <c r="I425" s="220"/>
      <c r="J425" s="221">
        <f>ROUND(I425*H425,2)</f>
        <v>0</v>
      </c>
      <c r="K425" s="222"/>
      <c r="L425" s="39"/>
      <c r="M425" s="223" t="s">
        <v>1</v>
      </c>
      <c r="N425" s="224" t="s">
        <v>43</v>
      </c>
      <c r="O425" s="73"/>
      <c r="P425" s="225">
        <f>O425*H425</f>
        <v>0</v>
      </c>
      <c r="Q425" s="225">
        <v>0</v>
      </c>
      <c r="R425" s="225">
        <f>Q425*H425</f>
        <v>0</v>
      </c>
      <c r="S425" s="225">
        <v>3.2000000000000001E-2</v>
      </c>
      <c r="T425" s="226">
        <f>S425*H425</f>
        <v>10.361600000000001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227" t="s">
        <v>289</v>
      </c>
      <c r="AT425" s="227" t="s">
        <v>204</v>
      </c>
      <c r="AU425" s="227" t="s">
        <v>87</v>
      </c>
      <c r="AY425" s="18" t="s">
        <v>202</v>
      </c>
      <c r="BE425" s="122">
        <f>IF(N425="základná",J425,0)</f>
        <v>0</v>
      </c>
      <c r="BF425" s="122">
        <f>IF(N425="znížená",J425,0)</f>
        <v>0</v>
      </c>
      <c r="BG425" s="122">
        <f>IF(N425="zákl. prenesená",J425,0)</f>
        <v>0</v>
      </c>
      <c r="BH425" s="122">
        <f>IF(N425="zníž. prenesená",J425,0)</f>
        <v>0</v>
      </c>
      <c r="BI425" s="122">
        <f>IF(N425="nulová",J425,0)</f>
        <v>0</v>
      </c>
      <c r="BJ425" s="18" t="s">
        <v>87</v>
      </c>
      <c r="BK425" s="122">
        <f>ROUND(I425*H425,2)</f>
        <v>0</v>
      </c>
      <c r="BL425" s="18" t="s">
        <v>289</v>
      </c>
      <c r="BM425" s="227" t="s">
        <v>748</v>
      </c>
    </row>
    <row r="426" spans="1:65" s="2" customFormat="1" ht="24.2" customHeight="1">
      <c r="A426" s="36"/>
      <c r="B426" s="37"/>
      <c r="C426" s="215" t="s">
        <v>749</v>
      </c>
      <c r="D426" s="215" t="s">
        <v>204</v>
      </c>
      <c r="E426" s="216" t="s">
        <v>750</v>
      </c>
      <c r="F426" s="217" t="s">
        <v>751</v>
      </c>
      <c r="G426" s="218" t="s">
        <v>223</v>
      </c>
      <c r="H426" s="219">
        <v>561.20000000000005</v>
      </c>
      <c r="I426" s="220"/>
      <c r="J426" s="221">
        <f>ROUND(I426*H426,2)</f>
        <v>0</v>
      </c>
      <c r="K426" s="222"/>
      <c r="L426" s="39"/>
      <c r="M426" s="223" t="s">
        <v>1</v>
      </c>
      <c r="N426" s="224" t="s">
        <v>43</v>
      </c>
      <c r="O426" s="73"/>
      <c r="P426" s="225">
        <f>O426*H426</f>
        <v>0</v>
      </c>
      <c r="Q426" s="225">
        <v>0</v>
      </c>
      <c r="R426" s="225">
        <f>Q426*H426</f>
        <v>0</v>
      </c>
      <c r="S426" s="225">
        <v>1.6E-2</v>
      </c>
      <c r="T426" s="226">
        <f>S426*H426</f>
        <v>8.9792000000000005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227" t="s">
        <v>289</v>
      </c>
      <c r="AT426" s="227" t="s">
        <v>204</v>
      </c>
      <c r="AU426" s="227" t="s">
        <v>87</v>
      </c>
      <c r="AY426" s="18" t="s">
        <v>202</v>
      </c>
      <c r="BE426" s="122">
        <f>IF(N426="základná",J426,0)</f>
        <v>0</v>
      </c>
      <c r="BF426" s="122">
        <f>IF(N426="znížená",J426,0)</f>
        <v>0</v>
      </c>
      <c r="BG426" s="122">
        <f>IF(N426="zákl. prenesená",J426,0)</f>
        <v>0</v>
      </c>
      <c r="BH426" s="122">
        <f>IF(N426="zníž. prenesená",J426,0)</f>
        <v>0</v>
      </c>
      <c r="BI426" s="122">
        <f>IF(N426="nulová",J426,0)</f>
        <v>0</v>
      </c>
      <c r="BJ426" s="18" t="s">
        <v>87</v>
      </c>
      <c r="BK426" s="122">
        <f>ROUND(I426*H426,2)</f>
        <v>0</v>
      </c>
      <c r="BL426" s="18" t="s">
        <v>289</v>
      </c>
      <c r="BM426" s="227" t="s">
        <v>752</v>
      </c>
    </row>
    <row r="427" spans="1:65" s="2" customFormat="1" ht="24.2" customHeight="1">
      <c r="A427" s="36"/>
      <c r="B427" s="37"/>
      <c r="C427" s="215" t="s">
        <v>596</v>
      </c>
      <c r="D427" s="215" t="s">
        <v>204</v>
      </c>
      <c r="E427" s="216" t="s">
        <v>753</v>
      </c>
      <c r="F427" s="217" t="s">
        <v>754</v>
      </c>
      <c r="G427" s="218" t="s">
        <v>223</v>
      </c>
      <c r="H427" s="219">
        <v>520</v>
      </c>
      <c r="I427" s="220"/>
      <c r="J427" s="221">
        <f>ROUND(I427*H427,2)</f>
        <v>0</v>
      </c>
      <c r="K427" s="222"/>
      <c r="L427" s="39"/>
      <c r="M427" s="223" t="s">
        <v>1</v>
      </c>
      <c r="N427" s="224" t="s">
        <v>43</v>
      </c>
      <c r="O427" s="73"/>
      <c r="P427" s="225">
        <f>O427*H427</f>
        <v>0</v>
      </c>
      <c r="Q427" s="225">
        <v>0</v>
      </c>
      <c r="R427" s="225">
        <f>Q427*H427</f>
        <v>0</v>
      </c>
      <c r="S427" s="225">
        <v>0</v>
      </c>
      <c r="T427" s="226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227" t="s">
        <v>289</v>
      </c>
      <c r="AT427" s="227" t="s">
        <v>204</v>
      </c>
      <c r="AU427" s="227" t="s">
        <v>87</v>
      </c>
      <c r="AY427" s="18" t="s">
        <v>202</v>
      </c>
      <c r="BE427" s="122">
        <f>IF(N427="základná",J427,0)</f>
        <v>0</v>
      </c>
      <c r="BF427" s="122">
        <f>IF(N427="znížená",J427,0)</f>
        <v>0</v>
      </c>
      <c r="BG427" s="122">
        <f>IF(N427="zákl. prenesená",J427,0)</f>
        <v>0</v>
      </c>
      <c r="BH427" s="122">
        <f>IF(N427="zníž. prenesená",J427,0)</f>
        <v>0</v>
      </c>
      <c r="BI427" s="122">
        <f>IF(N427="nulová",J427,0)</f>
        <v>0</v>
      </c>
      <c r="BJ427" s="18" t="s">
        <v>87</v>
      </c>
      <c r="BK427" s="122">
        <f>ROUND(I427*H427,2)</f>
        <v>0</v>
      </c>
      <c r="BL427" s="18" t="s">
        <v>289</v>
      </c>
      <c r="BM427" s="227" t="s">
        <v>755</v>
      </c>
    </row>
    <row r="428" spans="1:65" s="13" customFormat="1" ht="11.25">
      <c r="B428" s="228"/>
      <c r="C428" s="229"/>
      <c r="D428" s="230" t="s">
        <v>210</v>
      </c>
      <c r="E428" s="231" t="s">
        <v>1</v>
      </c>
      <c r="F428" s="232" t="s">
        <v>756</v>
      </c>
      <c r="G428" s="229"/>
      <c r="H428" s="233">
        <v>520</v>
      </c>
      <c r="I428" s="234"/>
      <c r="J428" s="229"/>
      <c r="K428" s="229"/>
      <c r="L428" s="235"/>
      <c r="M428" s="236"/>
      <c r="N428" s="237"/>
      <c r="O428" s="237"/>
      <c r="P428" s="237"/>
      <c r="Q428" s="237"/>
      <c r="R428" s="237"/>
      <c r="S428" s="237"/>
      <c r="T428" s="238"/>
      <c r="AT428" s="239" t="s">
        <v>210</v>
      </c>
      <c r="AU428" s="239" t="s">
        <v>87</v>
      </c>
      <c r="AV428" s="13" t="s">
        <v>87</v>
      </c>
      <c r="AW428" s="13" t="s">
        <v>33</v>
      </c>
      <c r="AX428" s="13" t="s">
        <v>81</v>
      </c>
      <c r="AY428" s="239" t="s">
        <v>202</v>
      </c>
    </row>
    <row r="429" spans="1:65" s="2" customFormat="1" ht="24.2" customHeight="1">
      <c r="A429" s="36"/>
      <c r="B429" s="37"/>
      <c r="C429" s="272" t="s">
        <v>757</v>
      </c>
      <c r="D429" s="272" t="s">
        <v>489</v>
      </c>
      <c r="E429" s="273" t="s">
        <v>758</v>
      </c>
      <c r="F429" s="274" t="s">
        <v>759</v>
      </c>
      <c r="G429" s="275" t="s">
        <v>223</v>
      </c>
      <c r="H429" s="276">
        <v>300</v>
      </c>
      <c r="I429" s="277"/>
      <c r="J429" s="278">
        <f>ROUND(I429*H429,2)</f>
        <v>0</v>
      </c>
      <c r="K429" s="279"/>
      <c r="L429" s="280"/>
      <c r="M429" s="281" t="s">
        <v>1</v>
      </c>
      <c r="N429" s="282" t="s">
        <v>43</v>
      </c>
      <c r="O429" s="73"/>
      <c r="P429" s="225">
        <f>O429*H429</f>
        <v>0</v>
      </c>
      <c r="Q429" s="225">
        <v>2.7E-2</v>
      </c>
      <c r="R429" s="225">
        <f>Q429*H429</f>
        <v>8.1</v>
      </c>
      <c r="S429" s="225">
        <v>0</v>
      </c>
      <c r="T429" s="226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227" t="s">
        <v>390</v>
      </c>
      <c r="AT429" s="227" t="s">
        <v>489</v>
      </c>
      <c r="AU429" s="227" t="s">
        <v>87</v>
      </c>
      <c r="AY429" s="18" t="s">
        <v>202</v>
      </c>
      <c r="BE429" s="122">
        <f>IF(N429="základná",J429,0)</f>
        <v>0</v>
      </c>
      <c r="BF429" s="122">
        <f>IF(N429="znížená",J429,0)</f>
        <v>0</v>
      </c>
      <c r="BG429" s="122">
        <f>IF(N429="zákl. prenesená",J429,0)</f>
        <v>0</v>
      </c>
      <c r="BH429" s="122">
        <f>IF(N429="zníž. prenesená",J429,0)</f>
        <v>0</v>
      </c>
      <c r="BI429" s="122">
        <f>IF(N429="nulová",J429,0)</f>
        <v>0</v>
      </c>
      <c r="BJ429" s="18" t="s">
        <v>87</v>
      </c>
      <c r="BK429" s="122">
        <f>ROUND(I429*H429,2)</f>
        <v>0</v>
      </c>
      <c r="BL429" s="18" t="s">
        <v>289</v>
      </c>
      <c r="BM429" s="227" t="s">
        <v>760</v>
      </c>
    </row>
    <row r="430" spans="1:65" s="2" customFormat="1" ht="24.2" customHeight="1">
      <c r="A430" s="36"/>
      <c r="B430" s="37"/>
      <c r="C430" s="272" t="s">
        <v>761</v>
      </c>
      <c r="D430" s="272" t="s">
        <v>489</v>
      </c>
      <c r="E430" s="273" t="s">
        <v>762</v>
      </c>
      <c r="F430" s="274" t="s">
        <v>763</v>
      </c>
      <c r="G430" s="275" t="s">
        <v>223</v>
      </c>
      <c r="H430" s="276">
        <v>300</v>
      </c>
      <c r="I430" s="277"/>
      <c r="J430" s="278">
        <f>ROUND(I430*H430,2)</f>
        <v>0</v>
      </c>
      <c r="K430" s="279"/>
      <c r="L430" s="280"/>
      <c r="M430" s="281" t="s">
        <v>1</v>
      </c>
      <c r="N430" s="282" t="s">
        <v>43</v>
      </c>
      <c r="O430" s="73"/>
      <c r="P430" s="225">
        <f>O430*H430</f>
        <v>0</v>
      </c>
      <c r="Q430" s="225">
        <v>3.9800000000000002E-2</v>
      </c>
      <c r="R430" s="225">
        <f>Q430*H430</f>
        <v>11.940000000000001</v>
      </c>
      <c r="S430" s="225">
        <v>0</v>
      </c>
      <c r="T430" s="226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227" t="s">
        <v>390</v>
      </c>
      <c r="AT430" s="227" t="s">
        <v>489</v>
      </c>
      <c r="AU430" s="227" t="s">
        <v>87</v>
      </c>
      <c r="AY430" s="18" t="s">
        <v>202</v>
      </c>
      <c r="BE430" s="122">
        <f>IF(N430="základná",J430,0)</f>
        <v>0</v>
      </c>
      <c r="BF430" s="122">
        <f>IF(N430="znížená",J430,0)</f>
        <v>0</v>
      </c>
      <c r="BG430" s="122">
        <f>IF(N430="zákl. prenesená",J430,0)</f>
        <v>0</v>
      </c>
      <c r="BH430" s="122">
        <f>IF(N430="zníž. prenesená",J430,0)</f>
        <v>0</v>
      </c>
      <c r="BI430" s="122">
        <f>IF(N430="nulová",J430,0)</f>
        <v>0</v>
      </c>
      <c r="BJ430" s="18" t="s">
        <v>87</v>
      </c>
      <c r="BK430" s="122">
        <f>ROUND(I430*H430,2)</f>
        <v>0</v>
      </c>
      <c r="BL430" s="18" t="s">
        <v>289</v>
      </c>
      <c r="BM430" s="227" t="s">
        <v>764</v>
      </c>
    </row>
    <row r="431" spans="1:65" s="2" customFormat="1" ht="24.2" customHeight="1">
      <c r="A431" s="36"/>
      <c r="B431" s="37"/>
      <c r="C431" s="215" t="s">
        <v>765</v>
      </c>
      <c r="D431" s="215" t="s">
        <v>204</v>
      </c>
      <c r="E431" s="216" t="s">
        <v>766</v>
      </c>
      <c r="F431" s="217" t="s">
        <v>767</v>
      </c>
      <c r="G431" s="218" t="s">
        <v>223</v>
      </c>
      <c r="H431" s="219">
        <v>260</v>
      </c>
      <c r="I431" s="220"/>
      <c r="J431" s="221">
        <f>ROUND(I431*H431,2)</f>
        <v>0</v>
      </c>
      <c r="K431" s="222"/>
      <c r="L431" s="39"/>
      <c r="M431" s="223" t="s">
        <v>1</v>
      </c>
      <c r="N431" s="224" t="s">
        <v>43</v>
      </c>
      <c r="O431" s="73"/>
      <c r="P431" s="225">
        <f>O431*H431</f>
        <v>0</v>
      </c>
      <c r="Q431" s="225">
        <v>0</v>
      </c>
      <c r="R431" s="225">
        <f>Q431*H431</f>
        <v>0</v>
      </c>
      <c r="S431" s="225">
        <v>0</v>
      </c>
      <c r="T431" s="226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227" t="s">
        <v>289</v>
      </c>
      <c r="AT431" s="227" t="s">
        <v>204</v>
      </c>
      <c r="AU431" s="227" t="s">
        <v>87</v>
      </c>
      <c r="AY431" s="18" t="s">
        <v>202</v>
      </c>
      <c r="BE431" s="122">
        <f>IF(N431="základná",J431,0)</f>
        <v>0</v>
      </c>
      <c r="BF431" s="122">
        <f>IF(N431="znížená",J431,0)</f>
        <v>0</v>
      </c>
      <c r="BG431" s="122">
        <f>IF(N431="zákl. prenesená",J431,0)</f>
        <v>0</v>
      </c>
      <c r="BH431" s="122">
        <f>IF(N431="zníž. prenesená",J431,0)</f>
        <v>0</v>
      </c>
      <c r="BI431" s="122">
        <f>IF(N431="nulová",J431,0)</f>
        <v>0</v>
      </c>
      <c r="BJ431" s="18" t="s">
        <v>87</v>
      </c>
      <c r="BK431" s="122">
        <f>ROUND(I431*H431,2)</f>
        <v>0</v>
      </c>
      <c r="BL431" s="18" t="s">
        <v>289</v>
      </c>
      <c r="BM431" s="227" t="s">
        <v>768</v>
      </c>
    </row>
    <row r="432" spans="1:65" s="13" customFormat="1" ht="11.25">
      <c r="B432" s="228"/>
      <c r="C432" s="229"/>
      <c r="D432" s="230" t="s">
        <v>210</v>
      </c>
      <c r="E432" s="231" t="s">
        <v>1</v>
      </c>
      <c r="F432" s="232" t="s">
        <v>769</v>
      </c>
      <c r="G432" s="229"/>
      <c r="H432" s="233">
        <v>260</v>
      </c>
      <c r="I432" s="234"/>
      <c r="J432" s="229"/>
      <c r="K432" s="229"/>
      <c r="L432" s="235"/>
      <c r="M432" s="236"/>
      <c r="N432" s="237"/>
      <c r="O432" s="237"/>
      <c r="P432" s="237"/>
      <c r="Q432" s="237"/>
      <c r="R432" s="237"/>
      <c r="S432" s="237"/>
      <c r="T432" s="238"/>
      <c r="AT432" s="239" t="s">
        <v>210</v>
      </c>
      <c r="AU432" s="239" t="s">
        <v>87</v>
      </c>
      <c r="AV432" s="13" t="s">
        <v>87</v>
      </c>
      <c r="AW432" s="13" t="s">
        <v>33</v>
      </c>
      <c r="AX432" s="13" t="s">
        <v>81</v>
      </c>
      <c r="AY432" s="239" t="s">
        <v>202</v>
      </c>
    </row>
    <row r="433" spans="1:65" s="2" customFormat="1" ht="24.2" customHeight="1">
      <c r="A433" s="36"/>
      <c r="B433" s="37"/>
      <c r="C433" s="215" t="s">
        <v>770</v>
      </c>
      <c r="D433" s="215" t="s">
        <v>204</v>
      </c>
      <c r="E433" s="216" t="s">
        <v>771</v>
      </c>
      <c r="F433" s="217" t="s">
        <v>772</v>
      </c>
      <c r="G433" s="218" t="s">
        <v>223</v>
      </c>
      <c r="H433" s="219">
        <v>260</v>
      </c>
      <c r="I433" s="220"/>
      <c r="J433" s="221">
        <f>ROUND(I433*H433,2)</f>
        <v>0</v>
      </c>
      <c r="K433" s="222"/>
      <c r="L433" s="39"/>
      <c r="M433" s="223" t="s">
        <v>1</v>
      </c>
      <c r="N433" s="224" t="s">
        <v>43</v>
      </c>
      <c r="O433" s="73"/>
      <c r="P433" s="225">
        <f>O433*H433</f>
        <v>0</v>
      </c>
      <c r="Q433" s="225">
        <v>0</v>
      </c>
      <c r="R433" s="225">
        <f>Q433*H433</f>
        <v>0</v>
      </c>
      <c r="S433" s="225">
        <v>0</v>
      </c>
      <c r="T433" s="226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227" t="s">
        <v>289</v>
      </c>
      <c r="AT433" s="227" t="s">
        <v>204</v>
      </c>
      <c r="AU433" s="227" t="s">
        <v>87</v>
      </c>
      <c r="AY433" s="18" t="s">
        <v>202</v>
      </c>
      <c r="BE433" s="122">
        <f>IF(N433="základná",J433,0)</f>
        <v>0</v>
      </c>
      <c r="BF433" s="122">
        <f>IF(N433="znížená",J433,0)</f>
        <v>0</v>
      </c>
      <c r="BG433" s="122">
        <f>IF(N433="zákl. prenesená",J433,0)</f>
        <v>0</v>
      </c>
      <c r="BH433" s="122">
        <f>IF(N433="zníž. prenesená",J433,0)</f>
        <v>0</v>
      </c>
      <c r="BI433" s="122">
        <f>IF(N433="nulová",J433,0)</f>
        <v>0</v>
      </c>
      <c r="BJ433" s="18" t="s">
        <v>87</v>
      </c>
      <c r="BK433" s="122">
        <f>ROUND(I433*H433,2)</f>
        <v>0</v>
      </c>
      <c r="BL433" s="18" t="s">
        <v>289</v>
      </c>
      <c r="BM433" s="227" t="s">
        <v>773</v>
      </c>
    </row>
    <row r="434" spans="1:65" s="13" customFormat="1" ht="11.25">
      <c r="B434" s="228"/>
      <c r="C434" s="229"/>
      <c r="D434" s="230" t="s">
        <v>210</v>
      </c>
      <c r="E434" s="231" t="s">
        <v>1</v>
      </c>
      <c r="F434" s="232" t="s">
        <v>769</v>
      </c>
      <c r="G434" s="229"/>
      <c r="H434" s="233">
        <v>260</v>
      </c>
      <c r="I434" s="234"/>
      <c r="J434" s="229"/>
      <c r="K434" s="229"/>
      <c r="L434" s="235"/>
      <c r="M434" s="236"/>
      <c r="N434" s="237"/>
      <c r="O434" s="237"/>
      <c r="P434" s="237"/>
      <c r="Q434" s="237"/>
      <c r="R434" s="237"/>
      <c r="S434" s="237"/>
      <c r="T434" s="238"/>
      <c r="AT434" s="239" t="s">
        <v>210</v>
      </c>
      <c r="AU434" s="239" t="s">
        <v>87</v>
      </c>
      <c r="AV434" s="13" t="s">
        <v>87</v>
      </c>
      <c r="AW434" s="13" t="s">
        <v>33</v>
      </c>
      <c r="AX434" s="13" t="s">
        <v>81</v>
      </c>
      <c r="AY434" s="239" t="s">
        <v>202</v>
      </c>
    </row>
    <row r="435" spans="1:65" s="2" customFormat="1" ht="14.45" customHeight="1">
      <c r="A435" s="36"/>
      <c r="B435" s="37"/>
      <c r="C435" s="272" t="s">
        <v>774</v>
      </c>
      <c r="D435" s="272" t="s">
        <v>489</v>
      </c>
      <c r="E435" s="273" t="s">
        <v>775</v>
      </c>
      <c r="F435" s="274" t="s">
        <v>776</v>
      </c>
      <c r="G435" s="275" t="s">
        <v>207</v>
      </c>
      <c r="H435" s="276">
        <v>5.7969999999999997</v>
      </c>
      <c r="I435" s="277"/>
      <c r="J435" s="278">
        <f>ROUND(I435*H435,2)</f>
        <v>0</v>
      </c>
      <c r="K435" s="279"/>
      <c r="L435" s="280"/>
      <c r="M435" s="281" t="s">
        <v>1</v>
      </c>
      <c r="N435" s="282" t="s">
        <v>43</v>
      </c>
      <c r="O435" s="73"/>
      <c r="P435" s="225">
        <f>O435*H435</f>
        <v>0</v>
      </c>
      <c r="Q435" s="225">
        <v>0.55000000000000004</v>
      </c>
      <c r="R435" s="225">
        <f>Q435*H435</f>
        <v>3.1883500000000002</v>
      </c>
      <c r="S435" s="225">
        <v>0</v>
      </c>
      <c r="T435" s="226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227" t="s">
        <v>390</v>
      </c>
      <c r="AT435" s="227" t="s">
        <v>489</v>
      </c>
      <c r="AU435" s="227" t="s">
        <v>87</v>
      </c>
      <c r="AY435" s="18" t="s">
        <v>202</v>
      </c>
      <c r="BE435" s="122">
        <f>IF(N435="základná",J435,0)</f>
        <v>0</v>
      </c>
      <c r="BF435" s="122">
        <f>IF(N435="znížená",J435,0)</f>
        <v>0</v>
      </c>
      <c r="BG435" s="122">
        <f>IF(N435="zákl. prenesená",J435,0)</f>
        <v>0</v>
      </c>
      <c r="BH435" s="122">
        <f>IF(N435="zníž. prenesená",J435,0)</f>
        <v>0</v>
      </c>
      <c r="BI435" s="122">
        <f>IF(N435="nulová",J435,0)</f>
        <v>0</v>
      </c>
      <c r="BJ435" s="18" t="s">
        <v>87</v>
      </c>
      <c r="BK435" s="122">
        <f>ROUND(I435*H435,2)</f>
        <v>0</v>
      </c>
      <c r="BL435" s="18" t="s">
        <v>289</v>
      </c>
      <c r="BM435" s="227" t="s">
        <v>777</v>
      </c>
    </row>
    <row r="436" spans="1:65" s="13" customFormat="1" ht="33.75">
      <c r="B436" s="228"/>
      <c r="C436" s="229"/>
      <c r="D436" s="230" t="s">
        <v>210</v>
      </c>
      <c r="E436" s="231" t="s">
        <v>1</v>
      </c>
      <c r="F436" s="232" t="s">
        <v>778</v>
      </c>
      <c r="G436" s="229"/>
      <c r="H436" s="233">
        <v>5.7969999999999997</v>
      </c>
      <c r="I436" s="234"/>
      <c r="J436" s="229"/>
      <c r="K436" s="229"/>
      <c r="L436" s="235"/>
      <c r="M436" s="236"/>
      <c r="N436" s="237"/>
      <c r="O436" s="237"/>
      <c r="P436" s="237"/>
      <c r="Q436" s="237"/>
      <c r="R436" s="237"/>
      <c r="S436" s="237"/>
      <c r="T436" s="238"/>
      <c r="AT436" s="239" t="s">
        <v>210</v>
      </c>
      <c r="AU436" s="239" t="s">
        <v>87</v>
      </c>
      <c r="AV436" s="13" t="s">
        <v>87</v>
      </c>
      <c r="AW436" s="13" t="s">
        <v>33</v>
      </c>
      <c r="AX436" s="13" t="s">
        <v>81</v>
      </c>
      <c r="AY436" s="239" t="s">
        <v>202</v>
      </c>
    </row>
    <row r="437" spans="1:65" s="2" customFormat="1" ht="24.2" customHeight="1">
      <c r="A437" s="36"/>
      <c r="B437" s="37"/>
      <c r="C437" s="215" t="s">
        <v>779</v>
      </c>
      <c r="D437" s="215" t="s">
        <v>204</v>
      </c>
      <c r="E437" s="216" t="s">
        <v>780</v>
      </c>
      <c r="F437" s="217" t="s">
        <v>781</v>
      </c>
      <c r="G437" s="218" t="s">
        <v>223</v>
      </c>
      <c r="H437" s="219">
        <v>18.5</v>
      </c>
      <c r="I437" s="220"/>
      <c r="J437" s="221">
        <f>ROUND(I437*H437,2)</f>
        <v>0</v>
      </c>
      <c r="K437" s="222"/>
      <c r="L437" s="39"/>
      <c r="M437" s="223" t="s">
        <v>1</v>
      </c>
      <c r="N437" s="224" t="s">
        <v>43</v>
      </c>
      <c r="O437" s="73"/>
      <c r="P437" s="225">
        <f>O437*H437</f>
        <v>0</v>
      </c>
      <c r="Q437" s="225">
        <v>1.447E-2</v>
      </c>
      <c r="R437" s="225">
        <f>Q437*H437</f>
        <v>0.26769500000000002</v>
      </c>
      <c r="S437" s="225">
        <v>0</v>
      </c>
      <c r="T437" s="226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227" t="s">
        <v>289</v>
      </c>
      <c r="AT437" s="227" t="s">
        <v>204</v>
      </c>
      <c r="AU437" s="227" t="s">
        <v>87</v>
      </c>
      <c r="AY437" s="18" t="s">
        <v>202</v>
      </c>
      <c r="BE437" s="122">
        <f>IF(N437="základná",J437,0)</f>
        <v>0</v>
      </c>
      <c r="BF437" s="122">
        <f>IF(N437="znížená",J437,0)</f>
        <v>0</v>
      </c>
      <c r="BG437" s="122">
        <f>IF(N437="zákl. prenesená",J437,0)</f>
        <v>0</v>
      </c>
      <c r="BH437" s="122">
        <f>IF(N437="zníž. prenesená",J437,0)</f>
        <v>0</v>
      </c>
      <c r="BI437" s="122">
        <f>IF(N437="nulová",J437,0)</f>
        <v>0</v>
      </c>
      <c r="BJ437" s="18" t="s">
        <v>87</v>
      </c>
      <c r="BK437" s="122">
        <f>ROUND(I437*H437,2)</f>
        <v>0</v>
      </c>
      <c r="BL437" s="18" t="s">
        <v>289</v>
      </c>
      <c r="BM437" s="227" t="s">
        <v>782</v>
      </c>
    </row>
    <row r="438" spans="1:65" s="13" customFormat="1" ht="11.25">
      <c r="B438" s="228"/>
      <c r="C438" s="229"/>
      <c r="D438" s="230" t="s">
        <v>210</v>
      </c>
      <c r="E438" s="231" t="s">
        <v>1</v>
      </c>
      <c r="F438" s="232" t="s">
        <v>783</v>
      </c>
      <c r="G438" s="229"/>
      <c r="H438" s="233">
        <v>9.25</v>
      </c>
      <c r="I438" s="234"/>
      <c r="J438" s="229"/>
      <c r="K438" s="229"/>
      <c r="L438" s="235"/>
      <c r="M438" s="236"/>
      <c r="N438" s="237"/>
      <c r="O438" s="237"/>
      <c r="P438" s="237"/>
      <c r="Q438" s="237"/>
      <c r="R438" s="237"/>
      <c r="S438" s="237"/>
      <c r="T438" s="238"/>
      <c r="AT438" s="239" t="s">
        <v>210</v>
      </c>
      <c r="AU438" s="239" t="s">
        <v>87</v>
      </c>
      <c r="AV438" s="13" t="s">
        <v>87</v>
      </c>
      <c r="AW438" s="13" t="s">
        <v>33</v>
      </c>
      <c r="AX438" s="13" t="s">
        <v>77</v>
      </c>
      <c r="AY438" s="239" t="s">
        <v>202</v>
      </c>
    </row>
    <row r="439" spans="1:65" s="13" customFormat="1" ht="11.25">
      <c r="B439" s="228"/>
      <c r="C439" s="229"/>
      <c r="D439" s="230" t="s">
        <v>210</v>
      </c>
      <c r="E439" s="231" t="s">
        <v>1</v>
      </c>
      <c r="F439" s="232" t="s">
        <v>784</v>
      </c>
      <c r="G439" s="229"/>
      <c r="H439" s="233">
        <v>9.25</v>
      </c>
      <c r="I439" s="234"/>
      <c r="J439" s="229"/>
      <c r="K439" s="229"/>
      <c r="L439" s="235"/>
      <c r="M439" s="236"/>
      <c r="N439" s="237"/>
      <c r="O439" s="237"/>
      <c r="P439" s="237"/>
      <c r="Q439" s="237"/>
      <c r="R439" s="237"/>
      <c r="S439" s="237"/>
      <c r="T439" s="238"/>
      <c r="AT439" s="239" t="s">
        <v>210</v>
      </c>
      <c r="AU439" s="239" t="s">
        <v>87</v>
      </c>
      <c r="AV439" s="13" t="s">
        <v>87</v>
      </c>
      <c r="AW439" s="13" t="s">
        <v>33</v>
      </c>
      <c r="AX439" s="13" t="s">
        <v>77</v>
      </c>
      <c r="AY439" s="239" t="s">
        <v>202</v>
      </c>
    </row>
    <row r="440" spans="1:65" s="14" customFormat="1" ht="11.25">
      <c r="B440" s="240"/>
      <c r="C440" s="241"/>
      <c r="D440" s="230" t="s">
        <v>210</v>
      </c>
      <c r="E440" s="242" t="s">
        <v>1</v>
      </c>
      <c r="F440" s="243" t="s">
        <v>227</v>
      </c>
      <c r="G440" s="241"/>
      <c r="H440" s="244">
        <v>18.5</v>
      </c>
      <c r="I440" s="245"/>
      <c r="J440" s="241"/>
      <c r="K440" s="241"/>
      <c r="L440" s="246"/>
      <c r="M440" s="247"/>
      <c r="N440" s="248"/>
      <c r="O440" s="248"/>
      <c r="P440" s="248"/>
      <c r="Q440" s="248"/>
      <c r="R440" s="248"/>
      <c r="S440" s="248"/>
      <c r="T440" s="249"/>
      <c r="AT440" s="250" t="s">
        <v>210</v>
      </c>
      <c r="AU440" s="250" t="s">
        <v>87</v>
      </c>
      <c r="AV440" s="14" t="s">
        <v>215</v>
      </c>
      <c r="AW440" s="14" t="s">
        <v>33</v>
      </c>
      <c r="AX440" s="14" t="s">
        <v>81</v>
      </c>
      <c r="AY440" s="250" t="s">
        <v>202</v>
      </c>
    </row>
    <row r="441" spans="1:65" s="2" customFormat="1" ht="37.9" customHeight="1">
      <c r="A441" s="36"/>
      <c r="B441" s="37"/>
      <c r="C441" s="215" t="s">
        <v>785</v>
      </c>
      <c r="D441" s="215" t="s">
        <v>204</v>
      </c>
      <c r="E441" s="216" t="s">
        <v>786</v>
      </c>
      <c r="F441" s="217" t="s">
        <v>787</v>
      </c>
      <c r="G441" s="218" t="s">
        <v>223</v>
      </c>
      <c r="H441" s="219">
        <v>75</v>
      </c>
      <c r="I441" s="220"/>
      <c r="J441" s="221">
        <f>ROUND(I441*H441,2)</f>
        <v>0</v>
      </c>
      <c r="K441" s="222"/>
      <c r="L441" s="39"/>
      <c r="M441" s="223" t="s">
        <v>1</v>
      </c>
      <c r="N441" s="224" t="s">
        <v>43</v>
      </c>
      <c r="O441" s="73"/>
      <c r="P441" s="225">
        <f>O441*H441</f>
        <v>0</v>
      </c>
      <c r="Q441" s="225">
        <v>2.8199999999999999E-2</v>
      </c>
      <c r="R441" s="225">
        <f>Q441*H441</f>
        <v>2.1149999999999998</v>
      </c>
      <c r="S441" s="225">
        <v>0</v>
      </c>
      <c r="T441" s="226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227" t="s">
        <v>289</v>
      </c>
      <c r="AT441" s="227" t="s">
        <v>204</v>
      </c>
      <c r="AU441" s="227" t="s">
        <v>87</v>
      </c>
      <c r="AY441" s="18" t="s">
        <v>202</v>
      </c>
      <c r="BE441" s="122">
        <f>IF(N441="základná",J441,0)</f>
        <v>0</v>
      </c>
      <c r="BF441" s="122">
        <f>IF(N441="znížená",J441,0)</f>
        <v>0</v>
      </c>
      <c r="BG441" s="122">
        <f>IF(N441="zákl. prenesená",J441,0)</f>
        <v>0</v>
      </c>
      <c r="BH441" s="122">
        <f>IF(N441="zníž. prenesená",J441,0)</f>
        <v>0</v>
      </c>
      <c r="BI441" s="122">
        <f>IF(N441="nulová",J441,0)</f>
        <v>0</v>
      </c>
      <c r="BJ441" s="18" t="s">
        <v>87</v>
      </c>
      <c r="BK441" s="122">
        <f>ROUND(I441*H441,2)</f>
        <v>0</v>
      </c>
      <c r="BL441" s="18" t="s">
        <v>289</v>
      </c>
      <c r="BM441" s="227" t="s">
        <v>788</v>
      </c>
    </row>
    <row r="442" spans="1:65" s="13" customFormat="1" ht="22.5">
      <c r="B442" s="228"/>
      <c r="C442" s="229"/>
      <c r="D442" s="230" t="s">
        <v>210</v>
      </c>
      <c r="E442" s="231" t="s">
        <v>1</v>
      </c>
      <c r="F442" s="232" t="s">
        <v>789</v>
      </c>
      <c r="G442" s="229"/>
      <c r="H442" s="233">
        <v>75</v>
      </c>
      <c r="I442" s="234"/>
      <c r="J442" s="229"/>
      <c r="K442" s="229"/>
      <c r="L442" s="235"/>
      <c r="M442" s="236"/>
      <c r="N442" s="237"/>
      <c r="O442" s="237"/>
      <c r="P442" s="237"/>
      <c r="Q442" s="237"/>
      <c r="R442" s="237"/>
      <c r="S442" s="237"/>
      <c r="T442" s="238"/>
      <c r="AT442" s="239" t="s">
        <v>210</v>
      </c>
      <c r="AU442" s="239" t="s">
        <v>87</v>
      </c>
      <c r="AV442" s="13" t="s">
        <v>87</v>
      </c>
      <c r="AW442" s="13" t="s">
        <v>33</v>
      </c>
      <c r="AX442" s="13" t="s">
        <v>81</v>
      </c>
      <c r="AY442" s="239" t="s">
        <v>202</v>
      </c>
    </row>
    <row r="443" spans="1:65" s="2" customFormat="1" ht="24.2" customHeight="1">
      <c r="A443" s="36"/>
      <c r="B443" s="37"/>
      <c r="C443" s="215" t="s">
        <v>790</v>
      </c>
      <c r="D443" s="215" t="s">
        <v>204</v>
      </c>
      <c r="E443" s="216" t="s">
        <v>791</v>
      </c>
      <c r="F443" s="217" t="s">
        <v>792</v>
      </c>
      <c r="G443" s="218" t="s">
        <v>683</v>
      </c>
      <c r="H443" s="283"/>
      <c r="I443" s="220"/>
      <c r="J443" s="221">
        <f>ROUND(I443*H443,2)</f>
        <v>0</v>
      </c>
      <c r="K443" s="222"/>
      <c r="L443" s="39"/>
      <c r="M443" s="223" t="s">
        <v>1</v>
      </c>
      <c r="N443" s="224" t="s">
        <v>43</v>
      </c>
      <c r="O443" s="73"/>
      <c r="P443" s="225">
        <f>O443*H443</f>
        <v>0</v>
      </c>
      <c r="Q443" s="225">
        <v>0</v>
      </c>
      <c r="R443" s="225">
        <f>Q443*H443</f>
        <v>0</v>
      </c>
      <c r="S443" s="225">
        <v>0</v>
      </c>
      <c r="T443" s="226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227" t="s">
        <v>289</v>
      </c>
      <c r="AT443" s="227" t="s">
        <v>204</v>
      </c>
      <c r="AU443" s="227" t="s">
        <v>87</v>
      </c>
      <c r="AY443" s="18" t="s">
        <v>202</v>
      </c>
      <c r="BE443" s="122">
        <f>IF(N443="základná",J443,0)</f>
        <v>0</v>
      </c>
      <c r="BF443" s="122">
        <f>IF(N443="znížená",J443,0)</f>
        <v>0</v>
      </c>
      <c r="BG443" s="122">
        <f>IF(N443="zákl. prenesená",J443,0)</f>
        <v>0</v>
      </c>
      <c r="BH443" s="122">
        <f>IF(N443="zníž. prenesená",J443,0)</f>
        <v>0</v>
      </c>
      <c r="BI443" s="122">
        <f>IF(N443="nulová",J443,0)</f>
        <v>0</v>
      </c>
      <c r="BJ443" s="18" t="s">
        <v>87</v>
      </c>
      <c r="BK443" s="122">
        <f>ROUND(I443*H443,2)</f>
        <v>0</v>
      </c>
      <c r="BL443" s="18" t="s">
        <v>289</v>
      </c>
      <c r="BM443" s="227" t="s">
        <v>793</v>
      </c>
    </row>
    <row r="444" spans="1:65" s="12" customFormat="1" ht="22.9" customHeight="1">
      <c r="B444" s="199"/>
      <c r="C444" s="200"/>
      <c r="D444" s="201" t="s">
        <v>76</v>
      </c>
      <c r="E444" s="213" t="s">
        <v>794</v>
      </c>
      <c r="F444" s="213" t="s">
        <v>795</v>
      </c>
      <c r="G444" s="200"/>
      <c r="H444" s="200"/>
      <c r="I444" s="203"/>
      <c r="J444" s="214">
        <f>BK444</f>
        <v>0</v>
      </c>
      <c r="K444" s="200"/>
      <c r="L444" s="205"/>
      <c r="M444" s="206"/>
      <c r="N444" s="207"/>
      <c r="O444" s="207"/>
      <c r="P444" s="208">
        <f>SUM(P445:P448)</f>
        <v>0</v>
      </c>
      <c r="Q444" s="207"/>
      <c r="R444" s="208">
        <f>SUM(R445:R448)</f>
        <v>0.77500000000000002</v>
      </c>
      <c r="S444" s="207"/>
      <c r="T444" s="209">
        <f>SUM(T445:T448)</f>
        <v>0</v>
      </c>
      <c r="AR444" s="210" t="s">
        <v>87</v>
      </c>
      <c r="AT444" s="211" t="s">
        <v>76</v>
      </c>
      <c r="AU444" s="211" t="s">
        <v>81</v>
      </c>
      <c r="AY444" s="210" t="s">
        <v>202</v>
      </c>
      <c r="BK444" s="212">
        <f>SUM(BK445:BK448)</f>
        <v>0</v>
      </c>
    </row>
    <row r="445" spans="1:65" s="2" customFormat="1" ht="37.9" customHeight="1">
      <c r="A445" s="36"/>
      <c r="B445" s="37"/>
      <c r="C445" s="215" t="s">
        <v>796</v>
      </c>
      <c r="D445" s="215" t="s">
        <v>204</v>
      </c>
      <c r="E445" s="216" t="s">
        <v>797</v>
      </c>
      <c r="F445" s="217" t="s">
        <v>798</v>
      </c>
      <c r="G445" s="218" t="s">
        <v>223</v>
      </c>
      <c r="H445" s="219">
        <v>25</v>
      </c>
      <c r="I445" s="220"/>
      <c r="J445" s="221">
        <f>ROUND(I445*H445,2)</f>
        <v>0</v>
      </c>
      <c r="K445" s="222"/>
      <c r="L445" s="39"/>
      <c r="M445" s="223" t="s">
        <v>1</v>
      </c>
      <c r="N445" s="224" t="s">
        <v>43</v>
      </c>
      <c r="O445" s="73"/>
      <c r="P445" s="225">
        <f>O445*H445</f>
        <v>0</v>
      </c>
      <c r="Q445" s="225">
        <v>3.1E-2</v>
      </c>
      <c r="R445" s="225">
        <f>Q445*H445</f>
        <v>0.77500000000000002</v>
      </c>
      <c r="S445" s="225">
        <v>0</v>
      </c>
      <c r="T445" s="226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227" t="s">
        <v>289</v>
      </c>
      <c r="AT445" s="227" t="s">
        <v>204</v>
      </c>
      <c r="AU445" s="227" t="s">
        <v>87</v>
      </c>
      <c r="AY445" s="18" t="s">
        <v>202</v>
      </c>
      <c r="BE445" s="122">
        <f>IF(N445="základná",J445,0)</f>
        <v>0</v>
      </c>
      <c r="BF445" s="122">
        <f>IF(N445="znížená",J445,0)</f>
        <v>0</v>
      </c>
      <c r="BG445" s="122">
        <f>IF(N445="zákl. prenesená",J445,0)</f>
        <v>0</v>
      </c>
      <c r="BH445" s="122">
        <f>IF(N445="zníž. prenesená",J445,0)</f>
        <v>0</v>
      </c>
      <c r="BI445" s="122">
        <f>IF(N445="nulová",J445,0)</f>
        <v>0</v>
      </c>
      <c r="BJ445" s="18" t="s">
        <v>87</v>
      </c>
      <c r="BK445" s="122">
        <f>ROUND(I445*H445,2)</f>
        <v>0</v>
      </c>
      <c r="BL445" s="18" t="s">
        <v>289</v>
      </c>
      <c r="BM445" s="227" t="s">
        <v>799</v>
      </c>
    </row>
    <row r="446" spans="1:65" s="13" customFormat="1" ht="11.25">
      <c r="B446" s="228"/>
      <c r="C446" s="229"/>
      <c r="D446" s="230" t="s">
        <v>210</v>
      </c>
      <c r="E446" s="231" t="s">
        <v>1</v>
      </c>
      <c r="F446" s="232" t="s">
        <v>800</v>
      </c>
      <c r="G446" s="229"/>
      <c r="H446" s="233">
        <v>25</v>
      </c>
      <c r="I446" s="234"/>
      <c r="J446" s="229"/>
      <c r="K446" s="229"/>
      <c r="L446" s="235"/>
      <c r="M446" s="236"/>
      <c r="N446" s="237"/>
      <c r="O446" s="237"/>
      <c r="P446" s="237"/>
      <c r="Q446" s="237"/>
      <c r="R446" s="237"/>
      <c r="S446" s="237"/>
      <c r="T446" s="238"/>
      <c r="AT446" s="239" t="s">
        <v>210</v>
      </c>
      <c r="AU446" s="239" t="s">
        <v>87</v>
      </c>
      <c r="AV446" s="13" t="s">
        <v>87</v>
      </c>
      <c r="AW446" s="13" t="s">
        <v>33</v>
      </c>
      <c r="AX446" s="13" t="s">
        <v>81</v>
      </c>
      <c r="AY446" s="239" t="s">
        <v>202</v>
      </c>
    </row>
    <row r="447" spans="1:65" s="2" customFormat="1" ht="14.45" customHeight="1">
      <c r="A447" s="36"/>
      <c r="B447" s="37"/>
      <c r="C447" s="215" t="s">
        <v>801</v>
      </c>
      <c r="D447" s="215" t="s">
        <v>204</v>
      </c>
      <c r="E447" s="216" t="s">
        <v>802</v>
      </c>
      <c r="F447" s="217" t="s">
        <v>803</v>
      </c>
      <c r="G447" s="218" t="s">
        <v>683</v>
      </c>
      <c r="H447" s="283"/>
      <c r="I447" s="220"/>
      <c r="J447" s="221">
        <f>ROUND(I447*H447,2)</f>
        <v>0</v>
      </c>
      <c r="K447" s="222"/>
      <c r="L447" s="39"/>
      <c r="M447" s="223" t="s">
        <v>1</v>
      </c>
      <c r="N447" s="224" t="s">
        <v>43</v>
      </c>
      <c r="O447" s="73"/>
      <c r="P447" s="225">
        <f>O447*H447</f>
        <v>0</v>
      </c>
      <c r="Q447" s="225">
        <v>0</v>
      </c>
      <c r="R447" s="225">
        <f>Q447*H447</f>
        <v>0</v>
      </c>
      <c r="S447" s="225">
        <v>0</v>
      </c>
      <c r="T447" s="226">
        <f>S447*H447</f>
        <v>0</v>
      </c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227" t="s">
        <v>289</v>
      </c>
      <c r="AT447" s="227" t="s">
        <v>204</v>
      </c>
      <c r="AU447" s="227" t="s">
        <v>87</v>
      </c>
      <c r="AY447" s="18" t="s">
        <v>202</v>
      </c>
      <c r="BE447" s="122">
        <f>IF(N447="základná",J447,0)</f>
        <v>0</v>
      </c>
      <c r="BF447" s="122">
        <f>IF(N447="znížená",J447,0)</f>
        <v>0</v>
      </c>
      <c r="BG447" s="122">
        <f>IF(N447="zákl. prenesená",J447,0)</f>
        <v>0</v>
      </c>
      <c r="BH447" s="122">
        <f>IF(N447="zníž. prenesená",J447,0)</f>
        <v>0</v>
      </c>
      <c r="BI447" s="122">
        <f>IF(N447="nulová",J447,0)</f>
        <v>0</v>
      </c>
      <c r="BJ447" s="18" t="s">
        <v>87</v>
      </c>
      <c r="BK447" s="122">
        <f>ROUND(I447*H447,2)</f>
        <v>0</v>
      </c>
      <c r="BL447" s="18" t="s">
        <v>289</v>
      </c>
      <c r="BM447" s="227" t="s">
        <v>804</v>
      </c>
    </row>
    <row r="448" spans="1:65" s="2" customFormat="1" ht="24.2" customHeight="1">
      <c r="A448" s="36"/>
      <c r="B448" s="37"/>
      <c r="C448" s="215" t="s">
        <v>805</v>
      </c>
      <c r="D448" s="215" t="s">
        <v>204</v>
      </c>
      <c r="E448" s="216" t="s">
        <v>806</v>
      </c>
      <c r="F448" s="217" t="s">
        <v>807</v>
      </c>
      <c r="G448" s="218" t="s">
        <v>683</v>
      </c>
      <c r="H448" s="283"/>
      <c r="I448" s="220"/>
      <c r="J448" s="221">
        <f>ROUND(I448*H448,2)</f>
        <v>0</v>
      </c>
      <c r="K448" s="222"/>
      <c r="L448" s="39"/>
      <c r="M448" s="223" t="s">
        <v>1</v>
      </c>
      <c r="N448" s="224" t="s">
        <v>43</v>
      </c>
      <c r="O448" s="73"/>
      <c r="P448" s="225">
        <f>O448*H448</f>
        <v>0</v>
      </c>
      <c r="Q448" s="225">
        <v>0</v>
      </c>
      <c r="R448" s="225">
        <f>Q448*H448</f>
        <v>0</v>
      </c>
      <c r="S448" s="225">
        <v>0</v>
      </c>
      <c r="T448" s="226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227" t="s">
        <v>289</v>
      </c>
      <c r="AT448" s="227" t="s">
        <v>204</v>
      </c>
      <c r="AU448" s="227" t="s">
        <v>87</v>
      </c>
      <c r="AY448" s="18" t="s">
        <v>202</v>
      </c>
      <c r="BE448" s="122">
        <f>IF(N448="základná",J448,0)</f>
        <v>0</v>
      </c>
      <c r="BF448" s="122">
        <f>IF(N448="znížená",J448,0)</f>
        <v>0</v>
      </c>
      <c r="BG448" s="122">
        <f>IF(N448="zákl. prenesená",J448,0)</f>
        <v>0</v>
      </c>
      <c r="BH448" s="122">
        <f>IF(N448="zníž. prenesená",J448,0)</f>
        <v>0</v>
      </c>
      <c r="BI448" s="122">
        <f>IF(N448="nulová",J448,0)</f>
        <v>0</v>
      </c>
      <c r="BJ448" s="18" t="s">
        <v>87</v>
      </c>
      <c r="BK448" s="122">
        <f>ROUND(I448*H448,2)</f>
        <v>0</v>
      </c>
      <c r="BL448" s="18" t="s">
        <v>289</v>
      </c>
      <c r="BM448" s="227" t="s">
        <v>808</v>
      </c>
    </row>
    <row r="449" spans="1:65" s="12" customFormat="1" ht="22.9" customHeight="1">
      <c r="B449" s="199"/>
      <c r="C449" s="200"/>
      <c r="D449" s="201" t="s">
        <v>76</v>
      </c>
      <c r="E449" s="213" t="s">
        <v>809</v>
      </c>
      <c r="F449" s="213" t="s">
        <v>810</v>
      </c>
      <c r="G449" s="200"/>
      <c r="H449" s="200"/>
      <c r="I449" s="203"/>
      <c r="J449" s="214">
        <f>BK449</f>
        <v>0</v>
      </c>
      <c r="K449" s="200"/>
      <c r="L449" s="205"/>
      <c r="M449" s="206"/>
      <c r="N449" s="207"/>
      <c r="O449" s="207"/>
      <c r="P449" s="208">
        <f>SUM(P450:P455)</f>
        <v>0</v>
      </c>
      <c r="Q449" s="207"/>
      <c r="R449" s="208">
        <f>SUM(R450:R455)</f>
        <v>0.80600000000000005</v>
      </c>
      <c r="S449" s="207"/>
      <c r="T449" s="209">
        <f>SUM(T450:T455)</f>
        <v>0</v>
      </c>
      <c r="AR449" s="210" t="s">
        <v>87</v>
      </c>
      <c r="AT449" s="211" t="s">
        <v>76</v>
      </c>
      <c r="AU449" s="211" t="s">
        <v>81</v>
      </c>
      <c r="AY449" s="210" t="s">
        <v>202</v>
      </c>
      <c r="BK449" s="212">
        <f>SUM(BK450:BK455)</f>
        <v>0</v>
      </c>
    </row>
    <row r="450" spans="1:65" s="2" customFormat="1" ht="49.15" customHeight="1">
      <c r="A450" s="36"/>
      <c r="B450" s="37"/>
      <c r="C450" s="215" t="s">
        <v>811</v>
      </c>
      <c r="D450" s="215" t="s">
        <v>204</v>
      </c>
      <c r="E450" s="216" t="s">
        <v>812</v>
      </c>
      <c r="F450" s="217" t="s">
        <v>813</v>
      </c>
      <c r="G450" s="218" t="s">
        <v>230</v>
      </c>
      <c r="H450" s="219">
        <v>80</v>
      </c>
      <c r="I450" s="220"/>
      <c r="J450" s="221">
        <f>ROUND(I450*H450,2)</f>
        <v>0</v>
      </c>
      <c r="K450" s="222"/>
      <c r="L450" s="39"/>
      <c r="M450" s="223" t="s">
        <v>1</v>
      </c>
      <c r="N450" s="224" t="s">
        <v>43</v>
      </c>
      <c r="O450" s="73"/>
      <c r="P450" s="225">
        <f>O450*H450</f>
        <v>0</v>
      </c>
      <c r="Q450" s="225">
        <v>5.4400000000000004E-3</v>
      </c>
      <c r="R450" s="225">
        <f>Q450*H450</f>
        <v>0.43520000000000003</v>
      </c>
      <c r="S450" s="225">
        <v>0</v>
      </c>
      <c r="T450" s="226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227" t="s">
        <v>289</v>
      </c>
      <c r="AT450" s="227" t="s">
        <v>204</v>
      </c>
      <c r="AU450" s="227" t="s">
        <v>87</v>
      </c>
      <c r="AY450" s="18" t="s">
        <v>202</v>
      </c>
      <c r="BE450" s="122">
        <f>IF(N450="základná",J450,0)</f>
        <v>0</v>
      </c>
      <c r="BF450" s="122">
        <f>IF(N450="znížená",J450,0)</f>
        <v>0</v>
      </c>
      <c r="BG450" s="122">
        <f>IF(N450="zákl. prenesená",J450,0)</f>
        <v>0</v>
      </c>
      <c r="BH450" s="122">
        <f>IF(N450="zníž. prenesená",J450,0)</f>
        <v>0</v>
      </c>
      <c r="BI450" s="122">
        <f>IF(N450="nulová",J450,0)</f>
        <v>0</v>
      </c>
      <c r="BJ450" s="18" t="s">
        <v>87</v>
      </c>
      <c r="BK450" s="122">
        <f>ROUND(I450*H450,2)</f>
        <v>0</v>
      </c>
      <c r="BL450" s="18" t="s">
        <v>289</v>
      </c>
      <c r="BM450" s="227" t="s">
        <v>814</v>
      </c>
    </row>
    <row r="451" spans="1:65" s="13" customFormat="1" ht="11.25">
      <c r="B451" s="228"/>
      <c r="C451" s="229"/>
      <c r="D451" s="230" t="s">
        <v>210</v>
      </c>
      <c r="E451" s="231" t="s">
        <v>1</v>
      </c>
      <c r="F451" s="232" t="s">
        <v>815</v>
      </c>
      <c r="G451" s="229"/>
      <c r="H451" s="233">
        <v>80</v>
      </c>
      <c r="I451" s="234"/>
      <c r="J451" s="229"/>
      <c r="K451" s="229"/>
      <c r="L451" s="235"/>
      <c r="M451" s="236"/>
      <c r="N451" s="237"/>
      <c r="O451" s="237"/>
      <c r="P451" s="237"/>
      <c r="Q451" s="237"/>
      <c r="R451" s="237"/>
      <c r="S451" s="237"/>
      <c r="T451" s="238"/>
      <c r="AT451" s="239" t="s">
        <v>210</v>
      </c>
      <c r="AU451" s="239" t="s">
        <v>87</v>
      </c>
      <c r="AV451" s="13" t="s">
        <v>87</v>
      </c>
      <c r="AW451" s="13" t="s">
        <v>33</v>
      </c>
      <c r="AX451" s="13" t="s">
        <v>81</v>
      </c>
      <c r="AY451" s="239" t="s">
        <v>202</v>
      </c>
    </row>
    <row r="452" spans="1:65" s="2" customFormat="1" ht="24.2" customHeight="1">
      <c r="A452" s="36"/>
      <c r="B452" s="37"/>
      <c r="C452" s="215" t="s">
        <v>816</v>
      </c>
      <c r="D452" s="215" t="s">
        <v>204</v>
      </c>
      <c r="E452" s="216" t="s">
        <v>817</v>
      </c>
      <c r="F452" s="217" t="s">
        <v>818</v>
      </c>
      <c r="G452" s="218" t="s">
        <v>230</v>
      </c>
      <c r="H452" s="219">
        <v>90</v>
      </c>
      <c r="I452" s="220"/>
      <c r="J452" s="221">
        <f>ROUND(I452*H452,2)</f>
        <v>0</v>
      </c>
      <c r="K452" s="222"/>
      <c r="L452" s="39"/>
      <c r="M452" s="223" t="s">
        <v>1</v>
      </c>
      <c r="N452" s="224" t="s">
        <v>43</v>
      </c>
      <c r="O452" s="73"/>
      <c r="P452" s="225">
        <f>O452*H452</f>
        <v>0</v>
      </c>
      <c r="Q452" s="225">
        <v>4.1200000000000004E-3</v>
      </c>
      <c r="R452" s="225">
        <f>Q452*H452</f>
        <v>0.37080000000000002</v>
      </c>
      <c r="S452" s="225">
        <v>0</v>
      </c>
      <c r="T452" s="226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27" t="s">
        <v>289</v>
      </c>
      <c r="AT452" s="227" t="s">
        <v>204</v>
      </c>
      <c r="AU452" s="227" t="s">
        <v>87</v>
      </c>
      <c r="AY452" s="18" t="s">
        <v>202</v>
      </c>
      <c r="BE452" s="122">
        <f>IF(N452="základná",J452,0)</f>
        <v>0</v>
      </c>
      <c r="BF452" s="122">
        <f>IF(N452="znížená",J452,0)</f>
        <v>0</v>
      </c>
      <c r="BG452" s="122">
        <f>IF(N452="zákl. prenesená",J452,0)</f>
        <v>0</v>
      </c>
      <c r="BH452" s="122">
        <f>IF(N452="zníž. prenesená",J452,0)</f>
        <v>0</v>
      </c>
      <c r="BI452" s="122">
        <f>IF(N452="nulová",J452,0)</f>
        <v>0</v>
      </c>
      <c r="BJ452" s="18" t="s">
        <v>87</v>
      </c>
      <c r="BK452" s="122">
        <f>ROUND(I452*H452,2)</f>
        <v>0</v>
      </c>
      <c r="BL452" s="18" t="s">
        <v>289</v>
      </c>
      <c r="BM452" s="227" t="s">
        <v>819</v>
      </c>
    </row>
    <row r="453" spans="1:65" s="13" customFormat="1" ht="11.25">
      <c r="B453" s="228"/>
      <c r="C453" s="229"/>
      <c r="D453" s="230" t="s">
        <v>210</v>
      </c>
      <c r="E453" s="231" t="s">
        <v>1</v>
      </c>
      <c r="F453" s="232" t="s">
        <v>820</v>
      </c>
      <c r="G453" s="229"/>
      <c r="H453" s="233">
        <v>90</v>
      </c>
      <c r="I453" s="234"/>
      <c r="J453" s="229"/>
      <c r="K453" s="229"/>
      <c r="L453" s="235"/>
      <c r="M453" s="236"/>
      <c r="N453" s="237"/>
      <c r="O453" s="237"/>
      <c r="P453" s="237"/>
      <c r="Q453" s="237"/>
      <c r="R453" s="237"/>
      <c r="S453" s="237"/>
      <c r="T453" s="238"/>
      <c r="AT453" s="239" t="s">
        <v>210</v>
      </c>
      <c r="AU453" s="239" t="s">
        <v>87</v>
      </c>
      <c r="AV453" s="13" t="s">
        <v>87</v>
      </c>
      <c r="AW453" s="13" t="s">
        <v>33</v>
      </c>
      <c r="AX453" s="13" t="s">
        <v>81</v>
      </c>
      <c r="AY453" s="239" t="s">
        <v>202</v>
      </c>
    </row>
    <row r="454" spans="1:65" s="2" customFormat="1" ht="24.2" customHeight="1">
      <c r="A454" s="36"/>
      <c r="B454" s="37"/>
      <c r="C454" s="215" t="s">
        <v>821</v>
      </c>
      <c r="D454" s="215" t="s">
        <v>204</v>
      </c>
      <c r="E454" s="216" t="s">
        <v>822</v>
      </c>
      <c r="F454" s="217" t="s">
        <v>823</v>
      </c>
      <c r="G454" s="218" t="s">
        <v>683</v>
      </c>
      <c r="H454" s="283"/>
      <c r="I454" s="220"/>
      <c r="J454" s="221">
        <f>ROUND(I454*H454,2)</f>
        <v>0</v>
      </c>
      <c r="K454" s="222"/>
      <c r="L454" s="39"/>
      <c r="M454" s="223" t="s">
        <v>1</v>
      </c>
      <c r="N454" s="224" t="s">
        <v>43</v>
      </c>
      <c r="O454" s="73"/>
      <c r="P454" s="225">
        <f>O454*H454</f>
        <v>0</v>
      </c>
      <c r="Q454" s="225">
        <v>0</v>
      </c>
      <c r="R454" s="225">
        <f>Q454*H454</f>
        <v>0</v>
      </c>
      <c r="S454" s="225">
        <v>0</v>
      </c>
      <c r="T454" s="226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227" t="s">
        <v>289</v>
      </c>
      <c r="AT454" s="227" t="s">
        <v>204</v>
      </c>
      <c r="AU454" s="227" t="s">
        <v>87</v>
      </c>
      <c r="AY454" s="18" t="s">
        <v>202</v>
      </c>
      <c r="BE454" s="122">
        <f>IF(N454="základná",J454,0)</f>
        <v>0</v>
      </c>
      <c r="BF454" s="122">
        <f>IF(N454="znížená",J454,0)</f>
        <v>0</v>
      </c>
      <c r="BG454" s="122">
        <f>IF(N454="zákl. prenesená",J454,0)</f>
        <v>0</v>
      </c>
      <c r="BH454" s="122">
        <f>IF(N454="zníž. prenesená",J454,0)</f>
        <v>0</v>
      </c>
      <c r="BI454" s="122">
        <f>IF(N454="nulová",J454,0)</f>
        <v>0</v>
      </c>
      <c r="BJ454" s="18" t="s">
        <v>87</v>
      </c>
      <c r="BK454" s="122">
        <f>ROUND(I454*H454,2)</f>
        <v>0</v>
      </c>
      <c r="BL454" s="18" t="s">
        <v>289</v>
      </c>
      <c r="BM454" s="227" t="s">
        <v>824</v>
      </c>
    </row>
    <row r="455" spans="1:65" s="2" customFormat="1" ht="24.2" customHeight="1">
      <c r="A455" s="36"/>
      <c r="B455" s="37"/>
      <c r="C455" s="215" t="s">
        <v>825</v>
      </c>
      <c r="D455" s="215" t="s">
        <v>204</v>
      </c>
      <c r="E455" s="216" t="s">
        <v>826</v>
      </c>
      <c r="F455" s="217" t="s">
        <v>827</v>
      </c>
      <c r="G455" s="218" t="s">
        <v>683</v>
      </c>
      <c r="H455" s="283"/>
      <c r="I455" s="220"/>
      <c r="J455" s="221">
        <f>ROUND(I455*H455,2)</f>
        <v>0</v>
      </c>
      <c r="K455" s="222"/>
      <c r="L455" s="39"/>
      <c r="M455" s="223" t="s">
        <v>1</v>
      </c>
      <c r="N455" s="224" t="s">
        <v>43</v>
      </c>
      <c r="O455" s="73"/>
      <c r="P455" s="225">
        <f>O455*H455</f>
        <v>0</v>
      </c>
      <c r="Q455" s="225">
        <v>0</v>
      </c>
      <c r="R455" s="225">
        <f>Q455*H455</f>
        <v>0</v>
      </c>
      <c r="S455" s="225">
        <v>0</v>
      </c>
      <c r="T455" s="226">
        <f>S455*H455</f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227" t="s">
        <v>289</v>
      </c>
      <c r="AT455" s="227" t="s">
        <v>204</v>
      </c>
      <c r="AU455" s="227" t="s">
        <v>87</v>
      </c>
      <c r="AY455" s="18" t="s">
        <v>202</v>
      </c>
      <c r="BE455" s="122">
        <f>IF(N455="základná",J455,0)</f>
        <v>0</v>
      </c>
      <c r="BF455" s="122">
        <f>IF(N455="znížená",J455,0)</f>
        <v>0</v>
      </c>
      <c r="BG455" s="122">
        <f>IF(N455="zákl. prenesená",J455,0)</f>
        <v>0</v>
      </c>
      <c r="BH455" s="122">
        <f>IF(N455="zníž. prenesená",J455,0)</f>
        <v>0</v>
      </c>
      <c r="BI455" s="122">
        <f>IF(N455="nulová",J455,0)</f>
        <v>0</v>
      </c>
      <c r="BJ455" s="18" t="s">
        <v>87</v>
      </c>
      <c r="BK455" s="122">
        <f>ROUND(I455*H455,2)</f>
        <v>0</v>
      </c>
      <c r="BL455" s="18" t="s">
        <v>289</v>
      </c>
      <c r="BM455" s="227" t="s">
        <v>828</v>
      </c>
    </row>
    <row r="456" spans="1:65" s="12" customFormat="1" ht="22.9" customHeight="1">
      <c r="B456" s="199"/>
      <c r="C456" s="200"/>
      <c r="D456" s="201" t="s">
        <v>76</v>
      </c>
      <c r="E456" s="213" t="s">
        <v>829</v>
      </c>
      <c r="F456" s="213" t="s">
        <v>830</v>
      </c>
      <c r="G456" s="200"/>
      <c r="H456" s="200"/>
      <c r="I456" s="203"/>
      <c r="J456" s="214">
        <f>BK456</f>
        <v>0</v>
      </c>
      <c r="K456" s="200"/>
      <c r="L456" s="205"/>
      <c r="M456" s="206"/>
      <c r="N456" s="207"/>
      <c r="O456" s="207"/>
      <c r="P456" s="208">
        <f>SUM(P457:P544)</f>
        <v>0</v>
      </c>
      <c r="Q456" s="207"/>
      <c r="R456" s="208">
        <f>SUM(R457:R544)</f>
        <v>58.950137799999993</v>
      </c>
      <c r="S456" s="207"/>
      <c r="T456" s="209">
        <f>SUM(T457:T544)</f>
        <v>0</v>
      </c>
      <c r="AR456" s="210" t="s">
        <v>87</v>
      </c>
      <c r="AT456" s="211" t="s">
        <v>76</v>
      </c>
      <c r="AU456" s="211" t="s">
        <v>81</v>
      </c>
      <c r="AY456" s="210" t="s">
        <v>202</v>
      </c>
      <c r="BK456" s="212">
        <f>SUM(BK457:BK544)</f>
        <v>0</v>
      </c>
    </row>
    <row r="457" spans="1:65" s="2" customFormat="1" ht="37.9" customHeight="1">
      <c r="A457" s="36"/>
      <c r="B457" s="37"/>
      <c r="C457" s="272" t="s">
        <v>831</v>
      </c>
      <c r="D457" s="272" t="s">
        <v>489</v>
      </c>
      <c r="E457" s="273" t="s">
        <v>832</v>
      </c>
      <c r="F457" s="274" t="s">
        <v>833</v>
      </c>
      <c r="G457" s="275" t="s">
        <v>287</v>
      </c>
      <c r="H457" s="276">
        <v>1</v>
      </c>
      <c r="I457" s="277"/>
      <c r="J457" s="278">
        <f>ROUND(I457*H457,2)</f>
        <v>0</v>
      </c>
      <c r="K457" s="279"/>
      <c r="L457" s="280"/>
      <c r="M457" s="281" t="s">
        <v>1</v>
      </c>
      <c r="N457" s="282" t="s">
        <v>43</v>
      </c>
      <c r="O457" s="73"/>
      <c r="P457" s="225">
        <f>O457*H457</f>
        <v>0</v>
      </c>
      <c r="Q457" s="225">
        <v>1.5100000000000001E-2</v>
      </c>
      <c r="R457" s="225">
        <f>Q457*H457</f>
        <v>1.5100000000000001E-2</v>
      </c>
      <c r="S457" s="225">
        <v>0</v>
      </c>
      <c r="T457" s="226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227" t="s">
        <v>390</v>
      </c>
      <c r="AT457" s="227" t="s">
        <v>489</v>
      </c>
      <c r="AU457" s="227" t="s">
        <v>87</v>
      </c>
      <c r="AY457" s="18" t="s">
        <v>202</v>
      </c>
      <c r="BE457" s="122">
        <f>IF(N457="základná",J457,0)</f>
        <v>0</v>
      </c>
      <c r="BF457" s="122">
        <f>IF(N457="znížená",J457,0)</f>
        <v>0</v>
      </c>
      <c r="BG457" s="122">
        <f>IF(N457="zákl. prenesená",J457,0)</f>
        <v>0</v>
      </c>
      <c r="BH457" s="122">
        <f>IF(N457="zníž. prenesená",J457,0)</f>
        <v>0</v>
      </c>
      <c r="BI457" s="122">
        <f>IF(N457="nulová",J457,0)</f>
        <v>0</v>
      </c>
      <c r="BJ457" s="18" t="s">
        <v>87</v>
      </c>
      <c r="BK457" s="122">
        <f>ROUND(I457*H457,2)</f>
        <v>0</v>
      </c>
      <c r="BL457" s="18" t="s">
        <v>289</v>
      </c>
      <c r="BM457" s="227" t="s">
        <v>834</v>
      </c>
    </row>
    <row r="458" spans="1:65" s="13" customFormat="1" ht="11.25">
      <c r="B458" s="228"/>
      <c r="C458" s="229"/>
      <c r="D458" s="230" t="s">
        <v>210</v>
      </c>
      <c r="E458" s="231" t="s">
        <v>1</v>
      </c>
      <c r="F458" s="232" t="s">
        <v>835</v>
      </c>
      <c r="G458" s="229"/>
      <c r="H458" s="233">
        <v>1</v>
      </c>
      <c r="I458" s="234"/>
      <c r="J458" s="229"/>
      <c r="K458" s="229"/>
      <c r="L458" s="235"/>
      <c r="M458" s="236"/>
      <c r="N458" s="237"/>
      <c r="O458" s="237"/>
      <c r="P458" s="237"/>
      <c r="Q458" s="237"/>
      <c r="R458" s="237"/>
      <c r="S458" s="237"/>
      <c r="T458" s="238"/>
      <c r="AT458" s="239" t="s">
        <v>210</v>
      </c>
      <c r="AU458" s="239" t="s">
        <v>87</v>
      </c>
      <c r="AV458" s="13" t="s">
        <v>87</v>
      </c>
      <c r="AW458" s="13" t="s">
        <v>33</v>
      </c>
      <c r="AX458" s="13" t="s">
        <v>81</v>
      </c>
      <c r="AY458" s="239" t="s">
        <v>202</v>
      </c>
    </row>
    <row r="459" spans="1:65" s="2" customFormat="1" ht="37.9" customHeight="1">
      <c r="A459" s="36"/>
      <c r="B459" s="37"/>
      <c r="C459" s="272" t="s">
        <v>836</v>
      </c>
      <c r="D459" s="272" t="s">
        <v>489</v>
      </c>
      <c r="E459" s="273" t="s">
        <v>837</v>
      </c>
      <c r="F459" s="274" t="s">
        <v>838</v>
      </c>
      <c r="G459" s="275" t="s">
        <v>287</v>
      </c>
      <c r="H459" s="276">
        <v>1</v>
      </c>
      <c r="I459" s="277"/>
      <c r="J459" s="278">
        <f>ROUND(I459*H459,2)</f>
        <v>0</v>
      </c>
      <c r="K459" s="279"/>
      <c r="L459" s="280"/>
      <c r="M459" s="281" t="s">
        <v>1</v>
      </c>
      <c r="N459" s="282" t="s">
        <v>43</v>
      </c>
      <c r="O459" s="73"/>
      <c r="P459" s="225">
        <f>O459*H459</f>
        <v>0</v>
      </c>
      <c r="Q459" s="225">
        <v>1.5100000000000001E-2</v>
      </c>
      <c r="R459" s="225">
        <f>Q459*H459</f>
        <v>1.5100000000000001E-2</v>
      </c>
      <c r="S459" s="225">
        <v>0</v>
      </c>
      <c r="T459" s="226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27" t="s">
        <v>390</v>
      </c>
      <c r="AT459" s="227" t="s">
        <v>489</v>
      </c>
      <c r="AU459" s="227" t="s">
        <v>87</v>
      </c>
      <c r="AY459" s="18" t="s">
        <v>202</v>
      </c>
      <c r="BE459" s="122">
        <f>IF(N459="základná",J459,0)</f>
        <v>0</v>
      </c>
      <c r="BF459" s="122">
        <f>IF(N459="znížená",J459,0)</f>
        <v>0</v>
      </c>
      <c r="BG459" s="122">
        <f>IF(N459="zákl. prenesená",J459,0)</f>
        <v>0</v>
      </c>
      <c r="BH459" s="122">
        <f>IF(N459="zníž. prenesená",J459,0)</f>
        <v>0</v>
      </c>
      <c r="BI459" s="122">
        <f>IF(N459="nulová",J459,0)</f>
        <v>0</v>
      </c>
      <c r="BJ459" s="18" t="s">
        <v>87</v>
      </c>
      <c r="BK459" s="122">
        <f>ROUND(I459*H459,2)</f>
        <v>0</v>
      </c>
      <c r="BL459" s="18" t="s">
        <v>289</v>
      </c>
      <c r="BM459" s="227" t="s">
        <v>839</v>
      </c>
    </row>
    <row r="460" spans="1:65" s="13" customFormat="1" ht="11.25">
      <c r="B460" s="228"/>
      <c r="C460" s="229"/>
      <c r="D460" s="230" t="s">
        <v>210</v>
      </c>
      <c r="E460" s="231" t="s">
        <v>1</v>
      </c>
      <c r="F460" s="232" t="s">
        <v>840</v>
      </c>
      <c r="G460" s="229"/>
      <c r="H460" s="233">
        <v>1</v>
      </c>
      <c r="I460" s="234"/>
      <c r="J460" s="229"/>
      <c r="K460" s="229"/>
      <c r="L460" s="235"/>
      <c r="M460" s="236"/>
      <c r="N460" s="237"/>
      <c r="O460" s="237"/>
      <c r="P460" s="237"/>
      <c r="Q460" s="237"/>
      <c r="R460" s="237"/>
      <c r="S460" s="237"/>
      <c r="T460" s="238"/>
      <c r="AT460" s="239" t="s">
        <v>210</v>
      </c>
      <c r="AU460" s="239" t="s">
        <v>87</v>
      </c>
      <c r="AV460" s="13" t="s">
        <v>87</v>
      </c>
      <c r="AW460" s="13" t="s">
        <v>33</v>
      </c>
      <c r="AX460" s="13" t="s">
        <v>81</v>
      </c>
      <c r="AY460" s="239" t="s">
        <v>202</v>
      </c>
    </row>
    <row r="461" spans="1:65" s="2" customFormat="1" ht="37.9" customHeight="1">
      <c r="A461" s="36"/>
      <c r="B461" s="37"/>
      <c r="C461" s="272" t="s">
        <v>841</v>
      </c>
      <c r="D461" s="272" t="s">
        <v>489</v>
      </c>
      <c r="E461" s="273" t="s">
        <v>842</v>
      </c>
      <c r="F461" s="274" t="s">
        <v>843</v>
      </c>
      <c r="G461" s="275" t="s">
        <v>287</v>
      </c>
      <c r="H461" s="276">
        <v>1</v>
      </c>
      <c r="I461" s="277"/>
      <c r="J461" s="278">
        <f>ROUND(I461*H461,2)</f>
        <v>0</v>
      </c>
      <c r="K461" s="279"/>
      <c r="L461" s="280"/>
      <c r="M461" s="281" t="s">
        <v>1</v>
      </c>
      <c r="N461" s="282" t="s">
        <v>43</v>
      </c>
      <c r="O461" s="73"/>
      <c r="P461" s="225">
        <f>O461*H461</f>
        <v>0</v>
      </c>
      <c r="Q461" s="225">
        <v>1.5100000000000001E-2</v>
      </c>
      <c r="R461" s="225">
        <f>Q461*H461</f>
        <v>1.5100000000000001E-2</v>
      </c>
      <c r="S461" s="225">
        <v>0</v>
      </c>
      <c r="T461" s="226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227" t="s">
        <v>390</v>
      </c>
      <c r="AT461" s="227" t="s">
        <v>489</v>
      </c>
      <c r="AU461" s="227" t="s">
        <v>87</v>
      </c>
      <c r="AY461" s="18" t="s">
        <v>202</v>
      </c>
      <c r="BE461" s="122">
        <f>IF(N461="základná",J461,0)</f>
        <v>0</v>
      </c>
      <c r="BF461" s="122">
        <f>IF(N461="znížená",J461,0)</f>
        <v>0</v>
      </c>
      <c r="BG461" s="122">
        <f>IF(N461="zákl. prenesená",J461,0)</f>
        <v>0</v>
      </c>
      <c r="BH461" s="122">
        <f>IF(N461="zníž. prenesená",J461,0)</f>
        <v>0</v>
      </c>
      <c r="BI461" s="122">
        <f>IF(N461="nulová",J461,0)</f>
        <v>0</v>
      </c>
      <c r="BJ461" s="18" t="s">
        <v>87</v>
      </c>
      <c r="BK461" s="122">
        <f>ROUND(I461*H461,2)</f>
        <v>0</v>
      </c>
      <c r="BL461" s="18" t="s">
        <v>289</v>
      </c>
      <c r="BM461" s="227" t="s">
        <v>844</v>
      </c>
    </row>
    <row r="462" spans="1:65" s="13" customFormat="1" ht="11.25">
      <c r="B462" s="228"/>
      <c r="C462" s="229"/>
      <c r="D462" s="230" t="s">
        <v>210</v>
      </c>
      <c r="E462" s="231" t="s">
        <v>1</v>
      </c>
      <c r="F462" s="232" t="s">
        <v>845</v>
      </c>
      <c r="G462" s="229"/>
      <c r="H462" s="233">
        <v>1</v>
      </c>
      <c r="I462" s="234"/>
      <c r="J462" s="229"/>
      <c r="K462" s="229"/>
      <c r="L462" s="235"/>
      <c r="M462" s="236"/>
      <c r="N462" s="237"/>
      <c r="O462" s="237"/>
      <c r="P462" s="237"/>
      <c r="Q462" s="237"/>
      <c r="R462" s="237"/>
      <c r="S462" s="237"/>
      <c r="T462" s="238"/>
      <c r="AT462" s="239" t="s">
        <v>210</v>
      </c>
      <c r="AU462" s="239" t="s">
        <v>87</v>
      </c>
      <c r="AV462" s="13" t="s">
        <v>87</v>
      </c>
      <c r="AW462" s="13" t="s">
        <v>33</v>
      </c>
      <c r="AX462" s="13" t="s">
        <v>81</v>
      </c>
      <c r="AY462" s="239" t="s">
        <v>202</v>
      </c>
    </row>
    <row r="463" spans="1:65" s="2" customFormat="1" ht="37.9" customHeight="1">
      <c r="A463" s="36"/>
      <c r="B463" s="37"/>
      <c r="C463" s="272" t="s">
        <v>846</v>
      </c>
      <c r="D463" s="272" t="s">
        <v>489</v>
      </c>
      <c r="E463" s="273" t="s">
        <v>847</v>
      </c>
      <c r="F463" s="274" t="s">
        <v>848</v>
      </c>
      <c r="G463" s="275" t="s">
        <v>287</v>
      </c>
      <c r="H463" s="276">
        <v>1</v>
      </c>
      <c r="I463" s="277"/>
      <c r="J463" s="278">
        <f>ROUND(I463*H463,2)</f>
        <v>0</v>
      </c>
      <c r="K463" s="279"/>
      <c r="L463" s="280"/>
      <c r="M463" s="281" t="s">
        <v>1</v>
      </c>
      <c r="N463" s="282" t="s">
        <v>43</v>
      </c>
      <c r="O463" s="73"/>
      <c r="P463" s="225">
        <f>O463*H463</f>
        <v>0</v>
      </c>
      <c r="Q463" s="225">
        <v>1.5100000000000001E-2</v>
      </c>
      <c r="R463" s="225">
        <f>Q463*H463</f>
        <v>1.5100000000000001E-2</v>
      </c>
      <c r="S463" s="225">
        <v>0</v>
      </c>
      <c r="T463" s="226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227" t="s">
        <v>390</v>
      </c>
      <c r="AT463" s="227" t="s">
        <v>489</v>
      </c>
      <c r="AU463" s="227" t="s">
        <v>87</v>
      </c>
      <c r="AY463" s="18" t="s">
        <v>202</v>
      </c>
      <c r="BE463" s="122">
        <f>IF(N463="základná",J463,0)</f>
        <v>0</v>
      </c>
      <c r="BF463" s="122">
        <f>IF(N463="znížená",J463,0)</f>
        <v>0</v>
      </c>
      <c r="BG463" s="122">
        <f>IF(N463="zákl. prenesená",J463,0)</f>
        <v>0</v>
      </c>
      <c r="BH463" s="122">
        <f>IF(N463="zníž. prenesená",J463,0)</f>
        <v>0</v>
      </c>
      <c r="BI463" s="122">
        <f>IF(N463="nulová",J463,0)</f>
        <v>0</v>
      </c>
      <c r="BJ463" s="18" t="s">
        <v>87</v>
      </c>
      <c r="BK463" s="122">
        <f>ROUND(I463*H463,2)</f>
        <v>0</v>
      </c>
      <c r="BL463" s="18" t="s">
        <v>289</v>
      </c>
      <c r="BM463" s="227" t="s">
        <v>849</v>
      </c>
    </row>
    <row r="464" spans="1:65" s="13" customFormat="1" ht="11.25">
      <c r="B464" s="228"/>
      <c r="C464" s="229"/>
      <c r="D464" s="230" t="s">
        <v>210</v>
      </c>
      <c r="E464" s="231" t="s">
        <v>1</v>
      </c>
      <c r="F464" s="232" t="s">
        <v>850</v>
      </c>
      <c r="G464" s="229"/>
      <c r="H464" s="233">
        <v>1</v>
      </c>
      <c r="I464" s="234"/>
      <c r="J464" s="229"/>
      <c r="K464" s="229"/>
      <c r="L464" s="235"/>
      <c r="M464" s="236"/>
      <c r="N464" s="237"/>
      <c r="O464" s="237"/>
      <c r="P464" s="237"/>
      <c r="Q464" s="237"/>
      <c r="R464" s="237"/>
      <c r="S464" s="237"/>
      <c r="T464" s="238"/>
      <c r="AT464" s="239" t="s">
        <v>210</v>
      </c>
      <c r="AU464" s="239" t="s">
        <v>87</v>
      </c>
      <c r="AV464" s="13" t="s">
        <v>87</v>
      </c>
      <c r="AW464" s="13" t="s">
        <v>33</v>
      </c>
      <c r="AX464" s="13" t="s">
        <v>81</v>
      </c>
      <c r="AY464" s="239" t="s">
        <v>202</v>
      </c>
    </row>
    <row r="465" spans="1:65" s="2" customFormat="1" ht="37.9" customHeight="1">
      <c r="A465" s="36"/>
      <c r="B465" s="37"/>
      <c r="C465" s="272" t="s">
        <v>851</v>
      </c>
      <c r="D465" s="272" t="s">
        <v>489</v>
      </c>
      <c r="E465" s="273" t="s">
        <v>852</v>
      </c>
      <c r="F465" s="274" t="s">
        <v>853</v>
      </c>
      <c r="G465" s="275" t="s">
        <v>287</v>
      </c>
      <c r="H465" s="276">
        <v>1</v>
      </c>
      <c r="I465" s="277"/>
      <c r="J465" s="278">
        <f>ROUND(I465*H465,2)</f>
        <v>0</v>
      </c>
      <c r="K465" s="279"/>
      <c r="L465" s="280"/>
      <c r="M465" s="281" t="s">
        <v>1</v>
      </c>
      <c r="N465" s="282" t="s">
        <v>43</v>
      </c>
      <c r="O465" s="73"/>
      <c r="P465" s="225">
        <f>O465*H465</f>
        <v>0</v>
      </c>
      <c r="Q465" s="225">
        <v>1.5100000000000001E-2</v>
      </c>
      <c r="R465" s="225">
        <f>Q465*H465</f>
        <v>1.5100000000000001E-2</v>
      </c>
      <c r="S465" s="225">
        <v>0</v>
      </c>
      <c r="T465" s="226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227" t="s">
        <v>390</v>
      </c>
      <c r="AT465" s="227" t="s">
        <v>489</v>
      </c>
      <c r="AU465" s="227" t="s">
        <v>87</v>
      </c>
      <c r="AY465" s="18" t="s">
        <v>202</v>
      </c>
      <c r="BE465" s="122">
        <f>IF(N465="základná",J465,0)</f>
        <v>0</v>
      </c>
      <c r="BF465" s="122">
        <f>IF(N465="znížená",J465,0)</f>
        <v>0</v>
      </c>
      <c r="BG465" s="122">
        <f>IF(N465="zákl. prenesená",J465,0)</f>
        <v>0</v>
      </c>
      <c r="BH465" s="122">
        <f>IF(N465="zníž. prenesená",J465,0)</f>
        <v>0</v>
      </c>
      <c r="BI465" s="122">
        <f>IF(N465="nulová",J465,0)</f>
        <v>0</v>
      </c>
      <c r="BJ465" s="18" t="s">
        <v>87</v>
      </c>
      <c r="BK465" s="122">
        <f>ROUND(I465*H465,2)</f>
        <v>0</v>
      </c>
      <c r="BL465" s="18" t="s">
        <v>289</v>
      </c>
      <c r="BM465" s="227" t="s">
        <v>854</v>
      </c>
    </row>
    <row r="466" spans="1:65" s="13" customFormat="1" ht="11.25">
      <c r="B466" s="228"/>
      <c r="C466" s="229"/>
      <c r="D466" s="230" t="s">
        <v>210</v>
      </c>
      <c r="E466" s="231" t="s">
        <v>1</v>
      </c>
      <c r="F466" s="232" t="s">
        <v>855</v>
      </c>
      <c r="G466" s="229"/>
      <c r="H466" s="233">
        <v>1</v>
      </c>
      <c r="I466" s="234"/>
      <c r="J466" s="229"/>
      <c r="K466" s="229"/>
      <c r="L466" s="235"/>
      <c r="M466" s="236"/>
      <c r="N466" s="237"/>
      <c r="O466" s="237"/>
      <c r="P466" s="237"/>
      <c r="Q466" s="237"/>
      <c r="R466" s="237"/>
      <c r="S466" s="237"/>
      <c r="T466" s="238"/>
      <c r="AT466" s="239" t="s">
        <v>210</v>
      </c>
      <c r="AU466" s="239" t="s">
        <v>87</v>
      </c>
      <c r="AV466" s="13" t="s">
        <v>87</v>
      </c>
      <c r="AW466" s="13" t="s">
        <v>33</v>
      </c>
      <c r="AX466" s="13" t="s">
        <v>81</v>
      </c>
      <c r="AY466" s="239" t="s">
        <v>202</v>
      </c>
    </row>
    <row r="467" spans="1:65" s="2" customFormat="1" ht="49.15" customHeight="1">
      <c r="A467" s="36"/>
      <c r="B467" s="37"/>
      <c r="C467" s="272" t="s">
        <v>856</v>
      </c>
      <c r="D467" s="272" t="s">
        <v>489</v>
      </c>
      <c r="E467" s="273" t="s">
        <v>857</v>
      </c>
      <c r="F467" s="274" t="s">
        <v>858</v>
      </c>
      <c r="G467" s="275" t="s">
        <v>287</v>
      </c>
      <c r="H467" s="276">
        <v>1</v>
      </c>
      <c r="I467" s="277"/>
      <c r="J467" s="278">
        <f>ROUND(I467*H467,2)</f>
        <v>0</v>
      </c>
      <c r="K467" s="279"/>
      <c r="L467" s="280"/>
      <c r="M467" s="281" t="s">
        <v>1</v>
      </c>
      <c r="N467" s="282" t="s">
        <v>43</v>
      </c>
      <c r="O467" s="73"/>
      <c r="P467" s="225">
        <f>O467*H467</f>
        <v>0</v>
      </c>
      <c r="Q467" s="225">
        <v>1.5100000000000001E-2</v>
      </c>
      <c r="R467" s="225">
        <f>Q467*H467</f>
        <v>1.5100000000000001E-2</v>
      </c>
      <c r="S467" s="225">
        <v>0</v>
      </c>
      <c r="T467" s="226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227" t="s">
        <v>390</v>
      </c>
      <c r="AT467" s="227" t="s">
        <v>489</v>
      </c>
      <c r="AU467" s="227" t="s">
        <v>87</v>
      </c>
      <c r="AY467" s="18" t="s">
        <v>202</v>
      </c>
      <c r="BE467" s="122">
        <f>IF(N467="základná",J467,0)</f>
        <v>0</v>
      </c>
      <c r="BF467" s="122">
        <f>IF(N467="znížená",J467,0)</f>
        <v>0</v>
      </c>
      <c r="BG467" s="122">
        <f>IF(N467="zákl. prenesená",J467,0)</f>
        <v>0</v>
      </c>
      <c r="BH467" s="122">
        <f>IF(N467="zníž. prenesená",J467,0)</f>
        <v>0</v>
      </c>
      <c r="BI467" s="122">
        <f>IF(N467="nulová",J467,0)</f>
        <v>0</v>
      </c>
      <c r="BJ467" s="18" t="s">
        <v>87</v>
      </c>
      <c r="BK467" s="122">
        <f>ROUND(I467*H467,2)</f>
        <v>0</v>
      </c>
      <c r="BL467" s="18" t="s">
        <v>289</v>
      </c>
      <c r="BM467" s="227" t="s">
        <v>859</v>
      </c>
    </row>
    <row r="468" spans="1:65" s="13" customFormat="1" ht="11.25">
      <c r="B468" s="228"/>
      <c r="C468" s="229"/>
      <c r="D468" s="230" t="s">
        <v>210</v>
      </c>
      <c r="E468" s="231" t="s">
        <v>1</v>
      </c>
      <c r="F468" s="232" t="s">
        <v>860</v>
      </c>
      <c r="G468" s="229"/>
      <c r="H468" s="233">
        <v>1</v>
      </c>
      <c r="I468" s="234"/>
      <c r="J468" s="229"/>
      <c r="K468" s="229"/>
      <c r="L468" s="235"/>
      <c r="M468" s="236"/>
      <c r="N468" s="237"/>
      <c r="O468" s="237"/>
      <c r="P468" s="237"/>
      <c r="Q468" s="237"/>
      <c r="R468" s="237"/>
      <c r="S468" s="237"/>
      <c r="T468" s="238"/>
      <c r="AT468" s="239" t="s">
        <v>210</v>
      </c>
      <c r="AU468" s="239" t="s">
        <v>87</v>
      </c>
      <c r="AV468" s="13" t="s">
        <v>87</v>
      </c>
      <c r="AW468" s="13" t="s">
        <v>33</v>
      </c>
      <c r="AX468" s="13" t="s">
        <v>81</v>
      </c>
      <c r="AY468" s="239" t="s">
        <v>202</v>
      </c>
    </row>
    <row r="469" spans="1:65" s="2" customFormat="1" ht="49.15" customHeight="1">
      <c r="A469" s="36"/>
      <c r="B469" s="37"/>
      <c r="C469" s="272" t="s">
        <v>861</v>
      </c>
      <c r="D469" s="272" t="s">
        <v>489</v>
      </c>
      <c r="E469" s="273" t="s">
        <v>862</v>
      </c>
      <c r="F469" s="274" t="s">
        <v>863</v>
      </c>
      <c r="G469" s="275" t="s">
        <v>287</v>
      </c>
      <c r="H469" s="276">
        <v>1</v>
      </c>
      <c r="I469" s="277"/>
      <c r="J469" s="278">
        <f>ROUND(I469*H469,2)</f>
        <v>0</v>
      </c>
      <c r="K469" s="279"/>
      <c r="L469" s="280"/>
      <c r="M469" s="281" t="s">
        <v>1</v>
      </c>
      <c r="N469" s="282" t="s">
        <v>43</v>
      </c>
      <c r="O469" s="73"/>
      <c r="P469" s="225">
        <f>O469*H469</f>
        <v>0</v>
      </c>
      <c r="Q469" s="225">
        <v>1.5100000000000001E-2</v>
      </c>
      <c r="R469" s="225">
        <f>Q469*H469</f>
        <v>1.5100000000000001E-2</v>
      </c>
      <c r="S469" s="225">
        <v>0</v>
      </c>
      <c r="T469" s="226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227" t="s">
        <v>390</v>
      </c>
      <c r="AT469" s="227" t="s">
        <v>489</v>
      </c>
      <c r="AU469" s="227" t="s">
        <v>87</v>
      </c>
      <c r="AY469" s="18" t="s">
        <v>202</v>
      </c>
      <c r="BE469" s="122">
        <f>IF(N469="základná",J469,0)</f>
        <v>0</v>
      </c>
      <c r="BF469" s="122">
        <f>IF(N469="znížená",J469,0)</f>
        <v>0</v>
      </c>
      <c r="BG469" s="122">
        <f>IF(N469="zákl. prenesená",J469,0)</f>
        <v>0</v>
      </c>
      <c r="BH469" s="122">
        <f>IF(N469="zníž. prenesená",J469,0)</f>
        <v>0</v>
      </c>
      <c r="BI469" s="122">
        <f>IF(N469="nulová",J469,0)</f>
        <v>0</v>
      </c>
      <c r="BJ469" s="18" t="s">
        <v>87</v>
      </c>
      <c r="BK469" s="122">
        <f>ROUND(I469*H469,2)</f>
        <v>0</v>
      </c>
      <c r="BL469" s="18" t="s">
        <v>289</v>
      </c>
      <c r="BM469" s="227" t="s">
        <v>864</v>
      </c>
    </row>
    <row r="470" spans="1:65" s="13" customFormat="1" ht="11.25">
      <c r="B470" s="228"/>
      <c r="C470" s="229"/>
      <c r="D470" s="230" t="s">
        <v>210</v>
      </c>
      <c r="E470" s="231" t="s">
        <v>1</v>
      </c>
      <c r="F470" s="232" t="s">
        <v>865</v>
      </c>
      <c r="G470" s="229"/>
      <c r="H470" s="233">
        <v>1</v>
      </c>
      <c r="I470" s="234"/>
      <c r="J470" s="229"/>
      <c r="K470" s="229"/>
      <c r="L470" s="235"/>
      <c r="M470" s="236"/>
      <c r="N470" s="237"/>
      <c r="O470" s="237"/>
      <c r="P470" s="237"/>
      <c r="Q470" s="237"/>
      <c r="R470" s="237"/>
      <c r="S470" s="237"/>
      <c r="T470" s="238"/>
      <c r="AT470" s="239" t="s">
        <v>210</v>
      </c>
      <c r="AU470" s="239" t="s">
        <v>87</v>
      </c>
      <c r="AV470" s="13" t="s">
        <v>87</v>
      </c>
      <c r="AW470" s="13" t="s">
        <v>33</v>
      </c>
      <c r="AX470" s="13" t="s">
        <v>81</v>
      </c>
      <c r="AY470" s="239" t="s">
        <v>202</v>
      </c>
    </row>
    <row r="471" spans="1:65" s="2" customFormat="1" ht="24.2" customHeight="1">
      <c r="A471" s="36"/>
      <c r="B471" s="37"/>
      <c r="C471" s="272" t="s">
        <v>866</v>
      </c>
      <c r="D471" s="272" t="s">
        <v>489</v>
      </c>
      <c r="E471" s="273" t="s">
        <v>867</v>
      </c>
      <c r="F471" s="274" t="s">
        <v>868</v>
      </c>
      <c r="G471" s="275" t="s">
        <v>869</v>
      </c>
      <c r="H471" s="276">
        <v>10.41</v>
      </c>
      <c r="I471" s="277"/>
      <c r="J471" s="278">
        <f>ROUND(I471*H471,2)</f>
        <v>0</v>
      </c>
      <c r="K471" s="279"/>
      <c r="L471" s="280"/>
      <c r="M471" s="281" t="s">
        <v>1</v>
      </c>
      <c r="N471" s="282" t="s">
        <v>43</v>
      </c>
      <c r="O471" s="73"/>
      <c r="P471" s="225">
        <f>O471*H471</f>
        <v>0</v>
      </c>
      <c r="Q471" s="225">
        <v>4.3999999999999997E-2</v>
      </c>
      <c r="R471" s="225">
        <f>Q471*H471</f>
        <v>0.45804</v>
      </c>
      <c r="S471" s="225">
        <v>0</v>
      </c>
      <c r="T471" s="226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227" t="s">
        <v>390</v>
      </c>
      <c r="AT471" s="227" t="s">
        <v>489</v>
      </c>
      <c r="AU471" s="227" t="s">
        <v>87</v>
      </c>
      <c r="AY471" s="18" t="s">
        <v>202</v>
      </c>
      <c r="BE471" s="122">
        <f>IF(N471="základná",J471,0)</f>
        <v>0</v>
      </c>
      <c r="BF471" s="122">
        <f>IF(N471="znížená",J471,0)</f>
        <v>0</v>
      </c>
      <c r="BG471" s="122">
        <f>IF(N471="zákl. prenesená",J471,0)</f>
        <v>0</v>
      </c>
      <c r="BH471" s="122">
        <f>IF(N471="zníž. prenesená",J471,0)</f>
        <v>0</v>
      </c>
      <c r="BI471" s="122">
        <f>IF(N471="nulová",J471,0)</f>
        <v>0</v>
      </c>
      <c r="BJ471" s="18" t="s">
        <v>87</v>
      </c>
      <c r="BK471" s="122">
        <f>ROUND(I471*H471,2)</f>
        <v>0</v>
      </c>
      <c r="BL471" s="18" t="s">
        <v>289</v>
      </c>
      <c r="BM471" s="227" t="s">
        <v>870</v>
      </c>
    </row>
    <row r="472" spans="1:65" s="13" customFormat="1" ht="11.25">
      <c r="B472" s="228"/>
      <c r="C472" s="229"/>
      <c r="D472" s="230" t="s">
        <v>210</v>
      </c>
      <c r="E472" s="231" t="s">
        <v>1</v>
      </c>
      <c r="F472" s="232" t="s">
        <v>871</v>
      </c>
      <c r="G472" s="229"/>
      <c r="H472" s="233">
        <v>10.41</v>
      </c>
      <c r="I472" s="234"/>
      <c r="J472" s="229"/>
      <c r="K472" s="229"/>
      <c r="L472" s="235"/>
      <c r="M472" s="236"/>
      <c r="N472" s="237"/>
      <c r="O472" s="237"/>
      <c r="P472" s="237"/>
      <c r="Q472" s="237"/>
      <c r="R472" s="237"/>
      <c r="S472" s="237"/>
      <c r="T472" s="238"/>
      <c r="AT472" s="239" t="s">
        <v>210</v>
      </c>
      <c r="AU472" s="239" t="s">
        <v>87</v>
      </c>
      <c r="AV472" s="13" t="s">
        <v>87</v>
      </c>
      <c r="AW472" s="13" t="s">
        <v>33</v>
      </c>
      <c r="AX472" s="13" t="s">
        <v>81</v>
      </c>
      <c r="AY472" s="239" t="s">
        <v>202</v>
      </c>
    </row>
    <row r="473" spans="1:65" s="14" customFormat="1" ht="11.25">
      <c r="B473" s="240"/>
      <c r="C473" s="241"/>
      <c r="D473" s="230" t="s">
        <v>210</v>
      </c>
      <c r="E473" s="242" t="s">
        <v>1</v>
      </c>
      <c r="F473" s="243" t="s">
        <v>227</v>
      </c>
      <c r="G473" s="241"/>
      <c r="H473" s="244">
        <v>10.41</v>
      </c>
      <c r="I473" s="245"/>
      <c r="J473" s="241"/>
      <c r="K473" s="241"/>
      <c r="L473" s="246"/>
      <c r="M473" s="247"/>
      <c r="N473" s="248"/>
      <c r="O473" s="248"/>
      <c r="P473" s="248"/>
      <c r="Q473" s="248"/>
      <c r="R473" s="248"/>
      <c r="S473" s="248"/>
      <c r="T473" s="249"/>
      <c r="AT473" s="250" t="s">
        <v>210</v>
      </c>
      <c r="AU473" s="250" t="s">
        <v>87</v>
      </c>
      <c r="AV473" s="14" t="s">
        <v>215</v>
      </c>
      <c r="AW473" s="14" t="s">
        <v>33</v>
      </c>
      <c r="AX473" s="14" t="s">
        <v>77</v>
      </c>
      <c r="AY473" s="250" t="s">
        <v>202</v>
      </c>
    </row>
    <row r="474" spans="1:65" s="2" customFormat="1" ht="49.15" customHeight="1">
      <c r="A474" s="36"/>
      <c r="B474" s="37"/>
      <c r="C474" s="272" t="s">
        <v>872</v>
      </c>
      <c r="D474" s="272" t="s">
        <v>489</v>
      </c>
      <c r="E474" s="273" t="s">
        <v>873</v>
      </c>
      <c r="F474" s="274" t="s">
        <v>874</v>
      </c>
      <c r="G474" s="275" t="s">
        <v>869</v>
      </c>
      <c r="H474" s="276">
        <v>35.85</v>
      </c>
      <c r="I474" s="277"/>
      <c r="J474" s="278">
        <f>ROUND(I474*H474,2)</f>
        <v>0</v>
      </c>
      <c r="K474" s="279"/>
      <c r="L474" s="280"/>
      <c r="M474" s="281" t="s">
        <v>1</v>
      </c>
      <c r="N474" s="282" t="s">
        <v>43</v>
      </c>
      <c r="O474" s="73"/>
      <c r="P474" s="225">
        <f>O474*H474</f>
        <v>0</v>
      </c>
      <c r="Q474" s="225">
        <v>4.3999999999999997E-2</v>
      </c>
      <c r="R474" s="225">
        <f>Q474*H474</f>
        <v>1.5773999999999999</v>
      </c>
      <c r="S474" s="225">
        <v>0</v>
      </c>
      <c r="T474" s="226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227" t="s">
        <v>390</v>
      </c>
      <c r="AT474" s="227" t="s">
        <v>489</v>
      </c>
      <c r="AU474" s="227" t="s">
        <v>87</v>
      </c>
      <c r="AY474" s="18" t="s">
        <v>202</v>
      </c>
      <c r="BE474" s="122">
        <f>IF(N474="základná",J474,0)</f>
        <v>0</v>
      </c>
      <c r="BF474" s="122">
        <f>IF(N474="znížená",J474,0)</f>
        <v>0</v>
      </c>
      <c r="BG474" s="122">
        <f>IF(N474="zákl. prenesená",J474,0)</f>
        <v>0</v>
      </c>
      <c r="BH474" s="122">
        <f>IF(N474="zníž. prenesená",J474,0)</f>
        <v>0</v>
      </c>
      <c r="BI474" s="122">
        <f>IF(N474="nulová",J474,0)</f>
        <v>0</v>
      </c>
      <c r="BJ474" s="18" t="s">
        <v>87</v>
      </c>
      <c r="BK474" s="122">
        <f>ROUND(I474*H474,2)</f>
        <v>0</v>
      </c>
      <c r="BL474" s="18" t="s">
        <v>289</v>
      </c>
      <c r="BM474" s="227" t="s">
        <v>875</v>
      </c>
    </row>
    <row r="475" spans="1:65" s="13" customFormat="1" ht="11.25">
      <c r="B475" s="228"/>
      <c r="C475" s="229"/>
      <c r="D475" s="230" t="s">
        <v>210</v>
      </c>
      <c r="E475" s="231" t="s">
        <v>1</v>
      </c>
      <c r="F475" s="232" t="s">
        <v>876</v>
      </c>
      <c r="G475" s="229"/>
      <c r="H475" s="233">
        <v>35.85</v>
      </c>
      <c r="I475" s="234"/>
      <c r="J475" s="229"/>
      <c r="K475" s="229"/>
      <c r="L475" s="235"/>
      <c r="M475" s="236"/>
      <c r="N475" s="237"/>
      <c r="O475" s="237"/>
      <c r="P475" s="237"/>
      <c r="Q475" s="237"/>
      <c r="R475" s="237"/>
      <c r="S475" s="237"/>
      <c r="T475" s="238"/>
      <c r="AT475" s="239" t="s">
        <v>210</v>
      </c>
      <c r="AU475" s="239" t="s">
        <v>87</v>
      </c>
      <c r="AV475" s="13" t="s">
        <v>87</v>
      </c>
      <c r="AW475" s="13" t="s">
        <v>33</v>
      </c>
      <c r="AX475" s="13" t="s">
        <v>81</v>
      </c>
      <c r="AY475" s="239" t="s">
        <v>202</v>
      </c>
    </row>
    <row r="476" spans="1:65" s="2" customFormat="1" ht="37.9" customHeight="1">
      <c r="A476" s="36"/>
      <c r="B476" s="37"/>
      <c r="C476" s="272" t="s">
        <v>877</v>
      </c>
      <c r="D476" s="272" t="s">
        <v>489</v>
      </c>
      <c r="E476" s="273" t="s">
        <v>878</v>
      </c>
      <c r="F476" s="274" t="s">
        <v>879</v>
      </c>
      <c r="G476" s="275" t="s">
        <v>869</v>
      </c>
      <c r="H476" s="276">
        <v>0.95</v>
      </c>
      <c r="I476" s="277"/>
      <c r="J476" s="278">
        <f>ROUND(I476*H476,2)</f>
        <v>0</v>
      </c>
      <c r="K476" s="279"/>
      <c r="L476" s="280"/>
      <c r="M476" s="281" t="s">
        <v>1</v>
      </c>
      <c r="N476" s="282" t="s">
        <v>43</v>
      </c>
      <c r="O476" s="73"/>
      <c r="P476" s="225">
        <f>O476*H476</f>
        <v>0</v>
      </c>
      <c r="Q476" s="225">
        <v>4.3999999999999997E-2</v>
      </c>
      <c r="R476" s="225">
        <f>Q476*H476</f>
        <v>4.1799999999999997E-2</v>
      </c>
      <c r="S476" s="225">
        <v>0</v>
      </c>
      <c r="T476" s="226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227" t="s">
        <v>390</v>
      </c>
      <c r="AT476" s="227" t="s">
        <v>489</v>
      </c>
      <c r="AU476" s="227" t="s">
        <v>87</v>
      </c>
      <c r="AY476" s="18" t="s">
        <v>202</v>
      </c>
      <c r="BE476" s="122">
        <f>IF(N476="základná",J476,0)</f>
        <v>0</v>
      </c>
      <c r="BF476" s="122">
        <f>IF(N476="znížená",J476,0)</f>
        <v>0</v>
      </c>
      <c r="BG476" s="122">
        <f>IF(N476="zákl. prenesená",J476,0)</f>
        <v>0</v>
      </c>
      <c r="BH476" s="122">
        <f>IF(N476="zníž. prenesená",J476,0)</f>
        <v>0</v>
      </c>
      <c r="BI476" s="122">
        <f>IF(N476="nulová",J476,0)</f>
        <v>0</v>
      </c>
      <c r="BJ476" s="18" t="s">
        <v>87</v>
      </c>
      <c r="BK476" s="122">
        <f>ROUND(I476*H476,2)</f>
        <v>0</v>
      </c>
      <c r="BL476" s="18" t="s">
        <v>289</v>
      </c>
      <c r="BM476" s="227" t="s">
        <v>880</v>
      </c>
    </row>
    <row r="477" spans="1:65" s="13" customFormat="1" ht="11.25">
      <c r="B477" s="228"/>
      <c r="C477" s="229"/>
      <c r="D477" s="230" t="s">
        <v>210</v>
      </c>
      <c r="E477" s="231" t="s">
        <v>1</v>
      </c>
      <c r="F477" s="232" t="s">
        <v>881</v>
      </c>
      <c r="G477" s="229"/>
      <c r="H477" s="233">
        <v>0.95</v>
      </c>
      <c r="I477" s="234"/>
      <c r="J477" s="229"/>
      <c r="K477" s="229"/>
      <c r="L477" s="235"/>
      <c r="M477" s="236"/>
      <c r="N477" s="237"/>
      <c r="O477" s="237"/>
      <c r="P477" s="237"/>
      <c r="Q477" s="237"/>
      <c r="R477" s="237"/>
      <c r="S477" s="237"/>
      <c r="T477" s="238"/>
      <c r="AT477" s="239" t="s">
        <v>210</v>
      </c>
      <c r="AU477" s="239" t="s">
        <v>87</v>
      </c>
      <c r="AV477" s="13" t="s">
        <v>87</v>
      </c>
      <c r="AW477" s="13" t="s">
        <v>33</v>
      </c>
      <c r="AX477" s="13" t="s">
        <v>81</v>
      </c>
      <c r="AY477" s="239" t="s">
        <v>202</v>
      </c>
    </row>
    <row r="478" spans="1:65" s="14" customFormat="1" ht="11.25">
      <c r="B478" s="240"/>
      <c r="C478" s="241"/>
      <c r="D478" s="230" t="s">
        <v>210</v>
      </c>
      <c r="E478" s="242" t="s">
        <v>1</v>
      </c>
      <c r="F478" s="243" t="s">
        <v>227</v>
      </c>
      <c r="G478" s="241"/>
      <c r="H478" s="244">
        <v>0.95</v>
      </c>
      <c r="I478" s="245"/>
      <c r="J478" s="241"/>
      <c r="K478" s="241"/>
      <c r="L478" s="246"/>
      <c r="M478" s="247"/>
      <c r="N478" s="248"/>
      <c r="O478" s="248"/>
      <c r="P478" s="248"/>
      <c r="Q478" s="248"/>
      <c r="R478" s="248"/>
      <c r="S478" s="248"/>
      <c r="T478" s="249"/>
      <c r="AT478" s="250" t="s">
        <v>210</v>
      </c>
      <c r="AU478" s="250" t="s">
        <v>87</v>
      </c>
      <c r="AV478" s="14" t="s">
        <v>215</v>
      </c>
      <c r="AW478" s="14" t="s">
        <v>33</v>
      </c>
      <c r="AX478" s="14" t="s">
        <v>77</v>
      </c>
      <c r="AY478" s="250" t="s">
        <v>202</v>
      </c>
    </row>
    <row r="479" spans="1:65" s="2" customFormat="1" ht="49.15" customHeight="1">
      <c r="A479" s="36"/>
      <c r="B479" s="37"/>
      <c r="C479" s="272" t="s">
        <v>882</v>
      </c>
      <c r="D479" s="272" t="s">
        <v>489</v>
      </c>
      <c r="E479" s="273" t="s">
        <v>883</v>
      </c>
      <c r="F479" s="274" t="s">
        <v>884</v>
      </c>
      <c r="G479" s="275" t="s">
        <v>869</v>
      </c>
      <c r="H479" s="276">
        <v>15.45</v>
      </c>
      <c r="I479" s="277"/>
      <c r="J479" s="278">
        <f>ROUND(I479*H479,2)</f>
        <v>0</v>
      </c>
      <c r="K479" s="279"/>
      <c r="L479" s="280"/>
      <c r="M479" s="281" t="s">
        <v>1</v>
      </c>
      <c r="N479" s="282" t="s">
        <v>43</v>
      </c>
      <c r="O479" s="73"/>
      <c r="P479" s="225">
        <f>O479*H479</f>
        <v>0</v>
      </c>
      <c r="Q479" s="225">
        <v>4.3999999999999997E-2</v>
      </c>
      <c r="R479" s="225">
        <f>Q479*H479</f>
        <v>0.67979999999999996</v>
      </c>
      <c r="S479" s="225">
        <v>0</v>
      </c>
      <c r="T479" s="226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227" t="s">
        <v>390</v>
      </c>
      <c r="AT479" s="227" t="s">
        <v>489</v>
      </c>
      <c r="AU479" s="227" t="s">
        <v>87</v>
      </c>
      <c r="AY479" s="18" t="s">
        <v>202</v>
      </c>
      <c r="BE479" s="122">
        <f>IF(N479="základná",J479,0)</f>
        <v>0</v>
      </c>
      <c r="BF479" s="122">
        <f>IF(N479="znížená",J479,0)</f>
        <v>0</v>
      </c>
      <c r="BG479" s="122">
        <f>IF(N479="zákl. prenesená",J479,0)</f>
        <v>0</v>
      </c>
      <c r="BH479" s="122">
        <f>IF(N479="zníž. prenesená",J479,0)</f>
        <v>0</v>
      </c>
      <c r="BI479" s="122">
        <f>IF(N479="nulová",J479,0)</f>
        <v>0</v>
      </c>
      <c r="BJ479" s="18" t="s">
        <v>87</v>
      </c>
      <c r="BK479" s="122">
        <f>ROUND(I479*H479,2)</f>
        <v>0</v>
      </c>
      <c r="BL479" s="18" t="s">
        <v>289</v>
      </c>
      <c r="BM479" s="227" t="s">
        <v>885</v>
      </c>
    </row>
    <row r="480" spans="1:65" s="13" customFormat="1" ht="11.25">
      <c r="B480" s="228"/>
      <c r="C480" s="229"/>
      <c r="D480" s="230" t="s">
        <v>210</v>
      </c>
      <c r="E480" s="231" t="s">
        <v>1</v>
      </c>
      <c r="F480" s="232" t="s">
        <v>886</v>
      </c>
      <c r="G480" s="229"/>
      <c r="H480" s="233">
        <v>9.1</v>
      </c>
      <c r="I480" s="234"/>
      <c r="J480" s="229"/>
      <c r="K480" s="229"/>
      <c r="L480" s="235"/>
      <c r="M480" s="236"/>
      <c r="N480" s="237"/>
      <c r="O480" s="237"/>
      <c r="P480" s="237"/>
      <c r="Q480" s="237"/>
      <c r="R480" s="237"/>
      <c r="S480" s="237"/>
      <c r="T480" s="238"/>
      <c r="AT480" s="239" t="s">
        <v>210</v>
      </c>
      <c r="AU480" s="239" t="s">
        <v>87</v>
      </c>
      <c r="AV480" s="13" t="s">
        <v>87</v>
      </c>
      <c r="AW480" s="13" t="s">
        <v>33</v>
      </c>
      <c r="AX480" s="13" t="s">
        <v>77</v>
      </c>
      <c r="AY480" s="239" t="s">
        <v>202</v>
      </c>
    </row>
    <row r="481" spans="1:65" s="13" customFormat="1" ht="11.25">
      <c r="B481" s="228"/>
      <c r="C481" s="229"/>
      <c r="D481" s="230" t="s">
        <v>210</v>
      </c>
      <c r="E481" s="231" t="s">
        <v>1</v>
      </c>
      <c r="F481" s="232" t="s">
        <v>887</v>
      </c>
      <c r="G481" s="229"/>
      <c r="H481" s="233">
        <v>1.1000000000000001</v>
      </c>
      <c r="I481" s="234"/>
      <c r="J481" s="229"/>
      <c r="K481" s="229"/>
      <c r="L481" s="235"/>
      <c r="M481" s="236"/>
      <c r="N481" s="237"/>
      <c r="O481" s="237"/>
      <c r="P481" s="237"/>
      <c r="Q481" s="237"/>
      <c r="R481" s="237"/>
      <c r="S481" s="237"/>
      <c r="T481" s="238"/>
      <c r="AT481" s="239" t="s">
        <v>210</v>
      </c>
      <c r="AU481" s="239" t="s">
        <v>87</v>
      </c>
      <c r="AV481" s="13" t="s">
        <v>87</v>
      </c>
      <c r="AW481" s="13" t="s">
        <v>33</v>
      </c>
      <c r="AX481" s="13" t="s">
        <v>77</v>
      </c>
      <c r="AY481" s="239" t="s">
        <v>202</v>
      </c>
    </row>
    <row r="482" spans="1:65" s="13" customFormat="1" ht="11.25">
      <c r="B482" s="228"/>
      <c r="C482" s="229"/>
      <c r="D482" s="230" t="s">
        <v>210</v>
      </c>
      <c r="E482" s="231" t="s">
        <v>1</v>
      </c>
      <c r="F482" s="232" t="s">
        <v>888</v>
      </c>
      <c r="G482" s="229"/>
      <c r="H482" s="233">
        <v>1.1499999999999999</v>
      </c>
      <c r="I482" s="234"/>
      <c r="J482" s="229"/>
      <c r="K482" s="229"/>
      <c r="L482" s="235"/>
      <c r="M482" s="236"/>
      <c r="N482" s="237"/>
      <c r="O482" s="237"/>
      <c r="P482" s="237"/>
      <c r="Q482" s="237"/>
      <c r="R482" s="237"/>
      <c r="S482" s="237"/>
      <c r="T482" s="238"/>
      <c r="AT482" s="239" t="s">
        <v>210</v>
      </c>
      <c r="AU482" s="239" t="s">
        <v>87</v>
      </c>
      <c r="AV482" s="13" t="s">
        <v>87</v>
      </c>
      <c r="AW482" s="13" t="s">
        <v>33</v>
      </c>
      <c r="AX482" s="13" t="s">
        <v>77</v>
      </c>
      <c r="AY482" s="239" t="s">
        <v>202</v>
      </c>
    </row>
    <row r="483" spans="1:65" s="13" customFormat="1" ht="11.25">
      <c r="B483" s="228"/>
      <c r="C483" s="229"/>
      <c r="D483" s="230" t="s">
        <v>210</v>
      </c>
      <c r="E483" s="231" t="s">
        <v>1</v>
      </c>
      <c r="F483" s="232" t="s">
        <v>889</v>
      </c>
      <c r="G483" s="229"/>
      <c r="H483" s="233">
        <v>0.6</v>
      </c>
      <c r="I483" s="234"/>
      <c r="J483" s="229"/>
      <c r="K483" s="229"/>
      <c r="L483" s="235"/>
      <c r="M483" s="236"/>
      <c r="N483" s="237"/>
      <c r="O483" s="237"/>
      <c r="P483" s="237"/>
      <c r="Q483" s="237"/>
      <c r="R483" s="237"/>
      <c r="S483" s="237"/>
      <c r="T483" s="238"/>
      <c r="AT483" s="239" t="s">
        <v>210</v>
      </c>
      <c r="AU483" s="239" t="s">
        <v>87</v>
      </c>
      <c r="AV483" s="13" t="s">
        <v>87</v>
      </c>
      <c r="AW483" s="13" t="s">
        <v>33</v>
      </c>
      <c r="AX483" s="13" t="s">
        <v>77</v>
      </c>
      <c r="AY483" s="239" t="s">
        <v>202</v>
      </c>
    </row>
    <row r="484" spans="1:65" s="13" customFormat="1" ht="11.25">
      <c r="B484" s="228"/>
      <c r="C484" s="229"/>
      <c r="D484" s="230" t="s">
        <v>210</v>
      </c>
      <c r="E484" s="231" t="s">
        <v>1</v>
      </c>
      <c r="F484" s="232" t="s">
        <v>890</v>
      </c>
      <c r="G484" s="229"/>
      <c r="H484" s="233">
        <v>3.5</v>
      </c>
      <c r="I484" s="234"/>
      <c r="J484" s="229"/>
      <c r="K484" s="229"/>
      <c r="L484" s="235"/>
      <c r="M484" s="236"/>
      <c r="N484" s="237"/>
      <c r="O484" s="237"/>
      <c r="P484" s="237"/>
      <c r="Q484" s="237"/>
      <c r="R484" s="237"/>
      <c r="S484" s="237"/>
      <c r="T484" s="238"/>
      <c r="AT484" s="239" t="s">
        <v>210</v>
      </c>
      <c r="AU484" s="239" t="s">
        <v>87</v>
      </c>
      <c r="AV484" s="13" t="s">
        <v>87</v>
      </c>
      <c r="AW484" s="13" t="s">
        <v>33</v>
      </c>
      <c r="AX484" s="13" t="s">
        <v>77</v>
      </c>
      <c r="AY484" s="239" t="s">
        <v>202</v>
      </c>
    </row>
    <row r="485" spans="1:65" s="14" customFormat="1" ht="11.25">
      <c r="B485" s="240"/>
      <c r="C485" s="241"/>
      <c r="D485" s="230" t="s">
        <v>210</v>
      </c>
      <c r="E485" s="242" t="s">
        <v>1</v>
      </c>
      <c r="F485" s="243" t="s">
        <v>227</v>
      </c>
      <c r="G485" s="241"/>
      <c r="H485" s="244">
        <v>15.45</v>
      </c>
      <c r="I485" s="245"/>
      <c r="J485" s="241"/>
      <c r="K485" s="241"/>
      <c r="L485" s="246"/>
      <c r="M485" s="247"/>
      <c r="N485" s="248"/>
      <c r="O485" s="248"/>
      <c r="P485" s="248"/>
      <c r="Q485" s="248"/>
      <c r="R485" s="248"/>
      <c r="S485" s="248"/>
      <c r="T485" s="249"/>
      <c r="AT485" s="250" t="s">
        <v>210</v>
      </c>
      <c r="AU485" s="250" t="s">
        <v>87</v>
      </c>
      <c r="AV485" s="14" t="s">
        <v>215</v>
      </c>
      <c r="AW485" s="14" t="s">
        <v>33</v>
      </c>
      <c r="AX485" s="14" t="s">
        <v>81</v>
      </c>
      <c r="AY485" s="250" t="s">
        <v>202</v>
      </c>
    </row>
    <row r="486" spans="1:65" s="2" customFormat="1" ht="49.15" customHeight="1">
      <c r="A486" s="36"/>
      <c r="B486" s="37"/>
      <c r="C486" s="272" t="s">
        <v>891</v>
      </c>
      <c r="D486" s="272" t="s">
        <v>489</v>
      </c>
      <c r="E486" s="273" t="s">
        <v>892</v>
      </c>
      <c r="F486" s="274" t="s">
        <v>893</v>
      </c>
      <c r="G486" s="275" t="s">
        <v>869</v>
      </c>
      <c r="H486" s="276">
        <v>3.2</v>
      </c>
      <c r="I486" s="277"/>
      <c r="J486" s="278">
        <f>ROUND(I486*H486,2)</f>
        <v>0</v>
      </c>
      <c r="K486" s="279"/>
      <c r="L486" s="280"/>
      <c r="M486" s="281" t="s">
        <v>1</v>
      </c>
      <c r="N486" s="282" t="s">
        <v>43</v>
      </c>
      <c r="O486" s="73"/>
      <c r="P486" s="225">
        <f>O486*H486</f>
        <v>0</v>
      </c>
      <c r="Q486" s="225">
        <v>4.3999999999999997E-2</v>
      </c>
      <c r="R486" s="225">
        <f>Q486*H486</f>
        <v>0.14080000000000001</v>
      </c>
      <c r="S486" s="225">
        <v>0</v>
      </c>
      <c r="T486" s="226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227" t="s">
        <v>390</v>
      </c>
      <c r="AT486" s="227" t="s">
        <v>489</v>
      </c>
      <c r="AU486" s="227" t="s">
        <v>87</v>
      </c>
      <c r="AY486" s="18" t="s">
        <v>202</v>
      </c>
      <c r="BE486" s="122">
        <f>IF(N486="základná",J486,0)</f>
        <v>0</v>
      </c>
      <c r="BF486" s="122">
        <f>IF(N486="znížená",J486,0)</f>
        <v>0</v>
      </c>
      <c r="BG486" s="122">
        <f>IF(N486="zákl. prenesená",J486,0)</f>
        <v>0</v>
      </c>
      <c r="BH486" s="122">
        <f>IF(N486="zníž. prenesená",J486,0)</f>
        <v>0</v>
      </c>
      <c r="BI486" s="122">
        <f>IF(N486="nulová",J486,0)</f>
        <v>0</v>
      </c>
      <c r="BJ486" s="18" t="s">
        <v>87</v>
      </c>
      <c r="BK486" s="122">
        <f>ROUND(I486*H486,2)</f>
        <v>0</v>
      </c>
      <c r="BL486" s="18" t="s">
        <v>289</v>
      </c>
      <c r="BM486" s="227" t="s">
        <v>894</v>
      </c>
    </row>
    <row r="487" spans="1:65" s="13" customFormat="1" ht="11.25">
      <c r="B487" s="228"/>
      <c r="C487" s="229"/>
      <c r="D487" s="230" t="s">
        <v>210</v>
      </c>
      <c r="E487" s="231" t="s">
        <v>1</v>
      </c>
      <c r="F487" s="232" t="s">
        <v>895</v>
      </c>
      <c r="G487" s="229"/>
      <c r="H487" s="233">
        <v>3.2</v>
      </c>
      <c r="I487" s="234"/>
      <c r="J487" s="229"/>
      <c r="K487" s="229"/>
      <c r="L487" s="235"/>
      <c r="M487" s="236"/>
      <c r="N487" s="237"/>
      <c r="O487" s="237"/>
      <c r="P487" s="237"/>
      <c r="Q487" s="237"/>
      <c r="R487" s="237"/>
      <c r="S487" s="237"/>
      <c r="T487" s="238"/>
      <c r="AT487" s="239" t="s">
        <v>210</v>
      </c>
      <c r="AU487" s="239" t="s">
        <v>87</v>
      </c>
      <c r="AV487" s="13" t="s">
        <v>87</v>
      </c>
      <c r="AW487" s="13" t="s">
        <v>33</v>
      </c>
      <c r="AX487" s="13" t="s">
        <v>81</v>
      </c>
      <c r="AY487" s="239" t="s">
        <v>202</v>
      </c>
    </row>
    <row r="488" spans="1:65" s="2" customFormat="1" ht="49.15" customHeight="1">
      <c r="A488" s="36"/>
      <c r="B488" s="37"/>
      <c r="C488" s="272" t="s">
        <v>896</v>
      </c>
      <c r="D488" s="272" t="s">
        <v>489</v>
      </c>
      <c r="E488" s="273" t="s">
        <v>897</v>
      </c>
      <c r="F488" s="274" t="s">
        <v>898</v>
      </c>
      <c r="G488" s="275" t="s">
        <v>869</v>
      </c>
      <c r="H488" s="276">
        <v>7.7</v>
      </c>
      <c r="I488" s="277"/>
      <c r="J488" s="278">
        <f>ROUND(I488*H488,2)</f>
        <v>0</v>
      </c>
      <c r="K488" s="279"/>
      <c r="L488" s="280"/>
      <c r="M488" s="281" t="s">
        <v>1</v>
      </c>
      <c r="N488" s="282" t="s">
        <v>43</v>
      </c>
      <c r="O488" s="73"/>
      <c r="P488" s="225">
        <f>O488*H488</f>
        <v>0</v>
      </c>
      <c r="Q488" s="225">
        <v>4.3999999999999997E-2</v>
      </c>
      <c r="R488" s="225">
        <f>Q488*H488</f>
        <v>0.33879999999999999</v>
      </c>
      <c r="S488" s="225">
        <v>0</v>
      </c>
      <c r="T488" s="226">
        <f>S488*H488</f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227" t="s">
        <v>390</v>
      </c>
      <c r="AT488" s="227" t="s">
        <v>489</v>
      </c>
      <c r="AU488" s="227" t="s">
        <v>87</v>
      </c>
      <c r="AY488" s="18" t="s">
        <v>202</v>
      </c>
      <c r="BE488" s="122">
        <f>IF(N488="základná",J488,0)</f>
        <v>0</v>
      </c>
      <c r="BF488" s="122">
        <f>IF(N488="znížená",J488,0)</f>
        <v>0</v>
      </c>
      <c r="BG488" s="122">
        <f>IF(N488="zákl. prenesená",J488,0)</f>
        <v>0</v>
      </c>
      <c r="BH488" s="122">
        <f>IF(N488="zníž. prenesená",J488,0)</f>
        <v>0</v>
      </c>
      <c r="BI488" s="122">
        <f>IF(N488="nulová",J488,0)</f>
        <v>0</v>
      </c>
      <c r="BJ488" s="18" t="s">
        <v>87</v>
      </c>
      <c r="BK488" s="122">
        <f>ROUND(I488*H488,2)</f>
        <v>0</v>
      </c>
      <c r="BL488" s="18" t="s">
        <v>289</v>
      </c>
      <c r="BM488" s="227" t="s">
        <v>899</v>
      </c>
    </row>
    <row r="489" spans="1:65" s="13" customFormat="1" ht="11.25">
      <c r="B489" s="228"/>
      <c r="C489" s="229"/>
      <c r="D489" s="230" t="s">
        <v>210</v>
      </c>
      <c r="E489" s="231" t="s">
        <v>1</v>
      </c>
      <c r="F489" s="232" t="s">
        <v>900</v>
      </c>
      <c r="G489" s="229"/>
      <c r="H489" s="233">
        <v>7.7</v>
      </c>
      <c r="I489" s="234"/>
      <c r="J489" s="229"/>
      <c r="K489" s="229"/>
      <c r="L489" s="235"/>
      <c r="M489" s="236"/>
      <c r="N489" s="237"/>
      <c r="O489" s="237"/>
      <c r="P489" s="237"/>
      <c r="Q489" s="237"/>
      <c r="R489" s="237"/>
      <c r="S489" s="237"/>
      <c r="T489" s="238"/>
      <c r="AT489" s="239" t="s">
        <v>210</v>
      </c>
      <c r="AU489" s="239" t="s">
        <v>87</v>
      </c>
      <c r="AV489" s="13" t="s">
        <v>87</v>
      </c>
      <c r="AW489" s="13" t="s">
        <v>33</v>
      </c>
      <c r="AX489" s="13" t="s">
        <v>81</v>
      </c>
      <c r="AY489" s="239" t="s">
        <v>202</v>
      </c>
    </row>
    <row r="490" spans="1:65" s="2" customFormat="1" ht="49.15" customHeight="1">
      <c r="A490" s="36"/>
      <c r="B490" s="37"/>
      <c r="C490" s="272" t="s">
        <v>901</v>
      </c>
      <c r="D490" s="272" t="s">
        <v>489</v>
      </c>
      <c r="E490" s="273" t="s">
        <v>902</v>
      </c>
      <c r="F490" s="274" t="s">
        <v>903</v>
      </c>
      <c r="G490" s="275" t="s">
        <v>869</v>
      </c>
      <c r="H490" s="276">
        <v>2</v>
      </c>
      <c r="I490" s="277"/>
      <c r="J490" s="278">
        <f>ROUND(I490*H490,2)</f>
        <v>0</v>
      </c>
      <c r="K490" s="279"/>
      <c r="L490" s="280"/>
      <c r="M490" s="281" t="s">
        <v>1</v>
      </c>
      <c r="N490" s="282" t="s">
        <v>43</v>
      </c>
      <c r="O490" s="73"/>
      <c r="P490" s="225">
        <f>O490*H490</f>
        <v>0</v>
      </c>
      <c r="Q490" s="225">
        <v>4.3999999999999997E-2</v>
      </c>
      <c r="R490" s="225">
        <f>Q490*H490</f>
        <v>8.7999999999999995E-2</v>
      </c>
      <c r="S490" s="225">
        <v>0</v>
      </c>
      <c r="T490" s="226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27" t="s">
        <v>390</v>
      </c>
      <c r="AT490" s="227" t="s">
        <v>489</v>
      </c>
      <c r="AU490" s="227" t="s">
        <v>87</v>
      </c>
      <c r="AY490" s="18" t="s">
        <v>202</v>
      </c>
      <c r="BE490" s="122">
        <f>IF(N490="základná",J490,0)</f>
        <v>0</v>
      </c>
      <c r="BF490" s="122">
        <f>IF(N490="znížená",J490,0)</f>
        <v>0</v>
      </c>
      <c r="BG490" s="122">
        <f>IF(N490="zákl. prenesená",J490,0)</f>
        <v>0</v>
      </c>
      <c r="BH490" s="122">
        <f>IF(N490="zníž. prenesená",J490,0)</f>
        <v>0</v>
      </c>
      <c r="BI490" s="122">
        <f>IF(N490="nulová",J490,0)</f>
        <v>0</v>
      </c>
      <c r="BJ490" s="18" t="s">
        <v>87</v>
      </c>
      <c r="BK490" s="122">
        <f>ROUND(I490*H490,2)</f>
        <v>0</v>
      </c>
      <c r="BL490" s="18" t="s">
        <v>289</v>
      </c>
      <c r="BM490" s="227" t="s">
        <v>904</v>
      </c>
    </row>
    <row r="491" spans="1:65" s="13" customFormat="1" ht="11.25">
      <c r="B491" s="228"/>
      <c r="C491" s="229"/>
      <c r="D491" s="230" t="s">
        <v>210</v>
      </c>
      <c r="E491" s="231" t="s">
        <v>1</v>
      </c>
      <c r="F491" s="232" t="s">
        <v>905</v>
      </c>
      <c r="G491" s="229"/>
      <c r="H491" s="233">
        <v>2</v>
      </c>
      <c r="I491" s="234"/>
      <c r="J491" s="229"/>
      <c r="K491" s="229"/>
      <c r="L491" s="235"/>
      <c r="M491" s="236"/>
      <c r="N491" s="237"/>
      <c r="O491" s="237"/>
      <c r="P491" s="237"/>
      <c r="Q491" s="237"/>
      <c r="R491" s="237"/>
      <c r="S491" s="237"/>
      <c r="T491" s="238"/>
      <c r="AT491" s="239" t="s">
        <v>210</v>
      </c>
      <c r="AU491" s="239" t="s">
        <v>87</v>
      </c>
      <c r="AV491" s="13" t="s">
        <v>87</v>
      </c>
      <c r="AW491" s="13" t="s">
        <v>33</v>
      </c>
      <c r="AX491" s="13" t="s">
        <v>81</v>
      </c>
      <c r="AY491" s="239" t="s">
        <v>202</v>
      </c>
    </row>
    <row r="492" spans="1:65" s="2" customFormat="1" ht="24.2" customHeight="1">
      <c r="A492" s="36"/>
      <c r="B492" s="37"/>
      <c r="C492" s="272" t="s">
        <v>906</v>
      </c>
      <c r="D492" s="272" t="s">
        <v>489</v>
      </c>
      <c r="E492" s="273" t="s">
        <v>907</v>
      </c>
      <c r="F492" s="274" t="s">
        <v>908</v>
      </c>
      <c r="G492" s="275" t="s">
        <v>869</v>
      </c>
      <c r="H492" s="276">
        <v>9.75</v>
      </c>
      <c r="I492" s="277"/>
      <c r="J492" s="278">
        <f>ROUND(I492*H492,2)</f>
        <v>0</v>
      </c>
      <c r="K492" s="279"/>
      <c r="L492" s="280"/>
      <c r="M492" s="281" t="s">
        <v>1</v>
      </c>
      <c r="N492" s="282" t="s">
        <v>43</v>
      </c>
      <c r="O492" s="73"/>
      <c r="P492" s="225">
        <f>O492*H492</f>
        <v>0</v>
      </c>
      <c r="Q492" s="225">
        <v>4.3999999999999997E-2</v>
      </c>
      <c r="R492" s="225">
        <f>Q492*H492</f>
        <v>0.42899999999999999</v>
      </c>
      <c r="S492" s="225">
        <v>0</v>
      </c>
      <c r="T492" s="226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227" t="s">
        <v>390</v>
      </c>
      <c r="AT492" s="227" t="s">
        <v>489</v>
      </c>
      <c r="AU492" s="227" t="s">
        <v>87</v>
      </c>
      <c r="AY492" s="18" t="s">
        <v>202</v>
      </c>
      <c r="BE492" s="122">
        <f>IF(N492="základná",J492,0)</f>
        <v>0</v>
      </c>
      <c r="BF492" s="122">
        <f>IF(N492="znížená",J492,0)</f>
        <v>0</v>
      </c>
      <c r="BG492" s="122">
        <f>IF(N492="zákl. prenesená",J492,0)</f>
        <v>0</v>
      </c>
      <c r="BH492" s="122">
        <f>IF(N492="zníž. prenesená",J492,0)</f>
        <v>0</v>
      </c>
      <c r="BI492" s="122">
        <f>IF(N492="nulová",J492,0)</f>
        <v>0</v>
      </c>
      <c r="BJ492" s="18" t="s">
        <v>87</v>
      </c>
      <c r="BK492" s="122">
        <f>ROUND(I492*H492,2)</f>
        <v>0</v>
      </c>
      <c r="BL492" s="18" t="s">
        <v>289</v>
      </c>
      <c r="BM492" s="227" t="s">
        <v>909</v>
      </c>
    </row>
    <row r="493" spans="1:65" s="13" customFormat="1" ht="11.25">
      <c r="B493" s="228"/>
      <c r="C493" s="229"/>
      <c r="D493" s="230" t="s">
        <v>210</v>
      </c>
      <c r="E493" s="231" t="s">
        <v>1</v>
      </c>
      <c r="F493" s="232" t="s">
        <v>910</v>
      </c>
      <c r="G493" s="229"/>
      <c r="H493" s="233">
        <v>3.25</v>
      </c>
      <c r="I493" s="234"/>
      <c r="J493" s="229"/>
      <c r="K493" s="229"/>
      <c r="L493" s="235"/>
      <c r="M493" s="236"/>
      <c r="N493" s="237"/>
      <c r="O493" s="237"/>
      <c r="P493" s="237"/>
      <c r="Q493" s="237"/>
      <c r="R493" s="237"/>
      <c r="S493" s="237"/>
      <c r="T493" s="238"/>
      <c r="AT493" s="239" t="s">
        <v>210</v>
      </c>
      <c r="AU493" s="239" t="s">
        <v>87</v>
      </c>
      <c r="AV493" s="13" t="s">
        <v>87</v>
      </c>
      <c r="AW493" s="13" t="s">
        <v>33</v>
      </c>
      <c r="AX493" s="13" t="s">
        <v>77</v>
      </c>
      <c r="AY493" s="239" t="s">
        <v>202</v>
      </c>
    </row>
    <row r="494" spans="1:65" s="13" customFormat="1" ht="11.25">
      <c r="B494" s="228"/>
      <c r="C494" s="229"/>
      <c r="D494" s="230" t="s">
        <v>210</v>
      </c>
      <c r="E494" s="231" t="s">
        <v>1</v>
      </c>
      <c r="F494" s="232" t="s">
        <v>911</v>
      </c>
      <c r="G494" s="229"/>
      <c r="H494" s="233">
        <v>6.5</v>
      </c>
      <c r="I494" s="234"/>
      <c r="J494" s="229"/>
      <c r="K494" s="229"/>
      <c r="L494" s="235"/>
      <c r="M494" s="236"/>
      <c r="N494" s="237"/>
      <c r="O494" s="237"/>
      <c r="P494" s="237"/>
      <c r="Q494" s="237"/>
      <c r="R494" s="237"/>
      <c r="S494" s="237"/>
      <c r="T494" s="238"/>
      <c r="AT494" s="239" t="s">
        <v>210</v>
      </c>
      <c r="AU494" s="239" t="s">
        <v>87</v>
      </c>
      <c r="AV494" s="13" t="s">
        <v>87</v>
      </c>
      <c r="AW494" s="13" t="s">
        <v>33</v>
      </c>
      <c r="AX494" s="13" t="s">
        <v>77</v>
      </c>
      <c r="AY494" s="239" t="s">
        <v>202</v>
      </c>
    </row>
    <row r="495" spans="1:65" s="14" customFormat="1" ht="11.25">
      <c r="B495" s="240"/>
      <c r="C495" s="241"/>
      <c r="D495" s="230" t="s">
        <v>210</v>
      </c>
      <c r="E495" s="242" t="s">
        <v>1</v>
      </c>
      <c r="F495" s="243" t="s">
        <v>227</v>
      </c>
      <c r="G495" s="241"/>
      <c r="H495" s="244">
        <v>9.75</v>
      </c>
      <c r="I495" s="245"/>
      <c r="J495" s="241"/>
      <c r="K495" s="241"/>
      <c r="L495" s="246"/>
      <c r="M495" s="247"/>
      <c r="N495" s="248"/>
      <c r="O495" s="248"/>
      <c r="P495" s="248"/>
      <c r="Q495" s="248"/>
      <c r="R495" s="248"/>
      <c r="S495" s="248"/>
      <c r="T495" s="249"/>
      <c r="AT495" s="250" t="s">
        <v>210</v>
      </c>
      <c r="AU495" s="250" t="s">
        <v>87</v>
      </c>
      <c r="AV495" s="14" t="s">
        <v>215</v>
      </c>
      <c r="AW495" s="14" t="s">
        <v>33</v>
      </c>
      <c r="AX495" s="14" t="s">
        <v>81</v>
      </c>
      <c r="AY495" s="250" t="s">
        <v>202</v>
      </c>
    </row>
    <row r="496" spans="1:65" s="2" customFormat="1" ht="62.65" customHeight="1">
      <c r="A496" s="36"/>
      <c r="B496" s="37"/>
      <c r="C496" s="272" t="s">
        <v>912</v>
      </c>
      <c r="D496" s="272" t="s">
        <v>489</v>
      </c>
      <c r="E496" s="273" t="s">
        <v>913</v>
      </c>
      <c r="F496" s="274" t="s">
        <v>914</v>
      </c>
      <c r="G496" s="275" t="s">
        <v>287</v>
      </c>
      <c r="H496" s="276">
        <v>1</v>
      </c>
      <c r="I496" s="277"/>
      <c r="J496" s="278">
        <f>ROUND(I496*H496,2)</f>
        <v>0</v>
      </c>
      <c r="K496" s="279"/>
      <c r="L496" s="280"/>
      <c r="M496" s="281" t="s">
        <v>1</v>
      </c>
      <c r="N496" s="282" t="s">
        <v>43</v>
      </c>
      <c r="O496" s="73"/>
      <c r="P496" s="225">
        <f>O496*H496</f>
        <v>0</v>
      </c>
      <c r="Q496" s="225">
        <v>4.3999999999999997E-2</v>
      </c>
      <c r="R496" s="225">
        <f>Q496*H496</f>
        <v>4.3999999999999997E-2</v>
      </c>
      <c r="S496" s="225">
        <v>0</v>
      </c>
      <c r="T496" s="226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227" t="s">
        <v>390</v>
      </c>
      <c r="AT496" s="227" t="s">
        <v>489</v>
      </c>
      <c r="AU496" s="227" t="s">
        <v>87</v>
      </c>
      <c r="AY496" s="18" t="s">
        <v>202</v>
      </c>
      <c r="BE496" s="122">
        <f>IF(N496="základná",J496,0)</f>
        <v>0</v>
      </c>
      <c r="BF496" s="122">
        <f>IF(N496="znížená",J496,0)</f>
        <v>0</v>
      </c>
      <c r="BG496" s="122">
        <f>IF(N496="zákl. prenesená",J496,0)</f>
        <v>0</v>
      </c>
      <c r="BH496" s="122">
        <f>IF(N496="zníž. prenesená",J496,0)</f>
        <v>0</v>
      </c>
      <c r="BI496" s="122">
        <f>IF(N496="nulová",J496,0)</f>
        <v>0</v>
      </c>
      <c r="BJ496" s="18" t="s">
        <v>87</v>
      </c>
      <c r="BK496" s="122">
        <f>ROUND(I496*H496,2)</f>
        <v>0</v>
      </c>
      <c r="BL496" s="18" t="s">
        <v>289</v>
      </c>
      <c r="BM496" s="227" t="s">
        <v>915</v>
      </c>
    </row>
    <row r="497" spans="1:65" s="13" customFormat="1" ht="11.25">
      <c r="B497" s="228"/>
      <c r="C497" s="229"/>
      <c r="D497" s="230" t="s">
        <v>210</v>
      </c>
      <c r="E497" s="231" t="s">
        <v>1</v>
      </c>
      <c r="F497" s="232" t="s">
        <v>916</v>
      </c>
      <c r="G497" s="229"/>
      <c r="H497" s="233">
        <v>1</v>
      </c>
      <c r="I497" s="234"/>
      <c r="J497" s="229"/>
      <c r="K497" s="229"/>
      <c r="L497" s="235"/>
      <c r="M497" s="236"/>
      <c r="N497" s="237"/>
      <c r="O497" s="237"/>
      <c r="P497" s="237"/>
      <c r="Q497" s="237"/>
      <c r="R497" s="237"/>
      <c r="S497" s="237"/>
      <c r="T497" s="238"/>
      <c r="AT497" s="239" t="s">
        <v>210</v>
      </c>
      <c r="AU497" s="239" t="s">
        <v>87</v>
      </c>
      <c r="AV497" s="13" t="s">
        <v>87</v>
      </c>
      <c r="AW497" s="13" t="s">
        <v>33</v>
      </c>
      <c r="AX497" s="13" t="s">
        <v>81</v>
      </c>
      <c r="AY497" s="239" t="s">
        <v>202</v>
      </c>
    </row>
    <row r="498" spans="1:65" s="2" customFormat="1" ht="37.9" customHeight="1">
      <c r="A498" s="36"/>
      <c r="B498" s="37"/>
      <c r="C498" s="272" t="s">
        <v>917</v>
      </c>
      <c r="D498" s="272" t="s">
        <v>489</v>
      </c>
      <c r="E498" s="273" t="s">
        <v>918</v>
      </c>
      <c r="F498" s="274" t="s">
        <v>919</v>
      </c>
      <c r="G498" s="275" t="s">
        <v>287</v>
      </c>
      <c r="H498" s="276">
        <v>1</v>
      </c>
      <c r="I498" s="277"/>
      <c r="J498" s="278">
        <f>ROUND(I498*H498,2)</f>
        <v>0</v>
      </c>
      <c r="K498" s="279"/>
      <c r="L498" s="280"/>
      <c r="M498" s="281" t="s">
        <v>1</v>
      </c>
      <c r="N498" s="282" t="s">
        <v>43</v>
      </c>
      <c r="O498" s="73"/>
      <c r="P498" s="225">
        <f>O498*H498</f>
        <v>0</v>
      </c>
      <c r="Q498" s="225">
        <v>4.3999999999999997E-2</v>
      </c>
      <c r="R498" s="225">
        <f>Q498*H498</f>
        <v>4.3999999999999997E-2</v>
      </c>
      <c r="S498" s="225">
        <v>0</v>
      </c>
      <c r="T498" s="226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227" t="s">
        <v>390</v>
      </c>
      <c r="AT498" s="227" t="s">
        <v>489</v>
      </c>
      <c r="AU498" s="227" t="s">
        <v>87</v>
      </c>
      <c r="AY498" s="18" t="s">
        <v>202</v>
      </c>
      <c r="BE498" s="122">
        <f>IF(N498="základná",J498,0)</f>
        <v>0</v>
      </c>
      <c r="BF498" s="122">
        <f>IF(N498="znížená",J498,0)</f>
        <v>0</v>
      </c>
      <c r="BG498" s="122">
        <f>IF(N498="zákl. prenesená",J498,0)</f>
        <v>0</v>
      </c>
      <c r="BH498" s="122">
        <f>IF(N498="zníž. prenesená",J498,0)</f>
        <v>0</v>
      </c>
      <c r="BI498" s="122">
        <f>IF(N498="nulová",J498,0)</f>
        <v>0</v>
      </c>
      <c r="BJ498" s="18" t="s">
        <v>87</v>
      </c>
      <c r="BK498" s="122">
        <f>ROUND(I498*H498,2)</f>
        <v>0</v>
      </c>
      <c r="BL498" s="18" t="s">
        <v>289</v>
      </c>
      <c r="BM498" s="227" t="s">
        <v>920</v>
      </c>
    </row>
    <row r="499" spans="1:65" s="13" customFormat="1" ht="11.25">
      <c r="B499" s="228"/>
      <c r="C499" s="229"/>
      <c r="D499" s="230" t="s">
        <v>210</v>
      </c>
      <c r="E499" s="231" t="s">
        <v>1</v>
      </c>
      <c r="F499" s="232" t="s">
        <v>921</v>
      </c>
      <c r="G499" s="229"/>
      <c r="H499" s="233">
        <v>1</v>
      </c>
      <c r="I499" s="234"/>
      <c r="J499" s="229"/>
      <c r="K499" s="229"/>
      <c r="L499" s="235"/>
      <c r="M499" s="236"/>
      <c r="N499" s="237"/>
      <c r="O499" s="237"/>
      <c r="P499" s="237"/>
      <c r="Q499" s="237"/>
      <c r="R499" s="237"/>
      <c r="S499" s="237"/>
      <c r="T499" s="238"/>
      <c r="AT499" s="239" t="s">
        <v>210</v>
      </c>
      <c r="AU499" s="239" t="s">
        <v>87</v>
      </c>
      <c r="AV499" s="13" t="s">
        <v>87</v>
      </c>
      <c r="AW499" s="13" t="s">
        <v>33</v>
      </c>
      <c r="AX499" s="13" t="s">
        <v>81</v>
      </c>
      <c r="AY499" s="239" t="s">
        <v>202</v>
      </c>
    </row>
    <row r="500" spans="1:65" s="2" customFormat="1" ht="24.2" customHeight="1">
      <c r="A500" s="36"/>
      <c r="B500" s="37"/>
      <c r="C500" s="272" t="s">
        <v>922</v>
      </c>
      <c r="D500" s="272" t="s">
        <v>489</v>
      </c>
      <c r="E500" s="273" t="s">
        <v>923</v>
      </c>
      <c r="F500" s="274" t="s">
        <v>924</v>
      </c>
      <c r="G500" s="275" t="s">
        <v>287</v>
      </c>
      <c r="H500" s="276">
        <v>1</v>
      </c>
      <c r="I500" s="277"/>
      <c r="J500" s="278">
        <f>ROUND(I500*H500,2)</f>
        <v>0</v>
      </c>
      <c r="K500" s="279"/>
      <c r="L500" s="280"/>
      <c r="M500" s="281" t="s">
        <v>1</v>
      </c>
      <c r="N500" s="282" t="s">
        <v>43</v>
      </c>
      <c r="O500" s="73"/>
      <c r="P500" s="225">
        <f>O500*H500</f>
        <v>0</v>
      </c>
      <c r="Q500" s="225">
        <v>4.3999999999999997E-2</v>
      </c>
      <c r="R500" s="225">
        <f>Q500*H500</f>
        <v>4.3999999999999997E-2</v>
      </c>
      <c r="S500" s="225">
        <v>0</v>
      </c>
      <c r="T500" s="226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227" t="s">
        <v>390</v>
      </c>
      <c r="AT500" s="227" t="s">
        <v>489</v>
      </c>
      <c r="AU500" s="227" t="s">
        <v>87</v>
      </c>
      <c r="AY500" s="18" t="s">
        <v>202</v>
      </c>
      <c r="BE500" s="122">
        <f>IF(N500="základná",J500,0)</f>
        <v>0</v>
      </c>
      <c r="BF500" s="122">
        <f>IF(N500="znížená",J500,0)</f>
        <v>0</v>
      </c>
      <c r="BG500" s="122">
        <f>IF(N500="zákl. prenesená",J500,0)</f>
        <v>0</v>
      </c>
      <c r="BH500" s="122">
        <f>IF(N500="zníž. prenesená",J500,0)</f>
        <v>0</v>
      </c>
      <c r="BI500" s="122">
        <f>IF(N500="nulová",J500,0)</f>
        <v>0</v>
      </c>
      <c r="BJ500" s="18" t="s">
        <v>87</v>
      </c>
      <c r="BK500" s="122">
        <f>ROUND(I500*H500,2)</f>
        <v>0</v>
      </c>
      <c r="BL500" s="18" t="s">
        <v>289</v>
      </c>
      <c r="BM500" s="227" t="s">
        <v>925</v>
      </c>
    </row>
    <row r="501" spans="1:65" s="13" customFormat="1" ht="11.25">
      <c r="B501" s="228"/>
      <c r="C501" s="229"/>
      <c r="D501" s="230" t="s">
        <v>210</v>
      </c>
      <c r="E501" s="231" t="s">
        <v>1</v>
      </c>
      <c r="F501" s="232" t="s">
        <v>926</v>
      </c>
      <c r="G501" s="229"/>
      <c r="H501" s="233">
        <v>1</v>
      </c>
      <c r="I501" s="234"/>
      <c r="J501" s="229"/>
      <c r="K501" s="229"/>
      <c r="L501" s="235"/>
      <c r="M501" s="236"/>
      <c r="N501" s="237"/>
      <c r="O501" s="237"/>
      <c r="P501" s="237"/>
      <c r="Q501" s="237"/>
      <c r="R501" s="237"/>
      <c r="S501" s="237"/>
      <c r="T501" s="238"/>
      <c r="AT501" s="239" t="s">
        <v>210</v>
      </c>
      <c r="AU501" s="239" t="s">
        <v>87</v>
      </c>
      <c r="AV501" s="13" t="s">
        <v>87</v>
      </c>
      <c r="AW501" s="13" t="s">
        <v>33</v>
      </c>
      <c r="AX501" s="13" t="s">
        <v>81</v>
      </c>
      <c r="AY501" s="239" t="s">
        <v>202</v>
      </c>
    </row>
    <row r="502" spans="1:65" s="2" customFormat="1" ht="24.2" customHeight="1">
      <c r="A502" s="36"/>
      <c r="B502" s="37"/>
      <c r="C502" s="272" t="s">
        <v>927</v>
      </c>
      <c r="D502" s="272" t="s">
        <v>489</v>
      </c>
      <c r="E502" s="273" t="s">
        <v>928</v>
      </c>
      <c r="F502" s="274" t="s">
        <v>929</v>
      </c>
      <c r="G502" s="275" t="s">
        <v>287</v>
      </c>
      <c r="H502" s="276">
        <v>1</v>
      </c>
      <c r="I502" s="277"/>
      <c r="J502" s="278">
        <f>ROUND(I502*H502,2)</f>
        <v>0</v>
      </c>
      <c r="K502" s="279"/>
      <c r="L502" s="280"/>
      <c r="M502" s="281" t="s">
        <v>1</v>
      </c>
      <c r="N502" s="282" t="s">
        <v>43</v>
      </c>
      <c r="O502" s="73"/>
      <c r="P502" s="225">
        <f>O502*H502</f>
        <v>0</v>
      </c>
      <c r="Q502" s="225">
        <v>4.3999999999999997E-2</v>
      </c>
      <c r="R502" s="225">
        <f>Q502*H502</f>
        <v>4.3999999999999997E-2</v>
      </c>
      <c r="S502" s="225">
        <v>0</v>
      </c>
      <c r="T502" s="226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227" t="s">
        <v>390</v>
      </c>
      <c r="AT502" s="227" t="s">
        <v>489</v>
      </c>
      <c r="AU502" s="227" t="s">
        <v>87</v>
      </c>
      <c r="AY502" s="18" t="s">
        <v>202</v>
      </c>
      <c r="BE502" s="122">
        <f>IF(N502="základná",J502,0)</f>
        <v>0</v>
      </c>
      <c r="BF502" s="122">
        <f>IF(N502="znížená",J502,0)</f>
        <v>0</v>
      </c>
      <c r="BG502" s="122">
        <f>IF(N502="zákl. prenesená",J502,0)</f>
        <v>0</v>
      </c>
      <c r="BH502" s="122">
        <f>IF(N502="zníž. prenesená",J502,0)</f>
        <v>0</v>
      </c>
      <c r="BI502" s="122">
        <f>IF(N502="nulová",J502,0)</f>
        <v>0</v>
      </c>
      <c r="BJ502" s="18" t="s">
        <v>87</v>
      </c>
      <c r="BK502" s="122">
        <f>ROUND(I502*H502,2)</f>
        <v>0</v>
      </c>
      <c r="BL502" s="18" t="s">
        <v>289</v>
      </c>
      <c r="BM502" s="227" t="s">
        <v>930</v>
      </c>
    </row>
    <row r="503" spans="1:65" s="13" customFormat="1" ht="11.25">
      <c r="B503" s="228"/>
      <c r="C503" s="229"/>
      <c r="D503" s="230" t="s">
        <v>210</v>
      </c>
      <c r="E503" s="231" t="s">
        <v>1</v>
      </c>
      <c r="F503" s="232" t="s">
        <v>931</v>
      </c>
      <c r="G503" s="229"/>
      <c r="H503" s="233">
        <v>1</v>
      </c>
      <c r="I503" s="234"/>
      <c r="J503" s="229"/>
      <c r="K503" s="229"/>
      <c r="L503" s="235"/>
      <c r="M503" s="236"/>
      <c r="N503" s="237"/>
      <c r="O503" s="237"/>
      <c r="P503" s="237"/>
      <c r="Q503" s="237"/>
      <c r="R503" s="237"/>
      <c r="S503" s="237"/>
      <c r="T503" s="238"/>
      <c r="AT503" s="239" t="s">
        <v>210</v>
      </c>
      <c r="AU503" s="239" t="s">
        <v>87</v>
      </c>
      <c r="AV503" s="13" t="s">
        <v>87</v>
      </c>
      <c r="AW503" s="13" t="s">
        <v>33</v>
      </c>
      <c r="AX503" s="13" t="s">
        <v>81</v>
      </c>
      <c r="AY503" s="239" t="s">
        <v>202</v>
      </c>
    </row>
    <row r="504" spans="1:65" s="2" customFormat="1" ht="24.2" customHeight="1">
      <c r="A504" s="36"/>
      <c r="B504" s="37"/>
      <c r="C504" s="272" t="s">
        <v>932</v>
      </c>
      <c r="D504" s="272" t="s">
        <v>489</v>
      </c>
      <c r="E504" s="273" t="s">
        <v>933</v>
      </c>
      <c r="F504" s="274" t="s">
        <v>934</v>
      </c>
      <c r="G504" s="275" t="s">
        <v>287</v>
      </c>
      <c r="H504" s="276">
        <v>19</v>
      </c>
      <c r="I504" s="277"/>
      <c r="J504" s="278">
        <f>ROUND(I504*H504,2)</f>
        <v>0</v>
      </c>
      <c r="K504" s="279"/>
      <c r="L504" s="280"/>
      <c r="M504" s="281" t="s">
        <v>1</v>
      </c>
      <c r="N504" s="282" t="s">
        <v>43</v>
      </c>
      <c r="O504" s="73"/>
      <c r="P504" s="225">
        <f>O504*H504</f>
        <v>0</v>
      </c>
      <c r="Q504" s="225">
        <v>4.3999999999999997E-2</v>
      </c>
      <c r="R504" s="225">
        <f>Q504*H504</f>
        <v>0.83599999999999997</v>
      </c>
      <c r="S504" s="225">
        <v>0</v>
      </c>
      <c r="T504" s="226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227" t="s">
        <v>390</v>
      </c>
      <c r="AT504" s="227" t="s">
        <v>489</v>
      </c>
      <c r="AU504" s="227" t="s">
        <v>87</v>
      </c>
      <c r="AY504" s="18" t="s">
        <v>202</v>
      </c>
      <c r="BE504" s="122">
        <f>IF(N504="základná",J504,0)</f>
        <v>0</v>
      </c>
      <c r="BF504" s="122">
        <f>IF(N504="znížená",J504,0)</f>
        <v>0</v>
      </c>
      <c r="BG504" s="122">
        <f>IF(N504="zákl. prenesená",J504,0)</f>
        <v>0</v>
      </c>
      <c r="BH504" s="122">
        <f>IF(N504="zníž. prenesená",J504,0)</f>
        <v>0</v>
      </c>
      <c r="BI504" s="122">
        <f>IF(N504="nulová",J504,0)</f>
        <v>0</v>
      </c>
      <c r="BJ504" s="18" t="s">
        <v>87</v>
      </c>
      <c r="BK504" s="122">
        <f>ROUND(I504*H504,2)</f>
        <v>0</v>
      </c>
      <c r="BL504" s="18" t="s">
        <v>289</v>
      </c>
      <c r="BM504" s="227" t="s">
        <v>935</v>
      </c>
    </row>
    <row r="505" spans="1:65" s="13" customFormat="1" ht="11.25">
      <c r="B505" s="228"/>
      <c r="C505" s="229"/>
      <c r="D505" s="230" t="s">
        <v>210</v>
      </c>
      <c r="E505" s="231" t="s">
        <v>1</v>
      </c>
      <c r="F505" s="232" t="s">
        <v>936</v>
      </c>
      <c r="G505" s="229"/>
      <c r="H505" s="233">
        <v>19</v>
      </c>
      <c r="I505" s="234"/>
      <c r="J505" s="229"/>
      <c r="K505" s="229"/>
      <c r="L505" s="235"/>
      <c r="M505" s="236"/>
      <c r="N505" s="237"/>
      <c r="O505" s="237"/>
      <c r="P505" s="237"/>
      <c r="Q505" s="237"/>
      <c r="R505" s="237"/>
      <c r="S505" s="237"/>
      <c r="T505" s="238"/>
      <c r="AT505" s="239" t="s">
        <v>210</v>
      </c>
      <c r="AU505" s="239" t="s">
        <v>87</v>
      </c>
      <c r="AV505" s="13" t="s">
        <v>87</v>
      </c>
      <c r="AW505" s="13" t="s">
        <v>33</v>
      </c>
      <c r="AX505" s="13" t="s">
        <v>81</v>
      </c>
      <c r="AY505" s="239" t="s">
        <v>202</v>
      </c>
    </row>
    <row r="506" spans="1:65" s="2" customFormat="1" ht="49.15" customHeight="1">
      <c r="A506" s="36"/>
      <c r="B506" s="37"/>
      <c r="C506" s="272" t="s">
        <v>937</v>
      </c>
      <c r="D506" s="272" t="s">
        <v>489</v>
      </c>
      <c r="E506" s="273" t="s">
        <v>938</v>
      </c>
      <c r="F506" s="274" t="s">
        <v>939</v>
      </c>
      <c r="G506" s="275" t="s">
        <v>287</v>
      </c>
      <c r="H506" s="276">
        <v>1</v>
      </c>
      <c r="I506" s="277"/>
      <c r="J506" s="278">
        <f>ROUND(I506*H506,2)</f>
        <v>0</v>
      </c>
      <c r="K506" s="279"/>
      <c r="L506" s="280"/>
      <c r="M506" s="281" t="s">
        <v>1</v>
      </c>
      <c r="N506" s="282" t="s">
        <v>43</v>
      </c>
      <c r="O506" s="73"/>
      <c r="P506" s="225">
        <f>O506*H506</f>
        <v>0</v>
      </c>
      <c r="Q506" s="225">
        <v>4.3999999999999997E-2</v>
      </c>
      <c r="R506" s="225">
        <f>Q506*H506</f>
        <v>4.3999999999999997E-2</v>
      </c>
      <c r="S506" s="225">
        <v>0</v>
      </c>
      <c r="T506" s="226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227" t="s">
        <v>390</v>
      </c>
      <c r="AT506" s="227" t="s">
        <v>489</v>
      </c>
      <c r="AU506" s="227" t="s">
        <v>87</v>
      </c>
      <c r="AY506" s="18" t="s">
        <v>202</v>
      </c>
      <c r="BE506" s="122">
        <f>IF(N506="základná",J506,0)</f>
        <v>0</v>
      </c>
      <c r="BF506" s="122">
        <f>IF(N506="znížená",J506,0)</f>
        <v>0</v>
      </c>
      <c r="BG506" s="122">
        <f>IF(N506="zákl. prenesená",J506,0)</f>
        <v>0</v>
      </c>
      <c r="BH506" s="122">
        <f>IF(N506="zníž. prenesená",J506,0)</f>
        <v>0</v>
      </c>
      <c r="BI506" s="122">
        <f>IF(N506="nulová",J506,0)</f>
        <v>0</v>
      </c>
      <c r="BJ506" s="18" t="s">
        <v>87</v>
      </c>
      <c r="BK506" s="122">
        <f>ROUND(I506*H506,2)</f>
        <v>0</v>
      </c>
      <c r="BL506" s="18" t="s">
        <v>289</v>
      </c>
      <c r="BM506" s="227" t="s">
        <v>940</v>
      </c>
    </row>
    <row r="507" spans="1:65" s="13" customFormat="1" ht="11.25">
      <c r="B507" s="228"/>
      <c r="C507" s="229"/>
      <c r="D507" s="230" t="s">
        <v>210</v>
      </c>
      <c r="E507" s="231" t="s">
        <v>1</v>
      </c>
      <c r="F507" s="232" t="s">
        <v>941</v>
      </c>
      <c r="G507" s="229"/>
      <c r="H507" s="233">
        <v>1</v>
      </c>
      <c r="I507" s="234"/>
      <c r="J507" s="229"/>
      <c r="K507" s="229"/>
      <c r="L507" s="235"/>
      <c r="M507" s="236"/>
      <c r="N507" s="237"/>
      <c r="O507" s="237"/>
      <c r="P507" s="237"/>
      <c r="Q507" s="237"/>
      <c r="R507" s="237"/>
      <c r="S507" s="237"/>
      <c r="T507" s="238"/>
      <c r="AT507" s="239" t="s">
        <v>210</v>
      </c>
      <c r="AU507" s="239" t="s">
        <v>87</v>
      </c>
      <c r="AV507" s="13" t="s">
        <v>87</v>
      </c>
      <c r="AW507" s="13" t="s">
        <v>33</v>
      </c>
      <c r="AX507" s="13" t="s">
        <v>81</v>
      </c>
      <c r="AY507" s="239" t="s">
        <v>202</v>
      </c>
    </row>
    <row r="508" spans="1:65" s="2" customFormat="1" ht="49.15" customHeight="1">
      <c r="A508" s="36"/>
      <c r="B508" s="37"/>
      <c r="C508" s="272" t="s">
        <v>942</v>
      </c>
      <c r="D508" s="272" t="s">
        <v>489</v>
      </c>
      <c r="E508" s="273" t="s">
        <v>943</v>
      </c>
      <c r="F508" s="274" t="s">
        <v>944</v>
      </c>
      <c r="G508" s="275" t="s">
        <v>287</v>
      </c>
      <c r="H508" s="276">
        <v>1</v>
      </c>
      <c r="I508" s="277"/>
      <c r="J508" s="278">
        <f>ROUND(I508*H508,2)</f>
        <v>0</v>
      </c>
      <c r="K508" s="279"/>
      <c r="L508" s="280"/>
      <c r="M508" s="281" t="s">
        <v>1</v>
      </c>
      <c r="N508" s="282" t="s">
        <v>43</v>
      </c>
      <c r="O508" s="73"/>
      <c r="P508" s="225">
        <f>O508*H508</f>
        <v>0</v>
      </c>
      <c r="Q508" s="225">
        <v>4.3999999999999997E-2</v>
      </c>
      <c r="R508" s="225">
        <f>Q508*H508</f>
        <v>4.3999999999999997E-2</v>
      </c>
      <c r="S508" s="225">
        <v>0</v>
      </c>
      <c r="T508" s="226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227" t="s">
        <v>390</v>
      </c>
      <c r="AT508" s="227" t="s">
        <v>489</v>
      </c>
      <c r="AU508" s="227" t="s">
        <v>87</v>
      </c>
      <c r="AY508" s="18" t="s">
        <v>202</v>
      </c>
      <c r="BE508" s="122">
        <f>IF(N508="základná",J508,0)</f>
        <v>0</v>
      </c>
      <c r="BF508" s="122">
        <f>IF(N508="znížená",J508,0)</f>
        <v>0</v>
      </c>
      <c r="BG508" s="122">
        <f>IF(N508="zákl. prenesená",J508,0)</f>
        <v>0</v>
      </c>
      <c r="BH508" s="122">
        <f>IF(N508="zníž. prenesená",J508,0)</f>
        <v>0</v>
      </c>
      <c r="BI508" s="122">
        <f>IF(N508="nulová",J508,0)</f>
        <v>0</v>
      </c>
      <c r="BJ508" s="18" t="s">
        <v>87</v>
      </c>
      <c r="BK508" s="122">
        <f>ROUND(I508*H508,2)</f>
        <v>0</v>
      </c>
      <c r="BL508" s="18" t="s">
        <v>289</v>
      </c>
      <c r="BM508" s="227" t="s">
        <v>945</v>
      </c>
    </row>
    <row r="509" spans="1:65" s="13" customFormat="1" ht="11.25">
      <c r="B509" s="228"/>
      <c r="C509" s="229"/>
      <c r="D509" s="230" t="s">
        <v>210</v>
      </c>
      <c r="E509" s="231" t="s">
        <v>1</v>
      </c>
      <c r="F509" s="232" t="s">
        <v>946</v>
      </c>
      <c r="G509" s="229"/>
      <c r="H509" s="233">
        <v>1</v>
      </c>
      <c r="I509" s="234"/>
      <c r="J509" s="229"/>
      <c r="K509" s="229"/>
      <c r="L509" s="235"/>
      <c r="M509" s="236"/>
      <c r="N509" s="237"/>
      <c r="O509" s="237"/>
      <c r="P509" s="237"/>
      <c r="Q509" s="237"/>
      <c r="R509" s="237"/>
      <c r="S509" s="237"/>
      <c r="T509" s="238"/>
      <c r="AT509" s="239" t="s">
        <v>210</v>
      </c>
      <c r="AU509" s="239" t="s">
        <v>87</v>
      </c>
      <c r="AV509" s="13" t="s">
        <v>87</v>
      </c>
      <c r="AW509" s="13" t="s">
        <v>33</v>
      </c>
      <c r="AX509" s="13" t="s">
        <v>81</v>
      </c>
      <c r="AY509" s="239" t="s">
        <v>202</v>
      </c>
    </row>
    <row r="510" spans="1:65" s="2" customFormat="1" ht="37.9" customHeight="1">
      <c r="A510" s="36"/>
      <c r="B510" s="37"/>
      <c r="C510" s="272" t="s">
        <v>947</v>
      </c>
      <c r="D510" s="272" t="s">
        <v>489</v>
      </c>
      <c r="E510" s="273" t="s">
        <v>948</v>
      </c>
      <c r="F510" s="274" t="s">
        <v>949</v>
      </c>
      <c r="G510" s="275" t="s">
        <v>287</v>
      </c>
      <c r="H510" s="276">
        <v>1</v>
      </c>
      <c r="I510" s="277"/>
      <c r="J510" s="278">
        <f>ROUND(I510*H510,2)</f>
        <v>0</v>
      </c>
      <c r="K510" s="279"/>
      <c r="L510" s="280"/>
      <c r="M510" s="281" t="s">
        <v>1</v>
      </c>
      <c r="N510" s="282" t="s">
        <v>43</v>
      </c>
      <c r="O510" s="73"/>
      <c r="P510" s="225">
        <f>O510*H510</f>
        <v>0</v>
      </c>
      <c r="Q510" s="225">
        <v>4.3999999999999997E-2</v>
      </c>
      <c r="R510" s="225">
        <f>Q510*H510</f>
        <v>4.3999999999999997E-2</v>
      </c>
      <c r="S510" s="225">
        <v>0</v>
      </c>
      <c r="T510" s="226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227" t="s">
        <v>390</v>
      </c>
      <c r="AT510" s="227" t="s">
        <v>489</v>
      </c>
      <c r="AU510" s="227" t="s">
        <v>87</v>
      </c>
      <c r="AY510" s="18" t="s">
        <v>202</v>
      </c>
      <c r="BE510" s="122">
        <f>IF(N510="základná",J510,0)</f>
        <v>0</v>
      </c>
      <c r="BF510" s="122">
        <f>IF(N510="znížená",J510,0)</f>
        <v>0</v>
      </c>
      <c r="BG510" s="122">
        <f>IF(N510="zákl. prenesená",J510,0)</f>
        <v>0</v>
      </c>
      <c r="BH510" s="122">
        <f>IF(N510="zníž. prenesená",J510,0)</f>
        <v>0</v>
      </c>
      <c r="BI510" s="122">
        <f>IF(N510="nulová",J510,0)</f>
        <v>0</v>
      </c>
      <c r="BJ510" s="18" t="s">
        <v>87</v>
      </c>
      <c r="BK510" s="122">
        <f>ROUND(I510*H510,2)</f>
        <v>0</v>
      </c>
      <c r="BL510" s="18" t="s">
        <v>289</v>
      </c>
      <c r="BM510" s="227" t="s">
        <v>950</v>
      </c>
    </row>
    <row r="511" spans="1:65" s="13" customFormat="1" ht="11.25">
      <c r="B511" s="228"/>
      <c r="C511" s="229"/>
      <c r="D511" s="230" t="s">
        <v>210</v>
      </c>
      <c r="E511" s="231" t="s">
        <v>1</v>
      </c>
      <c r="F511" s="232" t="s">
        <v>951</v>
      </c>
      <c r="G511" s="229"/>
      <c r="H511" s="233">
        <v>1</v>
      </c>
      <c r="I511" s="234"/>
      <c r="J511" s="229"/>
      <c r="K511" s="229"/>
      <c r="L511" s="235"/>
      <c r="M511" s="236"/>
      <c r="N511" s="237"/>
      <c r="O511" s="237"/>
      <c r="P511" s="237"/>
      <c r="Q511" s="237"/>
      <c r="R511" s="237"/>
      <c r="S511" s="237"/>
      <c r="T511" s="238"/>
      <c r="AT511" s="239" t="s">
        <v>210</v>
      </c>
      <c r="AU511" s="239" t="s">
        <v>87</v>
      </c>
      <c r="AV511" s="13" t="s">
        <v>87</v>
      </c>
      <c r="AW511" s="13" t="s">
        <v>33</v>
      </c>
      <c r="AX511" s="13" t="s">
        <v>81</v>
      </c>
      <c r="AY511" s="239" t="s">
        <v>202</v>
      </c>
    </row>
    <row r="512" spans="1:65" s="2" customFormat="1" ht="24.2" customHeight="1">
      <c r="A512" s="36"/>
      <c r="B512" s="37"/>
      <c r="C512" s="272" t="s">
        <v>952</v>
      </c>
      <c r="D512" s="272" t="s">
        <v>489</v>
      </c>
      <c r="E512" s="273" t="s">
        <v>953</v>
      </c>
      <c r="F512" s="274" t="s">
        <v>954</v>
      </c>
      <c r="G512" s="275" t="s">
        <v>287</v>
      </c>
      <c r="H512" s="276">
        <v>1</v>
      </c>
      <c r="I512" s="277"/>
      <c r="J512" s="278">
        <f>ROUND(I512*H512,2)</f>
        <v>0</v>
      </c>
      <c r="K512" s="279"/>
      <c r="L512" s="280"/>
      <c r="M512" s="281" t="s">
        <v>1</v>
      </c>
      <c r="N512" s="282" t="s">
        <v>43</v>
      </c>
      <c r="O512" s="73"/>
      <c r="P512" s="225">
        <f>O512*H512</f>
        <v>0</v>
      </c>
      <c r="Q512" s="225">
        <v>4.3999999999999997E-2</v>
      </c>
      <c r="R512" s="225">
        <f>Q512*H512</f>
        <v>4.3999999999999997E-2</v>
      </c>
      <c r="S512" s="225">
        <v>0</v>
      </c>
      <c r="T512" s="226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227" t="s">
        <v>390</v>
      </c>
      <c r="AT512" s="227" t="s">
        <v>489</v>
      </c>
      <c r="AU512" s="227" t="s">
        <v>87</v>
      </c>
      <c r="AY512" s="18" t="s">
        <v>202</v>
      </c>
      <c r="BE512" s="122">
        <f>IF(N512="základná",J512,0)</f>
        <v>0</v>
      </c>
      <c r="BF512" s="122">
        <f>IF(N512="znížená",J512,0)</f>
        <v>0</v>
      </c>
      <c r="BG512" s="122">
        <f>IF(N512="zákl. prenesená",J512,0)</f>
        <v>0</v>
      </c>
      <c r="BH512" s="122">
        <f>IF(N512="zníž. prenesená",J512,0)</f>
        <v>0</v>
      </c>
      <c r="BI512" s="122">
        <f>IF(N512="nulová",J512,0)</f>
        <v>0</v>
      </c>
      <c r="BJ512" s="18" t="s">
        <v>87</v>
      </c>
      <c r="BK512" s="122">
        <f>ROUND(I512*H512,2)</f>
        <v>0</v>
      </c>
      <c r="BL512" s="18" t="s">
        <v>289</v>
      </c>
      <c r="BM512" s="227" t="s">
        <v>955</v>
      </c>
    </row>
    <row r="513" spans="1:65" s="13" customFormat="1" ht="11.25">
      <c r="B513" s="228"/>
      <c r="C513" s="229"/>
      <c r="D513" s="230" t="s">
        <v>210</v>
      </c>
      <c r="E513" s="231" t="s">
        <v>1</v>
      </c>
      <c r="F513" s="232" t="s">
        <v>956</v>
      </c>
      <c r="G513" s="229"/>
      <c r="H513" s="233">
        <v>1</v>
      </c>
      <c r="I513" s="234"/>
      <c r="J513" s="229"/>
      <c r="K513" s="229"/>
      <c r="L513" s="235"/>
      <c r="M513" s="236"/>
      <c r="N513" s="237"/>
      <c r="O513" s="237"/>
      <c r="P513" s="237"/>
      <c r="Q513" s="237"/>
      <c r="R513" s="237"/>
      <c r="S513" s="237"/>
      <c r="T513" s="238"/>
      <c r="AT513" s="239" t="s">
        <v>210</v>
      </c>
      <c r="AU513" s="239" t="s">
        <v>87</v>
      </c>
      <c r="AV513" s="13" t="s">
        <v>87</v>
      </c>
      <c r="AW513" s="13" t="s">
        <v>33</v>
      </c>
      <c r="AX513" s="13" t="s">
        <v>81</v>
      </c>
      <c r="AY513" s="239" t="s">
        <v>202</v>
      </c>
    </row>
    <row r="514" spans="1:65" s="2" customFormat="1" ht="49.15" customHeight="1">
      <c r="A514" s="36"/>
      <c r="B514" s="37"/>
      <c r="C514" s="272" t="s">
        <v>957</v>
      </c>
      <c r="D514" s="272" t="s">
        <v>489</v>
      </c>
      <c r="E514" s="273" t="s">
        <v>958</v>
      </c>
      <c r="F514" s="274" t="s">
        <v>959</v>
      </c>
      <c r="G514" s="275" t="s">
        <v>287</v>
      </c>
      <c r="H514" s="276">
        <v>2</v>
      </c>
      <c r="I514" s="277"/>
      <c r="J514" s="278">
        <f>ROUND(I514*H514,2)</f>
        <v>0</v>
      </c>
      <c r="K514" s="279"/>
      <c r="L514" s="280"/>
      <c r="M514" s="281" t="s">
        <v>1</v>
      </c>
      <c r="N514" s="282" t="s">
        <v>43</v>
      </c>
      <c r="O514" s="73"/>
      <c r="P514" s="225">
        <f>O514*H514</f>
        <v>0</v>
      </c>
      <c r="Q514" s="225">
        <v>4.3999999999999997E-2</v>
      </c>
      <c r="R514" s="225">
        <f>Q514*H514</f>
        <v>8.7999999999999995E-2</v>
      </c>
      <c r="S514" s="225">
        <v>0</v>
      </c>
      <c r="T514" s="226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227" t="s">
        <v>390</v>
      </c>
      <c r="AT514" s="227" t="s">
        <v>489</v>
      </c>
      <c r="AU514" s="227" t="s">
        <v>87</v>
      </c>
      <c r="AY514" s="18" t="s">
        <v>202</v>
      </c>
      <c r="BE514" s="122">
        <f>IF(N514="základná",J514,0)</f>
        <v>0</v>
      </c>
      <c r="BF514" s="122">
        <f>IF(N514="znížená",J514,0)</f>
        <v>0</v>
      </c>
      <c r="BG514" s="122">
        <f>IF(N514="zákl. prenesená",J514,0)</f>
        <v>0</v>
      </c>
      <c r="BH514" s="122">
        <f>IF(N514="zníž. prenesená",J514,0)</f>
        <v>0</v>
      </c>
      <c r="BI514" s="122">
        <f>IF(N514="nulová",J514,0)</f>
        <v>0</v>
      </c>
      <c r="BJ514" s="18" t="s">
        <v>87</v>
      </c>
      <c r="BK514" s="122">
        <f>ROUND(I514*H514,2)</f>
        <v>0</v>
      </c>
      <c r="BL514" s="18" t="s">
        <v>289</v>
      </c>
      <c r="BM514" s="227" t="s">
        <v>960</v>
      </c>
    </row>
    <row r="515" spans="1:65" s="13" customFormat="1" ht="11.25">
      <c r="B515" s="228"/>
      <c r="C515" s="229"/>
      <c r="D515" s="230" t="s">
        <v>210</v>
      </c>
      <c r="E515" s="231" t="s">
        <v>1</v>
      </c>
      <c r="F515" s="232" t="s">
        <v>961</v>
      </c>
      <c r="G515" s="229"/>
      <c r="H515" s="233">
        <v>2</v>
      </c>
      <c r="I515" s="234"/>
      <c r="J515" s="229"/>
      <c r="K515" s="229"/>
      <c r="L515" s="235"/>
      <c r="M515" s="236"/>
      <c r="N515" s="237"/>
      <c r="O515" s="237"/>
      <c r="P515" s="237"/>
      <c r="Q515" s="237"/>
      <c r="R515" s="237"/>
      <c r="S515" s="237"/>
      <c r="T515" s="238"/>
      <c r="AT515" s="239" t="s">
        <v>210</v>
      </c>
      <c r="AU515" s="239" t="s">
        <v>87</v>
      </c>
      <c r="AV515" s="13" t="s">
        <v>87</v>
      </c>
      <c r="AW515" s="13" t="s">
        <v>33</v>
      </c>
      <c r="AX515" s="13" t="s">
        <v>81</v>
      </c>
      <c r="AY515" s="239" t="s">
        <v>202</v>
      </c>
    </row>
    <row r="516" spans="1:65" s="2" customFormat="1" ht="49.15" customHeight="1">
      <c r="A516" s="36"/>
      <c r="B516" s="37"/>
      <c r="C516" s="272" t="s">
        <v>962</v>
      </c>
      <c r="D516" s="272" t="s">
        <v>489</v>
      </c>
      <c r="E516" s="273" t="s">
        <v>963</v>
      </c>
      <c r="F516" s="274" t="s">
        <v>964</v>
      </c>
      <c r="G516" s="275" t="s">
        <v>287</v>
      </c>
      <c r="H516" s="276">
        <v>87</v>
      </c>
      <c r="I516" s="277"/>
      <c r="J516" s="278">
        <f>ROUND(I516*H516,2)</f>
        <v>0</v>
      </c>
      <c r="K516" s="279"/>
      <c r="L516" s="280"/>
      <c r="M516" s="281" t="s">
        <v>1</v>
      </c>
      <c r="N516" s="282" t="s">
        <v>43</v>
      </c>
      <c r="O516" s="73"/>
      <c r="P516" s="225">
        <f>O516*H516</f>
        <v>0</v>
      </c>
      <c r="Q516" s="225">
        <v>4.3999999999999997E-2</v>
      </c>
      <c r="R516" s="225">
        <f>Q516*H516</f>
        <v>3.8279999999999998</v>
      </c>
      <c r="S516" s="225">
        <v>0</v>
      </c>
      <c r="T516" s="226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227" t="s">
        <v>390</v>
      </c>
      <c r="AT516" s="227" t="s">
        <v>489</v>
      </c>
      <c r="AU516" s="227" t="s">
        <v>87</v>
      </c>
      <c r="AY516" s="18" t="s">
        <v>202</v>
      </c>
      <c r="BE516" s="122">
        <f>IF(N516="základná",J516,0)</f>
        <v>0</v>
      </c>
      <c r="BF516" s="122">
        <f>IF(N516="znížená",J516,0)</f>
        <v>0</v>
      </c>
      <c r="BG516" s="122">
        <f>IF(N516="zákl. prenesená",J516,0)</f>
        <v>0</v>
      </c>
      <c r="BH516" s="122">
        <f>IF(N516="zníž. prenesená",J516,0)</f>
        <v>0</v>
      </c>
      <c r="BI516" s="122">
        <f>IF(N516="nulová",J516,0)</f>
        <v>0</v>
      </c>
      <c r="BJ516" s="18" t="s">
        <v>87</v>
      </c>
      <c r="BK516" s="122">
        <f>ROUND(I516*H516,2)</f>
        <v>0</v>
      </c>
      <c r="BL516" s="18" t="s">
        <v>289</v>
      </c>
      <c r="BM516" s="227" t="s">
        <v>965</v>
      </c>
    </row>
    <row r="517" spans="1:65" s="13" customFormat="1" ht="11.25">
      <c r="B517" s="228"/>
      <c r="C517" s="229"/>
      <c r="D517" s="230" t="s">
        <v>210</v>
      </c>
      <c r="E517" s="231" t="s">
        <v>1</v>
      </c>
      <c r="F517" s="232" t="s">
        <v>966</v>
      </c>
      <c r="G517" s="229"/>
      <c r="H517" s="233">
        <v>87</v>
      </c>
      <c r="I517" s="234"/>
      <c r="J517" s="229"/>
      <c r="K517" s="229"/>
      <c r="L517" s="235"/>
      <c r="M517" s="236"/>
      <c r="N517" s="237"/>
      <c r="O517" s="237"/>
      <c r="P517" s="237"/>
      <c r="Q517" s="237"/>
      <c r="R517" s="237"/>
      <c r="S517" s="237"/>
      <c r="T517" s="238"/>
      <c r="AT517" s="239" t="s">
        <v>210</v>
      </c>
      <c r="AU517" s="239" t="s">
        <v>87</v>
      </c>
      <c r="AV517" s="13" t="s">
        <v>87</v>
      </c>
      <c r="AW517" s="13" t="s">
        <v>33</v>
      </c>
      <c r="AX517" s="13" t="s">
        <v>81</v>
      </c>
      <c r="AY517" s="239" t="s">
        <v>202</v>
      </c>
    </row>
    <row r="518" spans="1:65" s="2" customFormat="1" ht="37.9" customHeight="1">
      <c r="A518" s="36"/>
      <c r="B518" s="37"/>
      <c r="C518" s="272" t="s">
        <v>967</v>
      </c>
      <c r="D518" s="272" t="s">
        <v>489</v>
      </c>
      <c r="E518" s="273" t="s">
        <v>968</v>
      </c>
      <c r="F518" s="274" t="s">
        <v>969</v>
      </c>
      <c r="G518" s="275" t="s">
        <v>287</v>
      </c>
      <c r="H518" s="276">
        <v>1</v>
      </c>
      <c r="I518" s="277"/>
      <c r="J518" s="278">
        <f>ROUND(I518*H518,2)</f>
        <v>0</v>
      </c>
      <c r="K518" s="279"/>
      <c r="L518" s="280"/>
      <c r="M518" s="281" t="s">
        <v>1</v>
      </c>
      <c r="N518" s="282" t="s">
        <v>43</v>
      </c>
      <c r="O518" s="73"/>
      <c r="P518" s="225">
        <f>O518*H518</f>
        <v>0</v>
      </c>
      <c r="Q518" s="225">
        <v>4.3999999999999997E-2</v>
      </c>
      <c r="R518" s="225">
        <f>Q518*H518</f>
        <v>4.3999999999999997E-2</v>
      </c>
      <c r="S518" s="225">
        <v>0</v>
      </c>
      <c r="T518" s="226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227" t="s">
        <v>390</v>
      </c>
      <c r="AT518" s="227" t="s">
        <v>489</v>
      </c>
      <c r="AU518" s="227" t="s">
        <v>87</v>
      </c>
      <c r="AY518" s="18" t="s">
        <v>202</v>
      </c>
      <c r="BE518" s="122">
        <f>IF(N518="základná",J518,0)</f>
        <v>0</v>
      </c>
      <c r="BF518" s="122">
        <f>IF(N518="znížená",J518,0)</f>
        <v>0</v>
      </c>
      <c r="BG518" s="122">
        <f>IF(N518="zákl. prenesená",J518,0)</f>
        <v>0</v>
      </c>
      <c r="BH518" s="122">
        <f>IF(N518="zníž. prenesená",J518,0)</f>
        <v>0</v>
      </c>
      <c r="BI518" s="122">
        <f>IF(N518="nulová",J518,0)</f>
        <v>0</v>
      </c>
      <c r="BJ518" s="18" t="s">
        <v>87</v>
      </c>
      <c r="BK518" s="122">
        <f>ROUND(I518*H518,2)</f>
        <v>0</v>
      </c>
      <c r="BL518" s="18" t="s">
        <v>289</v>
      </c>
      <c r="BM518" s="227" t="s">
        <v>970</v>
      </c>
    </row>
    <row r="519" spans="1:65" s="13" customFormat="1" ht="11.25">
      <c r="B519" s="228"/>
      <c r="C519" s="229"/>
      <c r="D519" s="230" t="s">
        <v>210</v>
      </c>
      <c r="E519" s="231" t="s">
        <v>1</v>
      </c>
      <c r="F519" s="232" t="s">
        <v>971</v>
      </c>
      <c r="G519" s="229"/>
      <c r="H519" s="233">
        <v>1</v>
      </c>
      <c r="I519" s="234"/>
      <c r="J519" s="229"/>
      <c r="K519" s="229"/>
      <c r="L519" s="235"/>
      <c r="M519" s="236"/>
      <c r="N519" s="237"/>
      <c r="O519" s="237"/>
      <c r="P519" s="237"/>
      <c r="Q519" s="237"/>
      <c r="R519" s="237"/>
      <c r="S519" s="237"/>
      <c r="T519" s="238"/>
      <c r="AT519" s="239" t="s">
        <v>210</v>
      </c>
      <c r="AU519" s="239" t="s">
        <v>87</v>
      </c>
      <c r="AV519" s="13" t="s">
        <v>87</v>
      </c>
      <c r="AW519" s="13" t="s">
        <v>33</v>
      </c>
      <c r="AX519" s="13" t="s">
        <v>81</v>
      </c>
      <c r="AY519" s="239" t="s">
        <v>202</v>
      </c>
    </row>
    <row r="520" spans="1:65" s="2" customFormat="1" ht="37.9" customHeight="1">
      <c r="A520" s="36"/>
      <c r="B520" s="37"/>
      <c r="C520" s="215" t="s">
        <v>972</v>
      </c>
      <c r="D520" s="215" t="s">
        <v>204</v>
      </c>
      <c r="E520" s="216" t="s">
        <v>973</v>
      </c>
      <c r="F520" s="217" t="s">
        <v>974</v>
      </c>
      <c r="G520" s="218" t="s">
        <v>230</v>
      </c>
      <c r="H520" s="219">
        <v>665</v>
      </c>
      <c r="I520" s="220"/>
      <c r="J520" s="221">
        <f>ROUND(I520*H520,2)</f>
        <v>0</v>
      </c>
      <c r="K520" s="222"/>
      <c r="L520" s="39"/>
      <c r="M520" s="223" t="s">
        <v>1</v>
      </c>
      <c r="N520" s="224" t="s">
        <v>43</v>
      </c>
      <c r="O520" s="73"/>
      <c r="P520" s="225">
        <f>O520*H520</f>
        <v>0</v>
      </c>
      <c r="Q520" s="225">
        <v>0</v>
      </c>
      <c r="R520" s="225">
        <f>Q520*H520</f>
        <v>0</v>
      </c>
      <c r="S520" s="225">
        <v>0</v>
      </c>
      <c r="T520" s="226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227" t="s">
        <v>289</v>
      </c>
      <c r="AT520" s="227" t="s">
        <v>204</v>
      </c>
      <c r="AU520" s="227" t="s">
        <v>87</v>
      </c>
      <c r="AY520" s="18" t="s">
        <v>202</v>
      </c>
      <c r="BE520" s="122">
        <f>IF(N520="základná",J520,0)</f>
        <v>0</v>
      </c>
      <c r="BF520" s="122">
        <f>IF(N520="znížená",J520,0)</f>
        <v>0</v>
      </c>
      <c r="BG520" s="122">
        <f>IF(N520="zákl. prenesená",J520,0)</f>
        <v>0</v>
      </c>
      <c r="BH520" s="122">
        <f>IF(N520="zníž. prenesená",J520,0)</f>
        <v>0</v>
      </c>
      <c r="BI520" s="122">
        <f>IF(N520="nulová",J520,0)</f>
        <v>0</v>
      </c>
      <c r="BJ520" s="18" t="s">
        <v>87</v>
      </c>
      <c r="BK520" s="122">
        <f>ROUND(I520*H520,2)</f>
        <v>0</v>
      </c>
      <c r="BL520" s="18" t="s">
        <v>289</v>
      </c>
      <c r="BM520" s="227" t="s">
        <v>975</v>
      </c>
    </row>
    <row r="521" spans="1:65" s="13" customFormat="1" ht="11.25">
      <c r="B521" s="228"/>
      <c r="C521" s="229"/>
      <c r="D521" s="230" t="s">
        <v>210</v>
      </c>
      <c r="E521" s="231" t="s">
        <v>1</v>
      </c>
      <c r="F521" s="232" t="s">
        <v>976</v>
      </c>
      <c r="G521" s="229"/>
      <c r="H521" s="233">
        <v>245</v>
      </c>
      <c r="I521" s="234"/>
      <c r="J521" s="229"/>
      <c r="K521" s="229"/>
      <c r="L521" s="235"/>
      <c r="M521" s="236"/>
      <c r="N521" s="237"/>
      <c r="O521" s="237"/>
      <c r="P521" s="237"/>
      <c r="Q521" s="237"/>
      <c r="R521" s="237"/>
      <c r="S521" s="237"/>
      <c r="T521" s="238"/>
      <c r="AT521" s="239" t="s">
        <v>210</v>
      </c>
      <c r="AU521" s="239" t="s">
        <v>87</v>
      </c>
      <c r="AV521" s="13" t="s">
        <v>87</v>
      </c>
      <c r="AW521" s="13" t="s">
        <v>33</v>
      </c>
      <c r="AX521" s="13" t="s">
        <v>77</v>
      </c>
      <c r="AY521" s="239" t="s">
        <v>202</v>
      </c>
    </row>
    <row r="522" spans="1:65" s="13" customFormat="1" ht="11.25">
      <c r="B522" s="228"/>
      <c r="C522" s="229"/>
      <c r="D522" s="230" t="s">
        <v>210</v>
      </c>
      <c r="E522" s="231" t="s">
        <v>1</v>
      </c>
      <c r="F522" s="232" t="s">
        <v>977</v>
      </c>
      <c r="G522" s="229"/>
      <c r="H522" s="233">
        <v>420</v>
      </c>
      <c r="I522" s="234"/>
      <c r="J522" s="229"/>
      <c r="K522" s="229"/>
      <c r="L522" s="235"/>
      <c r="M522" s="236"/>
      <c r="N522" s="237"/>
      <c r="O522" s="237"/>
      <c r="P522" s="237"/>
      <c r="Q522" s="237"/>
      <c r="R522" s="237"/>
      <c r="S522" s="237"/>
      <c r="T522" s="238"/>
      <c r="AT522" s="239" t="s">
        <v>210</v>
      </c>
      <c r="AU522" s="239" t="s">
        <v>87</v>
      </c>
      <c r="AV522" s="13" t="s">
        <v>87</v>
      </c>
      <c r="AW522" s="13" t="s">
        <v>33</v>
      </c>
      <c r="AX522" s="13" t="s">
        <v>77</v>
      </c>
      <c r="AY522" s="239" t="s">
        <v>202</v>
      </c>
    </row>
    <row r="523" spans="1:65" s="14" customFormat="1" ht="11.25">
      <c r="B523" s="240"/>
      <c r="C523" s="241"/>
      <c r="D523" s="230" t="s">
        <v>210</v>
      </c>
      <c r="E523" s="242" t="s">
        <v>1</v>
      </c>
      <c r="F523" s="243" t="s">
        <v>227</v>
      </c>
      <c r="G523" s="241"/>
      <c r="H523" s="244">
        <v>665</v>
      </c>
      <c r="I523" s="245"/>
      <c r="J523" s="241"/>
      <c r="K523" s="241"/>
      <c r="L523" s="246"/>
      <c r="M523" s="247"/>
      <c r="N523" s="248"/>
      <c r="O523" s="248"/>
      <c r="P523" s="248"/>
      <c r="Q523" s="248"/>
      <c r="R523" s="248"/>
      <c r="S523" s="248"/>
      <c r="T523" s="249"/>
      <c r="AT523" s="250" t="s">
        <v>210</v>
      </c>
      <c r="AU523" s="250" t="s">
        <v>87</v>
      </c>
      <c r="AV523" s="14" t="s">
        <v>215</v>
      </c>
      <c r="AW523" s="14" t="s">
        <v>33</v>
      </c>
      <c r="AX523" s="14" t="s">
        <v>81</v>
      </c>
      <c r="AY523" s="250" t="s">
        <v>202</v>
      </c>
    </row>
    <row r="524" spans="1:65" s="2" customFormat="1" ht="24.2" customHeight="1">
      <c r="A524" s="36"/>
      <c r="B524" s="37"/>
      <c r="C524" s="215" t="s">
        <v>978</v>
      </c>
      <c r="D524" s="215" t="s">
        <v>204</v>
      </c>
      <c r="E524" s="216" t="s">
        <v>979</v>
      </c>
      <c r="F524" s="217" t="s">
        <v>980</v>
      </c>
      <c r="G524" s="218" t="s">
        <v>981</v>
      </c>
      <c r="H524" s="219">
        <v>191.7</v>
      </c>
      <c r="I524" s="220"/>
      <c r="J524" s="221">
        <f>ROUND(I524*H524,2)</f>
        <v>0</v>
      </c>
      <c r="K524" s="222"/>
      <c r="L524" s="39"/>
      <c r="M524" s="223" t="s">
        <v>1</v>
      </c>
      <c r="N524" s="224" t="s">
        <v>43</v>
      </c>
      <c r="O524" s="73"/>
      <c r="P524" s="225">
        <f>O524*H524</f>
        <v>0</v>
      </c>
      <c r="Q524" s="225">
        <v>8.0000000000000007E-5</v>
      </c>
      <c r="R524" s="225">
        <f>Q524*H524</f>
        <v>1.5336000000000001E-2</v>
      </c>
      <c r="S524" s="225">
        <v>0</v>
      </c>
      <c r="T524" s="226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227" t="s">
        <v>289</v>
      </c>
      <c r="AT524" s="227" t="s">
        <v>204</v>
      </c>
      <c r="AU524" s="227" t="s">
        <v>87</v>
      </c>
      <c r="AY524" s="18" t="s">
        <v>202</v>
      </c>
      <c r="BE524" s="122">
        <f>IF(N524="základná",J524,0)</f>
        <v>0</v>
      </c>
      <c r="BF524" s="122">
        <f>IF(N524="znížená",J524,0)</f>
        <v>0</v>
      </c>
      <c r="BG524" s="122">
        <f>IF(N524="zákl. prenesená",J524,0)</f>
        <v>0</v>
      </c>
      <c r="BH524" s="122">
        <f>IF(N524="zníž. prenesená",J524,0)</f>
        <v>0</v>
      </c>
      <c r="BI524" s="122">
        <f>IF(N524="nulová",J524,0)</f>
        <v>0</v>
      </c>
      <c r="BJ524" s="18" t="s">
        <v>87</v>
      </c>
      <c r="BK524" s="122">
        <f>ROUND(I524*H524,2)</f>
        <v>0</v>
      </c>
      <c r="BL524" s="18" t="s">
        <v>289</v>
      </c>
      <c r="BM524" s="227" t="s">
        <v>982</v>
      </c>
    </row>
    <row r="525" spans="1:65" s="13" customFormat="1" ht="11.25">
      <c r="B525" s="228"/>
      <c r="C525" s="229"/>
      <c r="D525" s="230" t="s">
        <v>210</v>
      </c>
      <c r="E525" s="231" t="s">
        <v>1</v>
      </c>
      <c r="F525" s="232" t="s">
        <v>983</v>
      </c>
      <c r="G525" s="229"/>
      <c r="H525" s="233">
        <v>191.7</v>
      </c>
      <c r="I525" s="234"/>
      <c r="J525" s="229"/>
      <c r="K525" s="229"/>
      <c r="L525" s="235"/>
      <c r="M525" s="236"/>
      <c r="N525" s="237"/>
      <c r="O525" s="237"/>
      <c r="P525" s="237"/>
      <c r="Q525" s="237"/>
      <c r="R525" s="237"/>
      <c r="S525" s="237"/>
      <c r="T525" s="238"/>
      <c r="AT525" s="239" t="s">
        <v>210</v>
      </c>
      <c r="AU525" s="239" t="s">
        <v>87</v>
      </c>
      <c r="AV525" s="13" t="s">
        <v>87</v>
      </c>
      <c r="AW525" s="13" t="s">
        <v>33</v>
      </c>
      <c r="AX525" s="13" t="s">
        <v>81</v>
      </c>
      <c r="AY525" s="239" t="s">
        <v>202</v>
      </c>
    </row>
    <row r="526" spans="1:65" s="2" customFormat="1" ht="14.45" customHeight="1">
      <c r="A526" s="36"/>
      <c r="B526" s="37"/>
      <c r="C526" s="272" t="s">
        <v>984</v>
      </c>
      <c r="D526" s="272" t="s">
        <v>489</v>
      </c>
      <c r="E526" s="273" t="s">
        <v>985</v>
      </c>
      <c r="F526" s="274" t="s">
        <v>986</v>
      </c>
      <c r="G526" s="275" t="s">
        <v>981</v>
      </c>
      <c r="H526" s="276">
        <v>191.7</v>
      </c>
      <c r="I526" s="277"/>
      <c r="J526" s="278">
        <f>ROUND(I526*H526,2)</f>
        <v>0</v>
      </c>
      <c r="K526" s="279"/>
      <c r="L526" s="280"/>
      <c r="M526" s="281" t="s">
        <v>1</v>
      </c>
      <c r="N526" s="282" t="s">
        <v>43</v>
      </c>
      <c r="O526" s="73"/>
      <c r="P526" s="225">
        <f>O526*H526</f>
        <v>0</v>
      </c>
      <c r="Q526" s="225">
        <v>1E-3</v>
      </c>
      <c r="R526" s="225">
        <f>Q526*H526</f>
        <v>0.19169999999999998</v>
      </c>
      <c r="S526" s="225">
        <v>0</v>
      </c>
      <c r="T526" s="226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227" t="s">
        <v>390</v>
      </c>
      <c r="AT526" s="227" t="s">
        <v>489</v>
      </c>
      <c r="AU526" s="227" t="s">
        <v>87</v>
      </c>
      <c r="AY526" s="18" t="s">
        <v>202</v>
      </c>
      <c r="BE526" s="122">
        <f>IF(N526="základná",J526,0)</f>
        <v>0</v>
      </c>
      <c r="BF526" s="122">
        <f>IF(N526="znížená",J526,0)</f>
        <v>0</v>
      </c>
      <c r="BG526" s="122">
        <f>IF(N526="zákl. prenesená",J526,0)</f>
        <v>0</v>
      </c>
      <c r="BH526" s="122">
        <f>IF(N526="zníž. prenesená",J526,0)</f>
        <v>0</v>
      </c>
      <c r="BI526" s="122">
        <f>IF(N526="nulová",J526,0)</f>
        <v>0</v>
      </c>
      <c r="BJ526" s="18" t="s">
        <v>87</v>
      </c>
      <c r="BK526" s="122">
        <f>ROUND(I526*H526,2)</f>
        <v>0</v>
      </c>
      <c r="BL526" s="18" t="s">
        <v>289</v>
      </c>
      <c r="BM526" s="227" t="s">
        <v>987</v>
      </c>
    </row>
    <row r="527" spans="1:65" s="2" customFormat="1" ht="24.2" customHeight="1">
      <c r="A527" s="36"/>
      <c r="B527" s="37"/>
      <c r="C527" s="215" t="s">
        <v>988</v>
      </c>
      <c r="D527" s="215" t="s">
        <v>204</v>
      </c>
      <c r="E527" s="216" t="s">
        <v>989</v>
      </c>
      <c r="F527" s="217" t="s">
        <v>990</v>
      </c>
      <c r="G527" s="218" t="s">
        <v>981</v>
      </c>
      <c r="H527" s="219">
        <v>0</v>
      </c>
      <c r="I527" s="220"/>
      <c r="J527" s="221">
        <f>ROUND(I527*H527,2)</f>
        <v>0</v>
      </c>
      <c r="K527" s="222"/>
      <c r="L527" s="39"/>
      <c r="M527" s="223" t="s">
        <v>1</v>
      </c>
      <c r="N527" s="224" t="s">
        <v>43</v>
      </c>
      <c r="O527" s="73"/>
      <c r="P527" s="225">
        <f>O527*H527</f>
        <v>0</v>
      </c>
      <c r="Q527" s="225">
        <v>6.9999999999999994E-5</v>
      </c>
      <c r="R527" s="225">
        <f>Q527*H527</f>
        <v>0</v>
      </c>
      <c r="S527" s="225">
        <v>0</v>
      </c>
      <c r="T527" s="226">
        <f>S527*H527</f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R527" s="227" t="s">
        <v>289</v>
      </c>
      <c r="AT527" s="227" t="s">
        <v>204</v>
      </c>
      <c r="AU527" s="227" t="s">
        <v>87</v>
      </c>
      <c r="AY527" s="18" t="s">
        <v>202</v>
      </c>
      <c r="BE527" s="122">
        <f>IF(N527="základná",J527,0)</f>
        <v>0</v>
      </c>
      <c r="BF527" s="122">
        <f>IF(N527="znížená",J527,0)</f>
        <v>0</v>
      </c>
      <c r="BG527" s="122">
        <f>IF(N527="zákl. prenesená",J527,0)</f>
        <v>0</v>
      </c>
      <c r="BH527" s="122">
        <f>IF(N527="zníž. prenesená",J527,0)</f>
        <v>0</v>
      </c>
      <c r="BI527" s="122">
        <f>IF(N527="nulová",J527,0)</f>
        <v>0</v>
      </c>
      <c r="BJ527" s="18" t="s">
        <v>87</v>
      </c>
      <c r="BK527" s="122">
        <f>ROUND(I527*H527,2)</f>
        <v>0</v>
      </c>
      <c r="BL527" s="18" t="s">
        <v>289</v>
      </c>
      <c r="BM527" s="227" t="s">
        <v>991</v>
      </c>
    </row>
    <row r="528" spans="1:65" s="13" customFormat="1" ht="22.5">
      <c r="B528" s="228"/>
      <c r="C528" s="229"/>
      <c r="D528" s="230" t="s">
        <v>210</v>
      </c>
      <c r="E528" s="231" t="s">
        <v>1</v>
      </c>
      <c r="F528" s="232" t="s">
        <v>992</v>
      </c>
      <c r="G528" s="229"/>
      <c r="H528" s="233">
        <v>0</v>
      </c>
      <c r="I528" s="234"/>
      <c r="J528" s="229"/>
      <c r="K528" s="229"/>
      <c r="L528" s="235"/>
      <c r="M528" s="236"/>
      <c r="N528" s="237"/>
      <c r="O528" s="237"/>
      <c r="P528" s="237"/>
      <c r="Q528" s="237"/>
      <c r="R528" s="237"/>
      <c r="S528" s="237"/>
      <c r="T528" s="238"/>
      <c r="AT528" s="239" t="s">
        <v>210</v>
      </c>
      <c r="AU528" s="239" t="s">
        <v>87</v>
      </c>
      <c r="AV528" s="13" t="s">
        <v>87</v>
      </c>
      <c r="AW528" s="13" t="s">
        <v>33</v>
      </c>
      <c r="AX528" s="13" t="s">
        <v>77</v>
      </c>
      <c r="AY528" s="239" t="s">
        <v>202</v>
      </c>
    </row>
    <row r="529" spans="1:65" s="13" customFormat="1" ht="22.5">
      <c r="B529" s="228"/>
      <c r="C529" s="229"/>
      <c r="D529" s="230" t="s">
        <v>210</v>
      </c>
      <c r="E529" s="231" t="s">
        <v>1</v>
      </c>
      <c r="F529" s="232" t="s">
        <v>993</v>
      </c>
      <c r="G529" s="229"/>
      <c r="H529" s="233">
        <v>0</v>
      </c>
      <c r="I529" s="234"/>
      <c r="J529" s="229"/>
      <c r="K529" s="229"/>
      <c r="L529" s="235"/>
      <c r="M529" s="236"/>
      <c r="N529" s="237"/>
      <c r="O529" s="237"/>
      <c r="P529" s="237"/>
      <c r="Q529" s="237"/>
      <c r="R529" s="237"/>
      <c r="S529" s="237"/>
      <c r="T529" s="238"/>
      <c r="AT529" s="239" t="s">
        <v>210</v>
      </c>
      <c r="AU529" s="239" t="s">
        <v>87</v>
      </c>
      <c r="AV529" s="13" t="s">
        <v>87</v>
      </c>
      <c r="AW529" s="13" t="s">
        <v>33</v>
      </c>
      <c r="AX529" s="13" t="s">
        <v>77</v>
      </c>
      <c r="AY529" s="239" t="s">
        <v>202</v>
      </c>
    </row>
    <row r="530" spans="1:65" s="14" customFormat="1" ht="11.25">
      <c r="B530" s="240"/>
      <c r="C530" s="241"/>
      <c r="D530" s="230" t="s">
        <v>210</v>
      </c>
      <c r="E530" s="242" t="s">
        <v>1</v>
      </c>
      <c r="F530" s="243" t="s">
        <v>227</v>
      </c>
      <c r="G530" s="241"/>
      <c r="H530" s="244">
        <v>0</v>
      </c>
      <c r="I530" s="245"/>
      <c r="J530" s="241"/>
      <c r="K530" s="241"/>
      <c r="L530" s="246"/>
      <c r="M530" s="247"/>
      <c r="N530" s="248"/>
      <c r="O530" s="248"/>
      <c r="P530" s="248"/>
      <c r="Q530" s="248"/>
      <c r="R530" s="248"/>
      <c r="S530" s="248"/>
      <c r="T530" s="249"/>
      <c r="AT530" s="250" t="s">
        <v>210</v>
      </c>
      <c r="AU530" s="250" t="s">
        <v>87</v>
      </c>
      <c r="AV530" s="14" t="s">
        <v>215</v>
      </c>
      <c r="AW530" s="14" t="s">
        <v>33</v>
      </c>
      <c r="AX530" s="14" t="s">
        <v>81</v>
      </c>
      <c r="AY530" s="250" t="s">
        <v>202</v>
      </c>
    </row>
    <row r="531" spans="1:65" s="2" customFormat="1" ht="14.45" customHeight="1">
      <c r="A531" s="36"/>
      <c r="B531" s="37"/>
      <c r="C531" s="272" t="s">
        <v>994</v>
      </c>
      <c r="D531" s="272" t="s">
        <v>489</v>
      </c>
      <c r="E531" s="273" t="s">
        <v>995</v>
      </c>
      <c r="F531" s="274" t="s">
        <v>986</v>
      </c>
      <c r="G531" s="275" t="s">
        <v>981</v>
      </c>
      <c r="H531" s="276">
        <v>0</v>
      </c>
      <c r="I531" s="277"/>
      <c r="J531" s="278">
        <f>ROUND(I531*H531,2)</f>
        <v>0</v>
      </c>
      <c r="K531" s="279"/>
      <c r="L531" s="280"/>
      <c r="M531" s="281" t="s">
        <v>1</v>
      </c>
      <c r="N531" s="282" t="s">
        <v>43</v>
      </c>
      <c r="O531" s="73"/>
      <c r="P531" s="225">
        <f>O531*H531</f>
        <v>0</v>
      </c>
      <c r="Q531" s="225">
        <v>1E-3</v>
      </c>
      <c r="R531" s="225">
        <f>Q531*H531</f>
        <v>0</v>
      </c>
      <c r="S531" s="225">
        <v>0</v>
      </c>
      <c r="T531" s="226">
        <f>S531*H531</f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R531" s="227" t="s">
        <v>390</v>
      </c>
      <c r="AT531" s="227" t="s">
        <v>489</v>
      </c>
      <c r="AU531" s="227" t="s">
        <v>87</v>
      </c>
      <c r="AY531" s="18" t="s">
        <v>202</v>
      </c>
      <c r="BE531" s="122">
        <f>IF(N531="základná",J531,0)</f>
        <v>0</v>
      </c>
      <c r="BF531" s="122">
        <f>IF(N531="znížená",J531,0)</f>
        <v>0</v>
      </c>
      <c r="BG531" s="122">
        <f>IF(N531="zákl. prenesená",J531,0)</f>
        <v>0</v>
      </c>
      <c r="BH531" s="122">
        <f>IF(N531="zníž. prenesená",J531,0)</f>
        <v>0</v>
      </c>
      <c r="BI531" s="122">
        <f>IF(N531="nulová",J531,0)</f>
        <v>0</v>
      </c>
      <c r="BJ531" s="18" t="s">
        <v>87</v>
      </c>
      <c r="BK531" s="122">
        <f>ROUND(I531*H531,2)</f>
        <v>0</v>
      </c>
      <c r="BL531" s="18" t="s">
        <v>289</v>
      </c>
      <c r="BM531" s="227" t="s">
        <v>996</v>
      </c>
    </row>
    <row r="532" spans="1:65" s="2" customFormat="1" ht="24.2" customHeight="1">
      <c r="A532" s="36"/>
      <c r="B532" s="37"/>
      <c r="C532" s="272" t="s">
        <v>997</v>
      </c>
      <c r="D532" s="272" t="s">
        <v>489</v>
      </c>
      <c r="E532" s="273" t="s">
        <v>998</v>
      </c>
      <c r="F532" s="274" t="s">
        <v>999</v>
      </c>
      <c r="G532" s="275" t="s">
        <v>981</v>
      </c>
      <c r="H532" s="276">
        <v>0</v>
      </c>
      <c r="I532" s="277"/>
      <c r="J532" s="278">
        <f>ROUND(I532*H532,2)</f>
        <v>0</v>
      </c>
      <c r="K532" s="279"/>
      <c r="L532" s="280"/>
      <c r="M532" s="281" t="s">
        <v>1</v>
      </c>
      <c r="N532" s="282" t="s">
        <v>43</v>
      </c>
      <c r="O532" s="73"/>
      <c r="P532" s="225">
        <f>O532*H532</f>
        <v>0</v>
      </c>
      <c r="Q532" s="225">
        <v>1E-3</v>
      </c>
      <c r="R532" s="225">
        <f>Q532*H532</f>
        <v>0</v>
      </c>
      <c r="S532" s="225">
        <v>0</v>
      </c>
      <c r="T532" s="226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227" t="s">
        <v>390</v>
      </c>
      <c r="AT532" s="227" t="s">
        <v>489</v>
      </c>
      <c r="AU532" s="227" t="s">
        <v>87</v>
      </c>
      <c r="AY532" s="18" t="s">
        <v>202</v>
      </c>
      <c r="BE532" s="122">
        <f>IF(N532="základná",J532,0)</f>
        <v>0</v>
      </c>
      <c r="BF532" s="122">
        <f>IF(N532="znížená",J532,0)</f>
        <v>0</v>
      </c>
      <c r="BG532" s="122">
        <f>IF(N532="zákl. prenesená",J532,0)</f>
        <v>0</v>
      </c>
      <c r="BH532" s="122">
        <f>IF(N532="zníž. prenesená",J532,0)</f>
        <v>0</v>
      </c>
      <c r="BI532" s="122">
        <f>IF(N532="nulová",J532,0)</f>
        <v>0</v>
      </c>
      <c r="BJ532" s="18" t="s">
        <v>87</v>
      </c>
      <c r="BK532" s="122">
        <f>ROUND(I532*H532,2)</f>
        <v>0</v>
      </c>
      <c r="BL532" s="18" t="s">
        <v>289</v>
      </c>
      <c r="BM532" s="227" t="s">
        <v>1000</v>
      </c>
    </row>
    <row r="533" spans="1:65" s="2" customFormat="1" ht="37.9" customHeight="1">
      <c r="A533" s="36"/>
      <c r="B533" s="37"/>
      <c r="C533" s="215" t="s">
        <v>1001</v>
      </c>
      <c r="D533" s="215" t="s">
        <v>204</v>
      </c>
      <c r="E533" s="216" t="s">
        <v>1002</v>
      </c>
      <c r="F533" s="217" t="s">
        <v>1003</v>
      </c>
      <c r="G533" s="218" t="s">
        <v>981</v>
      </c>
      <c r="H533" s="219">
        <v>7030.53</v>
      </c>
      <c r="I533" s="220"/>
      <c r="J533" s="221">
        <f>ROUND(I533*H533,2)</f>
        <v>0</v>
      </c>
      <c r="K533" s="222"/>
      <c r="L533" s="39"/>
      <c r="M533" s="223" t="s">
        <v>1</v>
      </c>
      <c r="N533" s="224" t="s">
        <v>43</v>
      </c>
      <c r="O533" s="73"/>
      <c r="P533" s="225">
        <f>O533*H533</f>
        <v>0</v>
      </c>
      <c r="Q533" s="225">
        <v>6.0000000000000002E-5</v>
      </c>
      <c r="R533" s="225">
        <f>Q533*H533</f>
        <v>0.42183179999999998</v>
      </c>
      <c r="S533" s="225">
        <v>0</v>
      </c>
      <c r="T533" s="226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227" t="s">
        <v>289</v>
      </c>
      <c r="AT533" s="227" t="s">
        <v>204</v>
      </c>
      <c r="AU533" s="227" t="s">
        <v>87</v>
      </c>
      <c r="AY533" s="18" t="s">
        <v>202</v>
      </c>
      <c r="BE533" s="122">
        <f>IF(N533="základná",J533,0)</f>
        <v>0</v>
      </c>
      <c r="BF533" s="122">
        <f>IF(N533="znížená",J533,0)</f>
        <v>0</v>
      </c>
      <c r="BG533" s="122">
        <f>IF(N533="zákl. prenesená",J533,0)</f>
        <v>0</v>
      </c>
      <c r="BH533" s="122">
        <f>IF(N533="zníž. prenesená",J533,0)</f>
        <v>0</v>
      </c>
      <c r="BI533" s="122">
        <f>IF(N533="nulová",J533,0)</f>
        <v>0</v>
      </c>
      <c r="BJ533" s="18" t="s">
        <v>87</v>
      </c>
      <c r="BK533" s="122">
        <f>ROUND(I533*H533,2)</f>
        <v>0</v>
      </c>
      <c r="BL533" s="18" t="s">
        <v>289</v>
      </c>
      <c r="BM533" s="227" t="s">
        <v>1004</v>
      </c>
    </row>
    <row r="534" spans="1:65" s="13" customFormat="1" ht="11.25">
      <c r="B534" s="228"/>
      <c r="C534" s="229"/>
      <c r="D534" s="230" t="s">
        <v>210</v>
      </c>
      <c r="E534" s="231" t="s">
        <v>1</v>
      </c>
      <c r="F534" s="232" t="s">
        <v>1005</v>
      </c>
      <c r="G534" s="229"/>
      <c r="H534" s="233">
        <v>4533.08</v>
      </c>
      <c r="I534" s="234"/>
      <c r="J534" s="229"/>
      <c r="K534" s="229"/>
      <c r="L534" s="235"/>
      <c r="M534" s="236"/>
      <c r="N534" s="237"/>
      <c r="O534" s="237"/>
      <c r="P534" s="237"/>
      <c r="Q534" s="237"/>
      <c r="R534" s="237"/>
      <c r="S534" s="237"/>
      <c r="T534" s="238"/>
      <c r="AT534" s="239" t="s">
        <v>210</v>
      </c>
      <c r="AU534" s="239" t="s">
        <v>87</v>
      </c>
      <c r="AV534" s="13" t="s">
        <v>87</v>
      </c>
      <c r="AW534" s="13" t="s">
        <v>33</v>
      </c>
      <c r="AX534" s="13" t="s">
        <v>77</v>
      </c>
      <c r="AY534" s="239" t="s">
        <v>202</v>
      </c>
    </row>
    <row r="535" spans="1:65" s="13" customFormat="1" ht="11.25">
      <c r="B535" s="228"/>
      <c r="C535" s="229"/>
      <c r="D535" s="230" t="s">
        <v>210</v>
      </c>
      <c r="E535" s="231" t="s">
        <v>1</v>
      </c>
      <c r="F535" s="232" t="s">
        <v>1006</v>
      </c>
      <c r="G535" s="229"/>
      <c r="H535" s="233">
        <v>2497.4499999999998</v>
      </c>
      <c r="I535" s="234"/>
      <c r="J535" s="229"/>
      <c r="K535" s="229"/>
      <c r="L535" s="235"/>
      <c r="M535" s="236"/>
      <c r="N535" s="237"/>
      <c r="O535" s="237"/>
      <c r="P535" s="237"/>
      <c r="Q535" s="237"/>
      <c r="R535" s="237"/>
      <c r="S535" s="237"/>
      <c r="T535" s="238"/>
      <c r="AT535" s="239" t="s">
        <v>210</v>
      </c>
      <c r="AU535" s="239" t="s">
        <v>87</v>
      </c>
      <c r="AV535" s="13" t="s">
        <v>87</v>
      </c>
      <c r="AW535" s="13" t="s">
        <v>33</v>
      </c>
      <c r="AX535" s="13" t="s">
        <v>77</v>
      </c>
      <c r="AY535" s="239" t="s">
        <v>202</v>
      </c>
    </row>
    <row r="536" spans="1:65" s="14" customFormat="1" ht="11.25">
      <c r="B536" s="240"/>
      <c r="C536" s="241"/>
      <c r="D536" s="230" t="s">
        <v>210</v>
      </c>
      <c r="E536" s="242" t="s">
        <v>1</v>
      </c>
      <c r="F536" s="243" t="s">
        <v>227</v>
      </c>
      <c r="G536" s="241"/>
      <c r="H536" s="244">
        <v>7030.53</v>
      </c>
      <c r="I536" s="245"/>
      <c r="J536" s="241"/>
      <c r="K536" s="241"/>
      <c r="L536" s="246"/>
      <c r="M536" s="247"/>
      <c r="N536" s="248"/>
      <c r="O536" s="248"/>
      <c r="P536" s="248"/>
      <c r="Q536" s="248"/>
      <c r="R536" s="248"/>
      <c r="S536" s="248"/>
      <c r="T536" s="249"/>
      <c r="AT536" s="250" t="s">
        <v>210</v>
      </c>
      <c r="AU536" s="250" t="s">
        <v>87</v>
      </c>
      <c r="AV536" s="14" t="s">
        <v>215</v>
      </c>
      <c r="AW536" s="14" t="s">
        <v>33</v>
      </c>
      <c r="AX536" s="14" t="s">
        <v>81</v>
      </c>
      <c r="AY536" s="250" t="s">
        <v>202</v>
      </c>
    </row>
    <row r="537" spans="1:65" s="2" customFormat="1" ht="49.15" customHeight="1">
      <c r="A537" s="36"/>
      <c r="B537" s="37"/>
      <c r="C537" s="272" t="s">
        <v>1007</v>
      </c>
      <c r="D537" s="272" t="s">
        <v>489</v>
      </c>
      <c r="E537" s="273" t="s">
        <v>1008</v>
      </c>
      <c r="F537" s="274" t="s">
        <v>1009</v>
      </c>
      <c r="G537" s="275" t="s">
        <v>981</v>
      </c>
      <c r="H537" s="276">
        <v>7030.53</v>
      </c>
      <c r="I537" s="277"/>
      <c r="J537" s="278">
        <f>ROUND(I537*H537,2)</f>
        <v>0</v>
      </c>
      <c r="K537" s="279"/>
      <c r="L537" s="280"/>
      <c r="M537" s="281" t="s">
        <v>1</v>
      </c>
      <c r="N537" s="282" t="s">
        <v>43</v>
      </c>
      <c r="O537" s="73"/>
      <c r="P537" s="225">
        <f>O537*H537</f>
        <v>0</v>
      </c>
      <c r="Q537" s="225">
        <v>1E-3</v>
      </c>
      <c r="R537" s="225">
        <f>Q537*H537</f>
        <v>7.0305299999999997</v>
      </c>
      <c r="S537" s="225">
        <v>0</v>
      </c>
      <c r="T537" s="226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227" t="s">
        <v>390</v>
      </c>
      <c r="AT537" s="227" t="s">
        <v>489</v>
      </c>
      <c r="AU537" s="227" t="s">
        <v>87</v>
      </c>
      <c r="AY537" s="18" t="s">
        <v>202</v>
      </c>
      <c r="BE537" s="122">
        <f>IF(N537="základná",J537,0)</f>
        <v>0</v>
      </c>
      <c r="BF537" s="122">
        <f>IF(N537="znížená",J537,0)</f>
        <v>0</v>
      </c>
      <c r="BG537" s="122">
        <f>IF(N537="zákl. prenesená",J537,0)</f>
        <v>0</v>
      </c>
      <c r="BH537" s="122">
        <f>IF(N537="zníž. prenesená",J537,0)</f>
        <v>0</v>
      </c>
      <c r="BI537" s="122">
        <f>IF(N537="nulová",J537,0)</f>
        <v>0</v>
      </c>
      <c r="BJ537" s="18" t="s">
        <v>87</v>
      </c>
      <c r="BK537" s="122">
        <f>ROUND(I537*H537,2)</f>
        <v>0</v>
      </c>
      <c r="BL537" s="18" t="s">
        <v>289</v>
      </c>
      <c r="BM537" s="227" t="s">
        <v>1010</v>
      </c>
    </row>
    <row r="538" spans="1:65" s="13" customFormat="1" ht="11.25">
      <c r="B538" s="228"/>
      <c r="C538" s="229"/>
      <c r="D538" s="230" t="s">
        <v>210</v>
      </c>
      <c r="E538" s="231" t="s">
        <v>1</v>
      </c>
      <c r="F538" s="232" t="s">
        <v>1005</v>
      </c>
      <c r="G538" s="229"/>
      <c r="H538" s="233">
        <v>4533.08</v>
      </c>
      <c r="I538" s="234"/>
      <c r="J538" s="229"/>
      <c r="K538" s="229"/>
      <c r="L538" s="235"/>
      <c r="M538" s="236"/>
      <c r="N538" s="237"/>
      <c r="O538" s="237"/>
      <c r="P538" s="237"/>
      <c r="Q538" s="237"/>
      <c r="R538" s="237"/>
      <c r="S538" s="237"/>
      <c r="T538" s="238"/>
      <c r="AT538" s="239" t="s">
        <v>210</v>
      </c>
      <c r="AU538" s="239" t="s">
        <v>87</v>
      </c>
      <c r="AV538" s="13" t="s">
        <v>87</v>
      </c>
      <c r="AW538" s="13" t="s">
        <v>33</v>
      </c>
      <c r="AX538" s="13" t="s">
        <v>77</v>
      </c>
      <c r="AY538" s="239" t="s">
        <v>202</v>
      </c>
    </row>
    <row r="539" spans="1:65" s="13" customFormat="1" ht="11.25">
      <c r="B539" s="228"/>
      <c r="C539" s="229"/>
      <c r="D539" s="230" t="s">
        <v>210</v>
      </c>
      <c r="E539" s="231" t="s">
        <v>1</v>
      </c>
      <c r="F539" s="232" t="s">
        <v>1011</v>
      </c>
      <c r="G539" s="229"/>
      <c r="H539" s="233">
        <v>2497.4499999999998</v>
      </c>
      <c r="I539" s="234"/>
      <c r="J539" s="229"/>
      <c r="K539" s="229"/>
      <c r="L539" s="235"/>
      <c r="M539" s="236"/>
      <c r="N539" s="237"/>
      <c r="O539" s="237"/>
      <c r="P539" s="237"/>
      <c r="Q539" s="237"/>
      <c r="R539" s="237"/>
      <c r="S539" s="237"/>
      <c r="T539" s="238"/>
      <c r="AT539" s="239" t="s">
        <v>210</v>
      </c>
      <c r="AU539" s="239" t="s">
        <v>87</v>
      </c>
      <c r="AV539" s="13" t="s">
        <v>87</v>
      </c>
      <c r="AW539" s="13" t="s">
        <v>33</v>
      </c>
      <c r="AX539" s="13" t="s">
        <v>77</v>
      </c>
      <c r="AY539" s="239" t="s">
        <v>202</v>
      </c>
    </row>
    <row r="540" spans="1:65" s="14" customFormat="1" ht="11.25">
      <c r="B540" s="240"/>
      <c r="C540" s="241"/>
      <c r="D540" s="230" t="s">
        <v>210</v>
      </c>
      <c r="E540" s="242" t="s">
        <v>1</v>
      </c>
      <c r="F540" s="243" t="s">
        <v>227</v>
      </c>
      <c r="G540" s="241"/>
      <c r="H540" s="244">
        <v>7030.53</v>
      </c>
      <c r="I540" s="245"/>
      <c r="J540" s="241"/>
      <c r="K540" s="241"/>
      <c r="L540" s="246"/>
      <c r="M540" s="247"/>
      <c r="N540" s="248"/>
      <c r="O540" s="248"/>
      <c r="P540" s="248"/>
      <c r="Q540" s="248"/>
      <c r="R540" s="248"/>
      <c r="S540" s="248"/>
      <c r="T540" s="249"/>
      <c r="AT540" s="250" t="s">
        <v>210</v>
      </c>
      <c r="AU540" s="250" t="s">
        <v>87</v>
      </c>
      <c r="AV540" s="14" t="s">
        <v>215</v>
      </c>
      <c r="AW540" s="14" t="s">
        <v>33</v>
      </c>
      <c r="AX540" s="14" t="s">
        <v>81</v>
      </c>
      <c r="AY540" s="250" t="s">
        <v>202</v>
      </c>
    </row>
    <row r="541" spans="1:65" s="2" customFormat="1" ht="24.2" customHeight="1">
      <c r="A541" s="36"/>
      <c r="B541" s="37"/>
      <c r="C541" s="215" t="s">
        <v>1012</v>
      </c>
      <c r="D541" s="215" t="s">
        <v>204</v>
      </c>
      <c r="E541" s="216" t="s">
        <v>1013</v>
      </c>
      <c r="F541" s="217" t="s">
        <v>1014</v>
      </c>
      <c r="G541" s="218" t="s">
        <v>981</v>
      </c>
      <c r="H541" s="219">
        <v>39890</v>
      </c>
      <c r="I541" s="220"/>
      <c r="J541" s="221">
        <f>ROUND(I541*H541,2)</f>
        <v>0</v>
      </c>
      <c r="K541" s="222"/>
      <c r="L541" s="39"/>
      <c r="M541" s="223" t="s">
        <v>1</v>
      </c>
      <c r="N541" s="224" t="s">
        <v>43</v>
      </c>
      <c r="O541" s="73"/>
      <c r="P541" s="225">
        <f>O541*H541</f>
        <v>0</v>
      </c>
      <c r="Q541" s="225">
        <v>6.0000000000000002E-5</v>
      </c>
      <c r="R541" s="225">
        <f>Q541*H541</f>
        <v>2.3934000000000002</v>
      </c>
      <c r="S541" s="225">
        <v>0</v>
      </c>
      <c r="T541" s="226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227" t="s">
        <v>289</v>
      </c>
      <c r="AT541" s="227" t="s">
        <v>204</v>
      </c>
      <c r="AU541" s="227" t="s">
        <v>87</v>
      </c>
      <c r="AY541" s="18" t="s">
        <v>202</v>
      </c>
      <c r="BE541" s="122">
        <f>IF(N541="základná",J541,0)</f>
        <v>0</v>
      </c>
      <c r="BF541" s="122">
        <f>IF(N541="znížená",J541,0)</f>
        <v>0</v>
      </c>
      <c r="BG541" s="122">
        <f>IF(N541="zákl. prenesená",J541,0)</f>
        <v>0</v>
      </c>
      <c r="BH541" s="122">
        <f>IF(N541="zníž. prenesená",J541,0)</f>
        <v>0</v>
      </c>
      <c r="BI541" s="122">
        <f>IF(N541="nulová",J541,0)</f>
        <v>0</v>
      </c>
      <c r="BJ541" s="18" t="s">
        <v>87</v>
      </c>
      <c r="BK541" s="122">
        <f>ROUND(I541*H541,2)</f>
        <v>0</v>
      </c>
      <c r="BL541" s="18" t="s">
        <v>289</v>
      </c>
      <c r="BM541" s="227" t="s">
        <v>1015</v>
      </c>
    </row>
    <row r="542" spans="1:65" s="13" customFormat="1" ht="11.25">
      <c r="B542" s="228"/>
      <c r="C542" s="229"/>
      <c r="D542" s="230" t="s">
        <v>210</v>
      </c>
      <c r="E542" s="231" t="s">
        <v>1</v>
      </c>
      <c r="F542" s="232" t="s">
        <v>1016</v>
      </c>
      <c r="G542" s="229"/>
      <c r="H542" s="233">
        <v>39890</v>
      </c>
      <c r="I542" s="234"/>
      <c r="J542" s="229"/>
      <c r="K542" s="229"/>
      <c r="L542" s="235"/>
      <c r="M542" s="236"/>
      <c r="N542" s="237"/>
      <c r="O542" s="237"/>
      <c r="P542" s="237"/>
      <c r="Q542" s="237"/>
      <c r="R542" s="237"/>
      <c r="S542" s="237"/>
      <c r="T542" s="238"/>
      <c r="AT542" s="239" t="s">
        <v>210</v>
      </c>
      <c r="AU542" s="239" t="s">
        <v>87</v>
      </c>
      <c r="AV542" s="13" t="s">
        <v>87</v>
      </c>
      <c r="AW542" s="13" t="s">
        <v>33</v>
      </c>
      <c r="AX542" s="13" t="s">
        <v>81</v>
      </c>
      <c r="AY542" s="239" t="s">
        <v>202</v>
      </c>
    </row>
    <row r="543" spans="1:65" s="2" customFormat="1" ht="49.15" customHeight="1">
      <c r="A543" s="36"/>
      <c r="B543" s="37"/>
      <c r="C543" s="272" t="s">
        <v>1017</v>
      </c>
      <c r="D543" s="272" t="s">
        <v>489</v>
      </c>
      <c r="E543" s="273" t="s">
        <v>1018</v>
      </c>
      <c r="F543" s="274" t="s">
        <v>1019</v>
      </c>
      <c r="G543" s="275" t="s">
        <v>981</v>
      </c>
      <c r="H543" s="276">
        <v>39890</v>
      </c>
      <c r="I543" s="277"/>
      <c r="J543" s="278">
        <f>ROUND(I543*H543,2)</f>
        <v>0</v>
      </c>
      <c r="K543" s="279"/>
      <c r="L543" s="280"/>
      <c r="M543" s="281" t="s">
        <v>1</v>
      </c>
      <c r="N543" s="282" t="s">
        <v>43</v>
      </c>
      <c r="O543" s="73"/>
      <c r="P543" s="225">
        <f>O543*H543</f>
        <v>0</v>
      </c>
      <c r="Q543" s="225">
        <v>1E-3</v>
      </c>
      <c r="R543" s="225">
        <f>Q543*H543</f>
        <v>39.89</v>
      </c>
      <c r="S543" s="225">
        <v>0</v>
      </c>
      <c r="T543" s="226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227" t="s">
        <v>390</v>
      </c>
      <c r="AT543" s="227" t="s">
        <v>489</v>
      </c>
      <c r="AU543" s="227" t="s">
        <v>87</v>
      </c>
      <c r="AY543" s="18" t="s">
        <v>202</v>
      </c>
      <c r="BE543" s="122">
        <f>IF(N543="základná",J543,0)</f>
        <v>0</v>
      </c>
      <c r="BF543" s="122">
        <f>IF(N543="znížená",J543,0)</f>
        <v>0</v>
      </c>
      <c r="BG543" s="122">
        <f>IF(N543="zákl. prenesená",J543,0)</f>
        <v>0</v>
      </c>
      <c r="BH543" s="122">
        <f>IF(N543="zníž. prenesená",J543,0)</f>
        <v>0</v>
      </c>
      <c r="BI543" s="122">
        <f>IF(N543="nulová",J543,0)</f>
        <v>0</v>
      </c>
      <c r="BJ543" s="18" t="s">
        <v>87</v>
      </c>
      <c r="BK543" s="122">
        <f>ROUND(I543*H543,2)</f>
        <v>0</v>
      </c>
      <c r="BL543" s="18" t="s">
        <v>289</v>
      </c>
      <c r="BM543" s="227" t="s">
        <v>1020</v>
      </c>
    </row>
    <row r="544" spans="1:65" s="2" customFormat="1" ht="24.2" customHeight="1">
      <c r="A544" s="36"/>
      <c r="B544" s="37"/>
      <c r="C544" s="215" t="s">
        <v>1021</v>
      </c>
      <c r="D544" s="215" t="s">
        <v>204</v>
      </c>
      <c r="E544" s="216" t="s">
        <v>1022</v>
      </c>
      <c r="F544" s="217" t="s">
        <v>1023</v>
      </c>
      <c r="G544" s="218" t="s">
        <v>683</v>
      </c>
      <c r="H544" s="283"/>
      <c r="I544" s="220"/>
      <c r="J544" s="221">
        <f>ROUND(I544*H544,2)</f>
        <v>0</v>
      </c>
      <c r="K544" s="222"/>
      <c r="L544" s="39"/>
      <c r="M544" s="223" t="s">
        <v>1</v>
      </c>
      <c r="N544" s="224" t="s">
        <v>43</v>
      </c>
      <c r="O544" s="73"/>
      <c r="P544" s="225">
        <f>O544*H544</f>
        <v>0</v>
      </c>
      <c r="Q544" s="225">
        <v>0</v>
      </c>
      <c r="R544" s="225">
        <f>Q544*H544</f>
        <v>0</v>
      </c>
      <c r="S544" s="225">
        <v>0</v>
      </c>
      <c r="T544" s="226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227" t="s">
        <v>289</v>
      </c>
      <c r="AT544" s="227" t="s">
        <v>204</v>
      </c>
      <c r="AU544" s="227" t="s">
        <v>87</v>
      </c>
      <c r="AY544" s="18" t="s">
        <v>202</v>
      </c>
      <c r="BE544" s="122">
        <f>IF(N544="základná",J544,0)</f>
        <v>0</v>
      </c>
      <c r="BF544" s="122">
        <f>IF(N544="znížená",J544,0)</f>
        <v>0</v>
      </c>
      <c r="BG544" s="122">
        <f>IF(N544="zákl. prenesená",J544,0)</f>
        <v>0</v>
      </c>
      <c r="BH544" s="122">
        <f>IF(N544="zníž. prenesená",J544,0)</f>
        <v>0</v>
      </c>
      <c r="BI544" s="122">
        <f>IF(N544="nulová",J544,0)</f>
        <v>0</v>
      </c>
      <c r="BJ544" s="18" t="s">
        <v>87</v>
      </c>
      <c r="BK544" s="122">
        <f>ROUND(I544*H544,2)</f>
        <v>0</v>
      </c>
      <c r="BL544" s="18" t="s">
        <v>289</v>
      </c>
      <c r="BM544" s="227" t="s">
        <v>1024</v>
      </c>
    </row>
    <row r="545" spans="1:65" s="12" customFormat="1" ht="22.9" customHeight="1">
      <c r="B545" s="199"/>
      <c r="C545" s="200"/>
      <c r="D545" s="201" t="s">
        <v>76</v>
      </c>
      <c r="E545" s="213" t="s">
        <v>1025</v>
      </c>
      <c r="F545" s="213" t="s">
        <v>1026</v>
      </c>
      <c r="G545" s="200"/>
      <c r="H545" s="200"/>
      <c r="I545" s="203"/>
      <c r="J545" s="214">
        <f>BK545</f>
        <v>0</v>
      </c>
      <c r="K545" s="200"/>
      <c r="L545" s="205"/>
      <c r="M545" s="206"/>
      <c r="N545" s="207"/>
      <c r="O545" s="207"/>
      <c r="P545" s="208">
        <f>SUM(P546:P555)</f>
        <v>0</v>
      </c>
      <c r="Q545" s="207"/>
      <c r="R545" s="208">
        <f>SUM(R546:R555)</f>
        <v>8.1393000000000004E-3</v>
      </c>
      <c r="S545" s="207"/>
      <c r="T545" s="209">
        <f>SUM(T546:T555)</f>
        <v>0</v>
      </c>
      <c r="AR545" s="210" t="s">
        <v>87</v>
      </c>
      <c r="AT545" s="211" t="s">
        <v>76</v>
      </c>
      <c r="AU545" s="211" t="s">
        <v>81</v>
      </c>
      <c r="AY545" s="210" t="s">
        <v>202</v>
      </c>
      <c r="BK545" s="212">
        <f>SUM(BK546:BK555)</f>
        <v>0</v>
      </c>
    </row>
    <row r="546" spans="1:65" s="2" customFormat="1" ht="37.9" customHeight="1">
      <c r="A546" s="36"/>
      <c r="B546" s="37"/>
      <c r="C546" s="215" t="s">
        <v>1027</v>
      </c>
      <c r="D546" s="215" t="s">
        <v>204</v>
      </c>
      <c r="E546" s="216" t="s">
        <v>1028</v>
      </c>
      <c r="F546" s="217" t="s">
        <v>1029</v>
      </c>
      <c r="G546" s="218" t="s">
        <v>223</v>
      </c>
      <c r="H546" s="219">
        <v>10.435</v>
      </c>
      <c r="I546" s="220"/>
      <c r="J546" s="221">
        <f>ROUND(I546*H546,2)</f>
        <v>0</v>
      </c>
      <c r="K546" s="222"/>
      <c r="L546" s="39"/>
      <c r="M546" s="223" t="s">
        <v>1</v>
      </c>
      <c r="N546" s="224" t="s">
        <v>43</v>
      </c>
      <c r="O546" s="73"/>
      <c r="P546" s="225">
        <f>O546*H546</f>
        <v>0</v>
      </c>
      <c r="Q546" s="225">
        <v>7.7999999999999999E-4</v>
      </c>
      <c r="R546" s="225">
        <f>Q546*H546</f>
        <v>8.1393000000000004E-3</v>
      </c>
      <c r="S546" s="225">
        <v>0</v>
      </c>
      <c r="T546" s="226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227" t="s">
        <v>289</v>
      </c>
      <c r="AT546" s="227" t="s">
        <v>204</v>
      </c>
      <c r="AU546" s="227" t="s">
        <v>87</v>
      </c>
      <c r="AY546" s="18" t="s">
        <v>202</v>
      </c>
      <c r="BE546" s="122">
        <f>IF(N546="základná",J546,0)</f>
        <v>0</v>
      </c>
      <c r="BF546" s="122">
        <f>IF(N546="znížená",J546,0)</f>
        <v>0</v>
      </c>
      <c r="BG546" s="122">
        <f>IF(N546="zákl. prenesená",J546,0)</f>
        <v>0</v>
      </c>
      <c r="BH546" s="122">
        <f>IF(N546="zníž. prenesená",J546,0)</f>
        <v>0</v>
      </c>
      <c r="BI546" s="122">
        <f>IF(N546="nulová",J546,0)</f>
        <v>0</v>
      </c>
      <c r="BJ546" s="18" t="s">
        <v>87</v>
      </c>
      <c r="BK546" s="122">
        <f>ROUND(I546*H546,2)</f>
        <v>0</v>
      </c>
      <c r="BL546" s="18" t="s">
        <v>289</v>
      </c>
      <c r="BM546" s="227" t="s">
        <v>1030</v>
      </c>
    </row>
    <row r="547" spans="1:65" s="16" customFormat="1" ht="11.25">
      <c r="B547" s="262"/>
      <c r="C547" s="263"/>
      <c r="D547" s="230" t="s">
        <v>210</v>
      </c>
      <c r="E547" s="264" t="s">
        <v>1</v>
      </c>
      <c r="F547" s="265" t="s">
        <v>1031</v>
      </c>
      <c r="G547" s="263"/>
      <c r="H547" s="264" t="s">
        <v>1</v>
      </c>
      <c r="I547" s="266"/>
      <c r="J547" s="263"/>
      <c r="K547" s="263"/>
      <c r="L547" s="267"/>
      <c r="M547" s="268"/>
      <c r="N547" s="269"/>
      <c r="O547" s="269"/>
      <c r="P547" s="269"/>
      <c r="Q547" s="269"/>
      <c r="R547" s="269"/>
      <c r="S547" s="269"/>
      <c r="T547" s="270"/>
      <c r="AT547" s="271" t="s">
        <v>210</v>
      </c>
      <c r="AU547" s="271" t="s">
        <v>87</v>
      </c>
      <c r="AV547" s="16" t="s">
        <v>81</v>
      </c>
      <c r="AW547" s="16" t="s">
        <v>33</v>
      </c>
      <c r="AX547" s="16" t="s">
        <v>77</v>
      </c>
      <c r="AY547" s="271" t="s">
        <v>202</v>
      </c>
    </row>
    <row r="548" spans="1:65" s="13" customFormat="1" ht="11.25">
      <c r="B548" s="228"/>
      <c r="C548" s="229"/>
      <c r="D548" s="230" t="s">
        <v>210</v>
      </c>
      <c r="E548" s="231" t="s">
        <v>1</v>
      </c>
      <c r="F548" s="232" t="s">
        <v>1032</v>
      </c>
      <c r="G548" s="229"/>
      <c r="H548" s="233">
        <v>4.8600000000000003</v>
      </c>
      <c r="I548" s="234"/>
      <c r="J548" s="229"/>
      <c r="K548" s="229"/>
      <c r="L548" s="235"/>
      <c r="M548" s="236"/>
      <c r="N548" s="237"/>
      <c r="O548" s="237"/>
      <c r="P548" s="237"/>
      <c r="Q548" s="237"/>
      <c r="R548" s="237"/>
      <c r="S548" s="237"/>
      <c r="T548" s="238"/>
      <c r="AT548" s="239" t="s">
        <v>210</v>
      </c>
      <c r="AU548" s="239" t="s">
        <v>87</v>
      </c>
      <c r="AV548" s="13" t="s">
        <v>87</v>
      </c>
      <c r="AW548" s="13" t="s">
        <v>33</v>
      </c>
      <c r="AX548" s="13" t="s">
        <v>77</v>
      </c>
      <c r="AY548" s="239" t="s">
        <v>202</v>
      </c>
    </row>
    <row r="549" spans="1:65" s="13" customFormat="1" ht="11.25">
      <c r="B549" s="228"/>
      <c r="C549" s="229"/>
      <c r="D549" s="230" t="s">
        <v>210</v>
      </c>
      <c r="E549" s="231" t="s">
        <v>1</v>
      </c>
      <c r="F549" s="232" t="s">
        <v>1033</v>
      </c>
      <c r="G549" s="229"/>
      <c r="H549" s="233">
        <v>1.1579999999999999</v>
      </c>
      <c r="I549" s="234"/>
      <c r="J549" s="229"/>
      <c r="K549" s="229"/>
      <c r="L549" s="235"/>
      <c r="M549" s="236"/>
      <c r="N549" s="237"/>
      <c r="O549" s="237"/>
      <c r="P549" s="237"/>
      <c r="Q549" s="237"/>
      <c r="R549" s="237"/>
      <c r="S549" s="237"/>
      <c r="T549" s="238"/>
      <c r="AT549" s="239" t="s">
        <v>210</v>
      </c>
      <c r="AU549" s="239" t="s">
        <v>87</v>
      </c>
      <c r="AV549" s="13" t="s">
        <v>87</v>
      </c>
      <c r="AW549" s="13" t="s">
        <v>33</v>
      </c>
      <c r="AX549" s="13" t="s">
        <v>77</v>
      </c>
      <c r="AY549" s="239" t="s">
        <v>202</v>
      </c>
    </row>
    <row r="550" spans="1:65" s="13" customFormat="1" ht="11.25">
      <c r="B550" s="228"/>
      <c r="C550" s="229"/>
      <c r="D550" s="230" t="s">
        <v>210</v>
      </c>
      <c r="E550" s="231" t="s">
        <v>1</v>
      </c>
      <c r="F550" s="232" t="s">
        <v>1034</v>
      </c>
      <c r="G550" s="229"/>
      <c r="H550" s="233">
        <v>0.49399999999999999</v>
      </c>
      <c r="I550" s="234"/>
      <c r="J550" s="229"/>
      <c r="K550" s="229"/>
      <c r="L550" s="235"/>
      <c r="M550" s="236"/>
      <c r="N550" s="237"/>
      <c r="O550" s="237"/>
      <c r="P550" s="237"/>
      <c r="Q550" s="237"/>
      <c r="R550" s="237"/>
      <c r="S550" s="237"/>
      <c r="T550" s="238"/>
      <c r="AT550" s="239" t="s">
        <v>210</v>
      </c>
      <c r="AU550" s="239" t="s">
        <v>87</v>
      </c>
      <c r="AV550" s="13" t="s">
        <v>87</v>
      </c>
      <c r="AW550" s="13" t="s">
        <v>33</v>
      </c>
      <c r="AX550" s="13" t="s">
        <v>77</v>
      </c>
      <c r="AY550" s="239" t="s">
        <v>202</v>
      </c>
    </row>
    <row r="551" spans="1:65" s="13" customFormat="1" ht="11.25">
      <c r="B551" s="228"/>
      <c r="C551" s="229"/>
      <c r="D551" s="230" t="s">
        <v>210</v>
      </c>
      <c r="E551" s="231" t="s">
        <v>1</v>
      </c>
      <c r="F551" s="232" t="s">
        <v>1035</v>
      </c>
      <c r="G551" s="229"/>
      <c r="H551" s="233">
        <v>0.99</v>
      </c>
      <c r="I551" s="234"/>
      <c r="J551" s="229"/>
      <c r="K551" s="229"/>
      <c r="L551" s="235"/>
      <c r="M551" s="236"/>
      <c r="N551" s="237"/>
      <c r="O551" s="237"/>
      <c r="P551" s="237"/>
      <c r="Q551" s="237"/>
      <c r="R551" s="237"/>
      <c r="S551" s="237"/>
      <c r="T551" s="238"/>
      <c r="AT551" s="239" t="s">
        <v>210</v>
      </c>
      <c r="AU551" s="239" t="s">
        <v>87</v>
      </c>
      <c r="AV551" s="13" t="s">
        <v>87</v>
      </c>
      <c r="AW551" s="13" t="s">
        <v>33</v>
      </c>
      <c r="AX551" s="13" t="s">
        <v>77</v>
      </c>
      <c r="AY551" s="239" t="s">
        <v>202</v>
      </c>
    </row>
    <row r="552" spans="1:65" s="13" customFormat="1" ht="11.25">
      <c r="B552" s="228"/>
      <c r="C552" s="229"/>
      <c r="D552" s="230" t="s">
        <v>210</v>
      </c>
      <c r="E552" s="231" t="s">
        <v>1</v>
      </c>
      <c r="F552" s="232" t="s">
        <v>1036</v>
      </c>
      <c r="G552" s="229"/>
      <c r="H552" s="233">
        <v>2.3180000000000001</v>
      </c>
      <c r="I552" s="234"/>
      <c r="J552" s="229"/>
      <c r="K552" s="229"/>
      <c r="L552" s="235"/>
      <c r="M552" s="236"/>
      <c r="N552" s="237"/>
      <c r="O552" s="237"/>
      <c r="P552" s="237"/>
      <c r="Q552" s="237"/>
      <c r="R552" s="237"/>
      <c r="S552" s="237"/>
      <c r="T552" s="238"/>
      <c r="AT552" s="239" t="s">
        <v>210</v>
      </c>
      <c r="AU552" s="239" t="s">
        <v>87</v>
      </c>
      <c r="AV552" s="13" t="s">
        <v>87</v>
      </c>
      <c r="AW552" s="13" t="s">
        <v>33</v>
      </c>
      <c r="AX552" s="13" t="s">
        <v>77</v>
      </c>
      <c r="AY552" s="239" t="s">
        <v>202</v>
      </c>
    </row>
    <row r="553" spans="1:65" s="13" customFormat="1" ht="11.25">
      <c r="B553" s="228"/>
      <c r="C553" s="229"/>
      <c r="D553" s="230" t="s">
        <v>210</v>
      </c>
      <c r="E553" s="231" t="s">
        <v>1</v>
      </c>
      <c r="F553" s="232" t="s">
        <v>1037</v>
      </c>
      <c r="G553" s="229"/>
      <c r="H553" s="233">
        <v>0.27689999999999998</v>
      </c>
      <c r="I553" s="234"/>
      <c r="J553" s="229"/>
      <c r="K553" s="229"/>
      <c r="L553" s="235"/>
      <c r="M553" s="236"/>
      <c r="N553" s="237"/>
      <c r="O553" s="237"/>
      <c r="P553" s="237"/>
      <c r="Q553" s="237"/>
      <c r="R553" s="237"/>
      <c r="S553" s="237"/>
      <c r="T553" s="238"/>
      <c r="AT553" s="239" t="s">
        <v>210</v>
      </c>
      <c r="AU553" s="239" t="s">
        <v>87</v>
      </c>
      <c r="AV553" s="13" t="s">
        <v>87</v>
      </c>
      <c r="AW553" s="13" t="s">
        <v>33</v>
      </c>
      <c r="AX553" s="13" t="s">
        <v>77</v>
      </c>
      <c r="AY553" s="239" t="s">
        <v>202</v>
      </c>
    </row>
    <row r="554" spans="1:65" s="13" customFormat="1" ht="11.25">
      <c r="B554" s="228"/>
      <c r="C554" s="229"/>
      <c r="D554" s="230" t="s">
        <v>210</v>
      </c>
      <c r="E554" s="231" t="s">
        <v>1</v>
      </c>
      <c r="F554" s="232" t="s">
        <v>1038</v>
      </c>
      <c r="G554" s="229"/>
      <c r="H554" s="233">
        <v>0.33800000000000002</v>
      </c>
      <c r="I554" s="234"/>
      <c r="J554" s="229"/>
      <c r="K554" s="229"/>
      <c r="L554" s="235"/>
      <c r="M554" s="236"/>
      <c r="N554" s="237"/>
      <c r="O554" s="237"/>
      <c r="P554" s="237"/>
      <c r="Q554" s="237"/>
      <c r="R554" s="237"/>
      <c r="S554" s="237"/>
      <c r="T554" s="238"/>
      <c r="AT554" s="239" t="s">
        <v>210</v>
      </c>
      <c r="AU554" s="239" t="s">
        <v>87</v>
      </c>
      <c r="AV554" s="13" t="s">
        <v>87</v>
      </c>
      <c r="AW554" s="13" t="s">
        <v>33</v>
      </c>
      <c r="AX554" s="13" t="s">
        <v>77</v>
      </c>
      <c r="AY554" s="239" t="s">
        <v>202</v>
      </c>
    </row>
    <row r="555" spans="1:65" s="14" customFormat="1" ht="11.25">
      <c r="B555" s="240"/>
      <c r="C555" s="241"/>
      <c r="D555" s="230" t="s">
        <v>210</v>
      </c>
      <c r="E555" s="242" t="s">
        <v>1</v>
      </c>
      <c r="F555" s="243" t="s">
        <v>227</v>
      </c>
      <c r="G555" s="241"/>
      <c r="H555" s="244">
        <v>10.434900000000001</v>
      </c>
      <c r="I555" s="245"/>
      <c r="J555" s="241"/>
      <c r="K555" s="241"/>
      <c r="L555" s="246"/>
      <c r="M555" s="247"/>
      <c r="N555" s="248"/>
      <c r="O555" s="248"/>
      <c r="P555" s="248"/>
      <c r="Q555" s="248"/>
      <c r="R555" s="248"/>
      <c r="S555" s="248"/>
      <c r="T555" s="249"/>
      <c r="AT555" s="250" t="s">
        <v>210</v>
      </c>
      <c r="AU555" s="250" t="s">
        <v>87</v>
      </c>
      <c r="AV555" s="14" t="s">
        <v>215</v>
      </c>
      <c r="AW555" s="14" t="s">
        <v>33</v>
      </c>
      <c r="AX555" s="14" t="s">
        <v>81</v>
      </c>
      <c r="AY555" s="250" t="s">
        <v>202</v>
      </c>
    </row>
    <row r="556" spans="1:65" s="12" customFormat="1" ht="25.9" customHeight="1">
      <c r="B556" s="199"/>
      <c r="C556" s="200"/>
      <c r="D556" s="201" t="s">
        <v>76</v>
      </c>
      <c r="E556" s="202" t="s">
        <v>1039</v>
      </c>
      <c r="F556" s="202" t="s">
        <v>1040</v>
      </c>
      <c r="G556" s="200"/>
      <c r="H556" s="200"/>
      <c r="I556" s="203"/>
      <c r="J556" s="204">
        <f>BK556</f>
        <v>0</v>
      </c>
      <c r="K556" s="200"/>
      <c r="L556" s="205"/>
      <c r="M556" s="206"/>
      <c r="N556" s="207"/>
      <c r="O556" s="207"/>
      <c r="P556" s="208">
        <f>SUM(P557:P711)</f>
        <v>0</v>
      </c>
      <c r="Q556" s="207"/>
      <c r="R556" s="208">
        <f>SUM(R557:R711)</f>
        <v>0</v>
      </c>
      <c r="S556" s="207"/>
      <c r="T556" s="209">
        <f>SUM(T557:T711)</f>
        <v>0</v>
      </c>
      <c r="AR556" s="210" t="s">
        <v>208</v>
      </c>
      <c r="AT556" s="211" t="s">
        <v>76</v>
      </c>
      <c r="AU556" s="211" t="s">
        <v>77</v>
      </c>
      <c r="AY556" s="210" t="s">
        <v>202</v>
      </c>
      <c r="BK556" s="212">
        <f>SUM(BK557:BK711)</f>
        <v>0</v>
      </c>
    </row>
    <row r="557" spans="1:65" s="2" customFormat="1" ht="24.2" customHeight="1">
      <c r="A557" s="36"/>
      <c r="B557" s="37"/>
      <c r="C557" s="215" t="s">
        <v>1041</v>
      </c>
      <c r="D557" s="215" t="s">
        <v>204</v>
      </c>
      <c r="E557" s="216" t="s">
        <v>1042</v>
      </c>
      <c r="F557" s="217" t="s">
        <v>1043</v>
      </c>
      <c r="G557" s="218" t="s">
        <v>287</v>
      </c>
      <c r="H557" s="219">
        <v>1</v>
      </c>
      <c r="I557" s="220"/>
      <c r="J557" s="221">
        <f>ROUND(I557*H557,2)</f>
        <v>0</v>
      </c>
      <c r="K557" s="222"/>
      <c r="L557" s="39"/>
      <c r="M557" s="223" t="s">
        <v>1</v>
      </c>
      <c r="N557" s="224" t="s">
        <v>43</v>
      </c>
      <c r="O557" s="73"/>
      <c r="P557" s="225">
        <f>O557*H557</f>
        <v>0</v>
      </c>
      <c r="Q557" s="225">
        <v>0</v>
      </c>
      <c r="R557" s="225">
        <f>Q557*H557</f>
        <v>0</v>
      </c>
      <c r="S557" s="225">
        <v>0</v>
      </c>
      <c r="T557" s="226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227" t="s">
        <v>289</v>
      </c>
      <c r="AT557" s="227" t="s">
        <v>204</v>
      </c>
      <c r="AU557" s="227" t="s">
        <v>81</v>
      </c>
      <c r="AY557" s="18" t="s">
        <v>202</v>
      </c>
      <c r="BE557" s="122">
        <f>IF(N557="základná",J557,0)</f>
        <v>0</v>
      </c>
      <c r="BF557" s="122">
        <f>IF(N557="znížená",J557,0)</f>
        <v>0</v>
      </c>
      <c r="BG557" s="122">
        <f>IF(N557="zákl. prenesená",J557,0)</f>
        <v>0</v>
      </c>
      <c r="BH557" s="122">
        <f>IF(N557="zníž. prenesená",J557,0)</f>
        <v>0</v>
      </c>
      <c r="BI557" s="122">
        <f>IF(N557="nulová",J557,0)</f>
        <v>0</v>
      </c>
      <c r="BJ557" s="18" t="s">
        <v>87</v>
      </c>
      <c r="BK557" s="122">
        <f>ROUND(I557*H557,2)</f>
        <v>0</v>
      </c>
      <c r="BL557" s="18" t="s">
        <v>289</v>
      </c>
      <c r="BM557" s="227" t="s">
        <v>1044</v>
      </c>
    </row>
    <row r="558" spans="1:65" s="13" customFormat="1" ht="11.25">
      <c r="B558" s="228"/>
      <c r="C558" s="229"/>
      <c r="D558" s="230" t="s">
        <v>210</v>
      </c>
      <c r="E558" s="231" t="s">
        <v>1</v>
      </c>
      <c r="F558" s="232" t="s">
        <v>1045</v>
      </c>
      <c r="G558" s="229"/>
      <c r="H558" s="233">
        <v>1</v>
      </c>
      <c r="I558" s="234"/>
      <c r="J558" s="229"/>
      <c r="K558" s="229"/>
      <c r="L558" s="235"/>
      <c r="M558" s="236"/>
      <c r="N558" s="237"/>
      <c r="O558" s="237"/>
      <c r="P558" s="237"/>
      <c r="Q558" s="237"/>
      <c r="R558" s="237"/>
      <c r="S558" s="237"/>
      <c r="T558" s="238"/>
      <c r="AT558" s="239" t="s">
        <v>210</v>
      </c>
      <c r="AU558" s="239" t="s">
        <v>81</v>
      </c>
      <c r="AV558" s="13" t="s">
        <v>87</v>
      </c>
      <c r="AW558" s="13" t="s">
        <v>33</v>
      </c>
      <c r="AX558" s="13" t="s">
        <v>81</v>
      </c>
      <c r="AY558" s="239" t="s">
        <v>202</v>
      </c>
    </row>
    <row r="559" spans="1:65" s="16" customFormat="1" ht="11.25">
      <c r="B559" s="262"/>
      <c r="C559" s="263"/>
      <c r="D559" s="230" t="s">
        <v>210</v>
      </c>
      <c r="E559" s="264" t="s">
        <v>1</v>
      </c>
      <c r="F559" s="265" t="s">
        <v>1046</v>
      </c>
      <c r="G559" s="263"/>
      <c r="H559" s="264" t="s">
        <v>1</v>
      </c>
      <c r="I559" s="266"/>
      <c r="J559" s="263"/>
      <c r="K559" s="263"/>
      <c r="L559" s="267"/>
      <c r="M559" s="268"/>
      <c r="N559" s="269"/>
      <c r="O559" s="269"/>
      <c r="P559" s="269"/>
      <c r="Q559" s="269"/>
      <c r="R559" s="269"/>
      <c r="S559" s="269"/>
      <c r="T559" s="270"/>
      <c r="AT559" s="271" t="s">
        <v>210</v>
      </c>
      <c r="AU559" s="271" t="s">
        <v>81</v>
      </c>
      <c r="AV559" s="16" t="s">
        <v>81</v>
      </c>
      <c r="AW559" s="16" t="s">
        <v>33</v>
      </c>
      <c r="AX559" s="16" t="s">
        <v>77</v>
      </c>
      <c r="AY559" s="271" t="s">
        <v>202</v>
      </c>
    </row>
    <row r="560" spans="1:65" s="16" customFormat="1" ht="11.25">
      <c r="B560" s="262"/>
      <c r="C560" s="263"/>
      <c r="D560" s="230" t="s">
        <v>210</v>
      </c>
      <c r="E560" s="264" t="s">
        <v>1</v>
      </c>
      <c r="F560" s="265" t="s">
        <v>1047</v>
      </c>
      <c r="G560" s="263"/>
      <c r="H560" s="264" t="s">
        <v>1</v>
      </c>
      <c r="I560" s="266"/>
      <c r="J560" s="263"/>
      <c r="K560" s="263"/>
      <c r="L560" s="267"/>
      <c r="M560" s="268"/>
      <c r="N560" s="269"/>
      <c r="O560" s="269"/>
      <c r="P560" s="269"/>
      <c r="Q560" s="269"/>
      <c r="R560" s="269"/>
      <c r="S560" s="269"/>
      <c r="T560" s="270"/>
      <c r="AT560" s="271" t="s">
        <v>210</v>
      </c>
      <c r="AU560" s="271" t="s">
        <v>81</v>
      </c>
      <c r="AV560" s="16" t="s">
        <v>81</v>
      </c>
      <c r="AW560" s="16" t="s">
        <v>33</v>
      </c>
      <c r="AX560" s="16" t="s">
        <v>77</v>
      </c>
      <c r="AY560" s="271" t="s">
        <v>202</v>
      </c>
    </row>
    <row r="561" spans="1:65" s="2" customFormat="1" ht="49.15" customHeight="1">
      <c r="A561" s="36"/>
      <c r="B561" s="37"/>
      <c r="C561" s="215" t="s">
        <v>1048</v>
      </c>
      <c r="D561" s="215" t="s">
        <v>204</v>
      </c>
      <c r="E561" s="216" t="s">
        <v>1049</v>
      </c>
      <c r="F561" s="217" t="s">
        <v>1050</v>
      </c>
      <c r="G561" s="218" t="s">
        <v>223</v>
      </c>
      <c r="H561" s="219">
        <v>205</v>
      </c>
      <c r="I561" s="220"/>
      <c r="J561" s="221">
        <f>ROUND(I561*H561,2)</f>
        <v>0</v>
      </c>
      <c r="K561" s="222"/>
      <c r="L561" s="39"/>
      <c r="M561" s="223" t="s">
        <v>1</v>
      </c>
      <c r="N561" s="224" t="s">
        <v>43</v>
      </c>
      <c r="O561" s="73"/>
      <c r="P561" s="225">
        <f>O561*H561</f>
        <v>0</v>
      </c>
      <c r="Q561" s="225">
        <v>0</v>
      </c>
      <c r="R561" s="225">
        <f>Q561*H561</f>
        <v>0</v>
      </c>
      <c r="S561" s="225">
        <v>0</v>
      </c>
      <c r="T561" s="226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227" t="s">
        <v>289</v>
      </c>
      <c r="AT561" s="227" t="s">
        <v>204</v>
      </c>
      <c r="AU561" s="227" t="s">
        <v>81</v>
      </c>
      <c r="AY561" s="18" t="s">
        <v>202</v>
      </c>
      <c r="BE561" s="122">
        <f>IF(N561="základná",J561,0)</f>
        <v>0</v>
      </c>
      <c r="BF561" s="122">
        <f>IF(N561="znížená",J561,0)</f>
        <v>0</v>
      </c>
      <c r="BG561" s="122">
        <f>IF(N561="zákl. prenesená",J561,0)</f>
        <v>0</v>
      </c>
      <c r="BH561" s="122">
        <f>IF(N561="zníž. prenesená",J561,0)</f>
        <v>0</v>
      </c>
      <c r="BI561" s="122">
        <f>IF(N561="nulová",J561,0)</f>
        <v>0</v>
      </c>
      <c r="BJ561" s="18" t="s">
        <v>87</v>
      </c>
      <c r="BK561" s="122">
        <f>ROUND(I561*H561,2)</f>
        <v>0</v>
      </c>
      <c r="BL561" s="18" t="s">
        <v>289</v>
      </c>
      <c r="BM561" s="227" t="s">
        <v>1051</v>
      </c>
    </row>
    <row r="562" spans="1:65" s="16" customFormat="1" ht="11.25">
      <c r="B562" s="262"/>
      <c r="C562" s="263"/>
      <c r="D562" s="230" t="s">
        <v>210</v>
      </c>
      <c r="E562" s="264" t="s">
        <v>1</v>
      </c>
      <c r="F562" s="265" t="s">
        <v>1052</v>
      </c>
      <c r="G562" s="263"/>
      <c r="H562" s="264" t="s">
        <v>1</v>
      </c>
      <c r="I562" s="266"/>
      <c r="J562" s="263"/>
      <c r="K562" s="263"/>
      <c r="L562" s="267"/>
      <c r="M562" s="268"/>
      <c r="N562" s="269"/>
      <c r="O562" s="269"/>
      <c r="P562" s="269"/>
      <c r="Q562" s="269"/>
      <c r="R562" s="269"/>
      <c r="S562" s="269"/>
      <c r="T562" s="270"/>
      <c r="AT562" s="271" t="s">
        <v>210</v>
      </c>
      <c r="AU562" s="271" t="s">
        <v>81</v>
      </c>
      <c r="AV562" s="16" t="s">
        <v>81</v>
      </c>
      <c r="AW562" s="16" t="s">
        <v>33</v>
      </c>
      <c r="AX562" s="16" t="s">
        <v>77</v>
      </c>
      <c r="AY562" s="271" t="s">
        <v>202</v>
      </c>
    </row>
    <row r="563" spans="1:65" s="16" customFormat="1" ht="11.25">
      <c r="B563" s="262"/>
      <c r="C563" s="263"/>
      <c r="D563" s="230" t="s">
        <v>210</v>
      </c>
      <c r="E563" s="264" t="s">
        <v>1</v>
      </c>
      <c r="F563" s="265" t="s">
        <v>1047</v>
      </c>
      <c r="G563" s="263"/>
      <c r="H563" s="264" t="s">
        <v>1</v>
      </c>
      <c r="I563" s="266"/>
      <c r="J563" s="263"/>
      <c r="K563" s="263"/>
      <c r="L563" s="267"/>
      <c r="M563" s="268"/>
      <c r="N563" s="269"/>
      <c r="O563" s="269"/>
      <c r="P563" s="269"/>
      <c r="Q563" s="269"/>
      <c r="R563" s="269"/>
      <c r="S563" s="269"/>
      <c r="T563" s="270"/>
      <c r="AT563" s="271" t="s">
        <v>210</v>
      </c>
      <c r="AU563" s="271" t="s">
        <v>81</v>
      </c>
      <c r="AV563" s="16" t="s">
        <v>81</v>
      </c>
      <c r="AW563" s="16" t="s">
        <v>33</v>
      </c>
      <c r="AX563" s="16" t="s">
        <v>77</v>
      </c>
      <c r="AY563" s="271" t="s">
        <v>202</v>
      </c>
    </row>
    <row r="564" spans="1:65" s="13" customFormat="1" ht="11.25">
      <c r="B564" s="228"/>
      <c r="C564" s="229"/>
      <c r="D564" s="230" t="s">
        <v>210</v>
      </c>
      <c r="E564" s="231" t="s">
        <v>1</v>
      </c>
      <c r="F564" s="232" t="s">
        <v>1053</v>
      </c>
      <c r="G564" s="229"/>
      <c r="H564" s="233">
        <v>205</v>
      </c>
      <c r="I564" s="234"/>
      <c r="J564" s="229"/>
      <c r="K564" s="229"/>
      <c r="L564" s="235"/>
      <c r="M564" s="236"/>
      <c r="N564" s="237"/>
      <c r="O564" s="237"/>
      <c r="P564" s="237"/>
      <c r="Q564" s="237"/>
      <c r="R564" s="237"/>
      <c r="S564" s="237"/>
      <c r="T564" s="238"/>
      <c r="AT564" s="239" t="s">
        <v>210</v>
      </c>
      <c r="AU564" s="239" t="s">
        <v>81</v>
      </c>
      <c r="AV564" s="13" t="s">
        <v>87</v>
      </c>
      <c r="AW564" s="13" t="s">
        <v>33</v>
      </c>
      <c r="AX564" s="13" t="s">
        <v>81</v>
      </c>
      <c r="AY564" s="239" t="s">
        <v>202</v>
      </c>
    </row>
    <row r="565" spans="1:65" s="2" customFormat="1" ht="49.15" customHeight="1">
      <c r="A565" s="36"/>
      <c r="B565" s="37"/>
      <c r="C565" s="215" t="s">
        <v>1054</v>
      </c>
      <c r="D565" s="215" t="s">
        <v>204</v>
      </c>
      <c r="E565" s="216" t="s">
        <v>1055</v>
      </c>
      <c r="F565" s="217" t="s">
        <v>1056</v>
      </c>
      <c r="G565" s="218" t="s">
        <v>223</v>
      </c>
      <c r="H565" s="219">
        <v>342.3</v>
      </c>
      <c r="I565" s="220"/>
      <c r="J565" s="221">
        <f>ROUND(I565*H565,2)</f>
        <v>0</v>
      </c>
      <c r="K565" s="222"/>
      <c r="L565" s="39"/>
      <c r="M565" s="223" t="s">
        <v>1</v>
      </c>
      <c r="N565" s="224" t="s">
        <v>43</v>
      </c>
      <c r="O565" s="73"/>
      <c r="P565" s="225">
        <f>O565*H565</f>
        <v>0</v>
      </c>
      <c r="Q565" s="225">
        <v>0</v>
      </c>
      <c r="R565" s="225">
        <f>Q565*H565</f>
        <v>0</v>
      </c>
      <c r="S565" s="225">
        <v>0</v>
      </c>
      <c r="T565" s="226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227" t="s">
        <v>289</v>
      </c>
      <c r="AT565" s="227" t="s">
        <v>204</v>
      </c>
      <c r="AU565" s="227" t="s">
        <v>81</v>
      </c>
      <c r="AY565" s="18" t="s">
        <v>202</v>
      </c>
      <c r="BE565" s="122">
        <f>IF(N565="základná",J565,0)</f>
        <v>0</v>
      </c>
      <c r="BF565" s="122">
        <f>IF(N565="znížená",J565,0)</f>
        <v>0</v>
      </c>
      <c r="BG565" s="122">
        <f>IF(N565="zákl. prenesená",J565,0)</f>
        <v>0</v>
      </c>
      <c r="BH565" s="122">
        <f>IF(N565="zníž. prenesená",J565,0)</f>
        <v>0</v>
      </c>
      <c r="BI565" s="122">
        <f>IF(N565="nulová",J565,0)</f>
        <v>0</v>
      </c>
      <c r="BJ565" s="18" t="s">
        <v>87</v>
      </c>
      <c r="BK565" s="122">
        <f>ROUND(I565*H565,2)</f>
        <v>0</v>
      </c>
      <c r="BL565" s="18" t="s">
        <v>289</v>
      </c>
      <c r="BM565" s="227" t="s">
        <v>1057</v>
      </c>
    </row>
    <row r="566" spans="1:65" s="16" customFormat="1" ht="11.25">
      <c r="B566" s="262"/>
      <c r="C566" s="263"/>
      <c r="D566" s="230" t="s">
        <v>210</v>
      </c>
      <c r="E566" s="264" t="s">
        <v>1</v>
      </c>
      <c r="F566" s="265" t="s">
        <v>1052</v>
      </c>
      <c r="G566" s="263"/>
      <c r="H566" s="264" t="s">
        <v>1</v>
      </c>
      <c r="I566" s="266"/>
      <c r="J566" s="263"/>
      <c r="K566" s="263"/>
      <c r="L566" s="267"/>
      <c r="M566" s="268"/>
      <c r="N566" s="269"/>
      <c r="O566" s="269"/>
      <c r="P566" s="269"/>
      <c r="Q566" s="269"/>
      <c r="R566" s="269"/>
      <c r="S566" s="269"/>
      <c r="T566" s="270"/>
      <c r="AT566" s="271" t="s">
        <v>210</v>
      </c>
      <c r="AU566" s="271" t="s">
        <v>81</v>
      </c>
      <c r="AV566" s="16" t="s">
        <v>81</v>
      </c>
      <c r="AW566" s="16" t="s">
        <v>33</v>
      </c>
      <c r="AX566" s="16" t="s">
        <v>77</v>
      </c>
      <c r="AY566" s="271" t="s">
        <v>202</v>
      </c>
    </row>
    <row r="567" spans="1:65" s="16" customFormat="1" ht="11.25">
      <c r="B567" s="262"/>
      <c r="C567" s="263"/>
      <c r="D567" s="230" t="s">
        <v>210</v>
      </c>
      <c r="E567" s="264" t="s">
        <v>1</v>
      </c>
      <c r="F567" s="265" t="s">
        <v>1058</v>
      </c>
      <c r="G567" s="263"/>
      <c r="H567" s="264" t="s">
        <v>1</v>
      </c>
      <c r="I567" s="266"/>
      <c r="J567" s="263"/>
      <c r="K567" s="263"/>
      <c r="L567" s="267"/>
      <c r="M567" s="268"/>
      <c r="N567" s="269"/>
      <c r="O567" s="269"/>
      <c r="P567" s="269"/>
      <c r="Q567" s="269"/>
      <c r="R567" s="269"/>
      <c r="S567" s="269"/>
      <c r="T567" s="270"/>
      <c r="AT567" s="271" t="s">
        <v>210</v>
      </c>
      <c r="AU567" s="271" t="s">
        <v>81</v>
      </c>
      <c r="AV567" s="16" t="s">
        <v>81</v>
      </c>
      <c r="AW567" s="16" t="s">
        <v>33</v>
      </c>
      <c r="AX567" s="16" t="s">
        <v>77</v>
      </c>
      <c r="AY567" s="271" t="s">
        <v>202</v>
      </c>
    </row>
    <row r="568" spans="1:65" s="13" customFormat="1" ht="11.25">
      <c r="B568" s="228"/>
      <c r="C568" s="229"/>
      <c r="D568" s="230" t="s">
        <v>210</v>
      </c>
      <c r="E568" s="231" t="s">
        <v>1</v>
      </c>
      <c r="F568" s="232" t="s">
        <v>1059</v>
      </c>
      <c r="G568" s="229"/>
      <c r="H568" s="233">
        <v>342.3</v>
      </c>
      <c r="I568" s="234"/>
      <c r="J568" s="229"/>
      <c r="K568" s="229"/>
      <c r="L568" s="235"/>
      <c r="M568" s="236"/>
      <c r="N568" s="237"/>
      <c r="O568" s="237"/>
      <c r="P568" s="237"/>
      <c r="Q568" s="237"/>
      <c r="R568" s="237"/>
      <c r="S568" s="237"/>
      <c r="T568" s="238"/>
      <c r="AT568" s="239" t="s">
        <v>210</v>
      </c>
      <c r="AU568" s="239" t="s">
        <v>81</v>
      </c>
      <c r="AV568" s="13" t="s">
        <v>87</v>
      </c>
      <c r="AW568" s="13" t="s">
        <v>33</v>
      </c>
      <c r="AX568" s="13" t="s">
        <v>81</v>
      </c>
      <c r="AY568" s="239" t="s">
        <v>202</v>
      </c>
    </row>
    <row r="569" spans="1:65" s="2" customFormat="1" ht="49.15" customHeight="1">
      <c r="A569" s="36"/>
      <c r="B569" s="37"/>
      <c r="C569" s="215" t="s">
        <v>1060</v>
      </c>
      <c r="D569" s="215" t="s">
        <v>204</v>
      </c>
      <c r="E569" s="216" t="s">
        <v>1061</v>
      </c>
      <c r="F569" s="217" t="s">
        <v>1062</v>
      </c>
      <c r="G569" s="218" t="s">
        <v>223</v>
      </c>
      <c r="H569" s="219">
        <v>300</v>
      </c>
      <c r="I569" s="220"/>
      <c r="J569" s="221">
        <f>ROUND(I569*H569,2)</f>
        <v>0</v>
      </c>
      <c r="K569" s="222"/>
      <c r="L569" s="39"/>
      <c r="M569" s="223" t="s">
        <v>1</v>
      </c>
      <c r="N569" s="224" t="s">
        <v>43</v>
      </c>
      <c r="O569" s="73"/>
      <c r="P569" s="225">
        <f>O569*H569</f>
        <v>0</v>
      </c>
      <c r="Q569" s="225">
        <v>0</v>
      </c>
      <c r="R569" s="225">
        <f>Q569*H569</f>
        <v>0</v>
      </c>
      <c r="S569" s="225">
        <v>0</v>
      </c>
      <c r="T569" s="226">
        <f>S569*H569</f>
        <v>0</v>
      </c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R569" s="227" t="s">
        <v>289</v>
      </c>
      <c r="AT569" s="227" t="s">
        <v>204</v>
      </c>
      <c r="AU569" s="227" t="s">
        <v>81</v>
      </c>
      <c r="AY569" s="18" t="s">
        <v>202</v>
      </c>
      <c r="BE569" s="122">
        <f>IF(N569="základná",J569,0)</f>
        <v>0</v>
      </c>
      <c r="BF569" s="122">
        <f>IF(N569="znížená",J569,0)</f>
        <v>0</v>
      </c>
      <c r="BG569" s="122">
        <f>IF(N569="zákl. prenesená",J569,0)</f>
        <v>0</v>
      </c>
      <c r="BH569" s="122">
        <f>IF(N569="zníž. prenesená",J569,0)</f>
        <v>0</v>
      </c>
      <c r="BI569" s="122">
        <f>IF(N569="nulová",J569,0)</f>
        <v>0</v>
      </c>
      <c r="BJ569" s="18" t="s">
        <v>87</v>
      </c>
      <c r="BK569" s="122">
        <f>ROUND(I569*H569,2)</f>
        <v>0</v>
      </c>
      <c r="BL569" s="18" t="s">
        <v>289</v>
      </c>
      <c r="BM569" s="227" t="s">
        <v>1063</v>
      </c>
    </row>
    <row r="570" spans="1:65" s="16" customFormat="1" ht="11.25">
      <c r="B570" s="262"/>
      <c r="C570" s="263"/>
      <c r="D570" s="230" t="s">
        <v>210</v>
      </c>
      <c r="E570" s="264" t="s">
        <v>1</v>
      </c>
      <c r="F570" s="265" t="s">
        <v>1052</v>
      </c>
      <c r="G570" s="263"/>
      <c r="H570" s="264" t="s">
        <v>1</v>
      </c>
      <c r="I570" s="266"/>
      <c r="J570" s="263"/>
      <c r="K570" s="263"/>
      <c r="L570" s="267"/>
      <c r="M570" s="268"/>
      <c r="N570" s="269"/>
      <c r="O570" s="269"/>
      <c r="P570" s="269"/>
      <c r="Q570" s="269"/>
      <c r="R570" s="269"/>
      <c r="S570" s="269"/>
      <c r="T570" s="270"/>
      <c r="AT570" s="271" t="s">
        <v>210</v>
      </c>
      <c r="AU570" s="271" t="s">
        <v>81</v>
      </c>
      <c r="AV570" s="16" t="s">
        <v>81</v>
      </c>
      <c r="AW570" s="16" t="s">
        <v>33</v>
      </c>
      <c r="AX570" s="16" t="s">
        <v>77</v>
      </c>
      <c r="AY570" s="271" t="s">
        <v>202</v>
      </c>
    </row>
    <row r="571" spans="1:65" s="16" customFormat="1" ht="11.25">
      <c r="B571" s="262"/>
      <c r="C571" s="263"/>
      <c r="D571" s="230" t="s">
        <v>210</v>
      </c>
      <c r="E571" s="264" t="s">
        <v>1</v>
      </c>
      <c r="F571" s="265" t="s">
        <v>1047</v>
      </c>
      <c r="G571" s="263"/>
      <c r="H571" s="264" t="s">
        <v>1</v>
      </c>
      <c r="I571" s="266"/>
      <c r="J571" s="263"/>
      <c r="K571" s="263"/>
      <c r="L571" s="267"/>
      <c r="M571" s="268"/>
      <c r="N571" s="269"/>
      <c r="O571" s="269"/>
      <c r="P571" s="269"/>
      <c r="Q571" s="269"/>
      <c r="R571" s="269"/>
      <c r="S571" s="269"/>
      <c r="T571" s="270"/>
      <c r="AT571" s="271" t="s">
        <v>210</v>
      </c>
      <c r="AU571" s="271" t="s">
        <v>81</v>
      </c>
      <c r="AV571" s="16" t="s">
        <v>81</v>
      </c>
      <c r="AW571" s="16" t="s">
        <v>33</v>
      </c>
      <c r="AX571" s="16" t="s">
        <v>77</v>
      </c>
      <c r="AY571" s="271" t="s">
        <v>202</v>
      </c>
    </row>
    <row r="572" spans="1:65" s="13" customFormat="1" ht="11.25">
      <c r="B572" s="228"/>
      <c r="C572" s="229"/>
      <c r="D572" s="230" t="s">
        <v>210</v>
      </c>
      <c r="E572" s="231" t="s">
        <v>1</v>
      </c>
      <c r="F572" s="232" t="s">
        <v>1064</v>
      </c>
      <c r="G572" s="229"/>
      <c r="H572" s="233">
        <v>300</v>
      </c>
      <c r="I572" s="234"/>
      <c r="J572" s="229"/>
      <c r="K572" s="229"/>
      <c r="L572" s="235"/>
      <c r="M572" s="236"/>
      <c r="N572" s="237"/>
      <c r="O572" s="237"/>
      <c r="P572" s="237"/>
      <c r="Q572" s="237"/>
      <c r="R572" s="237"/>
      <c r="S572" s="237"/>
      <c r="T572" s="238"/>
      <c r="AT572" s="239" t="s">
        <v>210</v>
      </c>
      <c r="AU572" s="239" t="s">
        <v>81</v>
      </c>
      <c r="AV572" s="13" t="s">
        <v>87</v>
      </c>
      <c r="AW572" s="13" t="s">
        <v>33</v>
      </c>
      <c r="AX572" s="13" t="s">
        <v>81</v>
      </c>
      <c r="AY572" s="239" t="s">
        <v>202</v>
      </c>
    </row>
    <row r="573" spans="1:65" s="2" customFormat="1" ht="49.15" customHeight="1">
      <c r="A573" s="36"/>
      <c r="B573" s="37"/>
      <c r="C573" s="215" t="s">
        <v>1065</v>
      </c>
      <c r="D573" s="215" t="s">
        <v>204</v>
      </c>
      <c r="E573" s="216" t="s">
        <v>1066</v>
      </c>
      <c r="F573" s="217" t="s">
        <v>1067</v>
      </c>
      <c r="G573" s="218" t="s">
        <v>223</v>
      </c>
      <c r="H573" s="219">
        <v>285</v>
      </c>
      <c r="I573" s="220"/>
      <c r="J573" s="221">
        <f>ROUND(I573*H573,2)</f>
        <v>0</v>
      </c>
      <c r="K573" s="222"/>
      <c r="L573" s="39"/>
      <c r="M573" s="223" t="s">
        <v>1</v>
      </c>
      <c r="N573" s="224" t="s">
        <v>43</v>
      </c>
      <c r="O573" s="73"/>
      <c r="P573" s="225">
        <f>O573*H573</f>
        <v>0</v>
      </c>
      <c r="Q573" s="225">
        <v>0</v>
      </c>
      <c r="R573" s="225">
        <f>Q573*H573</f>
        <v>0</v>
      </c>
      <c r="S573" s="225">
        <v>0</v>
      </c>
      <c r="T573" s="226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227" t="s">
        <v>289</v>
      </c>
      <c r="AT573" s="227" t="s">
        <v>204</v>
      </c>
      <c r="AU573" s="227" t="s">
        <v>81</v>
      </c>
      <c r="AY573" s="18" t="s">
        <v>202</v>
      </c>
      <c r="BE573" s="122">
        <f>IF(N573="základná",J573,0)</f>
        <v>0</v>
      </c>
      <c r="BF573" s="122">
        <f>IF(N573="znížená",J573,0)</f>
        <v>0</v>
      </c>
      <c r="BG573" s="122">
        <f>IF(N573="zákl. prenesená",J573,0)</f>
        <v>0</v>
      </c>
      <c r="BH573" s="122">
        <f>IF(N573="zníž. prenesená",J573,0)</f>
        <v>0</v>
      </c>
      <c r="BI573" s="122">
        <f>IF(N573="nulová",J573,0)</f>
        <v>0</v>
      </c>
      <c r="BJ573" s="18" t="s">
        <v>87</v>
      </c>
      <c r="BK573" s="122">
        <f>ROUND(I573*H573,2)</f>
        <v>0</v>
      </c>
      <c r="BL573" s="18" t="s">
        <v>289</v>
      </c>
      <c r="BM573" s="227" t="s">
        <v>1068</v>
      </c>
    </row>
    <row r="574" spans="1:65" s="16" customFormat="1" ht="11.25">
      <c r="B574" s="262"/>
      <c r="C574" s="263"/>
      <c r="D574" s="230" t="s">
        <v>210</v>
      </c>
      <c r="E574" s="264" t="s">
        <v>1</v>
      </c>
      <c r="F574" s="265" t="s">
        <v>1052</v>
      </c>
      <c r="G574" s="263"/>
      <c r="H574" s="264" t="s">
        <v>1</v>
      </c>
      <c r="I574" s="266"/>
      <c r="J574" s="263"/>
      <c r="K574" s="263"/>
      <c r="L574" s="267"/>
      <c r="M574" s="268"/>
      <c r="N574" s="269"/>
      <c r="O574" s="269"/>
      <c r="P574" s="269"/>
      <c r="Q574" s="269"/>
      <c r="R574" s="269"/>
      <c r="S574" s="269"/>
      <c r="T574" s="270"/>
      <c r="AT574" s="271" t="s">
        <v>210</v>
      </c>
      <c r="AU574" s="271" t="s">
        <v>81</v>
      </c>
      <c r="AV574" s="16" t="s">
        <v>81</v>
      </c>
      <c r="AW574" s="16" t="s">
        <v>33</v>
      </c>
      <c r="AX574" s="16" t="s">
        <v>77</v>
      </c>
      <c r="AY574" s="271" t="s">
        <v>202</v>
      </c>
    </row>
    <row r="575" spans="1:65" s="16" customFormat="1" ht="11.25">
      <c r="B575" s="262"/>
      <c r="C575" s="263"/>
      <c r="D575" s="230" t="s">
        <v>210</v>
      </c>
      <c r="E575" s="264" t="s">
        <v>1</v>
      </c>
      <c r="F575" s="265" t="s">
        <v>1047</v>
      </c>
      <c r="G575" s="263"/>
      <c r="H575" s="264" t="s">
        <v>1</v>
      </c>
      <c r="I575" s="266"/>
      <c r="J575" s="263"/>
      <c r="K575" s="263"/>
      <c r="L575" s="267"/>
      <c r="M575" s="268"/>
      <c r="N575" s="269"/>
      <c r="O575" s="269"/>
      <c r="P575" s="269"/>
      <c r="Q575" s="269"/>
      <c r="R575" s="269"/>
      <c r="S575" s="269"/>
      <c r="T575" s="270"/>
      <c r="AT575" s="271" t="s">
        <v>210</v>
      </c>
      <c r="AU575" s="271" t="s">
        <v>81</v>
      </c>
      <c r="AV575" s="16" t="s">
        <v>81</v>
      </c>
      <c r="AW575" s="16" t="s">
        <v>33</v>
      </c>
      <c r="AX575" s="16" t="s">
        <v>77</v>
      </c>
      <c r="AY575" s="271" t="s">
        <v>202</v>
      </c>
    </row>
    <row r="576" spans="1:65" s="13" customFormat="1" ht="11.25">
      <c r="B576" s="228"/>
      <c r="C576" s="229"/>
      <c r="D576" s="230" t="s">
        <v>210</v>
      </c>
      <c r="E576" s="231" t="s">
        <v>1</v>
      </c>
      <c r="F576" s="232" t="s">
        <v>1069</v>
      </c>
      <c r="G576" s="229"/>
      <c r="H576" s="233">
        <v>285</v>
      </c>
      <c r="I576" s="234"/>
      <c r="J576" s="229"/>
      <c r="K576" s="229"/>
      <c r="L576" s="235"/>
      <c r="M576" s="236"/>
      <c r="N576" s="237"/>
      <c r="O576" s="237"/>
      <c r="P576" s="237"/>
      <c r="Q576" s="237"/>
      <c r="R576" s="237"/>
      <c r="S576" s="237"/>
      <c r="T576" s="238"/>
      <c r="AT576" s="239" t="s">
        <v>210</v>
      </c>
      <c r="AU576" s="239" t="s">
        <v>81</v>
      </c>
      <c r="AV576" s="13" t="s">
        <v>87</v>
      </c>
      <c r="AW576" s="13" t="s">
        <v>33</v>
      </c>
      <c r="AX576" s="13" t="s">
        <v>81</v>
      </c>
      <c r="AY576" s="239" t="s">
        <v>202</v>
      </c>
    </row>
    <row r="577" spans="1:65" s="2" customFormat="1" ht="49.15" customHeight="1">
      <c r="A577" s="36"/>
      <c r="B577" s="37"/>
      <c r="C577" s="215" t="s">
        <v>1070</v>
      </c>
      <c r="D577" s="215" t="s">
        <v>204</v>
      </c>
      <c r="E577" s="216" t="s">
        <v>1071</v>
      </c>
      <c r="F577" s="217" t="s">
        <v>1072</v>
      </c>
      <c r="G577" s="218" t="s">
        <v>223</v>
      </c>
      <c r="H577" s="219">
        <v>134.30000000000001</v>
      </c>
      <c r="I577" s="220"/>
      <c r="J577" s="221">
        <f>ROUND(I577*H577,2)</f>
        <v>0</v>
      </c>
      <c r="K577" s="222"/>
      <c r="L577" s="39"/>
      <c r="M577" s="223" t="s">
        <v>1</v>
      </c>
      <c r="N577" s="224" t="s">
        <v>43</v>
      </c>
      <c r="O577" s="73"/>
      <c r="P577" s="225">
        <f>O577*H577</f>
        <v>0</v>
      </c>
      <c r="Q577" s="225">
        <v>0</v>
      </c>
      <c r="R577" s="225">
        <f>Q577*H577</f>
        <v>0</v>
      </c>
      <c r="S577" s="225">
        <v>0</v>
      </c>
      <c r="T577" s="226">
        <f>S577*H577</f>
        <v>0</v>
      </c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R577" s="227" t="s">
        <v>289</v>
      </c>
      <c r="AT577" s="227" t="s">
        <v>204</v>
      </c>
      <c r="AU577" s="227" t="s">
        <v>81</v>
      </c>
      <c r="AY577" s="18" t="s">
        <v>202</v>
      </c>
      <c r="BE577" s="122">
        <f>IF(N577="základná",J577,0)</f>
        <v>0</v>
      </c>
      <c r="BF577" s="122">
        <f>IF(N577="znížená",J577,0)</f>
        <v>0</v>
      </c>
      <c r="BG577" s="122">
        <f>IF(N577="zákl. prenesená",J577,0)</f>
        <v>0</v>
      </c>
      <c r="BH577" s="122">
        <f>IF(N577="zníž. prenesená",J577,0)</f>
        <v>0</v>
      </c>
      <c r="BI577" s="122">
        <f>IF(N577="nulová",J577,0)</f>
        <v>0</v>
      </c>
      <c r="BJ577" s="18" t="s">
        <v>87</v>
      </c>
      <c r="BK577" s="122">
        <f>ROUND(I577*H577,2)</f>
        <v>0</v>
      </c>
      <c r="BL577" s="18" t="s">
        <v>289</v>
      </c>
      <c r="BM577" s="227" t="s">
        <v>1073</v>
      </c>
    </row>
    <row r="578" spans="1:65" s="16" customFormat="1" ht="11.25">
      <c r="B578" s="262"/>
      <c r="C578" s="263"/>
      <c r="D578" s="230" t="s">
        <v>210</v>
      </c>
      <c r="E578" s="264" t="s">
        <v>1</v>
      </c>
      <c r="F578" s="265" t="s">
        <v>1052</v>
      </c>
      <c r="G578" s="263"/>
      <c r="H578" s="264" t="s">
        <v>1</v>
      </c>
      <c r="I578" s="266"/>
      <c r="J578" s="263"/>
      <c r="K578" s="263"/>
      <c r="L578" s="267"/>
      <c r="M578" s="268"/>
      <c r="N578" s="269"/>
      <c r="O578" s="269"/>
      <c r="P578" s="269"/>
      <c r="Q578" s="269"/>
      <c r="R578" s="269"/>
      <c r="S578" s="269"/>
      <c r="T578" s="270"/>
      <c r="AT578" s="271" t="s">
        <v>210</v>
      </c>
      <c r="AU578" s="271" t="s">
        <v>81</v>
      </c>
      <c r="AV578" s="16" t="s">
        <v>81</v>
      </c>
      <c r="AW578" s="16" t="s">
        <v>33</v>
      </c>
      <c r="AX578" s="16" t="s">
        <v>77</v>
      </c>
      <c r="AY578" s="271" t="s">
        <v>202</v>
      </c>
    </row>
    <row r="579" spans="1:65" s="16" customFormat="1" ht="11.25">
      <c r="B579" s="262"/>
      <c r="C579" s="263"/>
      <c r="D579" s="230" t="s">
        <v>210</v>
      </c>
      <c r="E579" s="264" t="s">
        <v>1</v>
      </c>
      <c r="F579" s="265" t="s">
        <v>1047</v>
      </c>
      <c r="G579" s="263"/>
      <c r="H579" s="264" t="s">
        <v>1</v>
      </c>
      <c r="I579" s="266"/>
      <c r="J579" s="263"/>
      <c r="K579" s="263"/>
      <c r="L579" s="267"/>
      <c r="M579" s="268"/>
      <c r="N579" s="269"/>
      <c r="O579" s="269"/>
      <c r="P579" s="269"/>
      <c r="Q579" s="269"/>
      <c r="R579" s="269"/>
      <c r="S579" s="269"/>
      <c r="T579" s="270"/>
      <c r="AT579" s="271" t="s">
        <v>210</v>
      </c>
      <c r="AU579" s="271" t="s">
        <v>81</v>
      </c>
      <c r="AV579" s="16" t="s">
        <v>81</v>
      </c>
      <c r="AW579" s="16" t="s">
        <v>33</v>
      </c>
      <c r="AX579" s="16" t="s">
        <v>77</v>
      </c>
      <c r="AY579" s="271" t="s">
        <v>202</v>
      </c>
    </row>
    <row r="580" spans="1:65" s="13" customFormat="1" ht="11.25">
      <c r="B580" s="228"/>
      <c r="C580" s="229"/>
      <c r="D580" s="230" t="s">
        <v>210</v>
      </c>
      <c r="E580" s="231" t="s">
        <v>1</v>
      </c>
      <c r="F580" s="232" t="s">
        <v>1074</v>
      </c>
      <c r="G580" s="229"/>
      <c r="H580" s="233">
        <v>134.30000000000001</v>
      </c>
      <c r="I580" s="234"/>
      <c r="J580" s="229"/>
      <c r="K580" s="229"/>
      <c r="L580" s="235"/>
      <c r="M580" s="236"/>
      <c r="N580" s="237"/>
      <c r="O580" s="237"/>
      <c r="P580" s="237"/>
      <c r="Q580" s="237"/>
      <c r="R580" s="237"/>
      <c r="S580" s="237"/>
      <c r="T580" s="238"/>
      <c r="AT580" s="239" t="s">
        <v>210</v>
      </c>
      <c r="AU580" s="239" t="s">
        <v>81</v>
      </c>
      <c r="AV580" s="13" t="s">
        <v>87</v>
      </c>
      <c r="AW580" s="13" t="s">
        <v>33</v>
      </c>
      <c r="AX580" s="13" t="s">
        <v>81</v>
      </c>
      <c r="AY580" s="239" t="s">
        <v>202</v>
      </c>
    </row>
    <row r="581" spans="1:65" s="2" customFormat="1" ht="49.15" customHeight="1">
      <c r="A581" s="36"/>
      <c r="B581" s="37"/>
      <c r="C581" s="215" t="s">
        <v>1075</v>
      </c>
      <c r="D581" s="215" t="s">
        <v>204</v>
      </c>
      <c r="E581" s="216" t="s">
        <v>1076</v>
      </c>
      <c r="F581" s="217" t="s">
        <v>1077</v>
      </c>
      <c r="G581" s="218" t="s">
        <v>223</v>
      </c>
      <c r="H581" s="219">
        <v>252.4</v>
      </c>
      <c r="I581" s="220"/>
      <c r="J581" s="221">
        <f>ROUND(I581*H581,2)</f>
        <v>0</v>
      </c>
      <c r="K581" s="222"/>
      <c r="L581" s="39"/>
      <c r="M581" s="223" t="s">
        <v>1</v>
      </c>
      <c r="N581" s="224" t="s">
        <v>43</v>
      </c>
      <c r="O581" s="73"/>
      <c r="P581" s="225">
        <f>O581*H581</f>
        <v>0</v>
      </c>
      <c r="Q581" s="225">
        <v>0</v>
      </c>
      <c r="R581" s="225">
        <f>Q581*H581</f>
        <v>0</v>
      </c>
      <c r="S581" s="225">
        <v>0</v>
      </c>
      <c r="T581" s="226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227" t="s">
        <v>289</v>
      </c>
      <c r="AT581" s="227" t="s">
        <v>204</v>
      </c>
      <c r="AU581" s="227" t="s">
        <v>81</v>
      </c>
      <c r="AY581" s="18" t="s">
        <v>202</v>
      </c>
      <c r="BE581" s="122">
        <f>IF(N581="základná",J581,0)</f>
        <v>0</v>
      </c>
      <c r="BF581" s="122">
        <f>IF(N581="znížená",J581,0)</f>
        <v>0</v>
      </c>
      <c r="BG581" s="122">
        <f>IF(N581="zákl. prenesená",J581,0)</f>
        <v>0</v>
      </c>
      <c r="BH581" s="122">
        <f>IF(N581="zníž. prenesená",J581,0)</f>
        <v>0</v>
      </c>
      <c r="BI581" s="122">
        <f>IF(N581="nulová",J581,0)</f>
        <v>0</v>
      </c>
      <c r="BJ581" s="18" t="s">
        <v>87</v>
      </c>
      <c r="BK581" s="122">
        <f>ROUND(I581*H581,2)</f>
        <v>0</v>
      </c>
      <c r="BL581" s="18" t="s">
        <v>289</v>
      </c>
      <c r="BM581" s="227" t="s">
        <v>1078</v>
      </c>
    </row>
    <row r="582" spans="1:65" s="16" customFormat="1" ht="11.25">
      <c r="B582" s="262"/>
      <c r="C582" s="263"/>
      <c r="D582" s="230" t="s">
        <v>210</v>
      </c>
      <c r="E582" s="264" t="s">
        <v>1</v>
      </c>
      <c r="F582" s="265" t="s">
        <v>1052</v>
      </c>
      <c r="G582" s="263"/>
      <c r="H582" s="264" t="s">
        <v>1</v>
      </c>
      <c r="I582" s="266"/>
      <c r="J582" s="263"/>
      <c r="K582" s="263"/>
      <c r="L582" s="267"/>
      <c r="M582" s="268"/>
      <c r="N582" s="269"/>
      <c r="O582" s="269"/>
      <c r="P582" s="269"/>
      <c r="Q582" s="269"/>
      <c r="R582" s="269"/>
      <c r="S582" s="269"/>
      <c r="T582" s="270"/>
      <c r="AT582" s="271" t="s">
        <v>210</v>
      </c>
      <c r="AU582" s="271" t="s">
        <v>81</v>
      </c>
      <c r="AV582" s="16" t="s">
        <v>81</v>
      </c>
      <c r="AW582" s="16" t="s">
        <v>33</v>
      </c>
      <c r="AX582" s="16" t="s">
        <v>77</v>
      </c>
      <c r="AY582" s="271" t="s">
        <v>202</v>
      </c>
    </row>
    <row r="583" spans="1:65" s="16" customFormat="1" ht="11.25">
      <c r="B583" s="262"/>
      <c r="C583" s="263"/>
      <c r="D583" s="230" t="s">
        <v>210</v>
      </c>
      <c r="E583" s="264" t="s">
        <v>1</v>
      </c>
      <c r="F583" s="265" t="s">
        <v>1047</v>
      </c>
      <c r="G583" s="263"/>
      <c r="H583" s="264" t="s">
        <v>1</v>
      </c>
      <c r="I583" s="266"/>
      <c r="J583" s="263"/>
      <c r="K583" s="263"/>
      <c r="L583" s="267"/>
      <c r="M583" s="268"/>
      <c r="N583" s="269"/>
      <c r="O583" s="269"/>
      <c r="P583" s="269"/>
      <c r="Q583" s="269"/>
      <c r="R583" s="269"/>
      <c r="S583" s="269"/>
      <c r="T583" s="270"/>
      <c r="AT583" s="271" t="s">
        <v>210</v>
      </c>
      <c r="AU583" s="271" t="s">
        <v>81</v>
      </c>
      <c r="AV583" s="16" t="s">
        <v>81</v>
      </c>
      <c r="AW583" s="16" t="s">
        <v>33</v>
      </c>
      <c r="AX583" s="16" t="s">
        <v>77</v>
      </c>
      <c r="AY583" s="271" t="s">
        <v>202</v>
      </c>
    </row>
    <row r="584" spans="1:65" s="13" customFormat="1" ht="11.25">
      <c r="B584" s="228"/>
      <c r="C584" s="229"/>
      <c r="D584" s="230" t="s">
        <v>210</v>
      </c>
      <c r="E584" s="231" t="s">
        <v>1</v>
      </c>
      <c r="F584" s="232" t="s">
        <v>1079</v>
      </c>
      <c r="G584" s="229"/>
      <c r="H584" s="233">
        <v>252.4</v>
      </c>
      <c r="I584" s="234"/>
      <c r="J584" s="229"/>
      <c r="K584" s="229"/>
      <c r="L584" s="235"/>
      <c r="M584" s="236"/>
      <c r="N584" s="237"/>
      <c r="O584" s="237"/>
      <c r="P584" s="237"/>
      <c r="Q584" s="237"/>
      <c r="R584" s="237"/>
      <c r="S584" s="237"/>
      <c r="T584" s="238"/>
      <c r="AT584" s="239" t="s">
        <v>210</v>
      </c>
      <c r="AU584" s="239" t="s">
        <v>81</v>
      </c>
      <c r="AV584" s="13" t="s">
        <v>87</v>
      </c>
      <c r="AW584" s="13" t="s">
        <v>33</v>
      </c>
      <c r="AX584" s="13" t="s">
        <v>81</v>
      </c>
      <c r="AY584" s="239" t="s">
        <v>202</v>
      </c>
    </row>
    <row r="585" spans="1:65" s="2" customFormat="1" ht="49.15" customHeight="1">
      <c r="A585" s="36"/>
      <c r="B585" s="37"/>
      <c r="C585" s="215" t="s">
        <v>1080</v>
      </c>
      <c r="D585" s="215" t="s">
        <v>204</v>
      </c>
      <c r="E585" s="216" t="s">
        <v>1081</v>
      </c>
      <c r="F585" s="217" t="s">
        <v>1082</v>
      </c>
      <c r="G585" s="218" t="s">
        <v>223</v>
      </c>
      <c r="H585" s="219">
        <v>199</v>
      </c>
      <c r="I585" s="220"/>
      <c r="J585" s="221">
        <f>ROUND(I585*H585,2)</f>
        <v>0</v>
      </c>
      <c r="K585" s="222"/>
      <c r="L585" s="39"/>
      <c r="M585" s="223" t="s">
        <v>1</v>
      </c>
      <c r="N585" s="224" t="s">
        <v>43</v>
      </c>
      <c r="O585" s="73"/>
      <c r="P585" s="225">
        <f>O585*H585</f>
        <v>0</v>
      </c>
      <c r="Q585" s="225">
        <v>0</v>
      </c>
      <c r="R585" s="225">
        <f>Q585*H585</f>
        <v>0</v>
      </c>
      <c r="S585" s="225">
        <v>0</v>
      </c>
      <c r="T585" s="226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227" t="s">
        <v>289</v>
      </c>
      <c r="AT585" s="227" t="s">
        <v>204</v>
      </c>
      <c r="AU585" s="227" t="s">
        <v>81</v>
      </c>
      <c r="AY585" s="18" t="s">
        <v>202</v>
      </c>
      <c r="BE585" s="122">
        <f>IF(N585="základná",J585,0)</f>
        <v>0</v>
      </c>
      <c r="BF585" s="122">
        <f>IF(N585="znížená",J585,0)</f>
        <v>0</v>
      </c>
      <c r="BG585" s="122">
        <f>IF(N585="zákl. prenesená",J585,0)</f>
        <v>0</v>
      </c>
      <c r="BH585" s="122">
        <f>IF(N585="zníž. prenesená",J585,0)</f>
        <v>0</v>
      </c>
      <c r="BI585" s="122">
        <f>IF(N585="nulová",J585,0)</f>
        <v>0</v>
      </c>
      <c r="BJ585" s="18" t="s">
        <v>87</v>
      </c>
      <c r="BK585" s="122">
        <f>ROUND(I585*H585,2)</f>
        <v>0</v>
      </c>
      <c r="BL585" s="18" t="s">
        <v>289</v>
      </c>
      <c r="BM585" s="227" t="s">
        <v>1083</v>
      </c>
    </row>
    <row r="586" spans="1:65" s="16" customFormat="1" ht="11.25">
      <c r="B586" s="262"/>
      <c r="C586" s="263"/>
      <c r="D586" s="230" t="s">
        <v>210</v>
      </c>
      <c r="E586" s="264" t="s">
        <v>1</v>
      </c>
      <c r="F586" s="265" t="s">
        <v>1052</v>
      </c>
      <c r="G586" s="263"/>
      <c r="H586" s="264" t="s">
        <v>1</v>
      </c>
      <c r="I586" s="266"/>
      <c r="J586" s="263"/>
      <c r="K586" s="263"/>
      <c r="L586" s="267"/>
      <c r="M586" s="268"/>
      <c r="N586" s="269"/>
      <c r="O586" s="269"/>
      <c r="P586" s="269"/>
      <c r="Q586" s="269"/>
      <c r="R586" s="269"/>
      <c r="S586" s="269"/>
      <c r="T586" s="270"/>
      <c r="AT586" s="271" t="s">
        <v>210</v>
      </c>
      <c r="AU586" s="271" t="s">
        <v>81</v>
      </c>
      <c r="AV586" s="16" t="s">
        <v>81</v>
      </c>
      <c r="AW586" s="16" t="s">
        <v>33</v>
      </c>
      <c r="AX586" s="16" t="s">
        <v>77</v>
      </c>
      <c r="AY586" s="271" t="s">
        <v>202</v>
      </c>
    </row>
    <row r="587" spans="1:65" s="16" customFormat="1" ht="11.25">
      <c r="B587" s="262"/>
      <c r="C587" s="263"/>
      <c r="D587" s="230" t="s">
        <v>210</v>
      </c>
      <c r="E587" s="264" t="s">
        <v>1</v>
      </c>
      <c r="F587" s="265" t="s">
        <v>1047</v>
      </c>
      <c r="G587" s="263"/>
      <c r="H587" s="264" t="s">
        <v>1</v>
      </c>
      <c r="I587" s="266"/>
      <c r="J587" s="263"/>
      <c r="K587" s="263"/>
      <c r="L587" s="267"/>
      <c r="M587" s="268"/>
      <c r="N587" s="269"/>
      <c r="O587" s="269"/>
      <c r="P587" s="269"/>
      <c r="Q587" s="269"/>
      <c r="R587" s="269"/>
      <c r="S587" s="269"/>
      <c r="T587" s="270"/>
      <c r="AT587" s="271" t="s">
        <v>210</v>
      </c>
      <c r="AU587" s="271" t="s">
        <v>81</v>
      </c>
      <c r="AV587" s="16" t="s">
        <v>81</v>
      </c>
      <c r="AW587" s="16" t="s">
        <v>33</v>
      </c>
      <c r="AX587" s="16" t="s">
        <v>77</v>
      </c>
      <c r="AY587" s="271" t="s">
        <v>202</v>
      </c>
    </row>
    <row r="588" spans="1:65" s="13" customFormat="1" ht="11.25">
      <c r="B588" s="228"/>
      <c r="C588" s="229"/>
      <c r="D588" s="230" t="s">
        <v>210</v>
      </c>
      <c r="E588" s="231" t="s">
        <v>1</v>
      </c>
      <c r="F588" s="232" t="s">
        <v>1084</v>
      </c>
      <c r="G588" s="229"/>
      <c r="H588" s="233">
        <v>199</v>
      </c>
      <c r="I588" s="234"/>
      <c r="J588" s="229"/>
      <c r="K588" s="229"/>
      <c r="L588" s="235"/>
      <c r="M588" s="236"/>
      <c r="N588" s="237"/>
      <c r="O588" s="237"/>
      <c r="P588" s="237"/>
      <c r="Q588" s="237"/>
      <c r="R588" s="237"/>
      <c r="S588" s="237"/>
      <c r="T588" s="238"/>
      <c r="AT588" s="239" t="s">
        <v>210</v>
      </c>
      <c r="AU588" s="239" t="s">
        <v>81</v>
      </c>
      <c r="AV588" s="13" t="s">
        <v>87</v>
      </c>
      <c r="AW588" s="13" t="s">
        <v>33</v>
      </c>
      <c r="AX588" s="13" t="s">
        <v>81</v>
      </c>
      <c r="AY588" s="239" t="s">
        <v>202</v>
      </c>
    </row>
    <row r="589" spans="1:65" s="2" customFormat="1" ht="49.15" customHeight="1">
      <c r="A589" s="36"/>
      <c r="B589" s="37"/>
      <c r="C589" s="215" t="s">
        <v>1085</v>
      </c>
      <c r="D589" s="215" t="s">
        <v>204</v>
      </c>
      <c r="E589" s="216" t="s">
        <v>1086</v>
      </c>
      <c r="F589" s="217" t="s">
        <v>1087</v>
      </c>
      <c r="G589" s="218" t="s">
        <v>223</v>
      </c>
      <c r="H589" s="219">
        <v>156.19999999999999</v>
      </c>
      <c r="I589" s="220"/>
      <c r="J589" s="221">
        <f>ROUND(I589*H589,2)</f>
        <v>0</v>
      </c>
      <c r="K589" s="222"/>
      <c r="L589" s="39"/>
      <c r="M589" s="223" t="s">
        <v>1</v>
      </c>
      <c r="N589" s="224" t="s">
        <v>43</v>
      </c>
      <c r="O589" s="73"/>
      <c r="P589" s="225">
        <f>O589*H589</f>
        <v>0</v>
      </c>
      <c r="Q589" s="225">
        <v>0</v>
      </c>
      <c r="R589" s="225">
        <f>Q589*H589</f>
        <v>0</v>
      </c>
      <c r="S589" s="225">
        <v>0</v>
      </c>
      <c r="T589" s="226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227" t="s">
        <v>289</v>
      </c>
      <c r="AT589" s="227" t="s">
        <v>204</v>
      </c>
      <c r="AU589" s="227" t="s">
        <v>81</v>
      </c>
      <c r="AY589" s="18" t="s">
        <v>202</v>
      </c>
      <c r="BE589" s="122">
        <f>IF(N589="základná",J589,0)</f>
        <v>0</v>
      </c>
      <c r="BF589" s="122">
        <f>IF(N589="znížená",J589,0)</f>
        <v>0</v>
      </c>
      <c r="BG589" s="122">
        <f>IF(N589="zákl. prenesená",J589,0)</f>
        <v>0</v>
      </c>
      <c r="BH589" s="122">
        <f>IF(N589="zníž. prenesená",J589,0)</f>
        <v>0</v>
      </c>
      <c r="BI589" s="122">
        <f>IF(N589="nulová",J589,0)</f>
        <v>0</v>
      </c>
      <c r="BJ589" s="18" t="s">
        <v>87</v>
      </c>
      <c r="BK589" s="122">
        <f>ROUND(I589*H589,2)</f>
        <v>0</v>
      </c>
      <c r="BL589" s="18" t="s">
        <v>289</v>
      </c>
      <c r="BM589" s="227" t="s">
        <v>1088</v>
      </c>
    </row>
    <row r="590" spans="1:65" s="16" customFormat="1" ht="11.25">
      <c r="B590" s="262"/>
      <c r="C590" s="263"/>
      <c r="D590" s="230" t="s">
        <v>210</v>
      </c>
      <c r="E590" s="264" t="s">
        <v>1</v>
      </c>
      <c r="F590" s="265" t="s">
        <v>1052</v>
      </c>
      <c r="G590" s="263"/>
      <c r="H590" s="264" t="s">
        <v>1</v>
      </c>
      <c r="I590" s="266"/>
      <c r="J590" s="263"/>
      <c r="K590" s="263"/>
      <c r="L590" s="267"/>
      <c r="M590" s="268"/>
      <c r="N590" s="269"/>
      <c r="O590" s="269"/>
      <c r="P590" s="269"/>
      <c r="Q590" s="269"/>
      <c r="R590" s="269"/>
      <c r="S590" s="269"/>
      <c r="T590" s="270"/>
      <c r="AT590" s="271" t="s">
        <v>210</v>
      </c>
      <c r="AU590" s="271" t="s">
        <v>81</v>
      </c>
      <c r="AV590" s="16" t="s">
        <v>81</v>
      </c>
      <c r="AW590" s="16" t="s">
        <v>33</v>
      </c>
      <c r="AX590" s="16" t="s">
        <v>77</v>
      </c>
      <c r="AY590" s="271" t="s">
        <v>202</v>
      </c>
    </row>
    <row r="591" spans="1:65" s="16" customFormat="1" ht="11.25">
      <c r="B591" s="262"/>
      <c r="C591" s="263"/>
      <c r="D591" s="230" t="s">
        <v>210</v>
      </c>
      <c r="E591" s="264" t="s">
        <v>1</v>
      </c>
      <c r="F591" s="265" t="s">
        <v>1047</v>
      </c>
      <c r="G591" s="263"/>
      <c r="H591" s="264" t="s">
        <v>1</v>
      </c>
      <c r="I591" s="266"/>
      <c r="J591" s="263"/>
      <c r="K591" s="263"/>
      <c r="L591" s="267"/>
      <c r="M591" s="268"/>
      <c r="N591" s="269"/>
      <c r="O591" s="269"/>
      <c r="P591" s="269"/>
      <c r="Q591" s="269"/>
      <c r="R591" s="269"/>
      <c r="S591" s="269"/>
      <c r="T591" s="270"/>
      <c r="AT591" s="271" t="s">
        <v>210</v>
      </c>
      <c r="AU591" s="271" t="s">
        <v>81</v>
      </c>
      <c r="AV591" s="16" t="s">
        <v>81</v>
      </c>
      <c r="AW591" s="16" t="s">
        <v>33</v>
      </c>
      <c r="AX591" s="16" t="s">
        <v>77</v>
      </c>
      <c r="AY591" s="271" t="s">
        <v>202</v>
      </c>
    </row>
    <row r="592" spans="1:65" s="13" customFormat="1" ht="11.25">
      <c r="B592" s="228"/>
      <c r="C592" s="229"/>
      <c r="D592" s="230" t="s">
        <v>210</v>
      </c>
      <c r="E592" s="231" t="s">
        <v>1</v>
      </c>
      <c r="F592" s="232" t="s">
        <v>1089</v>
      </c>
      <c r="G592" s="229"/>
      <c r="H592" s="233">
        <v>156.19999999999999</v>
      </c>
      <c r="I592" s="234"/>
      <c r="J592" s="229"/>
      <c r="K592" s="229"/>
      <c r="L592" s="235"/>
      <c r="M592" s="236"/>
      <c r="N592" s="237"/>
      <c r="O592" s="237"/>
      <c r="P592" s="237"/>
      <c r="Q592" s="237"/>
      <c r="R592" s="237"/>
      <c r="S592" s="237"/>
      <c r="T592" s="238"/>
      <c r="AT592" s="239" t="s">
        <v>210</v>
      </c>
      <c r="AU592" s="239" t="s">
        <v>81</v>
      </c>
      <c r="AV592" s="13" t="s">
        <v>87</v>
      </c>
      <c r="AW592" s="13" t="s">
        <v>33</v>
      </c>
      <c r="AX592" s="13" t="s">
        <v>81</v>
      </c>
      <c r="AY592" s="239" t="s">
        <v>202</v>
      </c>
    </row>
    <row r="593" spans="1:65" s="2" customFormat="1" ht="24.2" customHeight="1">
      <c r="A593" s="36"/>
      <c r="B593" s="37"/>
      <c r="C593" s="215" t="s">
        <v>1090</v>
      </c>
      <c r="D593" s="215" t="s">
        <v>204</v>
      </c>
      <c r="E593" s="216" t="s">
        <v>1091</v>
      </c>
      <c r="F593" s="217" t="s">
        <v>1092</v>
      </c>
      <c r="G593" s="218" t="s">
        <v>287</v>
      </c>
      <c r="H593" s="219">
        <v>1</v>
      </c>
      <c r="I593" s="220"/>
      <c r="J593" s="221">
        <f>ROUND(I593*H593,2)</f>
        <v>0</v>
      </c>
      <c r="K593" s="222"/>
      <c r="L593" s="39"/>
      <c r="M593" s="223" t="s">
        <v>1</v>
      </c>
      <c r="N593" s="224" t="s">
        <v>43</v>
      </c>
      <c r="O593" s="73"/>
      <c r="P593" s="225">
        <f>O593*H593</f>
        <v>0</v>
      </c>
      <c r="Q593" s="225">
        <v>0</v>
      </c>
      <c r="R593" s="225">
        <f>Q593*H593</f>
        <v>0</v>
      </c>
      <c r="S593" s="225">
        <v>0</v>
      </c>
      <c r="T593" s="226">
        <f>S593*H593</f>
        <v>0</v>
      </c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R593" s="227" t="s">
        <v>289</v>
      </c>
      <c r="AT593" s="227" t="s">
        <v>204</v>
      </c>
      <c r="AU593" s="227" t="s">
        <v>81</v>
      </c>
      <c r="AY593" s="18" t="s">
        <v>202</v>
      </c>
      <c r="BE593" s="122">
        <f>IF(N593="základná",J593,0)</f>
        <v>0</v>
      </c>
      <c r="BF593" s="122">
        <f>IF(N593="znížená",J593,0)</f>
        <v>0</v>
      </c>
      <c r="BG593" s="122">
        <f>IF(N593="zákl. prenesená",J593,0)</f>
        <v>0</v>
      </c>
      <c r="BH593" s="122">
        <f>IF(N593="zníž. prenesená",J593,0)</f>
        <v>0</v>
      </c>
      <c r="BI593" s="122">
        <f>IF(N593="nulová",J593,0)</f>
        <v>0</v>
      </c>
      <c r="BJ593" s="18" t="s">
        <v>87</v>
      </c>
      <c r="BK593" s="122">
        <f>ROUND(I593*H593,2)</f>
        <v>0</v>
      </c>
      <c r="BL593" s="18" t="s">
        <v>289</v>
      </c>
      <c r="BM593" s="227" t="s">
        <v>1093</v>
      </c>
    </row>
    <row r="594" spans="1:65" s="13" customFormat="1" ht="11.25">
      <c r="B594" s="228"/>
      <c r="C594" s="229"/>
      <c r="D594" s="230" t="s">
        <v>210</v>
      </c>
      <c r="E594" s="231" t="s">
        <v>1</v>
      </c>
      <c r="F594" s="232" t="s">
        <v>1094</v>
      </c>
      <c r="G594" s="229"/>
      <c r="H594" s="233">
        <v>1</v>
      </c>
      <c r="I594" s="234"/>
      <c r="J594" s="229"/>
      <c r="K594" s="229"/>
      <c r="L594" s="235"/>
      <c r="M594" s="236"/>
      <c r="N594" s="237"/>
      <c r="O594" s="237"/>
      <c r="P594" s="237"/>
      <c r="Q594" s="237"/>
      <c r="R594" s="237"/>
      <c r="S594" s="237"/>
      <c r="T594" s="238"/>
      <c r="AT594" s="239" t="s">
        <v>210</v>
      </c>
      <c r="AU594" s="239" t="s">
        <v>81</v>
      </c>
      <c r="AV594" s="13" t="s">
        <v>87</v>
      </c>
      <c r="AW594" s="13" t="s">
        <v>33</v>
      </c>
      <c r="AX594" s="13" t="s">
        <v>81</v>
      </c>
      <c r="AY594" s="239" t="s">
        <v>202</v>
      </c>
    </row>
    <row r="595" spans="1:65" s="16" customFormat="1" ht="11.25">
      <c r="B595" s="262"/>
      <c r="C595" s="263"/>
      <c r="D595" s="230" t="s">
        <v>210</v>
      </c>
      <c r="E595" s="264" t="s">
        <v>1</v>
      </c>
      <c r="F595" s="265" t="s">
        <v>1047</v>
      </c>
      <c r="G595" s="263"/>
      <c r="H595" s="264" t="s">
        <v>1</v>
      </c>
      <c r="I595" s="266"/>
      <c r="J595" s="263"/>
      <c r="K595" s="263"/>
      <c r="L595" s="267"/>
      <c r="M595" s="268"/>
      <c r="N595" s="269"/>
      <c r="O595" s="269"/>
      <c r="P595" s="269"/>
      <c r="Q595" s="269"/>
      <c r="R595" s="269"/>
      <c r="S595" s="269"/>
      <c r="T595" s="270"/>
      <c r="AT595" s="271" t="s">
        <v>210</v>
      </c>
      <c r="AU595" s="271" t="s">
        <v>81</v>
      </c>
      <c r="AV595" s="16" t="s">
        <v>81</v>
      </c>
      <c r="AW595" s="16" t="s">
        <v>33</v>
      </c>
      <c r="AX595" s="16" t="s">
        <v>77</v>
      </c>
      <c r="AY595" s="271" t="s">
        <v>202</v>
      </c>
    </row>
    <row r="596" spans="1:65" s="2" customFormat="1" ht="37.9" customHeight="1">
      <c r="A596" s="36"/>
      <c r="B596" s="37"/>
      <c r="C596" s="215" t="s">
        <v>1095</v>
      </c>
      <c r="D596" s="215" t="s">
        <v>204</v>
      </c>
      <c r="E596" s="216" t="s">
        <v>1096</v>
      </c>
      <c r="F596" s="217" t="s">
        <v>1097</v>
      </c>
      <c r="G596" s="218" t="s">
        <v>287</v>
      </c>
      <c r="H596" s="219">
        <v>3</v>
      </c>
      <c r="I596" s="220"/>
      <c r="J596" s="221">
        <f>ROUND(I596*H596,2)</f>
        <v>0</v>
      </c>
      <c r="K596" s="222"/>
      <c r="L596" s="39"/>
      <c r="M596" s="223" t="s">
        <v>1</v>
      </c>
      <c r="N596" s="224" t="s">
        <v>43</v>
      </c>
      <c r="O596" s="73"/>
      <c r="P596" s="225">
        <f>O596*H596</f>
        <v>0</v>
      </c>
      <c r="Q596" s="225">
        <v>0</v>
      </c>
      <c r="R596" s="225">
        <f>Q596*H596</f>
        <v>0</v>
      </c>
      <c r="S596" s="225">
        <v>0</v>
      </c>
      <c r="T596" s="226">
        <f>S596*H596</f>
        <v>0</v>
      </c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R596" s="227" t="s">
        <v>289</v>
      </c>
      <c r="AT596" s="227" t="s">
        <v>204</v>
      </c>
      <c r="AU596" s="227" t="s">
        <v>81</v>
      </c>
      <c r="AY596" s="18" t="s">
        <v>202</v>
      </c>
      <c r="BE596" s="122">
        <f>IF(N596="základná",J596,0)</f>
        <v>0</v>
      </c>
      <c r="BF596" s="122">
        <f>IF(N596="znížená",J596,0)</f>
        <v>0</v>
      </c>
      <c r="BG596" s="122">
        <f>IF(N596="zákl. prenesená",J596,0)</f>
        <v>0</v>
      </c>
      <c r="BH596" s="122">
        <f>IF(N596="zníž. prenesená",J596,0)</f>
        <v>0</v>
      </c>
      <c r="BI596" s="122">
        <f>IF(N596="nulová",J596,0)</f>
        <v>0</v>
      </c>
      <c r="BJ596" s="18" t="s">
        <v>87</v>
      </c>
      <c r="BK596" s="122">
        <f>ROUND(I596*H596,2)</f>
        <v>0</v>
      </c>
      <c r="BL596" s="18" t="s">
        <v>289</v>
      </c>
      <c r="BM596" s="227" t="s">
        <v>1098</v>
      </c>
    </row>
    <row r="597" spans="1:65" s="13" customFormat="1" ht="11.25">
      <c r="B597" s="228"/>
      <c r="C597" s="229"/>
      <c r="D597" s="230" t="s">
        <v>210</v>
      </c>
      <c r="E597" s="231" t="s">
        <v>1</v>
      </c>
      <c r="F597" s="232" t="s">
        <v>1099</v>
      </c>
      <c r="G597" s="229"/>
      <c r="H597" s="233">
        <v>3</v>
      </c>
      <c r="I597" s="234"/>
      <c r="J597" s="229"/>
      <c r="K597" s="229"/>
      <c r="L597" s="235"/>
      <c r="M597" s="236"/>
      <c r="N597" s="237"/>
      <c r="O597" s="237"/>
      <c r="P597" s="237"/>
      <c r="Q597" s="237"/>
      <c r="R597" s="237"/>
      <c r="S597" s="237"/>
      <c r="T597" s="238"/>
      <c r="AT597" s="239" t="s">
        <v>210</v>
      </c>
      <c r="AU597" s="239" t="s">
        <v>81</v>
      </c>
      <c r="AV597" s="13" t="s">
        <v>87</v>
      </c>
      <c r="AW597" s="13" t="s">
        <v>33</v>
      </c>
      <c r="AX597" s="13" t="s">
        <v>81</v>
      </c>
      <c r="AY597" s="239" t="s">
        <v>202</v>
      </c>
    </row>
    <row r="598" spans="1:65" s="16" customFormat="1" ht="11.25">
      <c r="B598" s="262"/>
      <c r="C598" s="263"/>
      <c r="D598" s="230" t="s">
        <v>210</v>
      </c>
      <c r="E598" s="264" t="s">
        <v>1</v>
      </c>
      <c r="F598" s="265" t="s">
        <v>1047</v>
      </c>
      <c r="G598" s="263"/>
      <c r="H598" s="264" t="s">
        <v>1</v>
      </c>
      <c r="I598" s="266"/>
      <c r="J598" s="263"/>
      <c r="K598" s="263"/>
      <c r="L598" s="267"/>
      <c r="M598" s="268"/>
      <c r="N598" s="269"/>
      <c r="O598" s="269"/>
      <c r="P598" s="269"/>
      <c r="Q598" s="269"/>
      <c r="R598" s="269"/>
      <c r="S598" s="269"/>
      <c r="T598" s="270"/>
      <c r="AT598" s="271" t="s">
        <v>210</v>
      </c>
      <c r="AU598" s="271" t="s">
        <v>81</v>
      </c>
      <c r="AV598" s="16" t="s">
        <v>81</v>
      </c>
      <c r="AW598" s="16" t="s">
        <v>33</v>
      </c>
      <c r="AX598" s="16" t="s">
        <v>77</v>
      </c>
      <c r="AY598" s="271" t="s">
        <v>202</v>
      </c>
    </row>
    <row r="599" spans="1:65" s="2" customFormat="1" ht="49.15" customHeight="1">
      <c r="A599" s="36"/>
      <c r="B599" s="37"/>
      <c r="C599" s="215" t="s">
        <v>1100</v>
      </c>
      <c r="D599" s="215" t="s">
        <v>204</v>
      </c>
      <c r="E599" s="216" t="s">
        <v>1101</v>
      </c>
      <c r="F599" s="217" t="s">
        <v>1102</v>
      </c>
      <c r="G599" s="218" t="s">
        <v>287</v>
      </c>
      <c r="H599" s="219">
        <v>9</v>
      </c>
      <c r="I599" s="220"/>
      <c r="J599" s="221">
        <f>ROUND(I599*H599,2)</f>
        <v>0</v>
      </c>
      <c r="K599" s="222"/>
      <c r="L599" s="39"/>
      <c r="M599" s="223" t="s">
        <v>1</v>
      </c>
      <c r="N599" s="224" t="s">
        <v>43</v>
      </c>
      <c r="O599" s="73"/>
      <c r="P599" s="225">
        <f>O599*H599</f>
        <v>0</v>
      </c>
      <c r="Q599" s="225">
        <v>0</v>
      </c>
      <c r="R599" s="225">
        <f>Q599*H599</f>
        <v>0</v>
      </c>
      <c r="S599" s="225">
        <v>0</v>
      </c>
      <c r="T599" s="226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227" t="s">
        <v>289</v>
      </c>
      <c r="AT599" s="227" t="s">
        <v>204</v>
      </c>
      <c r="AU599" s="227" t="s">
        <v>81</v>
      </c>
      <c r="AY599" s="18" t="s">
        <v>202</v>
      </c>
      <c r="BE599" s="122">
        <f>IF(N599="základná",J599,0)</f>
        <v>0</v>
      </c>
      <c r="BF599" s="122">
        <f>IF(N599="znížená",J599,0)</f>
        <v>0</v>
      </c>
      <c r="BG599" s="122">
        <f>IF(N599="zákl. prenesená",J599,0)</f>
        <v>0</v>
      </c>
      <c r="BH599" s="122">
        <f>IF(N599="zníž. prenesená",J599,0)</f>
        <v>0</v>
      </c>
      <c r="BI599" s="122">
        <f>IF(N599="nulová",J599,0)</f>
        <v>0</v>
      </c>
      <c r="BJ599" s="18" t="s">
        <v>87</v>
      </c>
      <c r="BK599" s="122">
        <f>ROUND(I599*H599,2)</f>
        <v>0</v>
      </c>
      <c r="BL599" s="18" t="s">
        <v>289</v>
      </c>
      <c r="BM599" s="227" t="s">
        <v>1103</v>
      </c>
    </row>
    <row r="600" spans="1:65" s="13" customFormat="1" ht="11.25">
      <c r="B600" s="228"/>
      <c r="C600" s="229"/>
      <c r="D600" s="230" t="s">
        <v>210</v>
      </c>
      <c r="E600" s="231" t="s">
        <v>1</v>
      </c>
      <c r="F600" s="232" t="s">
        <v>1104</v>
      </c>
      <c r="G600" s="229"/>
      <c r="H600" s="233">
        <v>9</v>
      </c>
      <c r="I600" s="234"/>
      <c r="J600" s="229"/>
      <c r="K600" s="229"/>
      <c r="L600" s="235"/>
      <c r="M600" s="236"/>
      <c r="N600" s="237"/>
      <c r="O600" s="237"/>
      <c r="P600" s="237"/>
      <c r="Q600" s="237"/>
      <c r="R600" s="237"/>
      <c r="S600" s="237"/>
      <c r="T600" s="238"/>
      <c r="AT600" s="239" t="s">
        <v>210</v>
      </c>
      <c r="AU600" s="239" t="s">
        <v>81</v>
      </c>
      <c r="AV600" s="13" t="s">
        <v>87</v>
      </c>
      <c r="AW600" s="13" t="s">
        <v>33</v>
      </c>
      <c r="AX600" s="13" t="s">
        <v>81</v>
      </c>
      <c r="AY600" s="239" t="s">
        <v>202</v>
      </c>
    </row>
    <row r="601" spans="1:65" s="16" customFormat="1" ht="11.25">
      <c r="B601" s="262"/>
      <c r="C601" s="263"/>
      <c r="D601" s="230" t="s">
        <v>210</v>
      </c>
      <c r="E601" s="264" t="s">
        <v>1</v>
      </c>
      <c r="F601" s="265" t="s">
        <v>1047</v>
      </c>
      <c r="G601" s="263"/>
      <c r="H601" s="264" t="s">
        <v>1</v>
      </c>
      <c r="I601" s="266"/>
      <c r="J601" s="263"/>
      <c r="K601" s="263"/>
      <c r="L601" s="267"/>
      <c r="M601" s="268"/>
      <c r="N601" s="269"/>
      <c r="O601" s="269"/>
      <c r="P601" s="269"/>
      <c r="Q601" s="269"/>
      <c r="R601" s="269"/>
      <c r="S601" s="269"/>
      <c r="T601" s="270"/>
      <c r="AT601" s="271" t="s">
        <v>210</v>
      </c>
      <c r="AU601" s="271" t="s">
        <v>81</v>
      </c>
      <c r="AV601" s="16" t="s">
        <v>81</v>
      </c>
      <c r="AW601" s="16" t="s">
        <v>33</v>
      </c>
      <c r="AX601" s="16" t="s">
        <v>77</v>
      </c>
      <c r="AY601" s="271" t="s">
        <v>202</v>
      </c>
    </row>
    <row r="602" spans="1:65" s="2" customFormat="1" ht="37.9" customHeight="1">
      <c r="A602" s="36"/>
      <c r="B602" s="37"/>
      <c r="C602" s="215" t="s">
        <v>1105</v>
      </c>
      <c r="D602" s="215" t="s">
        <v>204</v>
      </c>
      <c r="E602" s="216" t="s">
        <v>1106</v>
      </c>
      <c r="F602" s="217" t="s">
        <v>1107</v>
      </c>
      <c r="G602" s="218" t="s">
        <v>287</v>
      </c>
      <c r="H602" s="219">
        <v>1</v>
      </c>
      <c r="I602" s="220"/>
      <c r="J602" s="221">
        <f>ROUND(I602*H602,2)</f>
        <v>0</v>
      </c>
      <c r="K602" s="222"/>
      <c r="L602" s="39"/>
      <c r="M602" s="223" t="s">
        <v>1</v>
      </c>
      <c r="N602" s="224" t="s">
        <v>43</v>
      </c>
      <c r="O602" s="73"/>
      <c r="P602" s="225">
        <f>O602*H602</f>
        <v>0</v>
      </c>
      <c r="Q602" s="225">
        <v>0</v>
      </c>
      <c r="R602" s="225">
        <f>Q602*H602</f>
        <v>0</v>
      </c>
      <c r="S602" s="225">
        <v>0</v>
      </c>
      <c r="T602" s="226">
        <f>S602*H602</f>
        <v>0</v>
      </c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R602" s="227" t="s">
        <v>289</v>
      </c>
      <c r="AT602" s="227" t="s">
        <v>204</v>
      </c>
      <c r="AU602" s="227" t="s">
        <v>81</v>
      </c>
      <c r="AY602" s="18" t="s">
        <v>202</v>
      </c>
      <c r="BE602" s="122">
        <f>IF(N602="základná",J602,0)</f>
        <v>0</v>
      </c>
      <c r="BF602" s="122">
        <f>IF(N602="znížená",J602,0)</f>
        <v>0</v>
      </c>
      <c r="BG602" s="122">
        <f>IF(N602="zákl. prenesená",J602,0)</f>
        <v>0</v>
      </c>
      <c r="BH602" s="122">
        <f>IF(N602="zníž. prenesená",J602,0)</f>
        <v>0</v>
      </c>
      <c r="BI602" s="122">
        <f>IF(N602="nulová",J602,0)</f>
        <v>0</v>
      </c>
      <c r="BJ602" s="18" t="s">
        <v>87</v>
      </c>
      <c r="BK602" s="122">
        <f>ROUND(I602*H602,2)</f>
        <v>0</v>
      </c>
      <c r="BL602" s="18" t="s">
        <v>289</v>
      </c>
      <c r="BM602" s="227" t="s">
        <v>1108</v>
      </c>
    </row>
    <row r="603" spans="1:65" s="13" customFormat="1" ht="11.25">
      <c r="B603" s="228"/>
      <c r="C603" s="229"/>
      <c r="D603" s="230" t="s">
        <v>210</v>
      </c>
      <c r="E603" s="231" t="s">
        <v>1</v>
      </c>
      <c r="F603" s="232" t="s">
        <v>1109</v>
      </c>
      <c r="G603" s="229"/>
      <c r="H603" s="233">
        <v>1</v>
      </c>
      <c r="I603" s="234"/>
      <c r="J603" s="229"/>
      <c r="K603" s="229"/>
      <c r="L603" s="235"/>
      <c r="M603" s="236"/>
      <c r="N603" s="237"/>
      <c r="O603" s="237"/>
      <c r="P603" s="237"/>
      <c r="Q603" s="237"/>
      <c r="R603" s="237"/>
      <c r="S603" s="237"/>
      <c r="T603" s="238"/>
      <c r="AT603" s="239" t="s">
        <v>210</v>
      </c>
      <c r="AU603" s="239" t="s">
        <v>81</v>
      </c>
      <c r="AV603" s="13" t="s">
        <v>87</v>
      </c>
      <c r="AW603" s="13" t="s">
        <v>33</v>
      </c>
      <c r="AX603" s="13" t="s">
        <v>81</v>
      </c>
      <c r="AY603" s="239" t="s">
        <v>202</v>
      </c>
    </row>
    <row r="604" spans="1:65" s="16" customFormat="1" ht="11.25">
      <c r="B604" s="262"/>
      <c r="C604" s="263"/>
      <c r="D604" s="230" t="s">
        <v>210</v>
      </c>
      <c r="E604" s="264" t="s">
        <v>1</v>
      </c>
      <c r="F604" s="265" t="s">
        <v>1047</v>
      </c>
      <c r="G604" s="263"/>
      <c r="H604" s="264" t="s">
        <v>1</v>
      </c>
      <c r="I604" s="266"/>
      <c r="J604" s="263"/>
      <c r="K604" s="263"/>
      <c r="L604" s="267"/>
      <c r="M604" s="268"/>
      <c r="N604" s="269"/>
      <c r="O604" s="269"/>
      <c r="P604" s="269"/>
      <c r="Q604" s="269"/>
      <c r="R604" s="269"/>
      <c r="S604" s="269"/>
      <c r="T604" s="270"/>
      <c r="AT604" s="271" t="s">
        <v>210</v>
      </c>
      <c r="AU604" s="271" t="s">
        <v>81</v>
      </c>
      <c r="AV604" s="16" t="s">
        <v>81</v>
      </c>
      <c r="AW604" s="16" t="s">
        <v>33</v>
      </c>
      <c r="AX604" s="16" t="s">
        <v>77</v>
      </c>
      <c r="AY604" s="271" t="s">
        <v>202</v>
      </c>
    </row>
    <row r="605" spans="1:65" s="2" customFormat="1" ht="24.2" customHeight="1">
      <c r="A605" s="36"/>
      <c r="B605" s="37"/>
      <c r="C605" s="215" t="s">
        <v>1110</v>
      </c>
      <c r="D605" s="215" t="s">
        <v>204</v>
      </c>
      <c r="E605" s="216" t="s">
        <v>1111</v>
      </c>
      <c r="F605" s="217" t="s">
        <v>1112</v>
      </c>
      <c r="G605" s="218" t="s">
        <v>287</v>
      </c>
      <c r="H605" s="219">
        <v>1</v>
      </c>
      <c r="I605" s="220"/>
      <c r="J605" s="221">
        <f>ROUND(I605*H605,2)</f>
        <v>0</v>
      </c>
      <c r="K605" s="222"/>
      <c r="L605" s="39"/>
      <c r="M605" s="223" t="s">
        <v>1</v>
      </c>
      <c r="N605" s="224" t="s">
        <v>43</v>
      </c>
      <c r="O605" s="73"/>
      <c r="P605" s="225">
        <f>O605*H605</f>
        <v>0</v>
      </c>
      <c r="Q605" s="225">
        <v>0</v>
      </c>
      <c r="R605" s="225">
        <f>Q605*H605</f>
        <v>0</v>
      </c>
      <c r="S605" s="225">
        <v>0</v>
      </c>
      <c r="T605" s="226">
        <f>S605*H605</f>
        <v>0</v>
      </c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R605" s="227" t="s">
        <v>289</v>
      </c>
      <c r="AT605" s="227" t="s">
        <v>204</v>
      </c>
      <c r="AU605" s="227" t="s">
        <v>81</v>
      </c>
      <c r="AY605" s="18" t="s">
        <v>202</v>
      </c>
      <c r="BE605" s="122">
        <f>IF(N605="základná",J605,0)</f>
        <v>0</v>
      </c>
      <c r="BF605" s="122">
        <f>IF(N605="znížená",J605,0)</f>
        <v>0</v>
      </c>
      <c r="BG605" s="122">
        <f>IF(N605="zákl. prenesená",J605,0)</f>
        <v>0</v>
      </c>
      <c r="BH605" s="122">
        <f>IF(N605="zníž. prenesená",J605,0)</f>
        <v>0</v>
      </c>
      <c r="BI605" s="122">
        <f>IF(N605="nulová",J605,0)</f>
        <v>0</v>
      </c>
      <c r="BJ605" s="18" t="s">
        <v>87</v>
      </c>
      <c r="BK605" s="122">
        <f>ROUND(I605*H605,2)</f>
        <v>0</v>
      </c>
      <c r="BL605" s="18" t="s">
        <v>289</v>
      </c>
      <c r="BM605" s="227" t="s">
        <v>1113</v>
      </c>
    </row>
    <row r="606" spans="1:65" s="13" customFormat="1" ht="11.25">
      <c r="B606" s="228"/>
      <c r="C606" s="229"/>
      <c r="D606" s="230" t="s">
        <v>210</v>
      </c>
      <c r="E606" s="231" t="s">
        <v>1</v>
      </c>
      <c r="F606" s="232" t="s">
        <v>1114</v>
      </c>
      <c r="G606" s="229"/>
      <c r="H606" s="233">
        <v>1</v>
      </c>
      <c r="I606" s="234"/>
      <c r="J606" s="229"/>
      <c r="K606" s="229"/>
      <c r="L606" s="235"/>
      <c r="M606" s="236"/>
      <c r="N606" s="237"/>
      <c r="O606" s="237"/>
      <c r="P606" s="237"/>
      <c r="Q606" s="237"/>
      <c r="R606" s="237"/>
      <c r="S606" s="237"/>
      <c r="T606" s="238"/>
      <c r="AT606" s="239" t="s">
        <v>210</v>
      </c>
      <c r="AU606" s="239" t="s">
        <v>81</v>
      </c>
      <c r="AV606" s="13" t="s">
        <v>87</v>
      </c>
      <c r="AW606" s="13" t="s">
        <v>33</v>
      </c>
      <c r="AX606" s="13" t="s">
        <v>81</v>
      </c>
      <c r="AY606" s="239" t="s">
        <v>202</v>
      </c>
    </row>
    <row r="607" spans="1:65" s="16" customFormat="1" ht="11.25">
      <c r="B607" s="262"/>
      <c r="C607" s="263"/>
      <c r="D607" s="230" t="s">
        <v>210</v>
      </c>
      <c r="E607" s="264" t="s">
        <v>1</v>
      </c>
      <c r="F607" s="265" t="s">
        <v>1047</v>
      </c>
      <c r="G607" s="263"/>
      <c r="H607" s="264" t="s">
        <v>1</v>
      </c>
      <c r="I607" s="266"/>
      <c r="J607" s="263"/>
      <c r="K607" s="263"/>
      <c r="L607" s="267"/>
      <c r="M607" s="268"/>
      <c r="N607" s="269"/>
      <c r="O607" s="269"/>
      <c r="P607" s="269"/>
      <c r="Q607" s="269"/>
      <c r="R607" s="269"/>
      <c r="S607" s="269"/>
      <c r="T607" s="270"/>
      <c r="AT607" s="271" t="s">
        <v>210</v>
      </c>
      <c r="AU607" s="271" t="s">
        <v>81</v>
      </c>
      <c r="AV607" s="16" t="s">
        <v>81</v>
      </c>
      <c r="AW607" s="16" t="s">
        <v>33</v>
      </c>
      <c r="AX607" s="16" t="s">
        <v>77</v>
      </c>
      <c r="AY607" s="271" t="s">
        <v>202</v>
      </c>
    </row>
    <row r="608" spans="1:65" s="2" customFormat="1" ht="37.9" customHeight="1">
      <c r="A608" s="36"/>
      <c r="B608" s="37"/>
      <c r="C608" s="215" t="s">
        <v>1115</v>
      </c>
      <c r="D608" s="215" t="s">
        <v>204</v>
      </c>
      <c r="E608" s="216" t="s">
        <v>1116</v>
      </c>
      <c r="F608" s="217" t="s">
        <v>1117</v>
      </c>
      <c r="G608" s="218" t="s">
        <v>287</v>
      </c>
      <c r="H608" s="219">
        <v>2</v>
      </c>
      <c r="I608" s="220"/>
      <c r="J608" s="221">
        <f>ROUND(I608*H608,2)</f>
        <v>0</v>
      </c>
      <c r="K608" s="222"/>
      <c r="L608" s="39"/>
      <c r="M608" s="223" t="s">
        <v>1</v>
      </c>
      <c r="N608" s="224" t="s">
        <v>43</v>
      </c>
      <c r="O608" s="73"/>
      <c r="P608" s="225">
        <f>O608*H608</f>
        <v>0</v>
      </c>
      <c r="Q608" s="225">
        <v>0</v>
      </c>
      <c r="R608" s="225">
        <f>Q608*H608</f>
        <v>0</v>
      </c>
      <c r="S608" s="225">
        <v>0</v>
      </c>
      <c r="T608" s="226">
        <f>S608*H608</f>
        <v>0</v>
      </c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R608" s="227" t="s">
        <v>289</v>
      </c>
      <c r="AT608" s="227" t="s">
        <v>204</v>
      </c>
      <c r="AU608" s="227" t="s">
        <v>81</v>
      </c>
      <c r="AY608" s="18" t="s">
        <v>202</v>
      </c>
      <c r="BE608" s="122">
        <f>IF(N608="základná",J608,0)</f>
        <v>0</v>
      </c>
      <c r="BF608" s="122">
        <f>IF(N608="znížená",J608,0)</f>
        <v>0</v>
      </c>
      <c r="BG608" s="122">
        <f>IF(N608="zákl. prenesená",J608,0)</f>
        <v>0</v>
      </c>
      <c r="BH608" s="122">
        <f>IF(N608="zníž. prenesená",J608,0)</f>
        <v>0</v>
      </c>
      <c r="BI608" s="122">
        <f>IF(N608="nulová",J608,0)</f>
        <v>0</v>
      </c>
      <c r="BJ608" s="18" t="s">
        <v>87</v>
      </c>
      <c r="BK608" s="122">
        <f>ROUND(I608*H608,2)</f>
        <v>0</v>
      </c>
      <c r="BL608" s="18" t="s">
        <v>289</v>
      </c>
      <c r="BM608" s="227" t="s">
        <v>1118</v>
      </c>
    </row>
    <row r="609" spans="1:65" s="13" customFormat="1" ht="11.25">
      <c r="B609" s="228"/>
      <c r="C609" s="229"/>
      <c r="D609" s="230" t="s">
        <v>210</v>
      </c>
      <c r="E609" s="231" t="s">
        <v>1</v>
      </c>
      <c r="F609" s="232" t="s">
        <v>1119</v>
      </c>
      <c r="G609" s="229"/>
      <c r="H609" s="233">
        <v>2</v>
      </c>
      <c r="I609" s="234"/>
      <c r="J609" s="229"/>
      <c r="K609" s="229"/>
      <c r="L609" s="235"/>
      <c r="M609" s="236"/>
      <c r="N609" s="237"/>
      <c r="O609" s="237"/>
      <c r="P609" s="237"/>
      <c r="Q609" s="237"/>
      <c r="R609" s="237"/>
      <c r="S609" s="237"/>
      <c r="T609" s="238"/>
      <c r="AT609" s="239" t="s">
        <v>210</v>
      </c>
      <c r="AU609" s="239" t="s">
        <v>81</v>
      </c>
      <c r="AV609" s="13" t="s">
        <v>87</v>
      </c>
      <c r="AW609" s="13" t="s">
        <v>33</v>
      </c>
      <c r="AX609" s="13" t="s">
        <v>81</v>
      </c>
      <c r="AY609" s="239" t="s">
        <v>202</v>
      </c>
    </row>
    <row r="610" spans="1:65" s="16" customFormat="1" ht="11.25">
      <c r="B610" s="262"/>
      <c r="C610" s="263"/>
      <c r="D610" s="230" t="s">
        <v>210</v>
      </c>
      <c r="E610" s="264" t="s">
        <v>1</v>
      </c>
      <c r="F610" s="265" t="s">
        <v>1047</v>
      </c>
      <c r="G610" s="263"/>
      <c r="H610" s="264" t="s">
        <v>1</v>
      </c>
      <c r="I610" s="266"/>
      <c r="J610" s="263"/>
      <c r="K610" s="263"/>
      <c r="L610" s="267"/>
      <c r="M610" s="268"/>
      <c r="N610" s="269"/>
      <c r="O610" s="269"/>
      <c r="P610" s="269"/>
      <c r="Q610" s="269"/>
      <c r="R610" s="269"/>
      <c r="S610" s="269"/>
      <c r="T610" s="270"/>
      <c r="AT610" s="271" t="s">
        <v>210</v>
      </c>
      <c r="AU610" s="271" t="s">
        <v>81</v>
      </c>
      <c r="AV610" s="16" t="s">
        <v>81</v>
      </c>
      <c r="AW610" s="16" t="s">
        <v>33</v>
      </c>
      <c r="AX610" s="16" t="s">
        <v>77</v>
      </c>
      <c r="AY610" s="271" t="s">
        <v>202</v>
      </c>
    </row>
    <row r="611" spans="1:65" s="2" customFormat="1" ht="37.9" customHeight="1">
      <c r="A611" s="36"/>
      <c r="B611" s="37"/>
      <c r="C611" s="215" t="s">
        <v>1120</v>
      </c>
      <c r="D611" s="215" t="s">
        <v>204</v>
      </c>
      <c r="E611" s="216" t="s">
        <v>1121</v>
      </c>
      <c r="F611" s="217" t="s">
        <v>1122</v>
      </c>
      <c r="G611" s="218" t="s">
        <v>287</v>
      </c>
      <c r="H611" s="219">
        <v>2</v>
      </c>
      <c r="I611" s="220"/>
      <c r="J611" s="221">
        <f>ROUND(I611*H611,2)</f>
        <v>0</v>
      </c>
      <c r="K611" s="222"/>
      <c r="L611" s="39"/>
      <c r="M611" s="223" t="s">
        <v>1</v>
      </c>
      <c r="N611" s="224" t="s">
        <v>43</v>
      </c>
      <c r="O611" s="73"/>
      <c r="P611" s="225">
        <f>O611*H611</f>
        <v>0</v>
      </c>
      <c r="Q611" s="225">
        <v>0</v>
      </c>
      <c r="R611" s="225">
        <f>Q611*H611</f>
        <v>0</v>
      </c>
      <c r="S611" s="225">
        <v>0</v>
      </c>
      <c r="T611" s="226">
        <f>S611*H611</f>
        <v>0</v>
      </c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R611" s="227" t="s">
        <v>289</v>
      </c>
      <c r="AT611" s="227" t="s">
        <v>204</v>
      </c>
      <c r="AU611" s="227" t="s">
        <v>81</v>
      </c>
      <c r="AY611" s="18" t="s">
        <v>202</v>
      </c>
      <c r="BE611" s="122">
        <f>IF(N611="základná",J611,0)</f>
        <v>0</v>
      </c>
      <c r="BF611" s="122">
        <f>IF(N611="znížená",J611,0)</f>
        <v>0</v>
      </c>
      <c r="BG611" s="122">
        <f>IF(N611="zákl. prenesená",J611,0)</f>
        <v>0</v>
      </c>
      <c r="BH611" s="122">
        <f>IF(N611="zníž. prenesená",J611,0)</f>
        <v>0</v>
      </c>
      <c r="BI611" s="122">
        <f>IF(N611="nulová",J611,0)</f>
        <v>0</v>
      </c>
      <c r="BJ611" s="18" t="s">
        <v>87</v>
      </c>
      <c r="BK611" s="122">
        <f>ROUND(I611*H611,2)</f>
        <v>0</v>
      </c>
      <c r="BL611" s="18" t="s">
        <v>289</v>
      </c>
      <c r="BM611" s="227" t="s">
        <v>1123</v>
      </c>
    </row>
    <row r="612" spans="1:65" s="13" customFormat="1" ht="11.25">
      <c r="B612" s="228"/>
      <c r="C612" s="229"/>
      <c r="D612" s="230" t="s">
        <v>210</v>
      </c>
      <c r="E612" s="231" t="s">
        <v>1</v>
      </c>
      <c r="F612" s="232" t="s">
        <v>1124</v>
      </c>
      <c r="G612" s="229"/>
      <c r="H612" s="233">
        <v>2</v>
      </c>
      <c r="I612" s="234"/>
      <c r="J612" s="229"/>
      <c r="K612" s="229"/>
      <c r="L612" s="235"/>
      <c r="M612" s="236"/>
      <c r="N612" s="237"/>
      <c r="O612" s="237"/>
      <c r="P612" s="237"/>
      <c r="Q612" s="237"/>
      <c r="R612" s="237"/>
      <c r="S612" s="237"/>
      <c r="T612" s="238"/>
      <c r="AT612" s="239" t="s">
        <v>210</v>
      </c>
      <c r="AU612" s="239" t="s">
        <v>81</v>
      </c>
      <c r="AV612" s="13" t="s">
        <v>87</v>
      </c>
      <c r="AW612" s="13" t="s">
        <v>33</v>
      </c>
      <c r="AX612" s="13" t="s">
        <v>81</v>
      </c>
      <c r="AY612" s="239" t="s">
        <v>202</v>
      </c>
    </row>
    <row r="613" spans="1:65" s="16" customFormat="1" ht="11.25">
      <c r="B613" s="262"/>
      <c r="C613" s="263"/>
      <c r="D613" s="230" t="s">
        <v>210</v>
      </c>
      <c r="E613" s="264" t="s">
        <v>1</v>
      </c>
      <c r="F613" s="265" t="s">
        <v>1047</v>
      </c>
      <c r="G613" s="263"/>
      <c r="H613" s="264" t="s">
        <v>1</v>
      </c>
      <c r="I613" s="266"/>
      <c r="J613" s="263"/>
      <c r="K613" s="263"/>
      <c r="L613" s="267"/>
      <c r="M613" s="268"/>
      <c r="N613" s="269"/>
      <c r="O613" s="269"/>
      <c r="P613" s="269"/>
      <c r="Q613" s="269"/>
      <c r="R613" s="269"/>
      <c r="S613" s="269"/>
      <c r="T613" s="270"/>
      <c r="AT613" s="271" t="s">
        <v>210</v>
      </c>
      <c r="AU613" s="271" t="s">
        <v>81</v>
      </c>
      <c r="AV613" s="16" t="s">
        <v>81</v>
      </c>
      <c r="AW613" s="16" t="s">
        <v>33</v>
      </c>
      <c r="AX613" s="16" t="s">
        <v>77</v>
      </c>
      <c r="AY613" s="271" t="s">
        <v>202</v>
      </c>
    </row>
    <row r="614" spans="1:65" s="2" customFormat="1" ht="24.2" customHeight="1">
      <c r="A614" s="36"/>
      <c r="B614" s="37"/>
      <c r="C614" s="215" t="s">
        <v>1125</v>
      </c>
      <c r="D614" s="215" t="s">
        <v>204</v>
      </c>
      <c r="E614" s="216" t="s">
        <v>1126</v>
      </c>
      <c r="F614" s="217" t="s">
        <v>1127</v>
      </c>
      <c r="G614" s="218" t="s">
        <v>223</v>
      </c>
      <c r="H614" s="219">
        <v>260</v>
      </c>
      <c r="I614" s="220"/>
      <c r="J614" s="221">
        <f>ROUND(I614*H614,2)</f>
        <v>0</v>
      </c>
      <c r="K614" s="222"/>
      <c r="L614" s="39"/>
      <c r="M614" s="223" t="s">
        <v>1</v>
      </c>
      <c r="N614" s="224" t="s">
        <v>43</v>
      </c>
      <c r="O614" s="73"/>
      <c r="P614" s="225">
        <f>O614*H614</f>
        <v>0</v>
      </c>
      <c r="Q614" s="225">
        <v>0</v>
      </c>
      <c r="R614" s="225">
        <f>Q614*H614</f>
        <v>0</v>
      </c>
      <c r="S614" s="225">
        <v>0</v>
      </c>
      <c r="T614" s="226">
        <f>S614*H614</f>
        <v>0</v>
      </c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R614" s="227" t="s">
        <v>289</v>
      </c>
      <c r="AT614" s="227" t="s">
        <v>204</v>
      </c>
      <c r="AU614" s="227" t="s">
        <v>81</v>
      </c>
      <c r="AY614" s="18" t="s">
        <v>202</v>
      </c>
      <c r="BE614" s="122">
        <f>IF(N614="základná",J614,0)</f>
        <v>0</v>
      </c>
      <c r="BF614" s="122">
        <f>IF(N614="znížená",J614,0)</f>
        <v>0</v>
      </c>
      <c r="BG614" s="122">
        <f>IF(N614="zákl. prenesená",J614,0)</f>
        <v>0</v>
      </c>
      <c r="BH614" s="122">
        <f>IF(N614="zníž. prenesená",J614,0)</f>
        <v>0</v>
      </c>
      <c r="BI614" s="122">
        <f>IF(N614="nulová",J614,0)</f>
        <v>0</v>
      </c>
      <c r="BJ614" s="18" t="s">
        <v>87</v>
      </c>
      <c r="BK614" s="122">
        <f>ROUND(I614*H614,2)</f>
        <v>0</v>
      </c>
      <c r="BL614" s="18" t="s">
        <v>289</v>
      </c>
      <c r="BM614" s="227" t="s">
        <v>1128</v>
      </c>
    </row>
    <row r="615" spans="1:65" s="13" customFormat="1" ht="11.25">
      <c r="B615" s="228"/>
      <c r="C615" s="229"/>
      <c r="D615" s="230" t="s">
        <v>210</v>
      </c>
      <c r="E615" s="231" t="s">
        <v>1</v>
      </c>
      <c r="F615" s="232" t="s">
        <v>1129</v>
      </c>
      <c r="G615" s="229"/>
      <c r="H615" s="233">
        <v>260</v>
      </c>
      <c r="I615" s="234"/>
      <c r="J615" s="229"/>
      <c r="K615" s="229"/>
      <c r="L615" s="235"/>
      <c r="M615" s="236"/>
      <c r="N615" s="237"/>
      <c r="O615" s="237"/>
      <c r="P615" s="237"/>
      <c r="Q615" s="237"/>
      <c r="R615" s="237"/>
      <c r="S615" s="237"/>
      <c r="T615" s="238"/>
      <c r="AT615" s="239" t="s">
        <v>210</v>
      </c>
      <c r="AU615" s="239" t="s">
        <v>81</v>
      </c>
      <c r="AV615" s="13" t="s">
        <v>87</v>
      </c>
      <c r="AW615" s="13" t="s">
        <v>33</v>
      </c>
      <c r="AX615" s="13" t="s">
        <v>81</v>
      </c>
      <c r="AY615" s="239" t="s">
        <v>202</v>
      </c>
    </row>
    <row r="616" spans="1:65" s="2" customFormat="1" ht="24.2" customHeight="1">
      <c r="A616" s="36"/>
      <c r="B616" s="37"/>
      <c r="C616" s="215" t="s">
        <v>1130</v>
      </c>
      <c r="D616" s="215" t="s">
        <v>204</v>
      </c>
      <c r="E616" s="216" t="s">
        <v>1131</v>
      </c>
      <c r="F616" s="217" t="s">
        <v>1132</v>
      </c>
      <c r="G616" s="218" t="s">
        <v>287</v>
      </c>
      <c r="H616" s="219">
        <v>1</v>
      </c>
      <c r="I616" s="220"/>
      <c r="J616" s="221">
        <f>ROUND(I616*H616,2)</f>
        <v>0</v>
      </c>
      <c r="K616" s="222"/>
      <c r="L616" s="39"/>
      <c r="M616" s="223" t="s">
        <v>1</v>
      </c>
      <c r="N616" s="224" t="s">
        <v>43</v>
      </c>
      <c r="O616" s="73"/>
      <c r="P616" s="225">
        <f>O616*H616</f>
        <v>0</v>
      </c>
      <c r="Q616" s="225">
        <v>0</v>
      </c>
      <c r="R616" s="225">
        <f>Q616*H616</f>
        <v>0</v>
      </c>
      <c r="S616" s="225">
        <v>0</v>
      </c>
      <c r="T616" s="226">
        <f>S616*H616</f>
        <v>0</v>
      </c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R616" s="227" t="s">
        <v>289</v>
      </c>
      <c r="AT616" s="227" t="s">
        <v>204</v>
      </c>
      <c r="AU616" s="227" t="s">
        <v>81</v>
      </c>
      <c r="AY616" s="18" t="s">
        <v>202</v>
      </c>
      <c r="BE616" s="122">
        <f>IF(N616="základná",J616,0)</f>
        <v>0</v>
      </c>
      <c r="BF616" s="122">
        <f>IF(N616="znížená",J616,0)</f>
        <v>0</v>
      </c>
      <c r="BG616" s="122">
        <f>IF(N616="zákl. prenesená",J616,0)</f>
        <v>0</v>
      </c>
      <c r="BH616" s="122">
        <f>IF(N616="zníž. prenesená",J616,0)</f>
        <v>0</v>
      </c>
      <c r="BI616" s="122">
        <f>IF(N616="nulová",J616,0)</f>
        <v>0</v>
      </c>
      <c r="BJ616" s="18" t="s">
        <v>87</v>
      </c>
      <c r="BK616" s="122">
        <f>ROUND(I616*H616,2)</f>
        <v>0</v>
      </c>
      <c r="BL616" s="18" t="s">
        <v>289</v>
      </c>
      <c r="BM616" s="227" t="s">
        <v>1133</v>
      </c>
    </row>
    <row r="617" spans="1:65" s="13" customFormat="1" ht="11.25">
      <c r="B617" s="228"/>
      <c r="C617" s="229"/>
      <c r="D617" s="230" t="s">
        <v>210</v>
      </c>
      <c r="E617" s="231" t="s">
        <v>1</v>
      </c>
      <c r="F617" s="232" t="s">
        <v>1134</v>
      </c>
      <c r="G617" s="229"/>
      <c r="H617" s="233">
        <v>1</v>
      </c>
      <c r="I617" s="234"/>
      <c r="J617" s="229"/>
      <c r="K617" s="229"/>
      <c r="L617" s="235"/>
      <c r="M617" s="236"/>
      <c r="N617" s="237"/>
      <c r="O617" s="237"/>
      <c r="P617" s="237"/>
      <c r="Q617" s="237"/>
      <c r="R617" s="237"/>
      <c r="S617" s="237"/>
      <c r="T617" s="238"/>
      <c r="AT617" s="239" t="s">
        <v>210</v>
      </c>
      <c r="AU617" s="239" t="s">
        <v>81</v>
      </c>
      <c r="AV617" s="13" t="s">
        <v>87</v>
      </c>
      <c r="AW617" s="13" t="s">
        <v>33</v>
      </c>
      <c r="AX617" s="13" t="s">
        <v>81</v>
      </c>
      <c r="AY617" s="239" t="s">
        <v>202</v>
      </c>
    </row>
    <row r="618" spans="1:65" s="16" customFormat="1" ht="33.75">
      <c r="B618" s="262"/>
      <c r="C618" s="263"/>
      <c r="D618" s="230" t="s">
        <v>210</v>
      </c>
      <c r="E618" s="264" t="s">
        <v>1</v>
      </c>
      <c r="F618" s="265" t="s">
        <v>1135</v>
      </c>
      <c r="G618" s="263"/>
      <c r="H618" s="264" t="s">
        <v>1</v>
      </c>
      <c r="I618" s="266"/>
      <c r="J618" s="263"/>
      <c r="K618" s="263"/>
      <c r="L618" s="267"/>
      <c r="M618" s="268"/>
      <c r="N618" s="269"/>
      <c r="O618" s="269"/>
      <c r="P618" s="269"/>
      <c r="Q618" s="269"/>
      <c r="R618" s="269"/>
      <c r="S618" s="269"/>
      <c r="T618" s="270"/>
      <c r="AT618" s="271" t="s">
        <v>210</v>
      </c>
      <c r="AU618" s="271" t="s">
        <v>81</v>
      </c>
      <c r="AV618" s="16" t="s">
        <v>81</v>
      </c>
      <c r="AW618" s="16" t="s">
        <v>33</v>
      </c>
      <c r="AX618" s="16" t="s">
        <v>77</v>
      </c>
      <c r="AY618" s="271" t="s">
        <v>202</v>
      </c>
    </row>
    <row r="619" spans="1:65" s="16" customFormat="1" ht="11.25">
      <c r="B619" s="262"/>
      <c r="C619" s="263"/>
      <c r="D619" s="230" t="s">
        <v>210</v>
      </c>
      <c r="E619" s="264" t="s">
        <v>1</v>
      </c>
      <c r="F619" s="265" t="s">
        <v>1047</v>
      </c>
      <c r="G619" s="263"/>
      <c r="H619" s="264" t="s">
        <v>1</v>
      </c>
      <c r="I619" s="266"/>
      <c r="J619" s="263"/>
      <c r="K619" s="263"/>
      <c r="L619" s="267"/>
      <c r="M619" s="268"/>
      <c r="N619" s="269"/>
      <c r="O619" s="269"/>
      <c r="P619" s="269"/>
      <c r="Q619" s="269"/>
      <c r="R619" s="269"/>
      <c r="S619" s="269"/>
      <c r="T619" s="270"/>
      <c r="AT619" s="271" t="s">
        <v>210</v>
      </c>
      <c r="AU619" s="271" t="s">
        <v>81</v>
      </c>
      <c r="AV619" s="16" t="s">
        <v>81</v>
      </c>
      <c r="AW619" s="16" t="s">
        <v>33</v>
      </c>
      <c r="AX619" s="16" t="s">
        <v>77</v>
      </c>
      <c r="AY619" s="271" t="s">
        <v>202</v>
      </c>
    </row>
    <row r="620" spans="1:65" s="16" customFormat="1" ht="11.25">
      <c r="B620" s="262"/>
      <c r="C620" s="263"/>
      <c r="D620" s="230" t="s">
        <v>210</v>
      </c>
      <c r="E620" s="264" t="s">
        <v>1</v>
      </c>
      <c r="F620" s="265" t="s">
        <v>1136</v>
      </c>
      <c r="G620" s="263"/>
      <c r="H620" s="264" t="s">
        <v>1</v>
      </c>
      <c r="I620" s="266"/>
      <c r="J620" s="263"/>
      <c r="K620" s="263"/>
      <c r="L620" s="267"/>
      <c r="M620" s="268"/>
      <c r="N620" s="269"/>
      <c r="O620" s="269"/>
      <c r="P620" s="269"/>
      <c r="Q620" s="269"/>
      <c r="R620" s="269"/>
      <c r="S620" s="269"/>
      <c r="T620" s="270"/>
      <c r="AT620" s="271" t="s">
        <v>210</v>
      </c>
      <c r="AU620" s="271" t="s">
        <v>81</v>
      </c>
      <c r="AV620" s="16" t="s">
        <v>81</v>
      </c>
      <c r="AW620" s="16" t="s">
        <v>33</v>
      </c>
      <c r="AX620" s="16" t="s">
        <v>77</v>
      </c>
      <c r="AY620" s="271" t="s">
        <v>202</v>
      </c>
    </row>
    <row r="621" spans="1:65" s="2" customFormat="1" ht="24.2" customHeight="1">
      <c r="A621" s="36"/>
      <c r="B621" s="37"/>
      <c r="C621" s="215" t="s">
        <v>1137</v>
      </c>
      <c r="D621" s="215" t="s">
        <v>204</v>
      </c>
      <c r="E621" s="216" t="s">
        <v>1138</v>
      </c>
      <c r="F621" s="217" t="s">
        <v>1132</v>
      </c>
      <c r="G621" s="218" t="s">
        <v>287</v>
      </c>
      <c r="H621" s="219">
        <v>1</v>
      </c>
      <c r="I621" s="220"/>
      <c r="J621" s="221">
        <f>ROUND(I621*H621,2)</f>
        <v>0</v>
      </c>
      <c r="K621" s="222"/>
      <c r="L621" s="39"/>
      <c r="M621" s="223" t="s">
        <v>1</v>
      </c>
      <c r="N621" s="224" t="s">
        <v>43</v>
      </c>
      <c r="O621" s="73"/>
      <c r="P621" s="225">
        <f>O621*H621</f>
        <v>0</v>
      </c>
      <c r="Q621" s="225">
        <v>0</v>
      </c>
      <c r="R621" s="225">
        <f>Q621*H621</f>
        <v>0</v>
      </c>
      <c r="S621" s="225">
        <v>0</v>
      </c>
      <c r="T621" s="226">
        <f>S621*H621</f>
        <v>0</v>
      </c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R621" s="227" t="s">
        <v>289</v>
      </c>
      <c r="AT621" s="227" t="s">
        <v>204</v>
      </c>
      <c r="AU621" s="227" t="s">
        <v>81</v>
      </c>
      <c r="AY621" s="18" t="s">
        <v>202</v>
      </c>
      <c r="BE621" s="122">
        <f>IF(N621="základná",J621,0)</f>
        <v>0</v>
      </c>
      <c r="BF621" s="122">
        <f>IF(N621="znížená",J621,0)</f>
        <v>0</v>
      </c>
      <c r="BG621" s="122">
        <f>IF(N621="zákl. prenesená",J621,0)</f>
        <v>0</v>
      </c>
      <c r="BH621" s="122">
        <f>IF(N621="zníž. prenesená",J621,0)</f>
        <v>0</v>
      </c>
      <c r="BI621" s="122">
        <f>IF(N621="nulová",J621,0)</f>
        <v>0</v>
      </c>
      <c r="BJ621" s="18" t="s">
        <v>87</v>
      </c>
      <c r="BK621" s="122">
        <f>ROUND(I621*H621,2)</f>
        <v>0</v>
      </c>
      <c r="BL621" s="18" t="s">
        <v>289</v>
      </c>
      <c r="BM621" s="227" t="s">
        <v>1139</v>
      </c>
    </row>
    <row r="622" spans="1:65" s="13" customFormat="1" ht="11.25">
      <c r="B622" s="228"/>
      <c r="C622" s="229"/>
      <c r="D622" s="230" t="s">
        <v>210</v>
      </c>
      <c r="E622" s="231" t="s">
        <v>1</v>
      </c>
      <c r="F622" s="232" t="s">
        <v>1140</v>
      </c>
      <c r="G622" s="229"/>
      <c r="H622" s="233">
        <v>1</v>
      </c>
      <c r="I622" s="234"/>
      <c r="J622" s="229"/>
      <c r="K622" s="229"/>
      <c r="L622" s="235"/>
      <c r="M622" s="236"/>
      <c r="N622" s="237"/>
      <c r="O622" s="237"/>
      <c r="P622" s="237"/>
      <c r="Q622" s="237"/>
      <c r="R622" s="237"/>
      <c r="S622" s="237"/>
      <c r="T622" s="238"/>
      <c r="AT622" s="239" t="s">
        <v>210</v>
      </c>
      <c r="AU622" s="239" t="s">
        <v>81</v>
      </c>
      <c r="AV622" s="13" t="s">
        <v>87</v>
      </c>
      <c r="AW622" s="13" t="s">
        <v>33</v>
      </c>
      <c r="AX622" s="13" t="s">
        <v>81</v>
      </c>
      <c r="AY622" s="239" t="s">
        <v>202</v>
      </c>
    </row>
    <row r="623" spans="1:65" s="16" customFormat="1" ht="33.75">
      <c r="B623" s="262"/>
      <c r="C623" s="263"/>
      <c r="D623" s="230" t="s">
        <v>210</v>
      </c>
      <c r="E623" s="264" t="s">
        <v>1</v>
      </c>
      <c r="F623" s="265" t="s">
        <v>1135</v>
      </c>
      <c r="G623" s="263"/>
      <c r="H623" s="264" t="s">
        <v>1</v>
      </c>
      <c r="I623" s="266"/>
      <c r="J623" s="263"/>
      <c r="K623" s="263"/>
      <c r="L623" s="267"/>
      <c r="M623" s="268"/>
      <c r="N623" s="269"/>
      <c r="O623" s="269"/>
      <c r="P623" s="269"/>
      <c r="Q623" s="269"/>
      <c r="R623" s="269"/>
      <c r="S623" s="269"/>
      <c r="T623" s="270"/>
      <c r="AT623" s="271" t="s">
        <v>210</v>
      </c>
      <c r="AU623" s="271" t="s">
        <v>81</v>
      </c>
      <c r="AV623" s="16" t="s">
        <v>81</v>
      </c>
      <c r="AW623" s="16" t="s">
        <v>33</v>
      </c>
      <c r="AX623" s="16" t="s">
        <v>77</v>
      </c>
      <c r="AY623" s="271" t="s">
        <v>202</v>
      </c>
    </row>
    <row r="624" spans="1:65" s="16" customFormat="1" ht="11.25">
      <c r="B624" s="262"/>
      <c r="C624" s="263"/>
      <c r="D624" s="230" t="s">
        <v>210</v>
      </c>
      <c r="E624" s="264" t="s">
        <v>1</v>
      </c>
      <c r="F624" s="265" t="s">
        <v>1047</v>
      </c>
      <c r="G624" s="263"/>
      <c r="H624" s="264" t="s">
        <v>1</v>
      </c>
      <c r="I624" s="266"/>
      <c r="J624" s="263"/>
      <c r="K624" s="263"/>
      <c r="L624" s="267"/>
      <c r="M624" s="268"/>
      <c r="N624" s="269"/>
      <c r="O624" s="269"/>
      <c r="P624" s="269"/>
      <c r="Q624" s="269"/>
      <c r="R624" s="269"/>
      <c r="S624" s="269"/>
      <c r="T624" s="270"/>
      <c r="AT624" s="271" t="s">
        <v>210</v>
      </c>
      <c r="AU624" s="271" t="s">
        <v>81</v>
      </c>
      <c r="AV624" s="16" t="s">
        <v>81</v>
      </c>
      <c r="AW624" s="16" t="s">
        <v>33</v>
      </c>
      <c r="AX624" s="16" t="s">
        <v>77</v>
      </c>
      <c r="AY624" s="271" t="s">
        <v>202</v>
      </c>
    </row>
    <row r="625" spans="1:65" s="16" customFormat="1" ht="11.25">
      <c r="B625" s="262"/>
      <c r="C625" s="263"/>
      <c r="D625" s="230" t="s">
        <v>210</v>
      </c>
      <c r="E625" s="264" t="s">
        <v>1</v>
      </c>
      <c r="F625" s="265" t="s">
        <v>1136</v>
      </c>
      <c r="G625" s="263"/>
      <c r="H625" s="264" t="s">
        <v>1</v>
      </c>
      <c r="I625" s="266"/>
      <c r="J625" s="263"/>
      <c r="K625" s="263"/>
      <c r="L625" s="267"/>
      <c r="M625" s="268"/>
      <c r="N625" s="269"/>
      <c r="O625" s="269"/>
      <c r="P625" s="269"/>
      <c r="Q625" s="269"/>
      <c r="R625" s="269"/>
      <c r="S625" s="269"/>
      <c r="T625" s="270"/>
      <c r="AT625" s="271" t="s">
        <v>210</v>
      </c>
      <c r="AU625" s="271" t="s">
        <v>81</v>
      </c>
      <c r="AV625" s="16" t="s">
        <v>81</v>
      </c>
      <c r="AW625" s="16" t="s">
        <v>33</v>
      </c>
      <c r="AX625" s="16" t="s">
        <v>77</v>
      </c>
      <c r="AY625" s="271" t="s">
        <v>202</v>
      </c>
    </row>
    <row r="626" spans="1:65" s="2" customFormat="1" ht="24.2" customHeight="1">
      <c r="A626" s="36"/>
      <c r="B626" s="37"/>
      <c r="C626" s="215" t="s">
        <v>1141</v>
      </c>
      <c r="D626" s="215" t="s">
        <v>204</v>
      </c>
      <c r="E626" s="216" t="s">
        <v>1142</v>
      </c>
      <c r="F626" s="217" t="s">
        <v>1132</v>
      </c>
      <c r="G626" s="218" t="s">
        <v>287</v>
      </c>
      <c r="H626" s="219">
        <v>1</v>
      </c>
      <c r="I626" s="220"/>
      <c r="J626" s="221">
        <f>ROUND(I626*H626,2)</f>
        <v>0</v>
      </c>
      <c r="K626" s="222"/>
      <c r="L626" s="39"/>
      <c r="M626" s="223" t="s">
        <v>1</v>
      </c>
      <c r="N626" s="224" t="s">
        <v>43</v>
      </c>
      <c r="O626" s="73"/>
      <c r="P626" s="225">
        <f>O626*H626</f>
        <v>0</v>
      </c>
      <c r="Q626" s="225">
        <v>0</v>
      </c>
      <c r="R626" s="225">
        <f>Q626*H626</f>
        <v>0</v>
      </c>
      <c r="S626" s="225">
        <v>0</v>
      </c>
      <c r="T626" s="226">
        <f>S626*H626</f>
        <v>0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R626" s="227" t="s">
        <v>289</v>
      </c>
      <c r="AT626" s="227" t="s">
        <v>204</v>
      </c>
      <c r="AU626" s="227" t="s">
        <v>81</v>
      </c>
      <c r="AY626" s="18" t="s">
        <v>202</v>
      </c>
      <c r="BE626" s="122">
        <f>IF(N626="základná",J626,0)</f>
        <v>0</v>
      </c>
      <c r="BF626" s="122">
        <f>IF(N626="znížená",J626,0)</f>
        <v>0</v>
      </c>
      <c r="BG626" s="122">
        <f>IF(N626="zákl. prenesená",J626,0)</f>
        <v>0</v>
      </c>
      <c r="BH626" s="122">
        <f>IF(N626="zníž. prenesená",J626,0)</f>
        <v>0</v>
      </c>
      <c r="BI626" s="122">
        <f>IF(N626="nulová",J626,0)</f>
        <v>0</v>
      </c>
      <c r="BJ626" s="18" t="s">
        <v>87</v>
      </c>
      <c r="BK626" s="122">
        <f>ROUND(I626*H626,2)</f>
        <v>0</v>
      </c>
      <c r="BL626" s="18" t="s">
        <v>289</v>
      </c>
      <c r="BM626" s="227" t="s">
        <v>1143</v>
      </c>
    </row>
    <row r="627" spans="1:65" s="13" customFormat="1" ht="11.25">
      <c r="B627" s="228"/>
      <c r="C627" s="229"/>
      <c r="D627" s="230" t="s">
        <v>210</v>
      </c>
      <c r="E627" s="231" t="s">
        <v>1</v>
      </c>
      <c r="F627" s="232" t="s">
        <v>1144</v>
      </c>
      <c r="G627" s="229"/>
      <c r="H627" s="233">
        <v>1</v>
      </c>
      <c r="I627" s="234"/>
      <c r="J627" s="229"/>
      <c r="K627" s="229"/>
      <c r="L627" s="235"/>
      <c r="M627" s="236"/>
      <c r="N627" s="237"/>
      <c r="O627" s="237"/>
      <c r="P627" s="237"/>
      <c r="Q627" s="237"/>
      <c r="R627" s="237"/>
      <c r="S627" s="237"/>
      <c r="T627" s="238"/>
      <c r="AT627" s="239" t="s">
        <v>210</v>
      </c>
      <c r="AU627" s="239" t="s">
        <v>81</v>
      </c>
      <c r="AV627" s="13" t="s">
        <v>87</v>
      </c>
      <c r="AW627" s="13" t="s">
        <v>33</v>
      </c>
      <c r="AX627" s="13" t="s">
        <v>81</v>
      </c>
      <c r="AY627" s="239" t="s">
        <v>202</v>
      </c>
    </row>
    <row r="628" spans="1:65" s="16" customFormat="1" ht="33.75">
      <c r="B628" s="262"/>
      <c r="C628" s="263"/>
      <c r="D628" s="230" t="s">
        <v>210</v>
      </c>
      <c r="E628" s="264" t="s">
        <v>1</v>
      </c>
      <c r="F628" s="265" t="s">
        <v>1135</v>
      </c>
      <c r="G628" s="263"/>
      <c r="H628" s="264" t="s">
        <v>1</v>
      </c>
      <c r="I628" s="266"/>
      <c r="J628" s="263"/>
      <c r="K628" s="263"/>
      <c r="L628" s="267"/>
      <c r="M628" s="268"/>
      <c r="N628" s="269"/>
      <c r="O628" s="269"/>
      <c r="P628" s="269"/>
      <c r="Q628" s="269"/>
      <c r="R628" s="269"/>
      <c r="S628" s="269"/>
      <c r="T628" s="270"/>
      <c r="AT628" s="271" t="s">
        <v>210</v>
      </c>
      <c r="AU628" s="271" t="s">
        <v>81</v>
      </c>
      <c r="AV628" s="16" t="s">
        <v>81</v>
      </c>
      <c r="AW628" s="16" t="s">
        <v>33</v>
      </c>
      <c r="AX628" s="16" t="s">
        <v>77</v>
      </c>
      <c r="AY628" s="271" t="s">
        <v>202</v>
      </c>
    </row>
    <row r="629" spans="1:65" s="16" customFormat="1" ht="11.25">
      <c r="B629" s="262"/>
      <c r="C629" s="263"/>
      <c r="D629" s="230" t="s">
        <v>210</v>
      </c>
      <c r="E629" s="264" t="s">
        <v>1</v>
      </c>
      <c r="F629" s="265" t="s">
        <v>1047</v>
      </c>
      <c r="G629" s="263"/>
      <c r="H629" s="264" t="s">
        <v>1</v>
      </c>
      <c r="I629" s="266"/>
      <c r="J629" s="263"/>
      <c r="K629" s="263"/>
      <c r="L629" s="267"/>
      <c r="M629" s="268"/>
      <c r="N629" s="269"/>
      <c r="O629" s="269"/>
      <c r="P629" s="269"/>
      <c r="Q629" s="269"/>
      <c r="R629" s="269"/>
      <c r="S629" s="269"/>
      <c r="T629" s="270"/>
      <c r="AT629" s="271" t="s">
        <v>210</v>
      </c>
      <c r="AU629" s="271" t="s">
        <v>81</v>
      </c>
      <c r="AV629" s="16" t="s">
        <v>81</v>
      </c>
      <c r="AW629" s="16" t="s">
        <v>33</v>
      </c>
      <c r="AX629" s="16" t="s">
        <v>77</v>
      </c>
      <c r="AY629" s="271" t="s">
        <v>202</v>
      </c>
    </row>
    <row r="630" spans="1:65" s="16" customFormat="1" ht="11.25">
      <c r="B630" s="262"/>
      <c r="C630" s="263"/>
      <c r="D630" s="230" t="s">
        <v>210</v>
      </c>
      <c r="E630" s="264" t="s">
        <v>1</v>
      </c>
      <c r="F630" s="265" t="s">
        <v>1136</v>
      </c>
      <c r="G630" s="263"/>
      <c r="H630" s="264" t="s">
        <v>1</v>
      </c>
      <c r="I630" s="266"/>
      <c r="J630" s="263"/>
      <c r="K630" s="263"/>
      <c r="L630" s="267"/>
      <c r="M630" s="268"/>
      <c r="N630" s="269"/>
      <c r="O630" s="269"/>
      <c r="P630" s="269"/>
      <c r="Q630" s="269"/>
      <c r="R630" s="269"/>
      <c r="S630" s="269"/>
      <c r="T630" s="270"/>
      <c r="AT630" s="271" t="s">
        <v>210</v>
      </c>
      <c r="AU630" s="271" t="s">
        <v>81</v>
      </c>
      <c r="AV630" s="16" t="s">
        <v>81</v>
      </c>
      <c r="AW630" s="16" t="s">
        <v>33</v>
      </c>
      <c r="AX630" s="16" t="s">
        <v>77</v>
      </c>
      <c r="AY630" s="271" t="s">
        <v>202</v>
      </c>
    </row>
    <row r="631" spans="1:65" s="2" customFormat="1" ht="37.9" customHeight="1">
      <c r="A631" s="36"/>
      <c r="B631" s="37"/>
      <c r="C631" s="215" t="s">
        <v>1145</v>
      </c>
      <c r="D631" s="215" t="s">
        <v>204</v>
      </c>
      <c r="E631" s="216" t="s">
        <v>1146</v>
      </c>
      <c r="F631" s="217" t="s">
        <v>1147</v>
      </c>
      <c r="G631" s="218" t="s">
        <v>287</v>
      </c>
      <c r="H631" s="219">
        <v>1</v>
      </c>
      <c r="I631" s="220"/>
      <c r="J631" s="221">
        <f>ROUND(I631*H631,2)</f>
        <v>0</v>
      </c>
      <c r="K631" s="222"/>
      <c r="L631" s="39"/>
      <c r="M631" s="223" t="s">
        <v>1</v>
      </c>
      <c r="N631" s="224" t="s">
        <v>43</v>
      </c>
      <c r="O631" s="73"/>
      <c r="P631" s="225">
        <f>O631*H631</f>
        <v>0</v>
      </c>
      <c r="Q631" s="225">
        <v>0</v>
      </c>
      <c r="R631" s="225">
        <f>Q631*H631</f>
        <v>0</v>
      </c>
      <c r="S631" s="225">
        <v>0</v>
      </c>
      <c r="T631" s="226">
        <f>S631*H631</f>
        <v>0</v>
      </c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R631" s="227" t="s">
        <v>289</v>
      </c>
      <c r="AT631" s="227" t="s">
        <v>204</v>
      </c>
      <c r="AU631" s="227" t="s">
        <v>81</v>
      </c>
      <c r="AY631" s="18" t="s">
        <v>202</v>
      </c>
      <c r="BE631" s="122">
        <f>IF(N631="základná",J631,0)</f>
        <v>0</v>
      </c>
      <c r="BF631" s="122">
        <f>IF(N631="znížená",J631,0)</f>
        <v>0</v>
      </c>
      <c r="BG631" s="122">
        <f>IF(N631="zákl. prenesená",J631,0)</f>
        <v>0</v>
      </c>
      <c r="BH631" s="122">
        <f>IF(N631="zníž. prenesená",J631,0)</f>
        <v>0</v>
      </c>
      <c r="BI631" s="122">
        <f>IF(N631="nulová",J631,0)</f>
        <v>0</v>
      </c>
      <c r="BJ631" s="18" t="s">
        <v>87</v>
      </c>
      <c r="BK631" s="122">
        <f>ROUND(I631*H631,2)</f>
        <v>0</v>
      </c>
      <c r="BL631" s="18" t="s">
        <v>289</v>
      </c>
      <c r="BM631" s="227" t="s">
        <v>1148</v>
      </c>
    </row>
    <row r="632" spans="1:65" s="13" customFormat="1" ht="11.25">
      <c r="B632" s="228"/>
      <c r="C632" s="229"/>
      <c r="D632" s="230" t="s">
        <v>210</v>
      </c>
      <c r="E632" s="231" t="s">
        <v>1</v>
      </c>
      <c r="F632" s="232" t="s">
        <v>1149</v>
      </c>
      <c r="G632" s="229"/>
      <c r="H632" s="233">
        <v>1</v>
      </c>
      <c r="I632" s="234"/>
      <c r="J632" s="229"/>
      <c r="K632" s="229"/>
      <c r="L632" s="235"/>
      <c r="M632" s="236"/>
      <c r="N632" s="237"/>
      <c r="O632" s="237"/>
      <c r="P632" s="237"/>
      <c r="Q632" s="237"/>
      <c r="R632" s="237"/>
      <c r="S632" s="237"/>
      <c r="T632" s="238"/>
      <c r="AT632" s="239" t="s">
        <v>210</v>
      </c>
      <c r="AU632" s="239" t="s">
        <v>81</v>
      </c>
      <c r="AV632" s="13" t="s">
        <v>87</v>
      </c>
      <c r="AW632" s="13" t="s">
        <v>33</v>
      </c>
      <c r="AX632" s="13" t="s">
        <v>81</v>
      </c>
      <c r="AY632" s="239" t="s">
        <v>202</v>
      </c>
    </row>
    <row r="633" spans="1:65" s="16" customFormat="1" ht="33.75">
      <c r="B633" s="262"/>
      <c r="C633" s="263"/>
      <c r="D633" s="230" t="s">
        <v>210</v>
      </c>
      <c r="E633" s="264" t="s">
        <v>1</v>
      </c>
      <c r="F633" s="265" t="s">
        <v>1135</v>
      </c>
      <c r="G633" s="263"/>
      <c r="H633" s="264" t="s">
        <v>1</v>
      </c>
      <c r="I633" s="266"/>
      <c r="J633" s="263"/>
      <c r="K633" s="263"/>
      <c r="L633" s="267"/>
      <c r="M633" s="268"/>
      <c r="N633" s="269"/>
      <c r="O633" s="269"/>
      <c r="P633" s="269"/>
      <c r="Q633" s="269"/>
      <c r="R633" s="269"/>
      <c r="S633" s="269"/>
      <c r="T633" s="270"/>
      <c r="AT633" s="271" t="s">
        <v>210</v>
      </c>
      <c r="AU633" s="271" t="s">
        <v>81</v>
      </c>
      <c r="AV633" s="16" t="s">
        <v>81</v>
      </c>
      <c r="AW633" s="16" t="s">
        <v>33</v>
      </c>
      <c r="AX633" s="16" t="s">
        <v>77</v>
      </c>
      <c r="AY633" s="271" t="s">
        <v>202</v>
      </c>
    </row>
    <row r="634" spans="1:65" s="16" customFormat="1" ht="11.25">
      <c r="B634" s="262"/>
      <c r="C634" s="263"/>
      <c r="D634" s="230" t="s">
        <v>210</v>
      </c>
      <c r="E634" s="264" t="s">
        <v>1</v>
      </c>
      <c r="F634" s="265" t="s">
        <v>1047</v>
      </c>
      <c r="G634" s="263"/>
      <c r="H634" s="264" t="s">
        <v>1</v>
      </c>
      <c r="I634" s="266"/>
      <c r="J634" s="263"/>
      <c r="K634" s="263"/>
      <c r="L634" s="267"/>
      <c r="M634" s="268"/>
      <c r="N634" s="269"/>
      <c r="O634" s="269"/>
      <c r="P634" s="269"/>
      <c r="Q634" s="269"/>
      <c r="R634" s="269"/>
      <c r="S634" s="269"/>
      <c r="T634" s="270"/>
      <c r="AT634" s="271" t="s">
        <v>210</v>
      </c>
      <c r="AU634" s="271" t="s">
        <v>81</v>
      </c>
      <c r="AV634" s="16" t="s">
        <v>81</v>
      </c>
      <c r="AW634" s="16" t="s">
        <v>33</v>
      </c>
      <c r="AX634" s="16" t="s">
        <v>77</v>
      </c>
      <c r="AY634" s="271" t="s">
        <v>202</v>
      </c>
    </row>
    <row r="635" spans="1:65" s="16" customFormat="1" ht="11.25">
      <c r="B635" s="262"/>
      <c r="C635" s="263"/>
      <c r="D635" s="230" t="s">
        <v>210</v>
      </c>
      <c r="E635" s="264" t="s">
        <v>1</v>
      </c>
      <c r="F635" s="265" t="s">
        <v>1136</v>
      </c>
      <c r="G635" s="263"/>
      <c r="H635" s="264" t="s">
        <v>1</v>
      </c>
      <c r="I635" s="266"/>
      <c r="J635" s="263"/>
      <c r="K635" s="263"/>
      <c r="L635" s="267"/>
      <c r="M635" s="268"/>
      <c r="N635" s="269"/>
      <c r="O635" s="269"/>
      <c r="P635" s="269"/>
      <c r="Q635" s="269"/>
      <c r="R635" s="269"/>
      <c r="S635" s="269"/>
      <c r="T635" s="270"/>
      <c r="AT635" s="271" t="s">
        <v>210</v>
      </c>
      <c r="AU635" s="271" t="s">
        <v>81</v>
      </c>
      <c r="AV635" s="16" t="s">
        <v>81</v>
      </c>
      <c r="AW635" s="16" t="s">
        <v>33</v>
      </c>
      <c r="AX635" s="16" t="s">
        <v>77</v>
      </c>
      <c r="AY635" s="271" t="s">
        <v>202</v>
      </c>
    </row>
    <row r="636" spans="1:65" s="2" customFormat="1" ht="37.9" customHeight="1">
      <c r="A636" s="36"/>
      <c r="B636" s="37"/>
      <c r="C636" s="215" t="s">
        <v>1150</v>
      </c>
      <c r="D636" s="215" t="s">
        <v>204</v>
      </c>
      <c r="E636" s="216" t="s">
        <v>1151</v>
      </c>
      <c r="F636" s="217" t="s">
        <v>1152</v>
      </c>
      <c r="G636" s="218" t="s">
        <v>287</v>
      </c>
      <c r="H636" s="219">
        <v>4</v>
      </c>
      <c r="I636" s="220"/>
      <c r="J636" s="221">
        <f>ROUND(I636*H636,2)</f>
        <v>0</v>
      </c>
      <c r="K636" s="222"/>
      <c r="L636" s="39"/>
      <c r="M636" s="223" t="s">
        <v>1</v>
      </c>
      <c r="N636" s="224" t="s">
        <v>43</v>
      </c>
      <c r="O636" s="73"/>
      <c r="P636" s="225">
        <f>O636*H636</f>
        <v>0</v>
      </c>
      <c r="Q636" s="225">
        <v>0</v>
      </c>
      <c r="R636" s="225">
        <f>Q636*H636</f>
        <v>0</v>
      </c>
      <c r="S636" s="225">
        <v>0</v>
      </c>
      <c r="T636" s="226">
        <f>S636*H636</f>
        <v>0</v>
      </c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R636" s="227" t="s">
        <v>289</v>
      </c>
      <c r="AT636" s="227" t="s">
        <v>204</v>
      </c>
      <c r="AU636" s="227" t="s">
        <v>81</v>
      </c>
      <c r="AY636" s="18" t="s">
        <v>202</v>
      </c>
      <c r="BE636" s="122">
        <f>IF(N636="základná",J636,0)</f>
        <v>0</v>
      </c>
      <c r="BF636" s="122">
        <f>IF(N636="znížená",J636,0)</f>
        <v>0</v>
      </c>
      <c r="BG636" s="122">
        <f>IF(N636="zákl. prenesená",J636,0)</f>
        <v>0</v>
      </c>
      <c r="BH636" s="122">
        <f>IF(N636="zníž. prenesená",J636,0)</f>
        <v>0</v>
      </c>
      <c r="BI636" s="122">
        <f>IF(N636="nulová",J636,0)</f>
        <v>0</v>
      </c>
      <c r="BJ636" s="18" t="s">
        <v>87</v>
      </c>
      <c r="BK636" s="122">
        <f>ROUND(I636*H636,2)</f>
        <v>0</v>
      </c>
      <c r="BL636" s="18" t="s">
        <v>289</v>
      </c>
      <c r="BM636" s="227" t="s">
        <v>1153</v>
      </c>
    </row>
    <row r="637" spans="1:65" s="13" customFormat="1" ht="22.5">
      <c r="B637" s="228"/>
      <c r="C637" s="229"/>
      <c r="D637" s="230" t="s">
        <v>210</v>
      </c>
      <c r="E637" s="231" t="s">
        <v>1</v>
      </c>
      <c r="F637" s="232" t="s">
        <v>1154</v>
      </c>
      <c r="G637" s="229"/>
      <c r="H637" s="233">
        <v>4</v>
      </c>
      <c r="I637" s="234"/>
      <c r="J637" s="229"/>
      <c r="K637" s="229"/>
      <c r="L637" s="235"/>
      <c r="M637" s="236"/>
      <c r="N637" s="237"/>
      <c r="O637" s="237"/>
      <c r="P637" s="237"/>
      <c r="Q637" s="237"/>
      <c r="R637" s="237"/>
      <c r="S637" s="237"/>
      <c r="T637" s="238"/>
      <c r="AT637" s="239" t="s">
        <v>210</v>
      </c>
      <c r="AU637" s="239" t="s">
        <v>81</v>
      </c>
      <c r="AV637" s="13" t="s">
        <v>87</v>
      </c>
      <c r="AW637" s="13" t="s">
        <v>33</v>
      </c>
      <c r="AX637" s="13" t="s">
        <v>81</v>
      </c>
      <c r="AY637" s="239" t="s">
        <v>202</v>
      </c>
    </row>
    <row r="638" spans="1:65" s="16" customFormat="1" ht="22.5">
      <c r="B638" s="262"/>
      <c r="C638" s="263"/>
      <c r="D638" s="230" t="s">
        <v>210</v>
      </c>
      <c r="E638" s="264" t="s">
        <v>1</v>
      </c>
      <c r="F638" s="265" t="s">
        <v>1155</v>
      </c>
      <c r="G638" s="263"/>
      <c r="H638" s="264" t="s">
        <v>1</v>
      </c>
      <c r="I638" s="266"/>
      <c r="J638" s="263"/>
      <c r="K638" s="263"/>
      <c r="L638" s="267"/>
      <c r="M638" s="268"/>
      <c r="N638" s="269"/>
      <c r="O638" s="269"/>
      <c r="P638" s="269"/>
      <c r="Q638" s="269"/>
      <c r="R638" s="269"/>
      <c r="S638" s="269"/>
      <c r="T638" s="270"/>
      <c r="AT638" s="271" t="s">
        <v>210</v>
      </c>
      <c r="AU638" s="271" t="s">
        <v>81</v>
      </c>
      <c r="AV638" s="16" t="s">
        <v>81</v>
      </c>
      <c r="AW638" s="16" t="s">
        <v>33</v>
      </c>
      <c r="AX638" s="16" t="s">
        <v>77</v>
      </c>
      <c r="AY638" s="271" t="s">
        <v>202</v>
      </c>
    </row>
    <row r="639" spans="1:65" s="16" customFormat="1" ht="22.5">
      <c r="B639" s="262"/>
      <c r="C639" s="263"/>
      <c r="D639" s="230" t="s">
        <v>210</v>
      </c>
      <c r="E639" s="264" t="s">
        <v>1</v>
      </c>
      <c r="F639" s="265" t="s">
        <v>1156</v>
      </c>
      <c r="G639" s="263"/>
      <c r="H639" s="264" t="s">
        <v>1</v>
      </c>
      <c r="I639" s="266"/>
      <c r="J639" s="263"/>
      <c r="K639" s="263"/>
      <c r="L639" s="267"/>
      <c r="M639" s="268"/>
      <c r="N639" s="269"/>
      <c r="O639" s="269"/>
      <c r="P639" s="269"/>
      <c r="Q639" s="269"/>
      <c r="R639" s="269"/>
      <c r="S639" s="269"/>
      <c r="T639" s="270"/>
      <c r="AT639" s="271" t="s">
        <v>210</v>
      </c>
      <c r="AU639" s="271" t="s">
        <v>81</v>
      </c>
      <c r="AV639" s="16" t="s">
        <v>81</v>
      </c>
      <c r="AW639" s="16" t="s">
        <v>33</v>
      </c>
      <c r="AX639" s="16" t="s">
        <v>77</v>
      </c>
      <c r="AY639" s="271" t="s">
        <v>202</v>
      </c>
    </row>
    <row r="640" spans="1:65" s="16" customFormat="1" ht="11.25">
      <c r="B640" s="262"/>
      <c r="C640" s="263"/>
      <c r="D640" s="230" t="s">
        <v>210</v>
      </c>
      <c r="E640" s="264" t="s">
        <v>1</v>
      </c>
      <c r="F640" s="265" t="s">
        <v>1047</v>
      </c>
      <c r="G640" s="263"/>
      <c r="H640" s="264" t="s">
        <v>1</v>
      </c>
      <c r="I640" s="266"/>
      <c r="J640" s="263"/>
      <c r="K640" s="263"/>
      <c r="L640" s="267"/>
      <c r="M640" s="268"/>
      <c r="N640" s="269"/>
      <c r="O640" s="269"/>
      <c r="P640" s="269"/>
      <c r="Q640" s="269"/>
      <c r="R640" s="269"/>
      <c r="S640" s="269"/>
      <c r="T640" s="270"/>
      <c r="AT640" s="271" t="s">
        <v>210</v>
      </c>
      <c r="AU640" s="271" t="s">
        <v>81</v>
      </c>
      <c r="AV640" s="16" t="s">
        <v>81</v>
      </c>
      <c r="AW640" s="16" t="s">
        <v>33</v>
      </c>
      <c r="AX640" s="16" t="s">
        <v>77</v>
      </c>
      <c r="AY640" s="271" t="s">
        <v>202</v>
      </c>
    </row>
    <row r="641" spans="1:65" s="2" customFormat="1" ht="14.45" customHeight="1">
      <c r="A641" s="36"/>
      <c r="B641" s="37"/>
      <c r="C641" s="215" t="s">
        <v>1157</v>
      </c>
      <c r="D641" s="215" t="s">
        <v>204</v>
      </c>
      <c r="E641" s="216" t="s">
        <v>1158</v>
      </c>
      <c r="F641" s="217" t="s">
        <v>1159</v>
      </c>
      <c r="G641" s="218" t="s">
        <v>287</v>
      </c>
      <c r="H641" s="219">
        <v>3</v>
      </c>
      <c r="I641" s="220"/>
      <c r="J641" s="221">
        <f>ROUND(I641*H641,2)</f>
        <v>0</v>
      </c>
      <c r="K641" s="222"/>
      <c r="L641" s="39"/>
      <c r="M641" s="223" t="s">
        <v>1</v>
      </c>
      <c r="N641" s="224" t="s">
        <v>43</v>
      </c>
      <c r="O641" s="73"/>
      <c r="P641" s="225">
        <f>O641*H641</f>
        <v>0</v>
      </c>
      <c r="Q641" s="225">
        <v>0</v>
      </c>
      <c r="R641" s="225">
        <f>Q641*H641</f>
        <v>0</v>
      </c>
      <c r="S641" s="225">
        <v>0</v>
      </c>
      <c r="T641" s="226">
        <f>S641*H641</f>
        <v>0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R641" s="227" t="s">
        <v>289</v>
      </c>
      <c r="AT641" s="227" t="s">
        <v>204</v>
      </c>
      <c r="AU641" s="227" t="s">
        <v>81</v>
      </c>
      <c r="AY641" s="18" t="s">
        <v>202</v>
      </c>
      <c r="BE641" s="122">
        <f>IF(N641="základná",J641,0)</f>
        <v>0</v>
      </c>
      <c r="BF641" s="122">
        <f>IF(N641="znížená",J641,0)</f>
        <v>0</v>
      </c>
      <c r="BG641" s="122">
        <f>IF(N641="zákl. prenesená",J641,0)</f>
        <v>0</v>
      </c>
      <c r="BH641" s="122">
        <f>IF(N641="zníž. prenesená",J641,0)</f>
        <v>0</v>
      </c>
      <c r="BI641" s="122">
        <f>IF(N641="nulová",J641,0)</f>
        <v>0</v>
      </c>
      <c r="BJ641" s="18" t="s">
        <v>87</v>
      </c>
      <c r="BK641" s="122">
        <f>ROUND(I641*H641,2)</f>
        <v>0</v>
      </c>
      <c r="BL641" s="18" t="s">
        <v>289</v>
      </c>
      <c r="BM641" s="227" t="s">
        <v>1160</v>
      </c>
    </row>
    <row r="642" spans="1:65" s="13" customFormat="1" ht="11.25">
      <c r="B642" s="228"/>
      <c r="C642" s="229"/>
      <c r="D642" s="230" t="s">
        <v>210</v>
      </c>
      <c r="E642" s="231" t="s">
        <v>1</v>
      </c>
      <c r="F642" s="232" t="s">
        <v>1161</v>
      </c>
      <c r="G642" s="229"/>
      <c r="H642" s="233">
        <v>3</v>
      </c>
      <c r="I642" s="234"/>
      <c r="J642" s="229"/>
      <c r="K642" s="229"/>
      <c r="L642" s="235"/>
      <c r="M642" s="236"/>
      <c r="N642" s="237"/>
      <c r="O642" s="237"/>
      <c r="P642" s="237"/>
      <c r="Q642" s="237"/>
      <c r="R642" s="237"/>
      <c r="S642" s="237"/>
      <c r="T642" s="238"/>
      <c r="AT642" s="239" t="s">
        <v>210</v>
      </c>
      <c r="AU642" s="239" t="s">
        <v>81</v>
      </c>
      <c r="AV642" s="13" t="s">
        <v>87</v>
      </c>
      <c r="AW642" s="13" t="s">
        <v>33</v>
      </c>
      <c r="AX642" s="13" t="s">
        <v>81</v>
      </c>
      <c r="AY642" s="239" t="s">
        <v>202</v>
      </c>
    </row>
    <row r="643" spans="1:65" s="16" customFormat="1" ht="22.5">
      <c r="B643" s="262"/>
      <c r="C643" s="263"/>
      <c r="D643" s="230" t="s">
        <v>210</v>
      </c>
      <c r="E643" s="264" t="s">
        <v>1</v>
      </c>
      <c r="F643" s="265" t="s">
        <v>1162</v>
      </c>
      <c r="G643" s="263"/>
      <c r="H643" s="264" t="s">
        <v>1</v>
      </c>
      <c r="I643" s="266"/>
      <c r="J643" s="263"/>
      <c r="K643" s="263"/>
      <c r="L643" s="267"/>
      <c r="M643" s="268"/>
      <c r="N643" s="269"/>
      <c r="O643" s="269"/>
      <c r="P643" s="269"/>
      <c r="Q643" s="269"/>
      <c r="R643" s="269"/>
      <c r="S643" s="269"/>
      <c r="T643" s="270"/>
      <c r="AT643" s="271" t="s">
        <v>210</v>
      </c>
      <c r="AU643" s="271" t="s">
        <v>81</v>
      </c>
      <c r="AV643" s="16" t="s">
        <v>81</v>
      </c>
      <c r="AW643" s="16" t="s">
        <v>33</v>
      </c>
      <c r="AX643" s="16" t="s">
        <v>77</v>
      </c>
      <c r="AY643" s="271" t="s">
        <v>202</v>
      </c>
    </row>
    <row r="644" spans="1:65" s="16" customFormat="1" ht="11.25">
      <c r="B644" s="262"/>
      <c r="C644" s="263"/>
      <c r="D644" s="230" t="s">
        <v>210</v>
      </c>
      <c r="E644" s="264" t="s">
        <v>1</v>
      </c>
      <c r="F644" s="265" t="s">
        <v>1047</v>
      </c>
      <c r="G644" s="263"/>
      <c r="H644" s="264" t="s">
        <v>1</v>
      </c>
      <c r="I644" s="266"/>
      <c r="J644" s="263"/>
      <c r="K644" s="263"/>
      <c r="L644" s="267"/>
      <c r="M644" s="268"/>
      <c r="N644" s="269"/>
      <c r="O644" s="269"/>
      <c r="P644" s="269"/>
      <c r="Q644" s="269"/>
      <c r="R644" s="269"/>
      <c r="S644" s="269"/>
      <c r="T644" s="270"/>
      <c r="AT644" s="271" t="s">
        <v>210</v>
      </c>
      <c r="AU644" s="271" t="s">
        <v>81</v>
      </c>
      <c r="AV644" s="16" t="s">
        <v>81</v>
      </c>
      <c r="AW644" s="16" t="s">
        <v>33</v>
      </c>
      <c r="AX644" s="16" t="s">
        <v>77</v>
      </c>
      <c r="AY644" s="271" t="s">
        <v>202</v>
      </c>
    </row>
    <row r="645" spans="1:65" s="2" customFormat="1" ht="24.2" customHeight="1">
      <c r="A645" s="36"/>
      <c r="B645" s="37"/>
      <c r="C645" s="215" t="s">
        <v>1163</v>
      </c>
      <c r="D645" s="215" t="s">
        <v>204</v>
      </c>
      <c r="E645" s="216" t="s">
        <v>1164</v>
      </c>
      <c r="F645" s="217" t="s">
        <v>1165</v>
      </c>
      <c r="G645" s="218" t="s">
        <v>287</v>
      </c>
      <c r="H645" s="219">
        <v>2</v>
      </c>
      <c r="I645" s="220"/>
      <c r="J645" s="221">
        <f>ROUND(I645*H645,2)</f>
        <v>0</v>
      </c>
      <c r="K645" s="222"/>
      <c r="L645" s="39"/>
      <c r="M645" s="223" t="s">
        <v>1</v>
      </c>
      <c r="N645" s="224" t="s">
        <v>43</v>
      </c>
      <c r="O645" s="73"/>
      <c r="P645" s="225">
        <f>O645*H645</f>
        <v>0</v>
      </c>
      <c r="Q645" s="225">
        <v>0</v>
      </c>
      <c r="R645" s="225">
        <f>Q645*H645</f>
        <v>0</v>
      </c>
      <c r="S645" s="225">
        <v>0</v>
      </c>
      <c r="T645" s="226">
        <f>S645*H645</f>
        <v>0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R645" s="227" t="s">
        <v>289</v>
      </c>
      <c r="AT645" s="227" t="s">
        <v>204</v>
      </c>
      <c r="AU645" s="227" t="s">
        <v>81</v>
      </c>
      <c r="AY645" s="18" t="s">
        <v>202</v>
      </c>
      <c r="BE645" s="122">
        <f>IF(N645="základná",J645,0)</f>
        <v>0</v>
      </c>
      <c r="BF645" s="122">
        <f>IF(N645="znížená",J645,0)</f>
        <v>0</v>
      </c>
      <c r="BG645" s="122">
        <f>IF(N645="zákl. prenesená",J645,0)</f>
        <v>0</v>
      </c>
      <c r="BH645" s="122">
        <f>IF(N645="zníž. prenesená",J645,0)</f>
        <v>0</v>
      </c>
      <c r="BI645" s="122">
        <f>IF(N645="nulová",J645,0)</f>
        <v>0</v>
      </c>
      <c r="BJ645" s="18" t="s">
        <v>87</v>
      </c>
      <c r="BK645" s="122">
        <f>ROUND(I645*H645,2)</f>
        <v>0</v>
      </c>
      <c r="BL645" s="18" t="s">
        <v>289</v>
      </c>
      <c r="BM645" s="227" t="s">
        <v>1166</v>
      </c>
    </row>
    <row r="646" spans="1:65" s="13" customFormat="1" ht="11.25">
      <c r="B646" s="228"/>
      <c r="C646" s="229"/>
      <c r="D646" s="230" t="s">
        <v>210</v>
      </c>
      <c r="E646" s="231" t="s">
        <v>1</v>
      </c>
      <c r="F646" s="232" t="s">
        <v>1167</v>
      </c>
      <c r="G646" s="229"/>
      <c r="H646" s="233">
        <v>2</v>
      </c>
      <c r="I646" s="234"/>
      <c r="J646" s="229"/>
      <c r="K646" s="229"/>
      <c r="L646" s="235"/>
      <c r="M646" s="236"/>
      <c r="N646" s="237"/>
      <c r="O646" s="237"/>
      <c r="P646" s="237"/>
      <c r="Q646" s="237"/>
      <c r="R646" s="237"/>
      <c r="S646" s="237"/>
      <c r="T646" s="238"/>
      <c r="AT646" s="239" t="s">
        <v>210</v>
      </c>
      <c r="AU646" s="239" t="s">
        <v>81</v>
      </c>
      <c r="AV646" s="13" t="s">
        <v>87</v>
      </c>
      <c r="AW646" s="13" t="s">
        <v>33</v>
      </c>
      <c r="AX646" s="13" t="s">
        <v>81</v>
      </c>
      <c r="AY646" s="239" t="s">
        <v>202</v>
      </c>
    </row>
    <row r="647" spans="1:65" s="16" customFormat="1" ht="22.5">
      <c r="B647" s="262"/>
      <c r="C647" s="263"/>
      <c r="D647" s="230" t="s">
        <v>210</v>
      </c>
      <c r="E647" s="264" t="s">
        <v>1</v>
      </c>
      <c r="F647" s="265" t="s">
        <v>1168</v>
      </c>
      <c r="G647" s="263"/>
      <c r="H647" s="264" t="s">
        <v>1</v>
      </c>
      <c r="I647" s="266"/>
      <c r="J647" s="263"/>
      <c r="K647" s="263"/>
      <c r="L647" s="267"/>
      <c r="M647" s="268"/>
      <c r="N647" s="269"/>
      <c r="O647" s="269"/>
      <c r="P647" s="269"/>
      <c r="Q647" s="269"/>
      <c r="R647" s="269"/>
      <c r="S647" s="269"/>
      <c r="T647" s="270"/>
      <c r="AT647" s="271" t="s">
        <v>210</v>
      </c>
      <c r="AU647" s="271" t="s">
        <v>81</v>
      </c>
      <c r="AV647" s="16" t="s">
        <v>81</v>
      </c>
      <c r="AW647" s="16" t="s">
        <v>33</v>
      </c>
      <c r="AX647" s="16" t="s">
        <v>77</v>
      </c>
      <c r="AY647" s="271" t="s">
        <v>202</v>
      </c>
    </row>
    <row r="648" spans="1:65" s="16" customFormat="1" ht="11.25">
      <c r="B648" s="262"/>
      <c r="C648" s="263"/>
      <c r="D648" s="230" t="s">
        <v>210</v>
      </c>
      <c r="E648" s="264" t="s">
        <v>1</v>
      </c>
      <c r="F648" s="265" t="s">
        <v>1047</v>
      </c>
      <c r="G648" s="263"/>
      <c r="H648" s="264" t="s">
        <v>1</v>
      </c>
      <c r="I648" s="266"/>
      <c r="J648" s="263"/>
      <c r="K648" s="263"/>
      <c r="L648" s="267"/>
      <c r="M648" s="268"/>
      <c r="N648" s="269"/>
      <c r="O648" s="269"/>
      <c r="P648" s="269"/>
      <c r="Q648" s="269"/>
      <c r="R648" s="269"/>
      <c r="S648" s="269"/>
      <c r="T648" s="270"/>
      <c r="AT648" s="271" t="s">
        <v>210</v>
      </c>
      <c r="AU648" s="271" t="s">
        <v>81</v>
      </c>
      <c r="AV648" s="16" t="s">
        <v>81</v>
      </c>
      <c r="AW648" s="16" t="s">
        <v>33</v>
      </c>
      <c r="AX648" s="16" t="s">
        <v>77</v>
      </c>
      <c r="AY648" s="271" t="s">
        <v>202</v>
      </c>
    </row>
    <row r="649" spans="1:65" s="2" customFormat="1" ht="14.45" customHeight="1">
      <c r="A649" s="36"/>
      <c r="B649" s="37"/>
      <c r="C649" s="215" t="s">
        <v>1169</v>
      </c>
      <c r="D649" s="215" t="s">
        <v>204</v>
      </c>
      <c r="E649" s="216" t="s">
        <v>1170</v>
      </c>
      <c r="F649" s="217" t="s">
        <v>1159</v>
      </c>
      <c r="G649" s="218" t="s">
        <v>287</v>
      </c>
      <c r="H649" s="219">
        <v>2</v>
      </c>
      <c r="I649" s="220"/>
      <c r="J649" s="221">
        <f>ROUND(I649*H649,2)</f>
        <v>0</v>
      </c>
      <c r="K649" s="222"/>
      <c r="L649" s="39"/>
      <c r="M649" s="223" t="s">
        <v>1</v>
      </c>
      <c r="N649" s="224" t="s">
        <v>43</v>
      </c>
      <c r="O649" s="73"/>
      <c r="P649" s="225">
        <f>O649*H649</f>
        <v>0</v>
      </c>
      <c r="Q649" s="225">
        <v>0</v>
      </c>
      <c r="R649" s="225">
        <f>Q649*H649</f>
        <v>0</v>
      </c>
      <c r="S649" s="225">
        <v>0</v>
      </c>
      <c r="T649" s="226">
        <f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227" t="s">
        <v>289</v>
      </c>
      <c r="AT649" s="227" t="s">
        <v>204</v>
      </c>
      <c r="AU649" s="227" t="s">
        <v>81</v>
      </c>
      <c r="AY649" s="18" t="s">
        <v>202</v>
      </c>
      <c r="BE649" s="122">
        <f>IF(N649="základná",J649,0)</f>
        <v>0</v>
      </c>
      <c r="BF649" s="122">
        <f>IF(N649="znížená",J649,0)</f>
        <v>0</v>
      </c>
      <c r="BG649" s="122">
        <f>IF(N649="zákl. prenesená",J649,0)</f>
        <v>0</v>
      </c>
      <c r="BH649" s="122">
        <f>IF(N649="zníž. prenesená",J649,0)</f>
        <v>0</v>
      </c>
      <c r="BI649" s="122">
        <f>IF(N649="nulová",J649,0)</f>
        <v>0</v>
      </c>
      <c r="BJ649" s="18" t="s">
        <v>87</v>
      </c>
      <c r="BK649" s="122">
        <f>ROUND(I649*H649,2)</f>
        <v>0</v>
      </c>
      <c r="BL649" s="18" t="s">
        <v>289</v>
      </c>
      <c r="BM649" s="227" t="s">
        <v>1171</v>
      </c>
    </row>
    <row r="650" spans="1:65" s="13" customFormat="1" ht="11.25">
      <c r="B650" s="228"/>
      <c r="C650" s="229"/>
      <c r="D650" s="230" t="s">
        <v>210</v>
      </c>
      <c r="E650" s="231" t="s">
        <v>1</v>
      </c>
      <c r="F650" s="232" t="s">
        <v>1172</v>
      </c>
      <c r="G650" s="229"/>
      <c r="H650" s="233">
        <v>1</v>
      </c>
      <c r="I650" s="234"/>
      <c r="J650" s="229"/>
      <c r="K650" s="229"/>
      <c r="L650" s="235"/>
      <c r="M650" s="236"/>
      <c r="N650" s="237"/>
      <c r="O650" s="237"/>
      <c r="P650" s="237"/>
      <c r="Q650" s="237"/>
      <c r="R650" s="237"/>
      <c r="S650" s="237"/>
      <c r="T650" s="238"/>
      <c r="AT650" s="239" t="s">
        <v>210</v>
      </c>
      <c r="AU650" s="239" t="s">
        <v>81</v>
      </c>
      <c r="AV650" s="13" t="s">
        <v>87</v>
      </c>
      <c r="AW650" s="13" t="s">
        <v>33</v>
      </c>
      <c r="AX650" s="13" t="s">
        <v>77</v>
      </c>
      <c r="AY650" s="239" t="s">
        <v>202</v>
      </c>
    </row>
    <row r="651" spans="1:65" s="13" customFormat="1" ht="11.25">
      <c r="B651" s="228"/>
      <c r="C651" s="229"/>
      <c r="D651" s="230" t="s">
        <v>210</v>
      </c>
      <c r="E651" s="231" t="s">
        <v>1</v>
      </c>
      <c r="F651" s="232" t="s">
        <v>1173</v>
      </c>
      <c r="G651" s="229"/>
      <c r="H651" s="233">
        <v>1</v>
      </c>
      <c r="I651" s="234"/>
      <c r="J651" s="229"/>
      <c r="K651" s="229"/>
      <c r="L651" s="235"/>
      <c r="M651" s="236"/>
      <c r="N651" s="237"/>
      <c r="O651" s="237"/>
      <c r="P651" s="237"/>
      <c r="Q651" s="237"/>
      <c r="R651" s="237"/>
      <c r="S651" s="237"/>
      <c r="T651" s="238"/>
      <c r="AT651" s="239" t="s">
        <v>210</v>
      </c>
      <c r="AU651" s="239" t="s">
        <v>81</v>
      </c>
      <c r="AV651" s="13" t="s">
        <v>87</v>
      </c>
      <c r="AW651" s="13" t="s">
        <v>33</v>
      </c>
      <c r="AX651" s="13" t="s">
        <v>77</v>
      </c>
      <c r="AY651" s="239" t="s">
        <v>202</v>
      </c>
    </row>
    <row r="652" spans="1:65" s="14" customFormat="1" ht="11.25">
      <c r="B652" s="240"/>
      <c r="C652" s="241"/>
      <c r="D652" s="230" t="s">
        <v>210</v>
      </c>
      <c r="E652" s="242" t="s">
        <v>1</v>
      </c>
      <c r="F652" s="243" t="s">
        <v>227</v>
      </c>
      <c r="G652" s="241"/>
      <c r="H652" s="244">
        <v>2</v>
      </c>
      <c r="I652" s="245"/>
      <c r="J652" s="241"/>
      <c r="K652" s="241"/>
      <c r="L652" s="246"/>
      <c r="M652" s="247"/>
      <c r="N652" s="248"/>
      <c r="O652" s="248"/>
      <c r="P652" s="248"/>
      <c r="Q652" s="248"/>
      <c r="R652" s="248"/>
      <c r="S652" s="248"/>
      <c r="T652" s="249"/>
      <c r="AT652" s="250" t="s">
        <v>210</v>
      </c>
      <c r="AU652" s="250" t="s">
        <v>81</v>
      </c>
      <c r="AV652" s="14" t="s">
        <v>215</v>
      </c>
      <c r="AW652" s="14" t="s">
        <v>33</v>
      </c>
      <c r="AX652" s="14" t="s">
        <v>81</v>
      </c>
      <c r="AY652" s="250" t="s">
        <v>202</v>
      </c>
    </row>
    <row r="653" spans="1:65" s="16" customFormat="1" ht="11.25">
      <c r="B653" s="262"/>
      <c r="C653" s="263"/>
      <c r="D653" s="230" t="s">
        <v>210</v>
      </c>
      <c r="E653" s="264" t="s">
        <v>1</v>
      </c>
      <c r="F653" s="265" t="s">
        <v>1174</v>
      </c>
      <c r="G653" s="263"/>
      <c r="H653" s="264" t="s">
        <v>1</v>
      </c>
      <c r="I653" s="266"/>
      <c r="J653" s="263"/>
      <c r="K653" s="263"/>
      <c r="L653" s="267"/>
      <c r="M653" s="268"/>
      <c r="N653" s="269"/>
      <c r="O653" s="269"/>
      <c r="P653" s="269"/>
      <c r="Q653" s="269"/>
      <c r="R653" s="269"/>
      <c r="S653" s="269"/>
      <c r="T653" s="270"/>
      <c r="AT653" s="271" t="s">
        <v>210</v>
      </c>
      <c r="AU653" s="271" t="s">
        <v>81</v>
      </c>
      <c r="AV653" s="16" t="s">
        <v>81</v>
      </c>
      <c r="AW653" s="16" t="s">
        <v>33</v>
      </c>
      <c r="AX653" s="16" t="s">
        <v>77</v>
      </c>
      <c r="AY653" s="271" t="s">
        <v>202</v>
      </c>
    </row>
    <row r="654" spans="1:65" s="16" customFormat="1" ht="11.25">
      <c r="B654" s="262"/>
      <c r="C654" s="263"/>
      <c r="D654" s="230" t="s">
        <v>210</v>
      </c>
      <c r="E654" s="264" t="s">
        <v>1</v>
      </c>
      <c r="F654" s="265" t="s">
        <v>1047</v>
      </c>
      <c r="G654" s="263"/>
      <c r="H654" s="264" t="s">
        <v>1</v>
      </c>
      <c r="I654" s="266"/>
      <c r="J654" s="263"/>
      <c r="K654" s="263"/>
      <c r="L654" s="267"/>
      <c r="M654" s="268"/>
      <c r="N654" s="269"/>
      <c r="O654" s="269"/>
      <c r="P654" s="269"/>
      <c r="Q654" s="269"/>
      <c r="R654" s="269"/>
      <c r="S654" s="269"/>
      <c r="T654" s="270"/>
      <c r="AT654" s="271" t="s">
        <v>210</v>
      </c>
      <c r="AU654" s="271" t="s">
        <v>81</v>
      </c>
      <c r="AV654" s="16" t="s">
        <v>81</v>
      </c>
      <c r="AW654" s="16" t="s">
        <v>33</v>
      </c>
      <c r="AX654" s="16" t="s">
        <v>77</v>
      </c>
      <c r="AY654" s="271" t="s">
        <v>202</v>
      </c>
    </row>
    <row r="655" spans="1:65" s="2" customFormat="1" ht="24.2" customHeight="1">
      <c r="A655" s="36"/>
      <c r="B655" s="37"/>
      <c r="C655" s="215" t="s">
        <v>1175</v>
      </c>
      <c r="D655" s="215" t="s">
        <v>204</v>
      </c>
      <c r="E655" s="216" t="s">
        <v>1176</v>
      </c>
      <c r="F655" s="217" t="s">
        <v>1132</v>
      </c>
      <c r="G655" s="218" t="s">
        <v>287</v>
      </c>
      <c r="H655" s="219">
        <v>1</v>
      </c>
      <c r="I655" s="220"/>
      <c r="J655" s="221">
        <f>ROUND(I655*H655,2)</f>
        <v>0</v>
      </c>
      <c r="K655" s="222"/>
      <c r="L655" s="39"/>
      <c r="M655" s="223" t="s">
        <v>1</v>
      </c>
      <c r="N655" s="224" t="s">
        <v>43</v>
      </c>
      <c r="O655" s="73"/>
      <c r="P655" s="225">
        <f>O655*H655</f>
        <v>0</v>
      </c>
      <c r="Q655" s="225">
        <v>0</v>
      </c>
      <c r="R655" s="225">
        <f>Q655*H655</f>
        <v>0</v>
      </c>
      <c r="S655" s="225">
        <v>0</v>
      </c>
      <c r="T655" s="226">
        <f>S655*H655</f>
        <v>0</v>
      </c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R655" s="227" t="s">
        <v>289</v>
      </c>
      <c r="AT655" s="227" t="s">
        <v>204</v>
      </c>
      <c r="AU655" s="227" t="s">
        <v>81</v>
      </c>
      <c r="AY655" s="18" t="s">
        <v>202</v>
      </c>
      <c r="BE655" s="122">
        <f>IF(N655="základná",J655,0)</f>
        <v>0</v>
      </c>
      <c r="BF655" s="122">
        <f>IF(N655="znížená",J655,0)</f>
        <v>0</v>
      </c>
      <c r="BG655" s="122">
        <f>IF(N655="zákl. prenesená",J655,0)</f>
        <v>0</v>
      </c>
      <c r="BH655" s="122">
        <f>IF(N655="zníž. prenesená",J655,0)</f>
        <v>0</v>
      </c>
      <c r="BI655" s="122">
        <f>IF(N655="nulová",J655,0)</f>
        <v>0</v>
      </c>
      <c r="BJ655" s="18" t="s">
        <v>87</v>
      </c>
      <c r="BK655" s="122">
        <f>ROUND(I655*H655,2)</f>
        <v>0</v>
      </c>
      <c r="BL655" s="18" t="s">
        <v>289</v>
      </c>
      <c r="BM655" s="227" t="s">
        <v>1177</v>
      </c>
    </row>
    <row r="656" spans="1:65" s="13" customFormat="1" ht="11.25">
      <c r="B656" s="228"/>
      <c r="C656" s="229"/>
      <c r="D656" s="230" t="s">
        <v>210</v>
      </c>
      <c r="E656" s="231" t="s">
        <v>1</v>
      </c>
      <c r="F656" s="232" t="s">
        <v>1178</v>
      </c>
      <c r="G656" s="229"/>
      <c r="H656" s="233">
        <v>1</v>
      </c>
      <c r="I656" s="234"/>
      <c r="J656" s="229"/>
      <c r="K656" s="229"/>
      <c r="L656" s="235"/>
      <c r="M656" s="236"/>
      <c r="N656" s="237"/>
      <c r="O656" s="237"/>
      <c r="P656" s="237"/>
      <c r="Q656" s="237"/>
      <c r="R656" s="237"/>
      <c r="S656" s="237"/>
      <c r="T656" s="238"/>
      <c r="AT656" s="239" t="s">
        <v>210</v>
      </c>
      <c r="AU656" s="239" t="s">
        <v>81</v>
      </c>
      <c r="AV656" s="13" t="s">
        <v>87</v>
      </c>
      <c r="AW656" s="13" t="s">
        <v>33</v>
      </c>
      <c r="AX656" s="13" t="s">
        <v>81</v>
      </c>
      <c r="AY656" s="239" t="s">
        <v>202</v>
      </c>
    </row>
    <row r="657" spans="1:65" s="16" customFormat="1" ht="11.25">
      <c r="B657" s="262"/>
      <c r="C657" s="263"/>
      <c r="D657" s="230" t="s">
        <v>210</v>
      </c>
      <c r="E657" s="264" t="s">
        <v>1</v>
      </c>
      <c r="F657" s="265" t="s">
        <v>1179</v>
      </c>
      <c r="G657" s="263"/>
      <c r="H657" s="264" t="s">
        <v>1</v>
      </c>
      <c r="I657" s="266"/>
      <c r="J657" s="263"/>
      <c r="K657" s="263"/>
      <c r="L657" s="267"/>
      <c r="M657" s="268"/>
      <c r="N657" s="269"/>
      <c r="O657" s="269"/>
      <c r="P657" s="269"/>
      <c r="Q657" s="269"/>
      <c r="R657" s="269"/>
      <c r="S657" s="269"/>
      <c r="T657" s="270"/>
      <c r="AT657" s="271" t="s">
        <v>210</v>
      </c>
      <c r="AU657" s="271" t="s">
        <v>81</v>
      </c>
      <c r="AV657" s="16" t="s">
        <v>81</v>
      </c>
      <c r="AW657" s="16" t="s">
        <v>33</v>
      </c>
      <c r="AX657" s="16" t="s">
        <v>77</v>
      </c>
      <c r="AY657" s="271" t="s">
        <v>202</v>
      </c>
    </row>
    <row r="658" spans="1:65" s="16" customFormat="1" ht="11.25">
      <c r="B658" s="262"/>
      <c r="C658" s="263"/>
      <c r="D658" s="230" t="s">
        <v>210</v>
      </c>
      <c r="E658" s="264" t="s">
        <v>1</v>
      </c>
      <c r="F658" s="265" t="s">
        <v>1047</v>
      </c>
      <c r="G658" s="263"/>
      <c r="H658" s="264" t="s">
        <v>1</v>
      </c>
      <c r="I658" s="266"/>
      <c r="J658" s="263"/>
      <c r="K658" s="263"/>
      <c r="L658" s="267"/>
      <c r="M658" s="268"/>
      <c r="N658" s="269"/>
      <c r="O658" s="269"/>
      <c r="P658" s="269"/>
      <c r="Q658" s="269"/>
      <c r="R658" s="269"/>
      <c r="S658" s="269"/>
      <c r="T658" s="270"/>
      <c r="AT658" s="271" t="s">
        <v>210</v>
      </c>
      <c r="AU658" s="271" t="s">
        <v>81</v>
      </c>
      <c r="AV658" s="16" t="s">
        <v>81</v>
      </c>
      <c r="AW658" s="16" t="s">
        <v>33</v>
      </c>
      <c r="AX658" s="16" t="s">
        <v>77</v>
      </c>
      <c r="AY658" s="271" t="s">
        <v>202</v>
      </c>
    </row>
    <row r="659" spans="1:65" s="2" customFormat="1" ht="24.2" customHeight="1">
      <c r="A659" s="36"/>
      <c r="B659" s="37"/>
      <c r="C659" s="215" t="s">
        <v>1180</v>
      </c>
      <c r="D659" s="215" t="s">
        <v>204</v>
      </c>
      <c r="E659" s="216" t="s">
        <v>1181</v>
      </c>
      <c r="F659" s="217" t="s">
        <v>1132</v>
      </c>
      <c r="G659" s="218" t="s">
        <v>287</v>
      </c>
      <c r="H659" s="219">
        <v>1</v>
      </c>
      <c r="I659" s="220"/>
      <c r="J659" s="221">
        <f>ROUND(I659*H659,2)</f>
        <v>0</v>
      </c>
      <c r="K659" s="222"/>
      <c r="L659" s="39"/>
      <c r="M659" s="223" t="s">
        <v>1</v>
      </c>
      <c r="N659" s="224" t="s">
        <v>43</v>
      </c>
      <c r="O659" s="73"/>
      <c r="P659" s="225">
        <f>O659*H659</f>
        <v>0</v>
      </c>
      <c r="Q659" s="225">
        <v>0</v>
      </c>
      <c r="R659" s="225">
        <f>Q659*H659</f>
        <v>0</v>
      </c>
      <c r="S659" s="225">
        <v>0</v>
      </c>
      <c r="T659" s="226">
        <f>S659*H659</f>
        <v>0</v>
      </c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R659" s="227" t="s">
        <v>289</v>
      </c>
      <c r="AT659" s="227" t="s">
        <v>204</v>
      </c>
      <c r="AU659" s="227" t="s">
        <v>81</v>
      </c>
      <c r="AY659" s="18" t="s">
        <v>202</v>
      </c>
      <c r="BE659" s="122">
        <f>IF(N659="základná",J659,0)</f>
        <v>0</v>
      </c>
      <c r="BF659" s="122">
        <f>IF(N659="znížená",J659,0)</f>
        <v>0</v>
      </c>
      <c r="BG659" s="122">
        <f>IF(N659="zákl. prenesená",J659,0)</f>
        <v>0</v>
      </c>
      <c r="BH659" s="122">
        <f>IF(N659="zníž. prenesená",J659,0)</f>
        <v>0</v>
      </c>
      <c r="BI659" s="122">
        <f>IF(N659="nulová",J659,0)</f>
        <v>0</v>
      </c>
      <c r="BJ659" s="18" t="s">
        <v>87</v>
      </c>
      <c r="BK659" s="122">
        <f>ROUND(I659*H659,2)</f>
        <v>0</v>
      </c>
      <c r="BL659" s="18" t="s">
        <v>289</v>
      </c>
      <c r="BM659" s="227" t="s">
        <v>1182</v>
      </c>
    </row>
    <row r="660" spans="1:65" s="13" customFormat="1" ht="11.25">
      <c r="B660" s="228"/>
      <c r="C660" s="229"/>
      <c r="D660" s="230" t="s">
        <v>210</v>
      </c>
      <c r="E660" s="231" t="s">
        <v>1</v>
      </c>
      <c r="F660" s="232" t="s">
        <v>1183</v>
      </c>
      <c r="G660" s="229"/>
      <c r="H660" s="233">
        <v>1</v>
      </c>
      <c r="I660" s="234"/>
      <c r="J660" s="229"/>
      <c r="K660" s="229"/>
      <c r="L660" s="235"/>
      <c r="M660" s="236"/>
      <c r="N660" s="237"/>
      <c r="O660" s="237"/>
      <c r="P660" s="237"/>
      <c r="Q660" s="237"/>
      <c r="R660" s="237"/>
      <c r="S660" s="237"/>
      <c r="T660" s="238"/>
      <c r="AT660" s="239" t="s">
        <v>210</v>
      </c>
      <c r="AU660" s="239" t="s">
        <v>81</v>
      </c>
      <c r="AV660" s="13" t="s">
        <v>87</v>
      </c>
      <c r="AW660" s="13" t="s">
        <v>33</v>
      </c>
      <c r="AX660" s="13" t="s">
        <v>81</v>
      </c>
      <c r="AY660" s="239" t="s">
        <v>202</v>
      </c>
    </row>
    <row r="661" spans="1:65" s="16" customFormat="1" ht="11.25">
      <c r="B661" s="262"/>
      <c r="C661" s="263"/>
      <c r="D661" s="230" t="s">
        <v>210</v>
      </c>
      <c r="E661" s="264" t="s">
        <v>1</v>
      </c>
      <c r="F661" s="265" t="s">
        <v>1179</v>
      </c>
      <c r="G661" s="263"/>
      <c r="H661" s="264" t="s">
        <v>1</v>
      </c>
      <c r="I661" s="266"/>
      <c r="J661" s="263"/>
      <c r="K661" s="263"/>
      <c r="L661" s="267"/>
      <c r="M661" s="268"/>
      <c r="N661" s="269"/>
      <c r="O661" s="269"/>
      <c r="P661" s="269"/>
      <c r="Q661" s="269"/>
      <c r="R661" s="269"/>
      <c r="S661" s="269"/>
      <c r="T661" s="270"/>
      <c r="AT661" s="271" t="s">
        <v>210</v>
      </c>
      <c r="AU661" s="271" t="s">
        <v>81</v>
      </c>
      <c r="AV661" s="16" t="s">
        <v>81</v>
      </c>
      <c r="AW661" s="16" t="s">
        <v>33</v>
      </c>
      <c r="AX661" s="16" t="s">
        <v>77</v>
      </c>
      <c r="AY661" s="271" t="s">
        <v>202</v>
      </c>
    </row>
    <row r="662" spans="1:65" s="16" customFormat="1" ht="11.25">
      <c r="B662" s="262"/>
      <c r="C662" s="263"/>
      <c r="D662" s="230" t="s">
        <v>210</v>
      </c>
      <c r="E662" s="264" t="s">
        <v>1</v>
      </c>
      <c r="F662" s="265" t="s">
        <v>1047</v>
      </c>
      <c r="G662" s="263"/>
      <c r="H662" s="264" t="s">
        <v>1</v>
      </c>
      <c r="I662" s="266"/>
      <c r="J662" s="263"/>
      <c r="K662" s="263"/>
      <c r="L662" s="267"/>
      <c r="M662" s="268"/>
      <c r="N662" s="269"/>
      <c r="O662" s="269"/>
      <c r="P662" s="269"/>
      <c r="Q662" s="269"/>
      <c r="R662" s="269"/>
      <c r="S662" s="269"/>
      <c r="T662" s="270"/>
      <c r="AT662" s="271" t="s">
        <v>210</v>
      </c>
      <c r="AU662" s="271" t="s">
        <v>81</v>
      </c>
      <c r="AV662" s="16" t="s">
        <v>81</v>
      </c>
      <c r="AW662" s="16" t="s">
        <v>33</v>
      </c>
      <c r="AX662" s="16" t="s">
        <v>77</v>
      </c>
      <c r="AY662" s="271" t="s">
        <v>202</v>
      </c>
    </row>
    <row r="663" spans="1:65" s="2" customFormat="1" ht="24.2" customHeight="1">
      <c r="A663" s="36"/>
      <c r="B663" s="37"/>
      <c r="C663" s="215" t="s">
        <v>1184</v>
      </c>
      <c r="D663" s="215" t="s">
        <v>204</v>
      </c>
      <c r="E663" s="216" t="s">
        <v>1185</v>
      </c>
      <c r="F663" s="217" t="s">
        <v>1132</v>
      </c>
      <c r="G663" s="218" t="s">
        <v>287</v>
      </c>
      <c r="H663" s="219">
        <v>1</v>
      </c>
      <c r="I663" s="220"/>
      <c r="J663" s="221">
        <f>ROUND(I663*H663,2)</f>
        <v>0</v>
      </c>
      <c r="K663" s="222"/>
      <c r="L663" s="39"/>
      <c r="M663" s="223" t="s">
        <v>1</v>
      </c>
      <c r="N663" s="224" t="s">
        <v>43</v>
      </c>
      <c r="O663" s="73"/>
      <c r="P663" s="225">
        <f>O663*H663</f>
        <v>0</v>
      </c>
      <c r="Q663" s="225">
        <v>0</v>
      </c>
      <c r="R663" s="225">
        <f>Q663*H663</f>
        <v>0</v>
      </c>
      <c r="S663" s="225">
        <v>0</v>
      </c>
      <c r="T663" s="226">
        <f>S663*H663</f>
        <v>0</v>
      </c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R663" s="227" t="s">
        <v>289</v>
      </c>
      <c r="AT663" s="227" t="s">
        <v>204</v>
      </c>
      <c r="AU663" s="227" t="s">
        <v>81</v>
      </c>
      <c r="AY663" s="18" t="s">
        <v>202</v>
      </c>
      <c r="BE663" s="122">
        <f>IF(N663="základná",J663,0)</f>
        <v>0</v>
      </c>
      <c r="BF663" s="122">
        <f>IF(N663="znížená",J663,0)</f>
        <v>0</v>
      </c>
      <c r="BG663" s="122">
        <f>IF(N663="zákl. prenesená",J663,0)</f>
        <v>0</v>
      </c>
      <c r="BH663" s="122">
        <f>IF(N663="zníž. prenesená",J663,0)</f>
        <v>0</v>
      </c>
      <c r="BI663" s="122">
        <f>IF(N663="nulová",J663,0)</f>
        <v>0</v>
      </c>
      <c r="BJ663" s="18" t="s">
        <v>87</v>
      </c>
      <c r="BK663" s="122">
        <f>ROUND(I663*H663,2)</f>
        <v>0</v>
      </c>
      <c r="BL663" s="18" t="s">
        <v>289</v>
      </c>
      <c r="BM663" s="227" t="s">
        <v>1186</v>
      </c>
    </row>
    <row r="664" spans="1:65" s="13" customFormat="1" ht="11.25">
      <c r="B664" s="228"/>
      <c r="C664" s="229"/>
      <c r="D664" s="230" t="s">
        <v>210</v>
      </c>
      <c r="E664" s="231" t="s">
        <v>1</v>
      </c>
      <c r="F664" s="232" t="s">
        <v>1187</v>
      </c>
      <c r="G664" s="229"/>
      <c r="H664" s="233">
        <v>1</v>
      </c>
      <c r="I664" s="234"/>
      <c r="J664" s="229"/>
      <c r="K664" s="229"/>
      <c r="L664" s="235"/>
      <c r="M664" s="236"/>
      <c r="N664" s="237"/>
      <c r="O664" s="237"/>
      <c r="P664" s="237"/>
      <c r="Q664" s="237"/>
      <c r="R664" s="237"/>
      <c r="S664" s="237"/>
      <c r="T664" s="238"/>
      <c r="AT664" s="239" t="s">
        <v>210</v>
      </c>
      <c r="AU664" s="239" t="s">
        <v>81</v>
      </c>
      <c r="AV664" s="13" t="s">
        <v>87</v>
      </c>
      <c r="AW664" s="13" t="s">
        <v>33</v>
      </c>
      <c r="AX664" s="13" t="s">
        <v>81</v>
      </c>
      <c r="AY664" s="239" t="s">
        <v>202</v>
      </c>
    </row>
    <row r="665" spans="1:65" s="16" customFormat="1" ht="33.75">
      <c r="B665" s="262"/>
      <c r="C665" s="263"/>
      <c r="D665" s="230" t="s">
        <v>210</v>
      </c>
      <c r="E665" s="264" t="s">
        <v>1</v>
      </c>
      <c r="F665" s="265" t="s">
        <v>1135</v>
      </c>
      <c r="G665" s="263"/>
      <c r="H665" s="264" t="s">
        <v>1</v>
      </c>
      <c r="I665" s="266"/>
      <c r="J665" s="263"/>
      <c r="K665" s="263"/>
      <c r="L665" s="267"/>
      <c r="M665" s="268"/>
      <c r="N665" s="269"/>
      <c r="O665" s="269"/>
      <c r="P665" s="269"/>
      <c r="Q665" s="269"/>
      <c r="R665" s="269"/>
      <c r="S665" s="269"/>
      <c r="T665" s="270"/>
      <c r="AT665" s="271" t="s">
        <v>210</v>
      </c>
      <c r="AU665" s="271" t="s">
        <v>81</v>
      </c>
      <c r="AV665" s="16" t="s">
        <v>81</v>
      </c>
      <c r="AW665" s="16" t="s">
        <v>33</v>
      </c>
      <c r="AX665" s="16" t="s">
        <v>77</v>
      </c>
      <c r="AY665" s="271" t="s">
        <v>202</v>
      </c>
    </row>
    <row r="666" spans="1:65" s="16" customFormat="1" ht="11.25">
      <c r="B666" s="262"/>
      <c r="C666" s="263"/>
      <c r="D666" s="230" t="s">
        <v>210</v>
      </c>
      <c r="E666" s="264" t="s">
        <v>1</v>
      </c>
      <c r="F666" s="265" t="s">
        <v>1047</v>
      </c>
      <c r="G666" s="263"/>
      <c r="H666" s="264" t="s">
        <v>1</v>
      </c>
      <c r="I666" s="266"/>
      <c r="J666" s="263"/>
      <c r="K666" s="263"/>
      <c r="L666" s="267"/>
      <c r="M666" s="268"/>
      <c r="N666" s="269"/>
      <c r="O666" s="269"/>
      <c r="P666" s="269"/>
      <c r="Q666" s="269"/>
      <c r="R666" s="269"/>
      <c r="S666" s="269"/>
      <c r="T666" s="270"/>
      <c r="AT666" s="271" t="s">
        <v>210</v>
      </c>
      <c r="AU666" s="271" t="s">
        <v>81</v>
      </c>
      <c r="AV666" s="16" t="s">
        <v>81</v>
      </c>
      <c r="AW666" s="16" t="s">
        <v>33</v>
      </c>
      <c r="AX666" s="16" t="s">
        <v>77</v>
      </c>
      <c r="AY666" s="271" t="s">
        <v>202</v>
      </c>
    </row>
    <row r="667" spans="1:65" s="16" customFormat="1" ht="11.25">
      <c r="B667" s="262"/>
      <c r="C667" s="263"/>
      <c r="D667" s="230" t="s">
        <v>210</v>
      </c>
      <c r="E667" s="264" t="s">
        <v>1</v>
      </c>
      <c r="F667" s="265" t="s">
        <v>1136</v>
      </c>
      <c r="G667" s="263"/>
      <c r="H667" s="264" t="s">
        <v>1</v>
      </c>
      <c r="I667" s="266"/>
      <c r="J667" s="263"/>
      <c r="K667" s="263"/>
      <c r="L667" s="267"/>
      <c r="M667" s="268"/>
      <c r="N667" s="269"/>
      <c r="O667" s="269"/>
      <c r="P667" s="269"/>
      <c r="Q667" s="269"/>
      <c r="R667" s="269"/>
      <c r="S667" s="269"/>
      <c r="T667" s="270"/>
      <c r="AT667" s="271" t="s">
        <v>210</v>
      </c>
      <c r="AU667" s="271" t="s">
        <v>81</v>
      </c>
      <c r="AV667" s="16" t="s">
        <v>81</v>
      </c>
      <c r="AW667" s="16" t="s">
        <v>33</v>
      </c>
      <c r="AX667" s="16" t="s">
        <v>77</v>
      </c>
      <c r="AY667" s="271" t="s">
        <v>202</v>
      </c>
    </row>
    <row r="668" spans="1:65" s="2" customFormat="1" ht="49.15" customHeight="1">
      <c r="A668" s="36"/>
      <c r="B668" s="37"/>
      <c r="C668" s="215" t="s">
        <v>1188</v>
      </c>
      <c r="D668" s="215" t="s">
        <v>204</v>
      </c>
      <c r="E668" s="216" t="s">
        <v>1189</v>
      </c>
      <c r="F668" s="217" t="s">
        <v>1190</v>
      </c>
      <c r="G668" s="218" t="s">
        <v>287</v>
      </c>
      <c r="H668" s="219">
        <v>1</v>
      </c>
      <c r="I668" s="220"/>
      <c r="J668" s="221">
        <f>ROUND(I668*H668,2)</f>
        <v>0</v>
      </c>
      <c r="K668" s="222"/>
      <c r="L668" s="39"/>
      <c r="M668" s="223" t="s">
        <v>1</v>
      </c>
      <c r="N668" s="224" t="s">
        <v>43</v>
      </c>
      <c r="O668" s="73"/>
      <c r="P668" s="225">
        <f>O668*H668</f>
        <v>0</v>
      </c>
      <c r="Q668" s="225">
        <v>0</v>
      </c>
      <c r="R668" s="225">
        <f>Q668*H668</f>
        <v>0</v>
      </c>
      <c r="S668" s="225">
        <v>0</v>
      </c>
      <c r="T668" s="226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227" t="s">
        <v>289</v>
      </c>
      <c r="AT668" s="227" t="s">
        <v>204</v>
      </c>
      <c r="AU668" s="227" t="s">
        <v>81</v>
      </c>
      <c r="AY668" s="18" t="s">
        <v>202</v>
      </c>
      <c r="BE668" s="122">
        <f>IF(N668="základná",J668,0)</f>
        <v>0</v>
      </c>
      <c r="BF668" s="122">
        <f>IF(N668="znížená",J668,0)</f>
        <v>0</v>
      </c>
      <c r="BG668" s="122">
        <f>IF(N668="zákl. prenesená",J668,0)</f>
        <v>0</v>
      </c>
      <c r="BH668" s="122">
        <f>IF(N668="zníž. prenesená",J668,0)</f>
        <v>0</v>
      </c>
      <c r="BI668" s="122">
        <f>IF(N668="nulová",J668,0)</f>
        <v>0</v>
      </c>
      <c r="BJ668" s="18" t="s">
        <v>87</v>
      </c>
      <c r="BK668" s="122">
        <f>ROUND(I668*H668,2)</f>
        <v>0</v>
      </c>
      <c r="BL668" s="18" t="s">
        <v>289</v>
      </c>
      <c r="BM668" s="227" t="s">
        <v>1191</v>
      </c>
    </row>
    <row r="669" spans="1:65" s="13" customFormat="1" ht="11.25">
      <c r="B669" s="228"/>
      <c r="C669" s="229"/>
      <c r="D669" s="230" t="s">
        <v>210</v>
      </c>
      <c r="E669" s="231" t="s">
        <v>1</v>
      </c>
      <c r="F669" s="232" t="s">
        <v>1192</v>
      </c>
      <c r="G669" s="229"/>
      <c r="H669" s="233">
        <v>1</v>
      </c>
      <c r="I669" s="234"/>
      <c r="J669" s="229"/>
      <c r="K669" s="229"/>
      <c r="L669" s="235"/>
      <c r="M669" s="236"/>
      <c r="N669" s="237"/>
      <c r="O669" s="237"/>
      <c r="P669" s="237"/>
      <c r="Q669" s="237"/>
      <c r="R669" s="237"/>
      <c r="S669" s="237"/>
      <c r="T669" s="238"/>
      <c r="AT669" s="239" t="s">
        <v>210</v>
      </c>
      <c r="AU669" s="239" t="s">
        <v>81</v>
      </c>
      <c r="AV669" s="13" t="s">
        <v>87</v>
      </c>
      <c r="AW669" s="13" t="s">
        <v>33</v>
      </c>
      <c r="AX669" s="13" t="s">
        <v>81</v>
      </c>
      <c r="AY669" s="239" t="s">
        <v>202</v>
      </c>
    </row>
    <row r="670" spans="1:65" s="16" customFormat="1" ht="11.25">
      <c r="B670" s="262"/>
      <c r="C670" s="263"/>
      <c r="D670" s="230" t="s">
        <v>210</v>
      </c>
      <c r="E670" s="264" t="s">
        <v>1</v>
      </c>
      <c r="F670" s="265" t="s">
        <v>1047</v>
      </c>
      <c r="G670" s="263"/>
      <c r="H670" s="264" t="s">
        <v>1</v>
      </c>
      <c r="I670" s="266"/>
      <c r="J670" s="263"/>
      <c r="K670" s="263"/>
      <c r="L670" s="267"/>
      <c r="M670" s="268"/>
      <c r="N670" s="269"/>
      <c r="O670" s="269"/>
      <c r="P670" s="269"/>
      <c r="Q670" s="269"/>
      <c r="R670" s="269"/>
      <c r="S670" s="269"/>
      <c r="T670" s="270"/>
      <c r="AT670" s="271" t="s">
        <v>210</v>
      </c>
      <c r="AU670" s="271" t="s">
        <v>81</v>
      </c>
      <c r="AV670" s="16" t="s">
        <v>81</v>
      </c>
      <c r="AW670" s="16" t="s">
        <v>33</v>
      </c>
      <c r="AX670" s="16" t="s">
        <v>77</v>
      </c>
      <c r="AY670" s="271" t="s">
        <v>202</v>
      </c>
    </row>
    <row r="671" spans="1:65" s="2" customFormat="1" ht="49.15" customHeight="1">
      <c r="A671" s="36"/>
      <c r="B671" s="37"/>
      <c r="C671" s="215" t="s">
        <v>1193</v>
      </c>
      <c r="D671" s="215" t="s">
        <v>204</v>
      </c>
      <c r="E671" s="216" t="s">
        <v>1194</v>
      </c>
      <c r="F671" s="217" t="s">
        <v>1190</v>
      </c>
      <c r="G671" s="218" t="s">
        <v>287</v>
      </c>
      <c r="H671" s="219">
        <v>1</v>
      </c>
      <c r="I671" s="220"/>
      <c r="J671" s="221">
        <f>ROUND(I671*H671,2)</f>
        <v>0</v>
      </c>
      <c r="K671" s="222"/>
      <c r="L671" s="39"/>
      <c r="M671" s="223" t="s">
        <v>1</v>
      </c>
      <c r="N671" s="224" t="s">
        <v>43</v>
      </c>
      <c r="O671" s="73"/>
      <c r="P671" s="225">
        <f>O671*H671</f>
        <v>0</v>
      </c>
      <c r="Q671" s="225">
        <v>0</v>
      </c>
      <c r="R671" s="225">
        <f>Q671*H671</f>
        <v>0</v>
      </c>
      <c r="S671" s="225">
        <v>0</v>
      </c>
      <c r="T671" s="226">
        <f>S671*H671</f>
        <v>0</v>
      </c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R671" s="227" t="s">
        <v>289</v>
      </c>
      <c r="AT671" s="227" t="s">
        <v>204</v>
      </c>
      <c r="AU671" s="227" t="s">
        <v>81</v>
      </c>
      <c r="AY671" s="18" t="s">
        <v>202</v>
      </c>
      <c r="BE671" s="122">
        <f>IF(N671="základná",J671,0)</f>
        <v>0</v>
      </c>
      <c r="BF671" s="122">
        <f>IF(N671="znížená",J671,0)</f>
        <v>0</v>
      </c>
      <c r="BG671" s="122">
        <f>IF(N671="zákl. prenesená",J671,0)</f>
        <v>0</v>
      </c>
      <c r="BH671" s="122">
        <f>IF(N671="zníž. prenesená",J671,0)</f>
        <v>0</v>
      </c>
      <c r="BI671" s="122">
        <f>IF(N671="nulová",J671,0)</f>
        <v>0</v>
      </c>
      <c r="BJ671" s="18" t="s">
        <v>87</v>
      </c>
      <c r="BK671" s="122">
        <f>ROUND(I671*H671,2)</f>
        <v>0</v>
      </c>
      <c r="BL671" s="18" t="s">
        <v>289</v>
      </c>
      <c r="BM671" s="227" t="s">
        <v>1195</v>
      </c>
    </row>
    <row r="672" spans="1:65" s="13" customFormat="1" ht="11.25">
      <c r="B672" s="228"/>
      <c r="C672" s="229"/>
      <c r="D672" s="230" t="s">
        <v>210</v>
      </c>
      <c r="E672" s="231" t="s">
        <v>1</v>
      </c>
      <c r="F672" s="232" t="s">
        <v>1196</v>
      </c>
      <c r="G672" s="229"/>
      <c r="H672" s="233">
        <v>1</v>
      </c>
      <c r="I672" s="234"/>
      <c r="J672" s="229"/>
      <c r="K672" s="229"/>
      <c r="L672" s="235"/>
      <c r="M672" s="236"/>
      <c r="N672" s="237"/>
      <c r="O672" s="237"/>
      <c r="P672" s="237"/>
      <c r="Q672" s="237"/>
      <c r="R672" s="237"/>
      <c r="S672" s="237"/>
      <c r="T672" s="238"/>
      <c r="AT672" s="239" t="s">
        <v>210</v>
      </c>
      <c r="AU672" s="239" t="s">
        <v>81</v>
      </c>
      <c r="AV672" s="13" t="s">
        <v>87</v>
      </c>
      <c r="AW672" s="13" t="s">
        <v>33</v>
      </c>
      <c r="AX672" s="13" t="s">
        <v>81</v>
      </c>
      <c r="AY672" s="239" t="s">
        <v>202</v>
      </c>
    </row>
    <row r="673" spans="1:65" s="16" customFormat="1" ht="11.25">
      <c r="B673" s="262"/>
      <c r="C673" s="263"/>
      <c r="D673" s="230" t="s">
        <v>210</v>
      </c>
      <c r="E673" s="264" t="s">
        <v>1</v>
      </c>
      <c r="F673" s="265" t="s">
        <v>1047</v>
      </c>
      <c r="G673" s="263"/>
      <c r="H673" s="264" t="s">
        <v>1</v>
      </c>
      <c r="I673" s="266"/>
      <c r="J673" s="263"/>
      <c r="K673" s="263"/>
      <c r="L673" s="267"/>
      <c r="M673" s="268"/>
      <c r="N673" s="269"/>
      <c r="O673" s="269"/>
      <c r="P673" s="269"/>
      <c r="Q673" s="269"/>
      <c r="R673" s="269"/>
      <c r="S673" s="269"/>
      <c r="T673" s="270"/>
      <c r="AT673" s="271" t="s">
        <v>210</v>
      </c>
      <c r="AU673" s="271" t="s">
        <v>81</v>
      </c>
      <c r="AV673" s="16" t="s">
        <v>81</v>
      </c>
      <c r="AW673" s="16" t="s">
        <v>33</v>
      </c>
      <c r="AX673" s="16" t="s">
        <v>77</v>
      </c>
      <c r="AY673" s="271" t="s">
        <v>202</v>
      </c>
    </row>
    <row r="674" spans="1:65" s="2" customFormat="1" ht="62.65" customHeight="1">
      <c r="A674" s="36"/>
      <c r="B674" s="37"/>
      <c r="C674" s="215" t="s">
        <v>1197</v>
      </c>
      <c r="D674" s="215" t="s">
        <v>204</v>
      </c>
      <c r="E674" s="216" t="s">
        <v>1198</v>
      </c>
      <c r="F674" s="217" t="s">
        <v>1199</v>
      </c>
      <c r="G674" s="218" t="s">
        <v>287</v>
      </c>
      <c r="H674" s="219">
        <v>1</v>
      </c>
      <c r="I674" s="220"/>
      <c r="J674" s="221">
        <f>ROUND(I674*H674,2)</f>
        <v>0</v>
      </c>
      <c r="K674" s="222"/>
      <c r="L674" s="39"/>
      <c r="M674" s="223" t="s">
        <v>1</v>
      </c>
      <c r="N674" s="224" t="s">
        <v>43</v>
      </c>
      <c r="O674" s="73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R674" s="227" t="s">
        <v>289</v>
      </c>
      <c r="AT674" s="227" t="s">
        <v>204</v>
      </c>
      <c r="AU674" s="227" t="s">
        <v>81</v>
      </c>
      <c r="AY674" s="18" t="s">
        <v>202</v>
      </c>
      <c r="BE674" s="122">
        <f>IF(N674="základná",J674,0)</f>
        <v>0</v>
      </c>
      <c r="BF674" s="122">
        <f>IF(N674="znížená",J674,0)</f>
        <v>0</v>
      </c>
      <c r="BG674" s="122">
        <f>IF(N674="zákl. prenesená",J674,0)</f>
        <v>0</v>
      </c>
      <c r="BH674" s="122">
        <f>IF(N674="zníž. prenesená",J674,0)</f>
        <v>0</v>
      </c>
      <c r="BI674" s="122">
        <f>IF(N674="nulová",J674,0)</f>
        <v>0</v>
      </c>
      <c r="BJ674" s="18" t="s">
        <v>87</v>
      </c>
      <c r="BK674" s="122">
        <f>ROUND(I674*H674,2)</f>
        <v>0</v>
      </c>
      <c r="BL674" s="18" t="s">
        <v>289</v>
      </c>
      <c r="BM674" s="227" t="s">
        <v>1200</v>
      </c>
    </row>
    <row r="675" spans="1:65" s="13" customFormat="1" ht="11.25">
      <c r="B675" s="228"/>
      <c r="C675" s="229"/>
      <c r="D675" s="230" t="s">
        <v>210</v>
      </c>
      <c r="E675" s="231" t="s">
        <v>1</v>
      </c>
      <c r="F675" s="232" t="s">
        <v>1201</v>
      </c>
      <c r="G675" s="229"/>
      <c r="H675" s="233">
        <v>1</v>
      </c>
      <c r="I675" s="234"/>
      <c r="J675" s="229"/>
      <c r="K675" s="229"/>
      <c r="L675" s="235"/>
      <c r="M675" s="236"/>
      <c r="N675" s="237"/>
      <c r="O675" s="237"/>
      <c r="P675" s="237"/>
      <c r="Q675" s="237"/>
      <c r="R675" s="237"/>
      <c r="S675" s="237"/>
      <c r="T675" s="238"/>
      <c r="AT675" s="239" t="s">
        <v>210</v>
      </c>
      <c r="AU675" s="239" t="s">
        <v>81</v>
      </c>
      <c r="AV675" s="13" t="s">
        <v>87</v>
      </c>
      <c r="AW675" s="13" t="s">
        <v>33</v>
      </c>
      <c r="AX675" s="13" t="s">
        <v>81</v>
      </c>
      <c r="AY675" s="239" t="s">
        <v>202</v>
      </c>
    </row>
    <row r="676" spans="1:65" s="16" customFormat="1" ht="11.25">
      <c r="B676" s="262"/>
      <c r="C676" s="263"/>
      <c r="D676" s="230" t="s">
        <v>210</v>
      </c>
      <c r="E676" s="264" t="s">
        <v>1</v>
      </c>
      <c r="F676" s="265" t="s">
        <v>1047</v>
      </c>
      <c r="G676" s="263"/>
      <c r="H676" s="264" t="s">
        <v>1</v>
      </c>
      <c r="I676" s="266"/>
      <c r="J676" s="263"/>
      <c r="K676" s="263"/>
      <c r="L676" s="267"/>
      <c r="M676" s="268"/>
      <c r="N676" s="269"/>
      <c r="O676" s="269"/>
      <c r="P676" s="269"/>
      <c r="Q676" s="269"/>
      <c r="R676" s="269"/>
      <c r="S676" s="269"/>
      <c r="T676" s="270"/>
      <c r="AT676" s="271" t="s">
        <v>210</v>
      </c>
      <c r="AU676" s="271" t="s">
        <v>81</v>
      </c>
      <c r="AV676" s="16" t="s">
        <v>81</v>
      </c>
      <c r="AW676" s="16" t="s">
        <v>33</v>
      </c>
      <c r="AX676" s="16" t="s">
        <v>77</v>
      </c>
      <c r="AY676" s="271" t="s">
        <v>202</v>
      </c>
    </row>
    <row r="677" spans="1:65" s="2" customFormat="1" ht="76.349999999999994" customHeight="1">
      <c r="A677" s="36"/>
      <c r="B677" s="37"/>
      <c r="C677" s="215" t="s">
        <v>1202</v>
      </c>
      <c r="D677" s="215" t="s">
        <v>204</v>
      </c>
      <c r="E677" s="216" t="s">
        <v>1203</v>
      </c>
      <c r="F677" s="217" t="s">
        <v>1204</v>
      </c>
      <c r="G677" s="218" t="s">
        <v>287</v>
      </c>
      <c r="H677" s="219">
        <v>1</v>
      </c>
      <c r="I677" s="220"/>
      <c r="J677" s="221">
        <f>ROUND(I677*H677,2)</f>
        <v>0</v>
      </c>
      <c r="K677" s="222"/>
      <c r="L677" s="39"/>
      <c r="M677" s="223" t="s">
        <v>1</v>
      </c>
      <c r="N677" s="224" t="s">
        <v>43</v>
      </c>
      <c r="O677" s="73"/>
      <c r="P677" s="225">
        <f>O677*H677</f>
        <v>0</v>
      </c>
      <c r="Q677" s="225">
        <v>0</v>
      </c>
      <c r="R677" s="225">
        <f>Q677*H677</f>
        <v>0</v>
      </c>
      <c r="S677" s="225">
        <v>0</v>
      </c>
      <c r="T677" s="226">
        <f>S677*H677</f>
        <v>0</v>
      </c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R677" s="227" t="s">
        <v>289</v>
      </c>
      <c r="AT677" s="227" t="s">
        <v>204</v>
      </c>
      <c r="AU677" s="227" t="s">
        <v>81</v>
      </c>
      <c r="AY677" s="18" t="s">
        <v>202</v>
      </c>
      <c r="BE677" s="122">
        <f>IF(N677="základná",J677,0)</f>
        <v>0</v>
      </c>
      <c r="BF677" s="122">
        <f>IF(N677="znížená",J677,0)</f>
        <v>0</v>
      </c>
      <c r="BG677" s="122">
        <f>IF(N677="zákl. prenesená",J677,0)</f>
        <v>0</v>
      </c>
      <c r="BH677" s="122">
        <f>IF(N677="zníž. prenesená",J677,0)</f>
        <v>0</v>
      </c>
      <c r="BI677" s="122">
        <f>IF(N677="nulová",J677,0)</f>
        <v>0</v>
      </c>
      <c r="BJ677" s="18" t="s">
        <v>87</v>
      </c>
      <c r="BK677" s="122">
        <f>ROUND(I677*H677,2)</f>
        <v>0</v>
      </c>
      <c r="BL677" s="18" t="s">
        <v>289</v>
      </c>
      <c r="BM677" s="227" t="s">
        <v>1205</v>
      </c>
    </row>
    <row r="678" spans="1:65" s="13" customFormat="1" ht="11.25">
      <c r="B678" s="228"/>
      <c r="C678" s="229"/>
      <c r="D678" s="230" t="s">
        <v>210</v>
      </c>
      <c r="E678" s="231" t="s">
        <v>1</v>
      </c>
      <c r="F678" s="232" t="s">
        <v>1206</v>
      </c>
      <c r="G678" s="229"/>
      <c r="H678" s="233">
        <v>1</v>
      </c>
      <c r="I678" s="234"/>
      <c r="J678" s="229"/>
      <c r="K678" s="229"/>
      <c r="L678" s="235"/>
      <c r="M678" s="236"/>
      <c r="N678" s="237"/>
      <c r="O678" s="237"/>
      <c r="P678" s="237"/>
      <c r="Q678" s="237"/>
      <c r="R678" s="237"/>
      <c r="S678" s="237"/>
      <c r="T678" s="238"/>
      <c r="AT678" s="239" t="s">
        <v>210</v>
      </c>
      <c r="AU678" s="239" t="s">
        <v>81</v>
      </c>
      <c r="AV678" s="13" t="s">
        <v>87</v>
      </c>
      <c r="AW678" s="13" t="s">
        <v>33</v>
      </c>
      <c r="AX678" s="13" t="s">
        <v>81</v>
      </c>
      <c r="AY678" s="239" t="s">
        <v>202</v>
      </c>
    </row>
    <row r="679" spans="1:65" s="16" customFormat="1" ht="11.25">
      <c r="B679" s="262"/>
      <c r="C679" s="263"/>
      <c r="D679" s="230" t="s">
        <v>210</v>
      </c>
      <c r="E679" s="264" t="s">
        <v>1</v>
      </c>
      <c r="F679" s="265" t="s">
        <v>1047</v>
      </c>
      <c r="G679" s="263"/>
      <c r="H679" s="264" t="s">
        <v>1</v>
      </c>
      <c r="I679" s="266"/>
      <c r="J679" s="263"/>
      <c r="K679" s="263"/>
      <c r="L679" s="267"/>
      <c r="M679" s="268"/>
      <c r="N679" s="269"/>
      <c r="O679" s="269"/>
      <c r="P679" s="269"/>
      <c r="Q679" s="269"/>
      <c r="R679" s="269"/>
      <c r="S679" s="269"/>
      <c r="T679" s="270"/>
      <c r="AT679" s="271" t="s">
        <v>210</v>
      </c>
      <c r="AU679" s="271" t="s">
        <v>81</v>
      </c>
      <c r="AV679" s="16" t="s">
        <v>81</v>
      </c>
      <c r="AW679" s="16" t="s">
        <v>33</v>
      </c>
      <c r="AX679" s="16" t="s">
        <v>77</v>
      </c>
      <c r="AY679" s="271" t="s">
        <v>202</v>
      </c>
    </row>
    <row r="680" spans="1:65" s="2" customFormat="1" ht="62.65" customHeight="1">
      <c r="A680" s="36"/>
      <c r="B680" s="37"/>
      <c r="C680" s="215" t="s">
        <v>1207</v>
      </c>
      <c r="D680" s="215" t="s">
        <v>204</v>
      </c>
      <c r="E680" s="216" t="s">
        <v>1208</v>
      </c>
      <c r="F680" s="217" t="s">
        <v>1209</v>
      </c>
      <c r="G680" s="218" t="s">
        <v>287</v>
      </c>
      <c r="H680" s="219">
        <v>1</v>
      </c>
      <c r="I680" s="220"/>
      <c r="J680" s="221">
        <f>ROUND(I680*H680,2)</f>
        <v>0</v>
      </c>
      <c r="K680" s="222"/>
      <c r="L680" s="39"/>
      <c r="M680" s="223" t="s">
        <v>1</v>
      </c>
      <c r="N680" s="224" t="s">
        <v>43</v>
      </c>
      <c r="O680" s="73"/>
      <c r="P680" s="225">
        <f>O680*H680</f>
        <v>0</v>
      </c>
      <c r="Q680" s="225">
        <v>0</v>
      </c>
      <c r="R680" s="225">
        <f>Q680*H680</f>
        <v>0</v>
      </c>
      <c r="S680" s="225">
        <v>0</v>
      </c>
      <c r="T680" s="226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227" t="s">
        <v>289</v>
      </c>
      <c r="AT680" s="227" t="s">
        <v>204</v>
      </c>
      <c r="AU680" s="227" t="s">
        <v>81</v>
      </c>
      <c r="AY680" s="18" t="s">
        <v>202</v>
      </c>
      <c r="BE680" s="122">
        <f>IF(N680="základná",J680,0)</f>
        <v>0</v>
      </c>
      <c r="BF680" s="122">
        <f>IF(N680="znížená",J680,0)</f>
        <v>0</v>
      </c>
      <c r="BG680" s="122">
        <f>IF(N680="zákl. prenesená",J680,0)</f>
        <v>0</v>
      </c>
      <c r="BH680" s="122">
        <f>IF(N680="zníž. prenesená",J680,0)</f>
        <v>0</v>
      </c>
      <c r="BI680" s="122">
        <f>IF(N680="nulová",J680,0)</f>
        <v>0</v>
      </c>
      <c r="BJ680" s="18" t="s">
        <v>87</v>
      </c>
      <c r="BK680" s="122">
        <f>ROUND(I680*H680,2)</f>
        <v>0</v>
      </c>
      <c r="BL680" s="18" t="s">
        <v>289</v>
      </c>
      <c r="BM680" s="227" t="s">
        <v>1210</v>
      </c>
    </row>
    <row r="681" spans="1:65" s="13" customFormat="1" ht="11.25">
      <c r="B681" s="228"/>
      <c r="C681" s="229"/>
      <c r="D681" s="230" t="s">
        <v>210</v>
      </c>
      <c r="E681" s="231" t="s">
        <v>1</v>
      </c>
      <c r="F681" s="232" t="s">
        <v>1211</v>
      </c>
      <c r="G681" s="229"/>
      <c r="H681" s="233">
        <v>1</v>
      </c>
      <c r="I681" s="234"/>
      <c r="J681" s="229"/>
      <c r="K681" s="229"/>
      <c r="L681" s="235"/>
      <c r="M681" s="236"/>
      <c r="N681" s="237"/>
      <c r="O681" s="237"/>
      <c r="P681" s="237"/>
      <c r="Q681" s="237"/>
      <c r="R681" s="237"/>
      <c r="S681" s="237"/>
      <c r="T681" s="238"/>
      <c r="AT681" s="239" t="s">
        <v>210</v>
      </c>
      <c r="AU681" s="239" t="s">
        <v>81</v>
      </c>
      <c r="AV681" s="13" t="s">
        <v>87</v>
      </c>
      <c r="AW681" s="13" t="s">
        <v>33</v>
      </c>
      <c r="AX681" s="13" t="s">
        <v>81</v>
      </c>
      <c r="AY681" s="239" t="s">
        <v>202</v>
      </c>
    </row>
    <row r="682" spans="1:65" s="16" customFormat="1" ht="11.25">
      <c r="B682" s="262"/>
      <c r="C682" s="263"/>
      <c r="D682" s="230" t="s">
        <v>210</v>
      </c>
      <c r="E682" s="264" t="s">
        <v>1</v>
      </c>
      <c r="F682" s="265" t="s">
        <v>1047</v>
      </c>
      <c r="G682" s="263"/>
      <c r="H682" s="264" t="s">
        <v>1</v>
      </c>
      <c r="I682" s="266"/>
      <c r="J682" s="263"/>
      <c r="K682" s="263"/>
      <c r="L682" s="267"/>
      <c r="M682" s="268"/>
      <c r="N682" s="269"/>
      <c r="O682" s="269"/>
      <c r="P682" s="269"/>
      <c r="Q682" s="269"/>
      <c r="R682" s="269"/>
      <c r="S682" s="269"/>
      <c r="T682" s="270"/>
      <c r="AT682" s="271" t="s">
        <v>210</v>
      </c>
      <c r="AU682" s="271" t="s">
        <v>81</v>
      </c>
      <c r="AV682" s="16" t="s">
        <v>81</v>
      </c>
      <c r="AW682" s="16" t="s">
        <v>33</v>
      </c>
      <c r="AX682" s="16" t="s">
        <v>77</v>
      </c>
      <c r="AY682" s="271" t="s">
        <v>202</v>
      </c>
    </row>
    <row r="683" spans="1:65" s="2" customFormat="1" ht="37.9" customHeight="1">
      <c r="A683" s="36"/>
      <c r="B683" s="37"/>
      <c r="C683" s="215" t="s">
        <v>1212</v>
      </c>
      <c r="D683" s="215" t="s">
        <v>204</v>
      </c>
      <c r="E683" s="216" t="s">
        <v>1213</v>
      </c>
      <c r="F683" s="217" t="s">
        <v>1214</v>
      </c>
      <c r="G683" s="218" t="s">
        <v>287</v>
      </c>
      <c r="H683" s="219">
        <v>1</v>
      </c>
      <c r="I683" s="220"/>
      <c r="J683" s="221">
        <f>ROUND(I683*H683,2)</f>
        <v>0</v>
      </c>
      <c r="K683" s="222"/>
      <c r="L683" s="39"/>
      <c r="M683" s="223" t="s">
        <v>1</v>
      </c>
      <c r="N683" s="224" t="s">
        <v>43</v>
      </c>
      <c r="O683" s="73"/>
      <c r="P683" s="225">
        <f>O683*H683</f>
        <v>0</v>
      </c>
      <c r="Q683" s="225">
        <v>0</v>
      </c>
      <c r="R683" s="225">
        <f>Q683*H683</f>
        <v>0</v>
      </c>
      <c r="S683" s="225">
        <v>0</v>
      </c>
      <c r="T683" s="226">
        <f>S683*H683</f>
        <v>0</v>
      </c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R683" s="227" t="s">
        <v>289</v>
      </c>
      <c r="AT683" s="227" t="s">
        <v>204</v>
      </c>
      <c r="AU683" s="227" t="s">
        <v>81</v>
      </c>
      <c r="AY683" s="18" t="s">
        <v>202</v>
      </c>
      <c r="BE683" s="122">
        <f>IF(N683="základná",J683,0)</f>
        <v>0</v>
      </c>
      <c r="BF683" s="122">
        <f>IF(N683="znížená",J683,0)</f>
        <v>0</v>
      </c>
      <c r="BG683" s="122">
        <f>IF(N683="zákl. prenesená",J683,0)</f>
        <v>0</v>
      </c>
      <c r="BH683" s="122">
        <f>IF(N683="zníž. prenesená",J683,0)</f>
        <v>0</v>
      </c>
      <c r="BI683" s="122">
        <f>IF(N683="nulová",J683,0)</f>
        <v>0</v>
      </c>
      <c r="BJ683" s="18" t="s">
        <v>87</v>
      </c>
      <c r="BK683" s="122">
        <f>ROUND(I683*H683,2)</f>
        <v>0</v>
      </c>
      <c r="BL683" s="18" t="s">
        <v>289</v>
      </c>
      <c r="BM683" s="227" t="s">
        <v>1215</v>
      </c>
    </row>
    <row r="684" spans="1:65" s="13" customFormat="1" ht="11.25">
      <c r="B684" s="228"/>
      <c r="C684" s="229"/>
      <c r="D684" s="230" t="s">
        <v>210</v>
      </c>
      <c r="E684" s="231" t="s">
        <v>1</v>
      </c>
      <c r="F684" s="232" t="s">
        <v>1216</v>
      </c>
      <c r="G684" s="229"/>
      <c r="H684" s="233">
        <v>1</v>
      </c>
      <c r="I684" s="234"/>
      <c r="J684" s="229"/>
      <c r="K684" s="229"/>
      <c r="L684" s="235"/>
      <c r="M684" s="236"/>
      <c r="N684" s="237"/>
      <c r="O684" s="237"/>
      <c r="P684" s="237"/>
      <c r="Q684" s="237"/>
      <c r="R684" s="237"/>
      <c r="S684" s="237"/>
      <c r="T684" s="238"/>
      <c r="AT684" s="239" t="s">
        <v>210</v>
      </c>
      <c r="AU684" s="239" t="s">
        <v>81</v>
      </c>
      <c r="AV684" s="13" t="s">
        <v>87</v>
      </c>
      <c r="AW684" s="13" t="s">
        <v>33</v>
      </c>
      <c r="AX684" s="13" t="s">
        <v>81</v>
      </c>
      <c r="AY684" s="239" t="s">
        <v>202</v>
      </c>
    </row>
    <row r="685" spans="1:65" s="16" customFormat="1" ht="11.25">
      <c r="B685" s="262"/>
      <c r="C685" s="263"/>
      <c r="D685" s="230" t="s">
        <v>210</v>
      </c>
      <c r="E685" s="264" t="s">
        <v>1</v>
      </c>
      <c r="F685" s="265" t="s">
        <v>1047</v>
      </c>
      <c r="G685" s="263"/>
      <c r="H685" s="264" t="s">
        <v>1</v>
      </c>
      <c r="I685" s="266"/>
      <c r="J685" s="263"/>
      <c r="K685" s="263"/>
      <c r="L685" s="267"/>
      <c r="M685" s="268"/>
      <c r="N685" s="269"/>
      <c r="O685" s="269"/>
      <c r="P685" s="269"/>
      <c r="Q685" s="269"/>
      <c r="R685" s="269"/>
      <c r="S685" s="269"/>
      <c r="T685" s="270"/>
      <c r="AT685" s="271" t="s">
        <v>210</v>
      </c>
      <c r="AU685" s="271" t="s">
        <v>81</v>
      </c>
      <c r="AV685" s="16" t="s">
        <v>81</v>
      </c>
      <c r="AW685" s="16" t="s">
        <v>33</v>
      </c>
      <c r="AX685" s="16" t="s">
        <v>77</v>
      </c>
      <c r="AY685" s="271" t="s">
        <v>202</v>
      </c>
    </row>
    <row r="686" spans="1:65" s="2" customFormat="1" ht="49.15" customHeight="1">
      <c r="A686" s="36"/>
      <c r="B686" s="37"/>
      <c r="C686" s="215" t="s">
        <v>1217</v>
      </c>
      <c r="D686" s="215" t="s">
        <v>204</v>
      </c>
      <c r="E686" s="216" t="s">
        <v>1218</v>
      </c>
      <c r="F686" s="217" t="s">
        <v>1219</v>
      </c>
      <c r="G686" s="218" t="s">
        <v>869</v>
      </c>
      <c r="H686" s="219">
        <v>12.9</v>
      </c>
      <c r="I686" s="220"/>
      <c r="J686" s="221">
        <f>ROUND(I686*H686,2)</f>
        <v>0</v>
      </c>
      <c r="K686" s="222"/>
      <c r="L686" s="39"/>
      <c r="M686" s="223" t="s">
        <v>1</v>
      </c>
      <c r="N686" s="224" t="s">
        <v>43</v>
      </c>
      <c r="O686" s="73"/>
      <c r="P686" s="225">
        <f>O686*H686</f>
        <v>0</v>
      </c>
      <c r="Q686" s="225">
        <v>0</v>
      </c>
      <c r="R686" s="225">
        <f>Q686*H686</f>
        <v>0</v>
      </c>
      <c r="S686" s="225">
        <v>0</v>
      </c>
      <c r="T686" s="226">
        <f>S686*H686</f>
        <v>0</v>
      </c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R686" s="227" t="s">
        <v>289</v>
      </c>
      <c r="AT686" s="227" t="s">
        <v>204</v>
      </c>
      <c r="AU686" s="227" t="s">
        <v>81</v>
      </c>
      <c r="AY686" s="18" t="s">
        <v>202</v>
      </c>
      <c r="BE686" s="122">
        <f>IF(N686="základná",J686,0)</f>
        <v>0</v>
      </c>
      <c r="BF686" s="122">
        <f>IF(N686="znížená",J686,0)</f>
        <v>0</v>
      </c>
      <c r="BG686" s="122">
        <f>IF(N686="zákl. prenesená",J686,0)</f>
        <v>0</v>
      </c>
      <c r="BH686" s="122">
        <f>IF(N686="zníž. prenesená",J686,0)</f>
        <v>0</v>
      </c>
      <c r="BI686" s="122">
        <f>IF(N686="nulová",J686,0)</f>
        <v>0</v>
      </c>
      <c r="BJ686" s="18" t="s">
        <v>87</v>
      </c>
      <c r="BK686" s="122">
        <f>ROUND(I686*H686,2)</f>
        <v>0</v>
      </c>
      <c r="BL686" s="18" t="s">
        <v>289</v>
      </c>
      <c r="BM686" s="227" t="s">
        <v>1220</v>
      </c>
    </row>
    <row r="687" spans="1:65" s="13" customFormat="1" ht="11.25">
      <c r="B687" s="228"/>
      <c r="C687" s="229"/>
      <c r="D687" s="230" t="s">
        <v>210</v>
      </c>
      <c r="E687" s="231" t="s">
        <v>1</v>
      </c>
      <c r="F687" s="232" t="s">
        <v>1221</v>
      </c>
      <c r="G687" s="229"/>
      <c r="H687" s="233">
        <v>12.9</v>
      </c>
      <c r="I687" s="234"/>
      <c r="J687" s="229"/>
      <c r="K687" s="229"/>
      <c r="L687" s="235"/>
      <c r="M687" s="236"/>
      <c r="N687" s="237"/>
      <c r="O687" s="237"/>
      <c r="P687" s="237"/>
      <c r="Q687" s="237"/>
      <c r="R687" s="237"/>
      <c r="S687" s="237"/>
      <c r="T687" s="238"/>
      <c r="AT687" s="239" t="s">
        <v>210</v>
      </c>
      <c r="AU687" s="239" t="s">
        <v>81</v>
      </c>
      <c r="AV687" s="13" t="s">
        <v>87</v>
      </c>
      <c r="AW687" s="13" t="s">
        <v>33</v>
      </c>
      <c r="AX687" s="13" t="s">
        <v>81</v>
      </c>
      <c r="AY687" s="239" t="s">
        <v>202</v>
      </c>
    </row>
    <row r="688" spans="1:65" s="16" customFormat="1" ht="33.75">
      <c r="B688" s="262"/>
      <c r="C688" s="263"/>
      <c r="D688" s="230" t="s">
        <v>210</v>
      </c>
      <c r="E688" s="264" t="s">
        <v>1</v>
      </c>
      <c r="F688" s="265" t="s">
        <v>1222</v>
      </c>
      <c r="G688" s="263"/>
      <c r="H688" s="264" t="s">
        <v>1</v>
      </c>
      <c r="I688" s="266"/>
      <c r="J688" s="263"/>
      <c r="K688" s="263"/>
      <c r="L688" s="267"/>
      <c r="M688" s="268"/>
      <c r="N688" s="269"/>
      <c r="O688" s="269"/>
      <c r="P688" s="269"/>
      <c r="Q688" s="269"/>
      <c r="R688" s="269"/>
      <c r="S688" s="269"/>
      <c r="T688" s="270"/>
      <c r="AT688" s="271" t="s">
        <v>210</v>
      </c>
      <c r="AU688" s="271" t="s">
        <v>81</v>
      </c>
      <c r="AV688" s="16" t="s">
        <v>81</v>
      </c>
      <c r="AW688" s="16" t="s">
        <v>33</v>
      </c>
      <c r="AX688" s="16" t="s">
        <v>77</v>
      </c>
      <c r="AY688" s="271" t="s">
        <v>202</v>
      </c>
    </row>
    <row r="689" spans="1:65" s="2" customFormat="1" ht="49.15" customHeight="1">
      <c r="A689" s="36"/>
      <c r="B689" s="37"/>
      <c r="C689" s="215" t="s">
        <v>1223</v>
      </c>
      <c r="D689" s="215" t="s">
        <v>204</v>
      </c>
      <c r="E689" s="216" t="s">
        <v>1224</v>
      </c>
      <c r="F689" s="217" t="s">
        <v>1219</v>
      </c>
      <c r="G689" s="218" t="s">
        <v>869</v>
      </c>
      <c r="H689" s="219">
        <v>41</v>
      </c>
      <c r="I689" s="220"/>
      <c r="J689" s="221">
        <f>ROUND(I689*H689,2)</f>
        <v>0</v>
      </c>
      <c r="K689" s="222"/>
      <c r="L689" s="39"/>
      <c r="M689" s="223" t="s">
        <v>1</v>
      </c>
      <c r="N689" s="224" t="s">
        <v>43</v>
      </c>
      <c r="O689" s="73"/>
      <c r="P689" s="225">
        <f>O689*H689</f>
        <v>0</v>
      </c>
      <c r="Q689" s="225">
        <v>0</v>
      </c>
      <c r="R689" s="225">
        <f>Q689*H689</f>
        <v>0</v>
      </c>
      <c r="S689" s="225">
        <v>0</v>
      </c>
      <c r="T689" s="226">
        <f>S689*H689</f>
        <v>0</v>
      </c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R689" s="227" t="s">
        <v>289</v>
      </c>
      <c r="AT689" s="227" t="s">
        <v>204</v>
      </c>
      <c r="AU689" s="227" t="s">
        <v>81</v>
      </c>
      <c r="AY689" s="18" t="s">
        <v>202</v>
      </c>
      <c r="BE689" s="122">
        <f>IF(N689="základná",J689,0)</f>
        <v>0</v>
      </c>
      <c r="BF689" s="122">
        <f>IF(N689="znížená",J689,0)</f>
        <v>0</v>
      </c>
      <c r="BG689" s="122">
        <f>IF(N689="zákl. prenesená",J689,0)</f>
        <v>0</v>
      </c>
      <c r="BH689" s="122">
        <f>IF(N689="zníž. prenesená",J689,0)</f>
        <v>0</v>
      </c>
      <c r="BI689" s="122">
        <f>IF(N689="nulová",J689,0)</f>
        <v>0</v>
      </c>
      <c r="BJ689" s="18" t="s">
        <v>87</v>
      </c>
      <c r="BK689" s="122">
        <f>ROUND(I689*H689,2)</f>
        <v>0</v>
      </c>
      <c r="BL689" s="18" t="s">
        <v>289</v>
      </c>
      <c r="BM689" s="227" t="s">
        <v>1225</v>
      </c>
    </row>
    <row r="690" spans="1:65" s="13" customFormat="1" ht="11.25">
      <c r="B690" s="228"/>
      <c r="C690" s="229"/>
      <c r="D690" s="230" t="s">
        <v>210</v>
      </c>
      <c r="E690" s="231" t="s">
        <v>1</v>
      </c>
      <c r="F690" s="232" t="s">
        <v>1226</v>
      </c>
      <c r="G690" s="229"/>
      <c r="H690" s="233">
        <v>41</v>
      </c>
      <c r="I690" s="234"/>
      <c r="J690" s="229"/>
      <c r="K690" s="229"/>
      <c r="L690" s="235"/>
      <c r="M690" s="236"/>
      <c r="N690" s="237"/>
      <c r="O690" s="237"/>
      <c r="P690" s="237"/>
      <c r="Q690" s="237"/>
      <c r="R690" s="237"/>
      <c r="S690" s="237"/>
      <c r="T690" s="238"/>
      <c r="AT690" s="239" t="s">
        <v>210</v>
      </c>
      <c r="AU690" s="239" t="s">
        <v>81</v>
      </c>
      <c r="AV690" s="13" t="s">
        <v>87</v>
      </c>
      <c r="AW690" s="13" t="s">
        <v>33</v>
      </c>
      <c r="AX690" s="13" t="s">
        <v>81</v>
      </c>
      <c r="AY690" s="239" t="s">
        <v>202</v>
      </c>
    </row>
    <row r="691" spans="1:65" s="16" customFormat="1" ht="33.75">
      <c r="B691" s="262"/>
      <c r="C691" s="263"/>
      <c r="D691" s="230" t="s">
        <v>210</v>
      </c>
      <c r="E691" s="264" t="s">
        <v>1</v>
      </c>
      <c r="F691" s="265" t="s">
        <v>1222</v>
      </c>
      <c r="G691" s="263"/>
      <c r="H691" s="264" t="s">
        <v>1</v>
      </c>
      <c r="I691" s="266"/>
      <c r="J691" s="263"/>
      <c r="K691" s="263"/>
      <c r="L691" s="267"/>
      <c r="M691" s="268"/>
      <c r="N691" s="269"/>
      <c r="O691" s="269"/>
      <c r="P691" s="269"/>
      <c r="Q691" s="269"/>
      <c r="R691" s="269"/>
      <c r="S691" s="269"/>
      <c r="T691" s="270"/>
      <c r="AT691" s="271" t="s">
        <v>210</v>
      </c>
      <c r="AU691" s="271" t="s">
        <v>81</v>
      </c>
      <c r="AV691" s="16" t="s">
        <v>81</v>
      </c>
      <c r="AW691" s="16" t="s">
        <v>33</v>
      </c>
      <c r="AX691" s="16" t="s">
        <v>77</v>
      </c>
      <c r="AY691" s="271" t="s">
        <v>202</v>
      </c>
    </row>
    <row r="692" spans="1:65" s="2" customFormat="1" ht="49.15" customHeight="1">
      <c r="A692" s="36"/>
      <c r="B692" s="37"/>
      <c r="C692" s="215" t="s">
        <v>1227</v>
      </c>
      <c r="D692" s="215" t="s">
        <v>204</v>
      </c>
      <c r="E692" s="216" t="s">
        <v>1228</v>
      </c>
      <c r="F692" s="217" t="s">
        <v>1229</v>
      </c>
      <c r="G692" s="218" t="s">
        <v>287</v>
      </c>
      <c r="H692" s="219">
        <v>4</v>
      </c>
      <c r="I692" s="220"/>
      <c r="J692" s="221">
        <f>ROUND(I692*H692,2)</f>
        <v>0</v>
      </c>
      <c r="K692" s="222"/>
      <c r="L692" s="39"/>
      <c r="M692" s="223" t="s">
        <v>1</v>
      </c>
      <c r="N692" s="224" t="s">
        <v>43</v>
      </c>
      <c r="O692" s="73"/>
      <c r="P692" s="225">
        <f>O692*H692</f>
        <v>0</v>
      </c>
      <c r="Q692" s="225">
        <v>0</v>
      </c>
      <c r="R692" s="225">
        <f>Q692*H692</f>
        <v>0</v>
      </c>
      <c r="S692" s="225">
        <v>0</v>
      </c>
      <c r="T692" s="226">
        <f>S692*H692</f>
        <v>0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227" t="s">
        <v>289</v>
      </c>
      <c r="AT692" s="227" t="s">
        <v>204</v>
      </c>
      <c r="AU692" s="227" t="s">
        <v>81</v>
      </c>
      <c r="AY692" s="18" t="s">
        <v>202</v>
      </c>
      <c r="BE692" s="122">
        <f>IF(N692="základná",J692,0)</f>
        <v>0</v>
      </c>
      <c r="BF692" s="122">
        <f>IF(N692="znížená",J692,0)</f>
        <v>0</v>
      </c>
      <c r="BG692" s="122">
        <f>IF(N692="zákl. prenesená",J692,0)</f>
        <v>0</v>
      </c>
      <c r="BH692" s="122">
        <f>IF(N692="zníž. prenesená",J692,0)</f>
        <v>0</v>
      </c>
      <c r="BI692" s="122">
        <f>IF(N692="nulová",J692,0)</f>
        <v>0</v>
      </c>
      <c r="BJ692" s="18" t="s">
        <v>87</v>
      </c>
      <c r="BK692" s="122">
        <f>ROUND(I692*H692,2)</f>
        <v>0</v>
      </c>
      <c r="BL692" s="18" t="s">
        <v>289</v>
      </c>
      <c r="BM692" s="227" t="s">
        <v>1230</v>
      </c>
    </row>
    <row r="693" spans="1:65" s="13" customFormat="1" ht="11.25">
      <c r="B693" s="228"/>
      <c r="C693" s="229"/>
      <c r="D693" s="230" t="s">
        <v>210</v>
      </c>
      <c r="E693" s="231" t="s">
        <v>1</v>
      </c>
      <c r="F693" s="232" t="s">
        <v>1231</v>
      </c>
      <c r="G693" s="229"/>
      <c r="H693" s="233">
        <v>3</v>
      </c>
      <c r="I693" s="234"/>
      <c r="J693" s="229"/>
      <c r="K693" s="229"/>
      <c r="L693" s="235"/>
      <c r="M693" s="236"/>
      <c r="N693" s="237"/>
      <c r="O693" s="237"/>
      <c r="P693" s="237"/>
      <c r="Q693" s="237"/>
      <c r="R693" s="237"/>
      <c r="S693" s="237"/>
      <c r="T693" s="238"/>
      <c r="AT693" s="239" t="s">
        <v>210</v>
      </c>
      <c r="AU693" s="239" t="s">
        <v>81</v>
      </c>
      <c r="AV693" s="13" t="s">
        <v>87</v>
      </c>
      <c r="AW693" s="13" t="s">
        <v>33</v>
      </c>
      <c r="AX693" s="13" t="s">
        <v>77</v>
      </c>
      <c r="AY693" s="239" t="s">
        <v>202</v>
      </c>
    </row>
    <row r="694" spans="1:65" s="13" customFormat="1" ht="11.25">
      <c r="B694" s="228"/>
      <c r="C694" s="229"/>
      <c r="D694" s="230" t="s">
        <v>210</v>
      </c>
      <c r="E694" s="231" t="s">
        <v>1</v>
      </c>
      <c r="F694" s="232" t="s">
        <v>1232</v>
      </c>
      <c r="G694" s="229"/>
      <c r="H694" s="233">
        <v>1</v>
      </c>
      <c r="I694" s="234"/>
      <c r="J694" s="229"/>
      <c r="K694" s="229"/>
      <c r="L694" s="235"/>
      <c r="M694" s="236"/>
      <c r="N694" s="237"/>
      <c r="O694" s="237"/>
      <c r="P694" s="237"/>
      <c r="Q694" s="237"/>
      <c r="R694" s="237"/>
      <c r="S694" s="237"/>
      <c r="T694" s="238"/>
      <c r="AT694" s="239" t="s">
        <v>210</v>
      </c>
      <c r="AU694" s="239" t="s">
        <v>81</v>
      </c>
      <c r="AV694" s="13" t="s">
        <v>87</v>
      </c>
      <c r="AW694" s="13" t="s">
        <v>33</v>
      </c>
      <c r="AX694" s="13" t="s">
        <v>77</v>
      </c>
      <c r="AY694" s="239" t="s">
        <v>202</v>
      </c>
    </row>
    <row r="695" spans="1:65" s="14" customFormat="1" ht="11.25">
      <c r="B695" s="240"/>
      <c r="C695" s="241"/>
      <c r="D695" s="230" t="s">
        <v>210</v>
      </c>
      <c r="E695" s="242" t="s">
        <v>1</v>
      </c>
      <c r="F695" s="243" t="s">
        <v>227</v>
      </c>
      <c r="G695" s="241"/>
      <c r="H695" s="244">
        <v>4</v>
      </c>
      <c r="I695" s="245"/>
      <c r="J695" s="241"/>
      <c r="K695" s="241"/>
      <c r="L695" s="246"/>
      <c r="M695" s="247"/>
      <c r="N695" s="248"/>
      <c r="O695" s="248"/>
      <c r="P695" s="248"/>
      <c r="Q695" s="248"/>
      <c r="R695" s="248"/>
      <c r="S695" s="248"/>
      <c r="T695" s="249"/>
      <c r="AT695" s="250" t="s">
        <v>210</v>
      </c>
      <c r="AU695" s="250" t="s">
        <v>81</v>
      </c>
      <c r="AV695" s="14" t="s">
        <v>215</v>
      </c>
      <c r="AW695" s="14" t="s">
        <v>33</v>
      </c>
      <c r="AX695" s="14" t="s">
        <v>81</v>
      </c>
      <c r="AY695" s="250" t="s">
        <v>202</v>
      </c>
    </row>
    <row r="696" spans="1:65" s="16" customFormat="1" ht="33.75">
      <c r="B696" s="262"/>
      <c r="C696" s="263"/>
      <c r="D696" s="230" t="s">
        <v>210</v>
      </c>
      <c r="E696" s="264" t="s">
        <v>1</v>
      </c>
      <c r="F696" s="265" t="s">
        <v>1222</v>
      </c>
      <c r="G696" s="263"/>
      <c r="H696" s="264" t="s">
        <v>1</v>
      </c>
      <c r="I696" s="266"/>
      <c r="J696" s="263"/>
      <c r="K696" s="263"/>
      <c r="L696" s="267"/>
      <c r="M696" s="268"/>
      <c r="N696" s="269"/>
      <c r="O696" s="269"/>
      <c r="P696" s="269"/>
      <c r="Q696" s="269"/>
      <c r="R696" s="269"/>
      <c r="S696" s="269"/>
      <c r="T696" s="270"/>
      <c r="AT696" s="271" t="s">
        <v>210</v>
      </c>
      <c r="AU696" s="271" t="s">
        <v>81</v>
      </c>
      <c r="AV696" s="16" t="s">
        <v>81</v>
      </c>
      <c r="AW696" s="16" t="s">
        <v>33</v>
      </c>
      <c r="AX696" s="16" t="s">
        <v>77</v>
      </c>
      <c r="AY696" s="271" t="s">
        <v>202</v>
      </c>
    </row>
    <row r="697" spans="1:65" s="16" customFormat="1" ht="11.25">
      <c r="B697" s="262"/>
      <c r="C697" s="263"/>
      <c r="D697" s="230" t="s">
        <v>210</v>
      </c>
      <c r="E697" s="264" t="s">
        <v>1</v>
      </c>
      <c r="F697" s="265" t="s">
        <v>1233</v>
      </c>
      <c r="G697" s="263"/>
      <c r="H697" s="264" t="s">
        <v>1</v>
      </c>
      <c r="I697" s="266"/>
      <c r="J697" s="263"/>
      <c r="K697" s="263"/>
      <c r="L697" s="267"/>
      <c r="M697" s="268"/>
      <c r="N697" s="269"/>
      <c r="O697" s="269"/>
      <c r="P697" s="269"/>
      <c r="Q697" s="269"/>
      <c r="R697" s="269"/>
      <c r="S697" s="269"/>
      <c r="T697" s="270"/>
      <c r="AT697" s="271" t="s">
        <v>210</v>
      </c>
      <c r="AU697" s="271" t="s">
        <v>81</v>
      </c>
      <c r="AV697" s="16" t="s">
        <v>81</v>
      </c>
      <c r="AW697" s="16" t="s">
        <v>33</v>
      </c>
      <c r="AX697" s="16" t="s">
        <v>77</v>
      </c>
      <c r="AY697" s="271" t="s">
        <v>202</v>
      </c>
    </row>
    <row r="698" spans="1:65" s="2" customFormat="1" ht="49.15" customHeight="1">
      <c r="A698" s="36"/>
      <c r="B698" s="37"/>
      <c r="C698" s="215" t="s">
        <v>1234</v>
      </c>
      <c r="D698" s="215" t="s">
        <v>204</v>
      </c>
      <c r="E698" s="216" t="s">
        <v>1235</v>
      </c>
      <c r="F698" s="217" t="s">
        <v>1236</v>
      </c>
      <c r="G698" s="218" t="s">
        <v>287</v>
      </c>
      <c r="H698" s="219">
        <v>2</v>
      </c>
      <c r="I698" s="220"/>
      <c r="J698" s="221">
        <f>ROUND(I698*H698,2)</f>
        <v>0</v>
      </c>
      <c r="K698" s="222"/>
      <c r="L698" s="39"/>
      <c r="M698" s="223" t="s">
        <v>1</v>
      </c>
      <c r="N698" s="224" t="s">
        <v>43</v>
      </c>
      <c r="O698" s="73"/>
      <c r="P698" s="225">
        <f>O698*H698</f>
        <v>0</v>
      </c>
      <c r="Q698" s="225">
        <v>0</v>
      </c>
      <c r="R698" s="225">
        <f>Q698*H698</f>
        <v>0</v>
      </c>
      <c r="S698" s="225">
        <v>0</v>
      </c>
      <c r="T698" s="226">
        <f>S698*H698</f>
        <v>0</v>
      </c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R698" s="227" t="s">
        <v>289</v>
      </c>
      <c r="AT698" s="227" t="s">
        <v>204</v>
      </c>
      <c r="AU698" s="227" t="s">
        <v>81</v>
      </c>
      <c r="AY698" s="18" t="s">
        <v>202</v>
      </c>
      <c r="BE698" s="122">
        <f>IF(N698="základná",J698,0)</f>
        <v>0</v>
      </c>
      <c r="BF698" s="122">
        <f>IF(N698="znížená",J698,0)</f>
        <v>0</v>
      </c>
      <c r="BG698" s="122">
        <f>IF(N698="zákl. prenesená",J698,0)</f>
        <v>0</v>
      </c>
      <c r="BH698" s="122">
        <f>IF(N698="zníž. prenesená",J698,0)</f>
        <v>0</v>
      </c>
      <c r="BI698" s="122">
        <f>IF(N698="nulová",J698,0)</f>
        <v>0</v>
      </c>
      <c r="BJ698" s="18" t="s">
        <v>87</v>
      </c>
      <c r="BK698" s="122">
        <f>ROUND(I698*H698,2)</f>
        <v>0</v>
      </c>
      <c r="BL698" s="18" t="s">
        <v>289</v>
      </c>
      <c r="BM698" s="227" t="s">
        <v>1237</v>
      </c>
    </row>
    <row r="699" spans="1:65" s="13" customFormat="1" ht="11.25">
      <c r="B699" s="228"/>
      <c r="C699" s="229"/>
      <c r="D699" s="230" t="s">
        <v>210</v>
      </c>
      <c r="E699" s="231" t="s">
        <v>1</v>
      </c>
      <c r="F699" s="232" t="s">
        <v>1238</v>
      </c>
      <c r="G699" s="229"/>
      <c r="H699" s="233">
        <v>2</v>
      </c>
      <c r="I699" s="234"/>
      <c r="J699" s="229"/>
      <c r="K699" s="229"/>
      <c r="L699" s="235"/>
      <c r="M699" s="236"/>
      <c r="N699" s="237"/>
      <c r="O699" s="237"/>
      <c r="P699" s="237"/>
      <c r="Q699" s="237"/>
      <c r="R699" s="237"/>
      <c r="S699" s="237"/>
      <c r="T699" s="238"/>
      <c r="AT699" s="239" t="s">
        <v>210</v>
      </c>
      <c r="AU699" s="239" t="s">
        <v>81</v>
      </c>
      <c r="AV699" s="13" t="s">
        <v>87</v>
      </c>
      <c r="AW699" s="13" t="s">
        <v>33</v>
      </c>
      <c r="AX699" s="13" t="s">
        <v>81</v>
      </c>
      <c r="AY699" s="239" t="s">
        <v>202</v>
      </c>
    </row>
    <row r="700" spans="1:65" s="16" customFormat="1" ht="11.25">
      <c r="B700" s="262"/>
      <c r="C700" s="263"/>
      <c r="D700" s="230" t="s">
        <v>210</v>
      </c>
      <c r="E700" s="264" t="s">
        <v>1</v>
      </c>
      <c r="F700" s="265" t="s">
        <v>1047</v>
      </c>
      <c r="G700" s="263"/>
      <c r="H700" s="264" t="s">
        <v>1</v>
      </c>
      <c r="I700" s="266"/>
      <c r="J700" s="263"/>
      <c r="K700" s="263"/>
      <c r="L700" s="267"/>
      <c r="M700" s="268"/>
      <c r="N700" s="269"/>
      <c r="O700" s="269"/>
      <c r="P700" s="269"/>
      <c r="Q700" s="269"/>
      <c r="R700" s="269"/>
      <c r="S700" s="269"/>
      <c r="T700" s="270"/>
      <c r="AT700" s="271" t="s">
        <v>210</v>
      </c>
      <c r="AU700" s="271" t="s">
        <v>81</v>
      </c>
      <c r="AV700" s="16" t="s">
        <v>81</v>
      </c>
      <c r="AW700" s="16" t="s">
        <v>33</v>
      </c>
      <c r="AX700" s="16" t="s">
        <v>77</v>
      </c>
      <c r="AY700" s="271" t="s">
        <v>202</v>
      </c>
    </row>
    <row r="701" spans="1:65" s="2" customFormat="1" ht="37.9" customHeight="1">
      <c r="A701" s="36"/>
      <c r="B701" s="37"/>
      <c r="C701" s="215" t="s">
        <v>1239</v>
      </c>
      <c r="D701" s="215" t="s">
        <v>204</v>
      </c>
      <c r="E701" s="216" t="s">
        <v>1240</v>
      </c>
      <c r="F701" s="217" t="s">
        <v>1241</v>
      </c>
      <c r="G701" s="218" t="s">
        <v>287</v>
      </c>
      <c r="H701" s="219">
        <v>1</v>
      </c>
      <c r="I701" s="220"/>
      <c r="J701" s="221">
        <f>ROUND(I701*H701,2)</f>
        <v>0</v>
      </c>
      <c r="K701" s="222"/>
      <c r="L701" s="39"/>
      <c r="M701" s="223" t="s">
        <v>1</v>
      </c>
      <c r="N701" s="224" t="s">
        <v>43</v>
      </c>
      <c r="O701" s="73"/>
      <c r="P701" s="225">
        <f>O701*H701</f>
        <v>0</v>
      </c>
      <c r="Q701" s="225">
        <v>0</v>
      </c>
      <c r="R701" s="225">
        <f>Q701*H701</f>
        <v>0</v>
      </c>
      <c r="S701" s="225">
        <v>0</v>
      </c>
      <c r="T701" s="226">
        <f>S701*H701</f>
        <v>0</v>
      </c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R701" s="227" t="s">
        <v>289</v>
      </c>
      <c r="AT701" s="227" t="s">
        <v>204</v>
      </c>
      <c r="AU701" s="227" t="s">
        <v>81</v>
      </c>
      <c r="AY701" s="18" t="s">
        <v>202</v>
      </c>
      <c r="BE701" s="122">
        <f>IF(N701="základná",J701,0)</f>
        <v>0</v>
      </c>
      <c r="BF701" s="122">
        <f>IF(N701="znížená",J701,0)</f>
        <v>0</v>
      </c>
      <c r="BG701" s="122">
        <f>IF(N701="zákl. prenesená",J701,0)</f>
        <v>0</v>
      </c>
      <c r="BH701" s="122">
        <f>IF(N701="zníž. prenesená",J701,0)</f>
        <v>0</v>
      </c>
      <c r="BI701" s="122">
        <f>IF(N701="nulová",J701,0)</f>
        <v>0</v>
      </c>
      <c r="BJ701" s="18" t="s">
        <v>87</v>
      </c>
      <c r="BK701" s="122">
        <f>ROUND(I701*H701,2)</f>
        <v>0</v>
      </c>
      <c r="BL701" s="18" t="s">
        <v>289</v>
      </c>
      <c r="BM701" s="227" t="s">
        <v>1242</v>
      </c>
    </row>
    <row r="702" spans="1:65" s="13" customFormat="1" ht="11.25">
      <c r="B702" s="228"/>
      <c r="C702" s="229"/>
      <c r="D702" s="230" t="s">
        <v>210</v>
      </c>
      <c r="E702" s="231" t="s">
        <v>1</v>
      </c>
      <c r="F702" s="232" t="s">
        <v>1243</v>
      </c>
      <c r="G702" s="229"/>
      <c r="H702" s="233">
        <v>1</v>
      </c>
      <c r="I702" s="234"/>
      <c r="J702" s="229"/>
      <c r="K702" s="229"/>
      <c r="L702" s="235"/>
      <c r="M702" s="236"/>
      <c r="N702" s="237"/>
      <c r="O702" s="237"/>
      <c r="P702" s="237"/>
      <c r="Q702" s="237"/>
      <c r="R702" s="237"/>
      <c r="S702" s="237"/>
      <c r="T702" s="238"/>
      <c r="AT702" s="239" t="s">
        <v>210</v>
      </c>
      <c r="AU702" s="239" t="s">
        <v>81</v>
      </c>
      <c r="AV702" s="13" t="s">
        <v>87</v>
      </c>
      <c r="AW702" s="13" t="s">
        <v>33</v>
      </c>
      <c r="AX702" s="13" t="s">
        <v>81</v>
      </c>
      <c r="AY702" s="239" t="s">
        <v>202</v>
      </c>
    </row>
    <row r="703" spans="1:65" s="16" customFormat="1" ht="11.25">
      <c r="B703" s="262"/>
      <c r="C703" s="263"/>
      <c r="D703" s="230" t="s">
        <v>210</v>
      </c>
      <c r="E703" s="264" t="s">
        <v>1</v>
      </c>
      <c r="F703" s="265" t="s">
        <v>1047</v>
      </c>
      <c r="G703" s="263"/>
      <c r="H703" s="264" t="s">
        <v>1</v>
      </c>
      <c r="I703" s="266"/>
      <c r="J703" s="263"/>
      <c r="K703" s="263"/>
      <c r="L703" s="267"/>
      <c r="M703" s="268"/>
      <c r="N703" s="269"/>
      <c r="O703" s="269"/>
      <c r="P703" s="269"/>
      <c r="Q703" s="269"/>
      <c r="R703" s="269"/>
      <c r="S703" s="269"/>
      <c r="T703" s="270"/>
      <c r="AT703" s="271" t="s">
        <v>210</v>
      </c>
      <c r="AU703" s="271" t="s">
        <v>81</v>
      </c>
      <c r="AV703" s="16" t="s">
        <v>81</v>
      </c>
      <c r="AW703" s="16" t="s">
        <v>33</v>
      </c>
      <c r="AX703" s="16" t="s">
        <v>77</v>
      </c>
      <c r="AY703" s="271" t="s">
        <v>202</v>
      </c>
    </row>
    <row r="704" spans="1:65" s="2" customFormat="1" ht="37.9" customHeight="1">
      <c r="A704" s="36"/>
      <c r="B704" s="37"/>
      <c r="C704" s="215" t="s">
        <v>1244</v>
      </c>
      <c r="D704" s="215" t="s">
        <v>204</v>
      </c>
      <c r="E704" s="216" t="s">
        <v>1245</v>
      </c>
      <c r="F704" s="217" t="s">
        <v>1246</v>
      </c>
      <c r="G704" s="218" t="s">
        <v>287</v>
      </c>
      <c r="H704" s="219">
        <v>1</v>
      </c>
      <c r="I704" s="220"/>
      <c r="J704" s="221">
        <f>ROUND(I704*H704,2)</f>
        <v>0</v>
      </c>
      <c r="K704" s="222"/>
      <c r="L704" s="39"/>
      <c r="M704" s="223" t="s">
        <v>1</v>
      </c>
      <c r="N704" s="224" t="s">
        <v>43</v>
      </c>
      <c r="O704" s="73"/>
      <c r="P704" s="225">
        <f>O704*H704</f>
        <v>0</v>
      </c>
      <c r="Q704" s="225">
        <v>0</v>
      </c>
      <c r="R704" s="225">
        <f>Q704*H704</f>
        <v>0</v>
      </c>
      <c r="S704" s="225">
        <v>0</v>
      </c>
      <c r="T704" s="226">
        <f>S704*H704</f>
        <v>0</v>
      </c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R704" s="227" t="s">
        <v>289</v>
      </c>
      <c r="AT704" s="227" t="s">
        <v>204</v>
      </c>
      <c r="AU704" s="227" t="s">
        <v>81</v>
      </c>
      <c r="AY704" s="18" t="s">
        <v>202</v>
      </c>
      <c r="BE704" s="122">
        <f>IF(N704="základná",J704,0)</f>
        <v>0</v>
      </c>
      <c r="BF704" s="122">
        <f>IF(N704="znížená",J704,0)</f>
        <v>0</v>
      </c>
      <c r="BG704" s="122">
        <f>IF(N704="zákl. prenesená",J704,0)</f>
        <v>0</v>
      </c>
      <c r="BH704" s="122">
        <f>IF(N704="zníž. prenesená",J704,0)</f>
        <v>0</v>
      </c>
      <c r="BI704" s="122">
        <f>IF(N704="nulová",J704,0)</f>
        <v>0</v>
      </c>
      <c r="BJ704" s="18" t="s">
        <v>87</v>
      </c>
      <c r="BK704" s="122">
        <f>ROUND(I704*H704,2)</f>
        <v>0</v>
      </c>
      <c r="BL704" s="18" t="s">
        <v>289</v>
      </c>
      <c r="BM704" s="227" t="s">
        <v>1247</v>
      </c>
    </row>
    <row r="705" spans="1:65" s="13" customFormat="1" ht="11.25">
      <c r="B705" s="228"/>
      <c r="C705" s="229"/>
      <c r="D705" s="230" t="s">
        <v>210</v>
      </c>
      <c r="E705" s="231" t="s">
        <v>1</v>
      </c>
      <c r="F705" s="232" t="s">
        <v>1248</v>
      </c>
      <c r="G705" s="229"/>
      <c r="H705" s="233">
        <v>1</v>
      </c>
      <c r="I705" s="234"/>
      <c r="J705" s="229"/>
      <c r="K705" s="229"/>
      <c r="L705" s="235"/>
      <c r="M705" s="236"/>
      <c r="N705" s="237"/>
      <c r="O705" s="237"/>
      <c r="P705" s="237"/>
      <c r="Q705" s="237"/>
      <c r="R705" s="237"/>
      <c r="S705" s="237"/>
      <c r="T705" s="238"/>
      <c r="AT705" s="239" t="s">
        <v>210</v>
      </c>
      <c r="AU705" s="239" t="s">
        <v>81</v>
      </c>
      <c r="AV705" s="13" t="s">
        <v>87</v>
      </c>
      <c r="AW705" s="13" t="s">
        <v>33</v>
      </c>
      <c r="AX705" s="13" t="s">
        <v>81</v>
      </c>
      <c r="AY705" s="239" t="s">
        <v>202</v>
      </c>
    </row>
    <row r="706" spans="1:65" s="16" customFormat="1" ht="11.25">
      <c r="B706" s="262"/>
      <c r="C706" s="263"/>
      <c r="D706" s="230" t="s">
        <v>210</v>
      </c>
      <c r="E706" s="264" t="s">
        <v>1</v>
      </c>
      <c r="F706" s="265" t="s">
        <v>1047</v>
      </c>
      <c r="G706" s="263"/>
      <c r="H706" s="264" t="s">
        <v>1</v>
      </c>
      <c r="I706" s="266"/>
      <c r="J706" s="263"/>
      <c r="K706" s="263"/>
      <c r="L706" s="267"/>
      <c r="M706" s="268"/>
      <c r="N706" s="269"/>
      <c r="O706" s="269"/>
      <c r="P706" s="269"/>
      <c r="Q706" s="269"/>
      <c r="R706" s="269"/>
      <c r="S706" s="269"/>
      <c r="T706" s="270"/>
      <c r="AT706" s="271" t="s">
        <v>210</v>
      </c>
      <c r="AU706" s="271" t="s">
        <v>81</v>
      </c>
      <c r="AV706" s="16" t="s">
        <v>81</v>
      </c>
      <c r="AW706" s="16" t="s">
        <v>33</v>
      </c>
      <c r="AX706" s="16" t="s">
        <v>77</v>
      </c>
      <c r="AY706" s="271" t="s">
        <v>202</v>
      </c>
    </row>
    <row r="707" spans="1:65" s="2" customFormat="1" ht="37.9" customHeight="1">
      <c r="A707" s="36"/>
      <c r="B707" s="37"/>
      <c r="C707" s="215" t="s">
        <v>1249</v>
      </c>
      <c r="D707" s="215" t="s">
        <v>204</v>
      </c>
      <c r="E707" s="216" t="s">
        <v>1250</v>
      </c>
      <c r="F707" s="217" t="s">
        <v>1251</v>
      </c>
      <c r="G707" s="218" t="s">
        <v>287</v>
      </c>
      <c r="H707" s="219">
        <v>1</v>
      </c>
      <c r="I707" s="220"/>
      <c r="J707" s="221">
        <f>ROUND(I707*H707,2)</f>
        <v>0</v>
      </c>
      <c r="K707" s="222"/>
      <c r="L707" s="39"/>
      <c r="M707" s="223" t="s">
        <v>1</v>
      </c>
      <c r="N707" s="224" t="s">
        <v>43</v>
      </c>
      <c r="O707" s="73"/>
      <c r="P707" s="225">
        <f>O707*H707</f>
        <v>0</v>
      </c>
      <c r="Q707" s="225">
        <v>0</v>
      </c>
      <c r="R707" s="225">
        <f>Q707*H707</f>
        <v>0</v>
      </c>
      <c r="S707" s="225">
        <v>0</v>
      </c>
      <c r="T707" s="226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227" t="s">
        <v>289</v>
      </c>
      <c r="AT707" s="227" t="s">
        <v>204</v>
      </c>
      <c r="AU707" s="227" t="s">
        <v>81</v>
      </c>
      <c r="AY707" s="18" t="s">
        <v>202</v>
      </c>
      <c r="BE707" s="122">
        <f>IF(N707="základná",J707,0)</f>
        <v>0</v>
      </c>
      <c r="BF707" s="122">
        <f>IF(N707="znížená",J707,0)</f>
        <v>0</v>
      </c>
      <c r="BG707" s="122">
        <f>IF(N707="zákl. prenesená",J707,0)</f>
        <v>0</v>
      </c>
      <c r="BH707" s="122">
        <f>IF(N707="zníž. prenesená",J707,0)</f>
        <v>0</v>
      </c>
      <c r="BI707" s="122">
        <f>IF(N707="nulová",J707,0)</f>
        <v>0</v>
      </c>
      <c r="BJ707" s="18" t="s">
        <v>87</v>
      </c>
      <c r="BK707" s="122">
        <f>ROUND(I707*H707,2)</f>
        <v>0</v>
      </c>
      <c r="BL707" s="18" t="s">
        <v>289</v>
      </c>
      <c r="BM707" s="227" t="s">
        <v>1252</v>
      </c>
    </row>
    <row r="708" spans="1:65" s="13" customFormat="1" ht="11.25">
      <c r="B708" s="228"/>
      <c r="C708" s="229"/>
      <c r="D708" s="230" t="s">
        <v>210</v>
      </c>
      <c r="E708" s="231" t="s">
        <v>1</v>
      </c>
      <c r="F708" s="232" t="s">
        <v>1253</v>
      </c>
      <c r="G708" s="229"/>
      <c r="H708" s="233">
        <v>1</v>
      </c>
      <c r="I708" s="234"/>
      <c r="J708" s="229"/>
      <c r="K708" s="229"/>
      <c r="L708" s="235"/>
      <c r="M708" s="236"/>
      <c r="N708" s="237"/>
      <c r="O708" s="237"/>
      <c r="P708" s="237"/>
      <c r="Q708" s="237"/>
      <c r="R708" s="237"/>
      <c r="S708" s="237"/>
      <c r="T708" s="238"/>
      <c r="AT708" s="239" t="s">
        <v>210</v>
      </c>
      <c r="AU708" s="239" t="s">
        <v>81</v>
      </c>
      <c r="AV708" s="13" t="s">
        <v>87</v>
      </c>
      <c r="AW708" s="13" t="s">
        <v>33</v>
      </c>
      <c r="AX708" s="13" t="s">
        <v>81</v>
      </c>
      <c r="AY708" s="239" t="s">
        <v>202</v>
      </c>
    </row>
    <row r="709" spans="1:65" s="16" customFormat="1" ht="11.25">
      <c r="B709" s="262"/>
      <c r="C709" s="263"/>
      <c r="D709" s="230" t="s">
        <v>210</v>
      </c>
      <c r="E709" s="264" t="s">
        <v>1</v>
      </c>
      <c r="F709" s="265" t="s">
        <v>1047</v>
      </c>
      <c r="G709" s="263"/>
      <c r="H709" s="264" t="s">
        <v>1</v>
      </c>
      <c r="I709" s="266"/>
      <c r="J709" s="263"/>
      <c r="K709" s="263"/>
      <c r="L709" s="267"/>
      <c r="M709" s="268"/>
      <c r="N709" s="269"/>
      <c r="O709" s="269"/>
      <c r="P709" s="269"/>
      <c r="Q709" s="269"/>
      <c r="R709" s="269"/>
      <c r="S709" s="269"/>
      <c r="T709" s="270"/>
      <c r="AT709" s="271" t="s">
        <v>210</v>
      </c>
      <c r="AU709" s="271" t="s">
        <v>81</v>
      </c>
      <c r="AV709" s="16" t="s">
        <v>81</v>
      </c>
      <c r="AW709" s="16" t="s">
        <v>33</v>
      </c>
      <c r="AX709" s="16" t="s">
        <v>77</v>
      </c>
      <c r="AY709" s="271" t="s">
        <v>202</v>
      </c>
    </row>
    <row r="710" spans="1:65" s="2" customFormat="1" ht="37.9" customHeight="1">
      <c r="A710" s="36"/>
      <c r="B710" s="37"/>
      <c r="C710" s="215" t="s">
        <v>1254</v>
      </c>
      <c r="D710" s="215" t="s">
        <v>204</v>
      </c>
      <c r="E710" s="216" t="s">
        <v>616</v>
      </c>
      <c r="F710" s="217" t="s">
        <v>617</v>
      </c>
      <c r="G710" s="218" t="s">
        <v>386</v>
      </c>
      <c r="H710" s="219">
        <v>80</v>
      </c>
      <c r="I710" s="220"/>
      <c r="J710" s="221">
        <f>ROUND(I710*H710,2)</f>
        <v>0</v>
      </c>
      <c r="K710" s="222"/>
      <c r="L710" s="39"/>
      <c r="M710" s="223" t="s">
        <v>1</v>
      </c>
      <c r="N710" s="224" t="s">
        <v>43</v>
      </c>
      <c r="O710" s="73"/>
      <c r="P710" s="225">
        <f>O710*H710</f>
        <v>0</v>
      </c>
      <c r="Q710" s="225">
        <v>0</v>
      </c>
      <c r="R710" s="225">
        <f>Q710*H710</f>
        <v>0</v>
      </c>
      <c r="S710" s="225">
        <v>0</v>
      </c>
      <c r="T710" s="226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227" t="s">
        <v>289</v>
      </c>
      <c r="AT710" s="227" t="s">
        <v>204</v>
      </c>
      <c r="AU710" s="227" t="s">
        <v>81</v>
      </c>
      <c r="AY710" s="18" t="s">
        <v>202</v>
      </c>
      <c r="BE710" s="122">
        <f>IF(N710="základná",J710,0)</f>
        <v>0</v>
      </c>
      <c r="BF710" s="122">
        <f>IF(N710="znížená",J710,0)</f>
        <v>0</v>
      </c>
      <c r="BG710" s="122">
        <f>IF(N710="zákl. prenesená",J710,0)</f>
        <v>0</v>
      </c>
      <c r="BH710" s="122">
        <f>IF(N710="zníž. prenesená",J710,0)</f>
        <v>0</v>
      </c>
      <c r="BI710" s="122">
        <f>IF(N710="nulová",J710,0)</f>
        <v>0</v>
      </c>
      <c r="BJ710" s="18" t="s">
        <v>87</v>
      </c>
      <c r="BK710" s="122">
        <f>ROUND(I710*H710,2)</f>
        <v>0</v>
      </c>
      <c r="BL710" s="18" t="s">
        <v>289</v>
      </c>
      <c r="BM710" s="227" t="s">
        <v>1255</v>
      </c>
    </row>
    <row r="711" spans="1:65" s="2" customFormat="1" ht="14.45" customHeight="1">
      <c r="A711" s="36"/>
      <c r="B711" s="37"/>
      <c r="C711" s="215" t="s">
        <v>1256</v>
      </c>
      <c r="D711" s="215" t="s">
        <v>204</v>
      </c>
      <c r="E711" s="216" t="s">
        <v>1257</v>
      </c>
      <c r="F711" s="217" t="s">
        <v>1258</v>
      </c>
      <c r="G711" s="218" t="s">
        <v>287</v>
      </c>
      <c r="H711" s="219">
        <v>1</v>
      </c>
      <c r="I711" s="220"/>
      <c r="J711" s="221">
        <f>ROUND(I711*H711,2)</f>
        <v>0</v>
      </c>
      <c r="K711" s="222"/>
      <c r="L711" s="39"/>
      <c r="M711" s="284" t="s">
        <v>1</v>
      </c>
      <c r="N711" s="285" t="s">
        <v>43</v>
      </c>
      <c r="O711" s="286"/>
      <c r="P711" s="287">
        <f>O711*H711</f>
        <v>0</v>
      </c>
      <c r="Q711" s="287">
        <v>0</v>
      </c>
      <c r="R711" s="287">
        <f>Q711*H711</f>
        <v>0</v>
      </c>
      <c r="S711" s="287">
        <v>0</v>
      </c>
      <c r="T711" s="288">
        <f>S711*H711</f>
        <v>0</v>
      </c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R711" s="227" t="s">
        <v>659</v>
      </c>
      <c r="AT711" s="227" t="s">
        <v>204</v>
      </c>
      <c r="AU711" s="227" t="s">
        <v>81</v>
      </c>
      <c r="AY711" s="18" t="s">
        <v>202</v>
      </c>
      <c r="BE711" s="122">
        <f>IF(N711="základná",J711,0)</f>
        <v>0</v>
      </c>
      <c r="BF711" s="122">
        <f>IF(N711="znížená",J711,0)</f>
        <v>0</v>
      </c>
      <c r="BG711" s="122">
        <f>IF(N711="zákl. prenesená",J711,0)</f>
        <v>0</v>
      </c>
      <c r="BH711" s="122">
        <f>IF(N711="zníž. prenesená",J711,0)</f>
        <v>0</v>
      </c>
      <c r="BI711" s="122">
        <f>IF(N711="nulová",J711,0)</f>
        <v>0</v>
      </c>
      <c r="BJ711" s="18" t="s">
        <v>87</v>
      </c>
      <c r="BK711" s="122">
        <f>ROUND(I711*H711,2)</f>
        <v>0</v>
      </c>
      <c r="BL711" s="18" t="s">
        <v>659</v>
      </c>
      <c r="BM711" s="227" t="s">
        <v>1259</v>
      </c>
    </row>
    <row r="712" spans="1:65" s="2" customFormat="1" ht="6.95" customHeight="1">
      <c r="A712" s="36"/>
      <c r="B712" s="56"/>
      <c r="C712" s="57"/>
      <c r="D712" s="57"/>
      <c r="E712" s="57"/>
      <c r="F712" s="57"/>
      <c r="G712" s="57"/>
      <c r="H712" s="57"/>
      <c r="I712" s="57"/>
      <c r="J712" s="57"/>
      <c r="K712" s="57"/>
      <c r="L712" s="39"/>
      <c r="M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</row>
  </sheetData>
  <sheetProtection algorithmName="SHA-512" hashValue="9MW9npSZrzzwieLxkLDU7lOuEGP8v4/xNep2EL8eBpxzK8BsbqT44DGszLWwnCyUYloLmIAUpTPcqJzsTO+F4Q==" saltValue="jgR8DL0Mb8+7zi/8U8L24FQ2ff+IXiZFSJ5eUzERt3YkjrGrl/C4joUNY3+dbfyx0idIoALLW6U0mYq0ezO5aw==" spinCount="100000" sheet="1" objects="1" scenarios="1" formatColumns="0" formatRows="0" autoFilter="0"/>
  <autoFilter ref="C143:K711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1"/>
  <sheetViews>
    <sheetView showGridLines="0" topLeftCell="A7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91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1261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J112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ROUND((SUM(BE112:BE119) + SUM(BE141:BE210)),  2)</f>
        <v>0</v>
      </c>
      <c r="G37" s="36"/>
      <c r="H37" s="36"/>
      <c r="I37" s="146">
        <v>0.2</v>
      </c>
      <c r="J37" s="145">
        <f>ROUND(((SUM(BE112:BE119) + SUM(BE141:BE210))*I37),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ROUND((SUM(BF112:BF119) + SUM(BF141:BF210)),  2)</f>
        <v>0</v>
      </c>
      <c r="G38" s="36"/>
      <c r="H38" s="36"/>
      <c r="I38" s="146">
        <v>0.2</v>
      </c>
      <c r="J38" s="145">
        <f>ROUND(((SUM(BF112:BF119) + SUM(BF141:BF210))*I38),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ROUND((SUM(BG112:BG119) + SUM(BG141:BG210)),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ROUND((SUM(BH112:BH119) + SUM(BH141:BH210)),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ROUND((SUM(BI112:BI119) + SUM(BI141:BI210)),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1.1 - SO 01.1 Strešná membrána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J141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47" s="9" customFormat="1" ht="24.95" customHeight="1">
      <c r="B99" s="168"/>
      <c r="C99" s="169"/>
      <c r="D99" s="170" t="s">
        <v>1262</v>
      </c>
      <c r="E99" s="171"/>
      <c r="F99" s="171"/>
      <c r="G99" s="171"/>
      <c r="H99" s="171"/>
      <c r="I99" s="171"/>
      <c r="J99" s="172">
        <f>J142</f>
        <v>0</v>
      </c>
      <c r="K99" s="169"/>
      <c r="L99" s="173"/>
    </row>
    <row r="100" spans="1:47" s="10" customFormat="1" ht="19.899999999999999" customHeight="1">
      <c r="B100" s="174"/>
      <c r="C100" s="106"/>
      <c r="D100" s="175" t="s">
        <v>1263</v>
      </c>
      <c r="E100" s="176"/>
      <c r="F100" s="176"/>
      <c r="G100" s="176"/>
      <c r="H100" s="176"/>
      <c r="I100" s="176"/>
      <c r="J100" s="177">
        <f>J143</f>
        <v>0</v>
      </c>
      <c r="K100" s="106"/>
      <c r="L100" s="178"/>
    </row>
    <row r="101" spans="1:47" s="10" customFormat="1" ht="19.899999999999999" customHeight="1">
      <c r="B101" s="174"/>
      <c r="C101" s="106"/>
      <c r="D101" s="175" t="s">
        <v>1264</v>
      </c>
      <c r="E101" s="176"/>
      <c r="F101" s="176"/>
      <c r="G101" s="176"/>
      <c r="H101" s="176"/>
      <c r="I101" s="176"/>
      <c r="J101" s="177">
        <f>J147</f>
        <v>0</v>
      </c>
      <c r="K101" s="106"/>
      <c r="L101" s="178"/>
    </row>
    <row r="102" spans="1:47" s="10" customFormat="1" ht="19.899999999999999" customHeight="1">
      <c r="B102" s="174"/>
      <c r="C102" s="106"/>
      <c r="D102" s="175" t="s">
        <v>1265</v>
      </c>
      <c r="E102" s="176"/>
      <c r="F102" s="176"/>
      <c r="G102" s="176"/>
      <c r="H102" s="176"/>
      <c r="I102" s="176"/>
      <c r="J102" s="177">
        <f>J152</f>
        <v>0</v>
      </c>
      <c r="K102" s="106"/>
      <c r="L102" s="178"/>
    </row>
    <row r="103" spans="1:47" s="10" customFormat="1" ht="19.899999999999999" customHeight="1">
      <c r="B103" s="174"/>
      <c r="C103" s="106"/>
      <c r="D103" s="175" t="s">
        <v>1266</v>
      </c>
      <c r="E103" s="176"/>
      <c r="F103" s="176"/>
      <c r="G103" s="176"/>
      <c r="H103" s="176"/>
      <c r="I103" s="176"/>
      <c r="J103" s="177">
        <f>J172</f>
        <v>0</v>
      </c>
      <c r="K103" s="106"/>
      <c r="L103" s="178"/>
    </row>
    <row r="104" spans="1:47" s="9" customFormat="1" ht="24.95" customHeight="1">
      <c r="B104" s="168"/>
      <c r="C104" s="169"/>
      <c r="D104" s="170" t="s">
        <v>1267</v>
      </c>
      <c r="E104" s="171"/>
      <c r="F104" s="171"/>
      <c r="G104" s="171"/>
      <c r="H104" s="171"/>
      <c r="I104" s="171"/>
      <c r="J104" s="172">
        <f>J174</f>
        <v>0</v>
      </c>
      <c r="K104" s="169"/>
      <c r="L104" s="173"/>
    </row>
    <row r="105" spans="1:47" s="10" customFormat="1" ht="19.899999999999999" customHeight="1">
      <c r="B105" s="174"/>
      <c r="C105" s="106"/>
      <c r="D105" s="175" t="s">
        <v>1268</v>
      </c>
      <c r="E105" s="176"/>
      <c r="F105" s="176"/>
      <c r="G105" s="176"/>
      <c r="H105" s="176"/>
      <c r="I105" s="176"/>
      <c r="J105" s="177">
        <f>J175</f>
        <v>0</v>
      </c>
      <c r="K105" s="106"/>
      <c r="L105" s="178"/>
    </row>
    <row r="106" spans="1:47" s="10" customFormat="1" ht="19.899999999999999" customHeight="1">
      <c r="B106" s="174"/>
      <c r="C106" s="106"/>
      <c r="D106" s="175" t="s">
        <v>1269</v>
      </c>
      <c r="E106" s="176"/>
      <c r="F106" s="176"/>
      <c r="G106" s="176"/>
      <c r="H106" s="176"/>
      <c r="I106" s="176"/>
      <c r="J106" s="177">
        <f>J184</f>
        <v>0</v>
      </c>
      <c r="K106" s="106"/>
      <c r="L106" s="178"/>
    </row>
    <row r="107" spans="1:47" s="10" customFormat="1" ht="19.899999999999999" customHeight="1">
      <c r="B107" s="174"/>
      <c r="C107" s="106"/>
      <c r="D107" s="175" t="s">
        <v>1270</v>
      </c>
      <c r="E107" s="176"/>
      <c r="F107" s="176"/>
      <c r="G107" s="176"/>
      <c r="H107" s="176"/>
      <c r="I107" s="176"/>
      <c r="J107" s="177">
        <f>J187</f>
        <v>0</v>
      </c>
      <c r="K107" s="106"/>
      <c r="L107" s="178"/>
    </row>
    <row r="108" spans="1:47" s="9" customFormat="1" ht="24.95" customHeight="1">
      <c r="B108" s="168"/>
      <c r="C108" s="169"/>
      <c r="D108" s="170" t="s">
        <v>1271</v>
      </c>
      <c r="E108" s="171"/>
      <c r="F108" s="171"/>
      <c r="G108" s="171"/>
      <c r="H108" s="171"/>
      <c r="I108" s="171"/>
      <c r="J108" s="172">
        <f>J202</f>
        <v>0</v>
      </c>
      <c r="K108" s="169"/>
      <c r="L108" s="173"/>
    </row>
    <row r="109" spans="1:47" s="9" customFormat="1" ht="24.95" customHeight="1">
      <c r="B109" s="168"/>
      <c r="C109" s="169"/>
      <c r="D109" s="170" t="s">
        <v>1272</v>
      </c>
      <c r="E109" s="171"/>
      <c r="F109" s="171"/>
      <c r="G109" s="171"/>
      <c r="H109" s="171"/>
      <c r="I109" s="171"/>
      <c r="J109" s="172">
        <f>J207</f>
        <v>0</v>
      </c>
      <c r="K109" s="169"/>
      <c r="L109" s="173"/>
    </row>
    <row r="110" spans="1:47" s="2" customFormat="1" ht="21.75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47" s="2" customFormat="1" ht="6.95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47" s="2" customFormat="1" ht="29.25" customHeight="1">
      <c r="A112" s="36"/>
      <c r="B112" s="37"/>
      <c r="C112" s="167" t="s">
        <v>179</v>
      </c>
      <c r="D112" s="38"/>
      <c r="E112" s="38"/>
      <c r="F112" s="38"/>
      <c r="G112" s="38"/>
      <c r="H112" s="38"/>
      <c r="I112" s="38"/>
      <c r="J112" s="179">
        <f>ROUND(J113 + J114 + J115 + J116 + J117 + J118,2)</f>
        <v>0</v>
      </c>
      <c r="K112" s="38"/>
      <c r="L112" s="53"/>
      <c r="N112" s="180" t="s">
        <v>41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18" customHeight="1">
      <c r="A113" s="36"/>
      <c r="B113" s="37"/>
      <c r="C113" s="38"/>
      <c r="D113" s="345" t="s">
        <v>180</v>
      </c>
      <c r="E113" s="344"/>
      <c r="F113" s="344"/>
      <c r="G113" s="38"/>
      <c r="H113" s="38"/>
      <c r="I113" s="38"/>
      <c r="J113" s="119"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181</v>
      </c>
      <c r="AZ113" s="182"/>
      <c r="BA113" s="182"/>
      <c r="BB113" s="182"/>
      <c r="BC113" s="182"/>
      <c r="BD113" s="182"/>
      <c r="BE113" s="186">
        <f t="shared" ref="BE113:BE118" si="0">IF(N113="základná",J113,0)</f>
        <v>0</v>
      </c>
      <c r="BF113" s="186">
        <f t="shared" ref="BF113:BF118" si="1">IF(N113="znížená",J113,0)</f>
        <v>0</v>
      </c>
      <c r="BG113" s="186">
        <f t="shared" ref="BG113:BG118" si="2">IF(N113="zákl. prenesená",J113,0)</f>
        <v>0</v>
      </c>
      <c r="BH113" s="186">
        <f t="shared" ref="BH113:BH118" si="3">IF(N113="zníž. prenesená",J113,0)</f>
        <v>0</v>
      </c>
      <c r="BI113" s="186">
        <f t="shared" ref="BI113:BI118" si="4">IF(N113="nulová",J113,0)</f>
        <v>0</v>
      </c>
      <c r="BJ113" s="185" t="s">
        <v>87</v>
      </c>
      <c r="BK113" s="182"/>
      <c r="BL113" s="182"/>
      <c r="BM113" s="182"/>
    </row>
    <row r="114" spans="1:65" s="2" customFormat="1" ht="18" customHeight="1">
      <c r="A114" s="36"/>
      <c r="B114" s="37"/>
      <c r="C114" s="38"/>
      <c r="D114" s="345" t="s">
        <v>182</v>
      </c>
      <c r="E114" s="344"/>
      <c r="F114" s="344"/>
      <c r="G114" s="38"/>
      <c r="H114" s="38"/>
      <c r="I114" s="38"/>
      <c r="J114" s="119">
        <v>0</v>
      </c>
      <c r="K114" s="38"/>
      <c r="L114" s="181"/>
      <c r="M114" s="182"/>
      <c r="N114" s="183" t="s">
        <v>43</v>
      </c>
      <c r="O114" s="182"/>
      <c r="P114" s="182"/>
      <c r="Q114" s="182"/>
      <c r="R114" s="182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5" t="s">
        <v>181</v>
      </c>
      <c r="AZ114" s="182"/>
      <c r="BA114" s="182"/>
      <c r="BB114" s="182"/>
      <c r="BC114" s="182"/>
      <c r="BD114" s="182"/>
      <c r="BE114" s="186">
        <f t="shared" si="0"/>
        <v>0</v>
      </c>
      <c r="BF114" s="186">
        <f t="shared" si="1"/>
        <v>0</v>
      </c>
      <c r="BG114" s="186">
        <f t="shared" si="2"/>
        <v>0</v>
      </c>
      <c r="BH114" s="186">
        <f t="shared" si="3"/>
        <v>0</v>
      </c>
      <c r="BI114" s="186">
        <f t="shared" si="4"/>
        <v>0</v>
      </c>
      <c r="BJ114" s="185" t="s">
        <v>87</v>
      </c>
      <c r="BK114" s="182"/>
      <c r="BL114" s="182"/>
      <c r="BM114" s="182"/>
    </row>
    <row r="115" spans="1:65" s="2" customFormat="1" ht="18" customHeight="1">
      <c r="A115" s="36"/>
      <c r="B115" s="37"/>
      <c r="C115" s="38"/>
      <c r="D115" s="345" t="s">
        <v>183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si="0"/>
        <v>0</v>
      </c>
      <c r="BF115" s="186">
        <f t="shared" si="1"/>
        <v>0</v>
      </c>
      <c r="BG115" s="186">
        <f t="shared" si="2"/>
        <v>0</v>
      </c>
      <c r="BH115" s="186">
        <f t="shared" si="3"/>
        <v>0</v>
      </c>
      <c r="BI115" s="186">
        <f t="shared" si="4"/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345" t="s">
        <v>184</v>
      </c>
      <c r="E116" s="344"/>
      <c r="F116" s="344"/>
      <c r="G116" s="38"/>
      <c r="H116" s="38"/>
      <c r="I116" s="38"/>
      <c r="J116" s="119"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181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8" customHeight="1">
      <c r="A117" s="36"/>
      <c r="B117" s="37"/>
      <c r="C117" s="38"/>
      <c r="D117" s="345" t="s">
        <v>185</v>
      </c>
      <c r="E117" s="344"/>
      <c r="F117" s="344"/>
      <c r="G117" s="38"/>
      <c r="H117" s="38"/>
      <c r="I117" s="38"/>
      <c r="J117" s="119">
        <v>0</v>
      </c>
      <c r="K117" s="38"/>
      <c r="L117" s="181"/>
      <c r="M117" s="182"/>
      <c r="N117" s="183" t="s">
        <v>43</v>
      </c>
      <c r="O117" s="182"/>
      <c r="P117" s="182"/>
      <c r="Q117" s="182"/>
      <c r="R117" s="182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5" t="s">
        <v>181</v>
      </c>
      <c r="AZ117" s="182"/>
      <c r="BA117" s="182"/>
      <c r="BB117" s="182"/>
      <c r="BC117" s="182"/>
      <c r="BD117" s="182"/>
      <c r="BE117" s="186">
        <f t="shared" si="0"/>
        <v>0</v>
      </c>
      <c r="BF117" s="186">
        <f t="shared" si="1"/>
        <v>0</v>
      </c>
      <c r="BG117" s="186">
        <f t="shared" si="2"/>
        <v>0</v>
      </c>
      <c r="BH117" s="186">
        <f t="shared" si="3"/>
        <v>0</v>
      </c>
      <c r="BI117" s="186">
        <f t="shared" si="4"/>
        <v>0</v>
      </c>
      <c r="BJ117" s="185" t="s">
        <v>87</v>
      </c>
      <c r="BK117" s="182"/>
      <c r="BL117" s="182"/>
      <c r="BM117" s="182"/>
    </row>
    <row r="118" spans="1:65" s="2" customFormat="1" ht="18" customHeight="1">
      <c r="A118" s="36"/>
      <c r="B118" s="37"/>
      <c r="C118" s="38"/>
      <c r="D118" s="118" t="s">
        <v>186</v>
      </c>
      <c r="E118" s="38"/>
      <c r="F118" s="38"/>
      <c r="G118" s="38"/>
      <c r="H118" s="38"/>
      <c r="I118" s="38"/>
      <c r="J118" s="119">
        <f>ROUND(J32*T118,2)</f>
        <v>0</v>
      </c>
      <c r="K118" s="38"/>
      <c r="L118" s="181"/>
      <c r="M118" s="182"/>
      <c r="N118" s="183" t="s">
        <v>43</v>
      </c>
      <c r="O118" s="182"/>
      <c r="P118" s="182"/>
      <c r="Q118" s="182"/>
      <c r="R118" s="182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5" t="s">
        <v>187</v>
      </c>
      <c r="AZ118" s="182"/>
      <c r="BA118" s="182"/>
      <c r="BB118" s="182"/>
      <c r="BC118" s="182"/>
      <c r="BD118" s="182"/>
      <c r="BE118" s="186">
        <f t="shared" si="0"/>
        <v>0</v>
      </c>
      <c r="BF118" s="186">
        <f t="shared" si="1"/>
        <v>0</v>
      </c>
      <c r="BG118" s="186">
        <f t="shared" si="2"/>
        <v>0</v>
      </c>
      <c r="BH118" s="186">
        <f t="shared" si="3"/>
        <v>0</v>
      </c>
      <c r="BI118" s="186">
        <f t="shared" si="4"/>
        <v>0</v>
      </c>
      <c r="BJ118" s="185" t="s">
        <v>87</v>
      </c>
      <c r="BK118" s="182"/>
      <c r="BL118" s="182"/>
      <c r="BM118" s="182"/>
    </row>
    <row r="119" spans="1:65" s="2" customFormat="1" ht="11.25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29.25" customHeight="1">
      <c r="A120" s="36"/>
      <c r="B120" s="37"/>
      <c r="C120" s="126" t="s">
        <v>151</v>
      </c>
      <c r="D120" s="127"/>
      <c r="E120" s="127"/>
      <c r="F120" s="127"/>
      <c r="G120" s="127"/>
      <c r="H120" s="127"/>
      <c r="I120" s="127"/>
      <c r="J120" s="128">
        <f>ROUND(J98+J112,2)</f>
        <v>0</v>
      </c>
      <c r="K120" s="127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6.95" customHeight="1">
      <c r="A121" s="36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5" spans="1:65" s="2" customFormat="1" ht="6.95" customHeight="1">
      <c r="A125" s="36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65" s="2" customFormat="1" ht="24.95" customHeight="1">
      <c r="A126" s="36"/>
      <c r="B126" s="37"/>
      <c r="C126" s="24" t="s">
        <v>188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6.95" customHeight="1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2" customHeight="1">
      <c r="A128" s="36"/>
      <c r="B128" s="37"/>
      <c r="C128" s="30" t="s">
        <v>15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26.25" customHeight="1">
      <c r="A129" s="36"/>
      <c r="B129" s="37"/>
      <c r="C129" s="38"/>
      <c r="D129" s="38"/>
      <c r="E129" s="353" t="str">
        <f>E7</f>
        <v>Rekonštrukcia Spišského hradu, Románsky palác a Západné paláce II.etapa</v>
      </c>
      <c r="F129" s="354"/>
      <c r="G129" s="354"/>
      <c r="H129" s="354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1" customFormat="1" ht="12" customHeight="1">
      <c r="B130" s="22"/>
      <c r="C130" s="30" t="s">
        <v>153</v>
      </c>
      <c r="D130" s="23"/>
      <c r="E130" s="23"/>
      <c r="F130" s="23"/>
      <c r="G130" s="23"/>
      <c r="H130" s="23"/>
      <c r="I130" s="23"/>
      <c r="J130" s="23"/>
      <c r="K130" s="23"/>
      <c r="L130" s="21"/>
    </row>
    <row r="131" spans="1:65" s="2" customFormat="1" ht="16.5" customHeight="1">
      <c r="A131" s="36"/>
      <c r="B131" s="37"/>
      <c r="C131" s="38"/>
      <c r="D131" s="38"/>
      <c r="E131" s="353" t="s">
        <v>154</v>
      </c>
      <c r="F131" s="355"/>
      <c r="G131" s="355"/>
      <c r="H131" s="355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2" customHeight="1">
      <c r="A132" s="36"/>
      <c r="B132" s="37"/>
      <c r="C132" s="30" t="s">
        <v>1260</v>
      </c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6.5" customHeight="1">
      <c r="A133" s="36"/>
      <c r="B133" s="37"/>
      <c r="C133" s="38"/>
      <c r="D133" s="38"/>
      <c r="E133" s="339" t="str">
        <f>E11</f>
        <v>1.1 - SO 01.1 Strešná membrána</v>
      </c>
      <c r="F133" s="355"/>
      <c r="G133" s="355"/>
      <c r="H133" s="355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6.95" customHeight="1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2" customFormat="1" ht="12" customHeight="1">
      <c r="A135" s="36"/>
      <c r="B135" s="37"/>
      <c r="C135" s="30" t="s">
        <v>19</v>
      </c>
      <c r="D135" s="38"/>
      <c r="E135" s="38"/>
      <c r="F135" s="28" t="str">
        <f>F14</f>
        <v xml:space="preserve"> </v>
      </c>
      <c r="G135" s="38"/>
      <c r="H135" s="38"/>
      <c r="I135" s="30" t="s">
        <v>21</v>
      </c>
      <c r="J135" s="68" t="str">
        <f>IF(J14="","",J14)</f>
        <v>20. 3. 2021</v>
      </c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5" s="2" customFormat="1" ht="6.95" customHeight="1">
      <c r="A136" s="36"/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5" s="2" customFormat="1" ht="25.7" customHeight="1">
      <c r="A137" s="36"/>
      <c r="B137" s="37"/>
      <c r="C137" s="30" t="s">
        <v>23</v>
      </c>
      <c r="D137" s="38"/>
      <c r="E137" s="38"/>
      <c r="F137" s="28" t="str">
        <f>E17</f>
        <v>Slovenské národné múzeum Bratislava</v>
      </c>
      <c r="G137" s="38"/>
      <c r="H137" s="38"/>
      <c r="I137" s="30" t="s">
        <v>29</v>
      </c>
      <c r="J137" s="33" t="str">
        <f>E23</f>
        <v>Štúdio J  J s.r.o. Levoča</v>
      </c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5" s="2" customFormat="1" ht="15.2" customHeight="1">
      <c r="A138" s="36"/>
      <c r="B138" s="37"/>
      <c r="C138" s="30" t="s">
        <v>27</v>
      </c>
      <c r="D138" s="38"/>
      <c r="E138" s="38"/>
      <c r="F138" s="28" t="str">
        <f>IF(E20="","",E20)</f>
        <v>Vyplň údaj</v>
      </c>
      <c r="G138" s="38"/>
      <c r="H138" s="38"/>
      <c r="I138" s="30" t="s">
        <v>31</v>
      </c>
      <c r="J138" s="33" t="str">
        <f>E26</f>
        <v>Anna Hricová</v>
      </c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5" s="2" customFormat="1" ht="10.35" customHeight="1">
      <c r="A139" s="36"/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5" s="11" customFormat="1" ht="29.25" customHeight="1">
      <c r="A140" s="187"/>
      <c r="B140" s="188"/>
      <c r="C140" s="189" t="s">
        <v>189</v>
      </c>
      <c r="D140" s="190" t="s">
        <v>62</v>
      </c>
      <c r="E140" s="190" t="s">
        <v>58</v>
      </c>
      <c r="F140" s="190" t="s">
        <v>59</v>
      </c>
      <c r="G140" s="190" t="s">
        <v>190</v>
      </c>
      <c r="H140" s="190" t="s">
        <v>191</v>
      </c>
      <c r="I140" s="190" t="s">
        <v>192</v>
      </c>
      <c r="J140" s="191" t="s">
        <v>158</v>
      </c>
      <c r="K140" s="192" t="s">
        <v>193</v>
      </c>
      <c r="L140" s="193"/>
      <c r="M140" s="77" t="s">
        <v>1</v>
      </c>
      <c r="N140" s="78" t="s">
        <v>41</v>
      </c>
      <c r="O140" s="78" t="s">
        <v>194</v>
      </c>
      <c r="P140" s="78" t="s">
        <v>195</v>
      </c>
      <c r="Q140" s="78" t="s">
        <v>196</v>
      </c>
      <c r="R140" s="78" t="s">
        <v>197</v>
      </c>
      <c r="S140" s="78" t="s">
        <v>198</v>
      </c>
      <c r="T140" s="79" t="s">
        <v>199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</row>
    <row r="141" spans="1:65" s="2" customFormat="1" ht="22.9" customHeight="1">
      <c r="A141" s="36"/>
      <c r="B141" s="37"/>
      <c r="C141" s="84" t="s">
        <v>155</v>
      </c>
      <c r="D141" s="38"/>
      <c r="E141" s="38"/>
      <c r="F141" s="38"/>
      <c r="G141" s="38"/>
      <c r="H141" s="38"/>
      <c r="I141" s="38"/>
      <c r="J141" s="194">
        <f>BK141</f>
        <v>0</v>
      </c>
      <c r="K141" s="38"/>
      <c r="L141" s="39"/>
      <c r="M141" s="80"/>
      <c r="N141" s="195"/>
      <c r="O141" s="81"/>
      <c r="P141" s="196">
        <f>P142+P174+P202+P207</f>
        <v>0</v>
      </c>
      <c r="Q141" s="81"/>
      <c r="R141" s="196">
        <f>R142+R174+R202+R207</f>
        <v>252.53935038</v>
      </c>
      <c r="S141" s="81"/>
      <c r="T141" s="197">
        <f>T142+T174+T202+T207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76</v>
      </c>
      <c r="AU141" s="18" t="s">
        <v>160</v>
      </c>
      <c r="BK141" s="198">
        <f>BK142+BK174+BK202+BK207</f>
        <v>0</v>
      </c>
    </row>
    <row r="142" spans="1:65" s="12" customFormat="1" ht="25.9" customHeight="1">
      <c r="B142" s="199"/>
      <c r="C142" s="200"/>
      <c r="D142" s="201" t="s">
        <v>76</v>
      </c>
      <c r="E142" s="202" t="s">
        <v>620</v>
      </c>
      <c r="F142" s="202" t="s">
        <v>1273</v>
      </c>
      <c r="G142" s="200"/>
      <c r="H142" s="200"/>
      <c r="I142" s="203"/>
      <c r="J142" s="204">
        <f>BK142</f>
        <v>0</v>
      </c>
      <c r="K142" s="200"/>
      <c r="L142" s="205"/>
      <c r="M142" s="206"/>
      <c r="N142" s="207"/>
      <c r="O142" s="207"/>
      <c r="P142" s="208">
        <f>P143+P147+P152+P172</f>
        <v>0</v>
      </c>
      <c r="Q142" s="207"/>
      <c r="R142" s="208">
        <f>R143+R147+R152+R172</f>
        <v>2.3181760799999993</v>
      </c>
      <c r="S142" s="207"/>
      <c r="T142" s="209">
        <f>T143+T147+T152+T172</f>
        <v>0</v>
      </c>
      <c r="AR142" s="210" t="s">
        <v>87</v>
      </c>
      <c r="AT142" s="211" t="s">
        <v>76</v>
      </c>
      <c r="AU142" s="211" t="s">
        <v>77</v>
      </c>
      <c r="AY142" s="210" t="s">
        <v>202</v>
      </c>
      <c r="BK142" s="212">
        <f>BK143+BK147+BK152+BK172</f>
        <v>0</v>
      </c>
    </row>
    <row r="143" spans="1:65" s="12" customFormat="1" ht="22.9" customHeight="1">
      <c r="B143" s="199"/>
      <c r="C143" s="200"/>
      <c r="D143" s="201" t="s">
        <v>76</v>
      </c>
      <c r="E143" s="213" t="s">
        <v>1274</v>
      </c>
      <c r="F143" s="213" t="s">
        <v>1275</v>
      </c>
      <c r="G143" s="200"/>
      <c r="H143" s="200"/>
      <c r="I143" s="203"/>
      <c r="J143" s="214">
        <f>BK143</f>
        <v>0</v>
      </c>
      <c r="K143" s="200"/>
      <c r="L143" s="205"/>
      <c r="M143" s="206"/>
      <c r="N143" s="207"/>
      <c r="O143" s="207"/>
      <c r="P143" s="208">
        <f>SUM(P144:P146)</f>
        <v>0</v>
      </c>
      <c r="Q143" s="207"/>
      <c r="R143" s="208">
        <f>SUM(R144:R146)</f>
        <v>0.31405607999999996</v>
      </c>
      <c r="S143" s="207"/>
      <c r="T143" s="209">
        <f>SUM(T144:T146)</f>
        <v>0</v>
      </c>
      <c r="AR143" s="210" t="s">
        <v>87</v>
      </c>
      <c r="AT143" s="211" t="s">
        <v>76</v>
      </c>
      <c r="AU143" s="211" t="s">
        <v>81</v>
      </c>
      <c r="AY143" s="210" t="s">
        <v>202</v>
      </c>
      <c r="BK143" s="212">
        <f>SUM(BK144:BK146)</f>
        <v>0</v>
      </c>
    </row>
    <row r="144" spans="1:65" s="2" customFormat="1" ht="14.45" customHeight="1">
      <c r="A144" s="36"/>
      <c r="B144" s="37"/>
      <c r="C144" s="215" t="s">
        <v>81</v>
      </c>
      <c r="D144" s="215" t="s">
        <v>204</v>
      </c>
      <c r="E144" s="216" t="s">
        <v>1276</v>
      </c>
      <c r="F144" s="217" t="s">
        <v>1277</v>
      </c>
      <c r="G144" s="218" t="s">
        <v>223</v>
      </c>
      <c r="H144" s="219">
        <v>19.603999999999999</v>
      </c>
      <c r="I144" s="220"/>
      <c r="J144" s="221">
        <f>ROUND(I144*H144,2)</f>
        <v>0</v>
      </c>
      <c r="K144" s="222"/>
      <c r="L144" s="39"/>
      <c r="M144" s="223" t="s">
        <v>1</v>
      </c>
      <c r="N144" s="224" t="s">
        <v>43</v>
      </c>
      <c r="O144" s="73"/>
      <c r="P144" s="225">
        <f>O144*H144</f>
        <v>0</v>
      </c>
      <c r="Q144" s="225">
        <v>1.0200000000000001E-3</v>
      </c>
      <c r="R144" s="225">
        <f>Q144*H144</f>
        <v>1.9996079999999999E-2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289</v>
      </c>
      <c r="AT144" s="227" t="s">
        <v>204</v>
      </c>
      <c r="AU144" s="227" t="s">
        <v>87</v>
      </c>
      <c r="AY144" s="18" t="s">
        <v>202</v>
      </c>
      <c r="BE144" s="122">
        <f>IF(N144="základná",J144,0)</f>
        <v>0</v>
      </c>
      <c r="BF144" s="122">
        <f>IF(N144="znížená",J144,0)</f>
        <v>0</v>
      </c>
      <c r="BG144" s="122">
        <f>IF(N144="zákl. prenesená",J144,0)</f>
        <v>0</v>
      </c>
      <c r="BH144" s="122">
        <f>IF(N144="zníž. prenesená",J144,0)</f>
        <v>0</v>
      </c>
      <c r="BI144" s="122">
        <f>IF(N144="nulová",J144,0)</f>
        <v>0</v>
      </c>
      <c r="BJ144" s="18" t="s">
        <v>87</v>
      </c>
      <c r="BK144" s="122">
        <f>ROUND(I144*H144,2)</f>
        <v>0</v>
      </c>
      <c r="BL144" s="18" t="s">
        <v>289</v>
      </c>
      <c r="BM144" s="227" t="s">
        <v>1278</v>
      </c>
    </row>
    <row r="145" spans="1:65" s="2" customFormat="1" ht="14.45" customHeight="1">
      <c r="A145" s="36"/>
      <c r="B145" s="37"/>
      <c r="C145" s="272" t="s">
        <v>87</v>
      </c>
      <c r="D145" s="272" t="s">
        <v>489</v>
      </c>
      <c r="E145" s="273" t="s">
        <v>1279</v>
      </c>
      <c r="F145" s="274" t="s">
        <v>1280</v>
      </c>
      <c r="G145" s="275" t="s">
        <v>223</v>
      </c>
      <c r="H145" s="276">
        <v>19.603999999999999</v>
      </c>
      <c r="I145" s="277"/>
      <c r="J145" s="278">
        <f>ROUND(I145*H145,2)</f>
        <v>0</v>
      </c>
      <c r="K145" s="279"/>
      <c r="L145" s="280"/>
      <c r="M145" s="281" t="s">
        <v>1</v>
      </c>
      <c r="N145" s="282" t="s">
        <v>43</v>
      </c>
      <c r="O145" s="73"/>
      <c r="P145" s="225">
        <f>O145*H145</f>
        <v>0</v>
      </c>
      <c r="Q145" s="225">
        <v>1.4999999999999999E-2</v>
      </c>
      <c r="R145" s="225">
        <f>Q145*H145</f>
        <v>0.29405999999999999</v>
      </c>
      <c r="S145" s="225">
        <v>0</v>
      </c>
      <c r="T145" s="22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390</v>
      </c>
      <c r="AT145" s="227" t="s">
        <v>489</v>
      </c>
      <c r="AU145" s="227" t="s">
        <v>87</v>
      </c>
      <c r="AY145" s="18" t="s">
        <v>202</v>
      </c>
      <c r="BE145" s="122">
        <f>IF(N145="základná",J145,0)</f>
        <v>0</v>
      </c>
      <c r="BF145" s="122">
        <f>IF(N145="znížená",J145,0)</f>
        <v>0</v>
      </c>
      <c r="BG145" s="122">
        <f>IF(N145="zákl. prenesená",J145,0)</f>
        <v>0</v>
      </c>
      <c r="BH145" s="122">
        <f>IF(N145="zníž. prenesená",J145,0)</f>
        <v>0</v>
      </c>
      <c r="BI145" s="122">
        <f>IF(N145="nulová",J145,0)</f>
        <v>0</v>
      </c>
      <c r="BJ145" s="18" t="s">
        <v>87</v>
      </c>
      <c r="BK145" s="122">
        <f>ROUND(I145*H145,2)</f>
        <v>0</v>
      </c>
      <c r="BL145" s="18" t="s">
        <v>289</v>
      </c>
      <c r="BM145" s="227" t="s">
        <v>1281</v>
      </c>
    </row>
    <row r="146" spans="1:65" s="2" customFormat="1" ht="24.2" customHeight="1">
      <c r="A146" s="36"/>
      <c r="B146" s="37"/>
      <c r="C146" s="215" t="s">
        <v>215</v>
      </c>
      <c r="D146" s="215" t="s">
        <v>204</v>
      </c>
      <c r="E146" s="216" t="s">
        <v>1282</v>
      </c>
      <c r="F146" s="217" t="s">
        <v>1283</v>
      </c>
      <c r="G146" s="218" t="s">
        <v>683</v>
      </c>
      <c r="H146" s="283"/>
      <c r="I146" s="220"/>
      <c r="J146" s="221">
        <f>ROUND(I146*H146,2)</f>
        <v>0</v>
      </c>
      <c r="K146" s="222"/>
      <c r="L146" s="39"/>
      <c r="M146" s="223" t="s">
        <v>1</v>
      </c>
      <c r="N146" s="224" t="s">
        <v>43</v>
      </c>
      <c r="O146" s="73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289</v>
      </c>
      <c r="AT146" s="227" t="s">
        <v>204</v>
      </c>
      <c r="AU146" s="227" t="s">
        <v>87</v>
      </c>
      <c r="AY146" s="18" t="s">
        <v>202</v>
      </c>
      <c r="BE146" s="122">
        <f>IF(N146="základná",J146,0)</f>
        <v>0</v>
      </c>
      <c r="BF146" s="122">
        <f>IF(N146="znížená",J146,0)</f>
        <v>0</v>
      </c>
      <c r="BG146" s="122">
        <f>IF(N146="zákl. prenesená",J146,0)</f>
        <v>0</v>
      </c>
      <c r="BH146" s="122">
        <f>IF(N146="zníž. prenesená",J146,0)</f>
        <v>0</v>
      </c>
      <c r="BI146" s="122">
        <f>IF(N146="nulová",J146,0)</f>
        <v>0</v>
      </c>
      <c r="BJ146" s="18" t="s">
        <v>87</v>
      </c>
      <c r="BK146" s="122">
        <f>ROUND(I146*H146,2)</f>
        <v>0</v>
      </c>
      <c r="BL146" s="18" t="s">
        <v>289</v>
      </c>
      <c r="BM146" s="227" t="s">
        <v>1284</v>
      </c>
    </row>
    <row r="147" spans="1:65" s="12" customFormat="1" ht="22.9" customHeight="1">
      <c r="B147" s="199"/>
      <c r="C147" s="200"/>
      <c r="D147" s="201" t="s">
        <v>76</v>
      </c>
      <c r="E147" s="213" t="s">
        <v>692</v>
      </c>
      <c r="F147" s="213" t="s">
        <v>1285</v>
      </c>
      <c r="G147" s="200"/>
      <c r="H147" s="200"/>
      <c r="I147" s="203"/>
      <c r="J147" s="214">
        <f>BK147</f>
        <v>0</v>
      </c>
      <c r="K147" s="200"/>
      <c r="L147" s="205"/>
      <c r="M147" s="206"/>
      <c r="N147" s="207"/>
      <c r="O147" s="207"/>
      <c r="P147" s="208">
        <f>SUM(P148:P151)</f>
        <v>0</v>
      </c>
      <c r="Q147" s="207"/>
      <c r="R147" s="208">
        <f>SUM(R148:R151)</f>
        <v>4.2360000000000002E-2</v>
      </c>
      <c r="S147" s="207"/>
      <c r="T147" s="209">
        <f>SUM(T148:T151)</f>
        <v>0</v>
      </c>
      <c r="AR147" s="210" t="s">
        <v>87</v>
      </c>
      <c r="AT147" s="211" t="s">
        <v>76</v>
      </c>
      <c r="AU147" s="211" t="s">
        <v>81</v>
      </c>
      <c r="AY147" s="210" t="s">
        <v>202</v>
      </c>
      <c r="BK147" s="212">
        <f>SUM(BK148:BK151)</f>
        <v>0</v>
      </c>
    </row>
    <row r="148" spans="1:65" s="2" customFormat="1" ht="24.2" customHeight="1">
      <c r="A148" s="36"/>
      <c r="B148" s="37"/>
      <c r="C148" s="215" t="s">
        <v>208</v>
      </c>
      <c r="D148" s="215" t="s">
        <v>204</v>
      </c>
      <c r="E148" s="216" t="s">
        <v>1286</v>
      </c>
      <c r="F148" s="217" t="s">
        <v>1287</v>
      </c>
      <c r="G148" s="218" t="s">
        <v>230</v>
      </c>
      <c r="H148" s="219">
        <v>16</v>
      </c>
      <c r="I148" s="220"/>
      <c r="J148" s="221">
        <f>ROUND(I148*H148,2)</f>
        <v>0</v>
      </c>
      <c r="K148" s="222"/>
      <c r="L148" s="39"/>
      <c r="M148" s="223" t="s">
        <v>1</v>
      </c>
      <c r="N148" s="224" t="s">
        <v>43</v>
      </c>
      <c r="O148" s="73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569</v>
      </c>
      <c r="AT148" s="227" t="s">
        <v>204</v>
      </c>
      <c r="AU148" s="227" t="s">
        <v>87</v>
      </c>
      <c r="AY148" s="18" t="s">
        <v>202</v>
      </c>
      <c r="BE148" s="122">
        <f>IF(N148="základná",J148,0)</f>
        <v>0</v>
      </c>
      <c r="BF148" s="122">
        <f>IF(N148="znížená",J148,0)</f>
        <v>0</v>
      </c>
      <c r="BG148" s="122">
        <f>IF(N148="zákl. prenesená",J148,0)</f>
        <v>0</v>
      </c>
      <c r="BH148" s="122">
        <f>IF(N148="zníž. prenesená",J148,0)</f>
        <v>0</v>
      </c>
      <c r="BI148" s="122">
        <f>IF(N148="nulová",J148,0)</f>
        <v>0</v>
      </c>
      <c r="BJ148" s="18" t="s">
        <v>87</v>
      </c>
      <c r="BK148" s="122">
        <f>ROUND(I148*H148,2)</f>
        <v>0</v>
      </c>
      <c r="BL148" s="18" t="s">
        <v>569</v>
      </c>
      <c r="BM148" s="227" t="s">
        <v>1288</v>
      </c>
    </row>
    <row r="149" spans="1:65" s="2" customFormat="1" ht="24.2" customHeight="1">
      <c r="A149" s="36"/>
      <c r="B149" s="37"/>
      <c r="C149" s="215" t="s">
        <v>119</v>
      </c>
      <c r="D149" s="215" t="s">
        <v>204</v>
      </c>
      <c r="E149" s="216" t="s">
        <v>1289</v>
      </c>
      <c r="F149" s="217" t="s">
        <v>1290</v>
      </c>
      <c r="G149" s="218" t="s">
        <v>230</v>
      </c>
      <c r="H149" s="219">
        <v>16</v>
      </c>
      <c r="I149" s="220"/>
      <c r="J149" s="221">
        <f>ROUND(I149*H149,2)</f>
        <v>0</v>
      </c>
      <c r="K149" s="222"/>
      <c r="L149" s="39"/>
      <c r="M149" s="223" t="s">
        <v>1</v>
      </c>
      <c r="N149" s="224" t="s">
        <v>43</v>
      </c>
      <c r="O149" s="73"/>
      <c r="P149" s="225">
        <f>O149*H149</f>
        <v>0</v>
      </c>
      <c r="Q149" s="225">
        <v>2.2100000000000002E-3</v>
      </c>
      <c r="R149" s="225">
        <f>Q149*H149</f>
        <v>3.5360000000000003E-2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289</v>
      </c>
      <c r="AT149" s="227" t="s">
        <v>204</v>
      </c>
      <c r="AU149" s="227" t="s">
        <v>87</v>
      </c>
      <c r="AY149" s="18" t="s">
        <v>202</v>
      </c>
      <c r="BE149" s="122">
        <f>IF(N149="základná",J149,0)</f>
        <v>0</v>
      </c>
      <c r="BF149" s="122">
        <f>IF(N149="znížená",J149,0)</f>
        <v>0</v>
      </c>
      <c r="BG149" s="122">
        <f>IF(N149="zákl. prenesená",J149,0)</f>
        <v>0</v>
      </c>
      <c r="BH149" s="122">
        <f>IF(N149="zníž. prenesená",J149,0)</f>
        <v>0</v>
      </c>
      <c r="BI149" s="122">
        <f>IF(N149="nulová",J149,0)</f>
        <v>0</v>
      </c>
      <c r="BJ149" s="18" t="s">
        <v>87</v>
      </c>
      <c r="BK149" s="122">
        <f>ROUND(I149*H149,2)</f>
        <v>0</v>
      </c>
      <c r="BL149" s="18" t="s">
        <v>289</v>
      </c>
      <c r="BM149" s="227" t="s">
        <v>1291</v>
      </c>
    </row>
    <row r="150" spans="1:65" s="2" customFormat="1" ht="24.2" customHeight="1">
      <c r="A150" s="36"/>
      <c r="B150" s="37"/>
      <c r="C150" s="215" t="s">
        <v>122</v>
      </c>
      <c r="D150" s="215" t="s">
        <v>204</v>
      </c>
      <c r="E150" s="216" t="s">
        <v>1292</v>
      </c>
      <c r="F150" s="217" t="s">
        <v>1293</v>
      </c>
      <c r="G150" s="218" t="s">
        <v>287</v>
      </c>
      <c r="H150" s="219">
        <v>2</v>
      </c>
      <c r="I150" s="220"/>
      <c r="J150" s="221">
        <f>ROUND(I150*H150,2)</f>
        <v>0</v>
      </c>
      <c r="K150" s="222"/>
      <c r="L150" s="39"/>
      <c r="M150" s="223" t="s">
        <v>1</v>
      </c>
      <c r="N150" s="224" t="s">
        <v>43</v>
      </c>
      <c r="O150" s="73"/>
      <c r="P150" s="225">
        <f>O150*H150</f>
        <v>0</v>
      </c>
      <c r="Q150" s="225">
        <v>3.5000000000000001E-3</v>
      </c>
      <c r="R150" s="225">
        <f>Q150*H150</f>
        <v>7.0000000000000001E-3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289</v>
      </c>
      <c r="AT150" s="227" t="s">
        <v>204</v>
      </c>
      <c r="AU150" s="227" t="s">
        <v>87</v>
      </c>
      <c r="AY150" s="18" t="s">
        <v>202</v>
      </c>
      <c r="BE150" s="122">
        <f>IF(N150="základná",J150,0)</f>
        <v>0</v>
      </c>
      <c r="BF150" s="122">
        <f>IF(N150="znížená",J150,0)</f>
        <v>0</v>
      </c>
      <c r="BG150" s="122">
        <f>IF(N150="zákl. prenesená",J150,0)</f>
        <v>0</v>
      </c>
      <c r="BH150" s="122">
        <f>IF(N150="zníž. prenesená",J150,0)</f>
        <v>0</v>
      </c>
      <c r="BI150" s="122">
        <f>IF(N150="nulová",J150,0)</f>
        <v>0</v>
      </c>
      <c r="BJ150" s="18" t="s">
        <v>87</v>
      </c>
      <c r="BK150" s="122">
        <f>ROUND(I150*H150,2)</f>
        <v>0</v>
      </c>
      <c r="BL150" s="18" t="s">
        <v>289</v>
      </c>
      <c r="BM150" s="227" t="s">
        <v>1294</v>
      </c>
    </row>
    <row r="151" spans="1:65" s="2" customFormat="1" ht="24.2" customHeight="1">
      <c r="A151" s="36"/>
      <c r="B151" s="37"/>
      <c r="C151" s="215" t="s">
        <v>239</v>
      </c>
      <c r="D151" s="215" t="s">
        <v>204</v>
      </c>
      <c r="E151" s="216" t="s">
        <v>1295</v>
      </c>
      <c r="F151" s="217" t="s">
        <v>1296</v>
      </c>
      <c r="G151" s="218" t="s">
        <v>683</v>
      </c>
      <c r="H151" s="283"/>
      <c r="I151" s="220"/>
      <c r="J151" s="221">
        <f>ROUND(I151*H151,2)</f>
        <v>0</v>
      </c>
      <c r="K151" s="222"/>
      <c r="L151" s="39"/>
      <c r="M151" s="223" t="s">
        <v>1</v>
      </c>
      <c r="N151" s="224" t="s">
        <v>43</v>
      </c>
      <c r="O151" s="73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289</v>
      </c>
      <c r="AT151" s="227" t="s">
        <v>204</v>
      </c>
      <c r="AU151" s="227" t="s">
        <v>87</v>
      </c>
      <c r="AY151" s="18" t="s">
        <v>202</v>
      </c>
      <c r="BE151" s="122">
        <f>IF(N151="základná",J151,0)</f>
        <v>0</v>
      </c>
      <c r="BF151" s="122">
        <f>IF(N151="znížená",J151,0)</f>
        <v>0</v>
      </c>
      <c r="BG151" s="122">
        <f>IF(N151="zákl. prenesená",J151,0)</f>
        <v>0</v>
      </c>
      <c r="BH151" s="122">
        <f>IF(N151="zníž. prenesená",J151,0)</f>
        <v>0</v>
      </c>
      <c r="BI151" s="122">
        <f>IF(N151="nulová",J151,0)</f>
        <v>0</v>
      </c>
      <c r="BJ151" s="18" t="s">
        <v>87</v>
      </c>
      <c r="BK151" s="122">
        <f>ROUND(I151*H151,2)</f>
        <v>0</v>
      </c>
      <c r="BL151" s="18" t="s">
        <v>289</v>
      </c>
      <c r="BM151" s="227" t="s">
        <v>1297</v>
      </c>
    </row>
    <row r="152" spans="1:65" s="12" customFormat="1" ht="22.9" customHeight="1">
      <c r="B152" s="199"/>
      <c r="C152" s="200"/>
      <c r="D152" s="201" t="s">
        <v>76</v>
      </c>
      <c r="E152" s="213" t="s">
        <v>829</v>
      </c>
      <c r="F152" s="213" t="s">
        <v>1298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SUM(P153:P171)</f>
        <v>0</v>
      </c>
      <c r="Q152" s="207"/>
      <c r="R152" s="208">
        <f>SUM(R153:R171)</f>
        <v>1.7412599999999996</v>
      </c>
      <c r="S152" s="207"/>
      <c r="T152" s="209">
        <f>SUM(T153:T171)</f>
        <v>0</v>
      </c>
      <c r="AR152" s="210" t="s">
        <v>87</v>
      </c>
      <c r="AT152" s="211" t="s">
        <v>76</v>
      </c>
      <c r="AU152" s="211" t="s">
        <v>81</v>
      </c>
      <c r="AY152" s="210" t="s">
        <v>202</v>
      </c>
      <c r="BK152" s="212">
        <f>SUM(BK153:BK171)</f>
        <v>0</v>
      </c>
    </row>
    <row r="153" spans="1:65" s="2" customFormat="1" ht="24.2" customHeight="1">
      <c r="A153" s="36"/>
      <c r="B153" s="37"/>
      <c r="C153" s="215" t="s">
        <v>244</v>
      </c>
      <c r="D153" s="215" t="s">
        <v>204</v>
      </c>
      <c r="E153" s="216" t="s">
        <v>1299</v>
      </c>
      <c r="F153" s="217" t="s">
        <v>1300</v>
      </c>
      <c r="G153" s="218" t="s">
        <v>223</v>
      </c>
      <c r="H153" s="219">
        <v>410</v>
      </c>
      <c r="I153" s="220"/>
      <c r="J153" s="221">
        <f t="shared" ref="J153:J171" si="5">ROUND(I153*H153,2)</f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ref="P153:P171" si="6">O153*H153</f>
        <v>0</v>
      </c>
      <c r="Q153" s="225">
        <v>1.4E-3</v>
      </c>
      <c r="R153" s="225">
        <f t="shared" ref="R153:R171" si="7">Q153*H153</f>
        <v>0.57399999999999995</v>
      </c>
      <c r="S153" s="225">
        <v>0</v>
      </c>
      <c r="T153" s="226">
        <f t="shared" ref="T153:T171" si="8"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289</v>
      </c>
      <c r="AT153" s="227" t="s">
        <v>204</v>
      </c>
      <c r="AU153" s="227" t="s">
        <v>87</v>
      </c>
      <c r="AY153" s="18" t="s">
        <v>202</v>
      </c>
      <c r="BE153" s="122">
        <f t="shared" ref="BE153:BE171" si="9">IF(N153="základná",J153,0)</f>
        <v>0</v>
      </c>
      <c r="BF153" s="122">
        <f t="shared" ref="BF153:BF171" si="10">IF(N153="znížená",J153,0)</f>
        <v>0</v>
      </c>
      <c r="BG153" s="122">
        <f t="shared" ref="BG153:BG171" si="11">IF(N153="zákl. prenesená",J153,0)</f>
        <v>0</v>
      </c>
      <c r="BH153" s="122">
        <f t="shared" ref="BH153:BH171" si="12">IF(N153="zníž. prenesená",J153,0)</f>
        <v>0</v>
      </c>
      <c r="BI153" s="122">
        <f t="shared" ref="BI153:BI171" si="13">IF(N153="nulová",J153,0)</f>
        <v>0</v>
      </c>
      <c r="BJ153" s="18" t="s">
        <v>87</v>
      </c>
      <c r="BK153" s="122">
        <f t="shared" ref="BK153:BK171" si="14">ROUND(I153*H153,2)</f>
        <v>0</v>
      </c>
      <c r="BL153" s="18" t="s">
        <v>289</v>
      </c>
      <c r="BM153" s="227" t="s">
        <v>1301</v>
      </c>
    </row>
    <row r="154" spans="1:65" s="2" customFormat="1" ht="14.45" customHeight="1">
      <c r="A154" s="36"/>
      <c r="B154" s="37"/>
      <c r="C154" s="272" t="s">
        <v>249</v>
      </c>
      <c r="D154" s="272" t="s">
        <v>489</v>
      </c>
      <c r="E154" s="273" t="s">
        <v>1302</v>
      </c>
      <c r="F154" s="274" t="s">
        <v>1303</v>
      </c>
      <c r="G154" s="275" t="s">
        <v>223</v>
      </c>
      <c r="H154" s="276">
        <v>410</v>
      </c>
      <c r="I154" s="277"/>
      <c r="J154" s="278">
        <f t="shared" si="5"/>
        <v>0</v>
      </c>
      <c r="K154" s="279"/>
      <c r="L154" s="280"/>
      <c r="M154" s="281" t="s">
        <v>1</v>
      </c>
      <c r="N154" s="282" t="s">
        <v>43</v>
      </c>
      <c r="O154" s="73"/>
      <c r="P154" s="225">
        <f t="shared" si="6"/>
        <v>0</v>
      </c>
      <c r="Q154" s="225">
        <v>1E-3</v>
      </c>
      <c r="R154" s="225">
        <f t="shared" si="7"/>
        <v>0.41000000000000003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901</v>
      </c>
      <c r="AT154" s="227" t="s">
        <v>489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901</v>
      </c>
      <c r="BM154" s="227" t="s">
        <v>1304</v>
      </c>
    </row>
    <row r="155" spans="1:65" s="2" customFormat="1" ht="14.45" customHeight="1">
      <c r="A155" s="36"/>
      <c r="B155" s="37"/>
      <c r="C155" s="272" t="s">
        <v>253</v>
      </c>
      <c r="D155" s="272" t="s">
        <v>489</v>
      </c>
      <c r="E155" s="273" t="s">
        <v>1305</v>
      </c>
      <c r="F155" s="274" t="s">
        <v>1306</v>
      </c>
      <c r="G155" s="275" t="s">
        <v>230</v>
      </c>
      <c r="H155" s="276">
        <v>80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1E-3</v>
      </c>
      <c r="R155" s="225">
        <f t="shared" si="7"/>
        <v>0.08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901</v>
      </c>
      <c r="AT155" s="227" t="s">
        <v>489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901</v>
      </c>
      <c r="BM155" s="227" t="s">
        <v>1307</v>
      </c>
    </row>
    <row r="156" spans="1:65" s="2" customFormat="1" ht="14.45" customHeight="1">
      <c r="A156" s="36"/>
      <c r="B156" s="37"/>
      <c r="C156" s="272" t="s">
        <v>125</v>
      </c>
      <c r="D156" s="272" t="s">
        <v>489</v>
      </c>
      <c r="E156" s="273" t="s">
        <v>1308</v>
      </c>
      <c r="F156" s="274" t="s">
        <v>1309</v>
      </c>
      <c r="G156" s="275" t="s">
        <v>230</v>
      </c>
      <c r="H156" s="276">
        <v>50</v>
      </c>
      <c r="I156" s="277"/>
      <c r="J156" s="278">
        <f t="shared" si="5"/>
        <v>0</v>
      </c>
      <c r="K156" s="279"/>
      <c r="L156" s="280"/>
      <c r="M156" s="281" t="s">
        <v>1</v>
      </c>
      <c r="N156" s="282" t="s">
        <v>43</v>
      </c>
      <c r="O156" s="73"/>
      <c r="P156" s="225">
        <f t="shared" si="6"/>
        <v>0</v>
      </c>
      <c r="Q156" s="225">
        <v>1E-3</v>
      </c>
      <c r="R156" s="225">
        <f t="shared" si="7"/>
        <v>0.05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901</v>
      </c>
      <c r="AT156" s="227" t="s">
        <v>489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901</v>
      </c>
      <c r="BM156" s="227" t="s">
        <v>1310</v>
      </c>
    </row>
    <row r="157" spans="1:65" s="2" customFormat="1" ht="14.45" customHeight="1">
      <c r="A157" s="36"/>
      <c r="B157" s="37"/>
      <c r="C157" s="272" t="s">
        <v>266</v>
      </c>
      <c r="D157" s="272" t="s">
        <v>489</v>
      </c>
      <c r="E157" s="273" t="s">
        <v>1311</v>
      </c>
      <c r="F157" s="274" t="s">
        <v>1312</v>
      </c>
      <c r="G157" s="275" t="s">
        <v>287</v>
      </c>
      <c r="H157" s="276">
        <v>2</v>
      </c>
      <c r="I157" s="277"/>
      <c r="J157" s="278">
        <f t="shared" si="5"/>
        <v>0</v>
      </c>
      <c r="K157" s="279"/>
      <c r="L157" s="280"/>
      <c r="M157" s="281" t="s">
        <v>1</v>
      </c>
      <c r="N157" s="282" t="s">
        <v>43</v>
      </c>
      <c r="O157" s="73"/>
      <c r="P157" s="225">
        <f t="shared" si="6"/>
        <v>0</v>
      </c>
      <c r="Q157" s="225">
        <v>1E-3</v>
      </c>
      <c r="R157" s="225">
        <f t="shared" si="7"/>
        <v>2E-3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901</v>
      </c>
      <c r="AT157" s="227" t="s">
        <v>489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901</v>
      </c>
      <c r="BM157" s="227" t="s">
        <v>1313</v>
      </c>
    </row>
    <row r="158" spans="1:65" s="2" customFormat="1" ht="14.45" customHeight="1">
      <c r="A158" s="36"/>
      <c r="B158" s="37"/>
      <c r="C158" s="272" t="s">
        <v>271</v>
      </c>
      <c r="D158" s="272" t="s">
        <v>489</v>
      </c>
      <c r="E158" s="273" t="s">
        <v>1314</v>
      </c>
      <c r="F158" s="274" t="s">
        <v>1315</v>
      </c>
      <c r="G158" s="275" t="s">
        <v>287</v>
      </c>
      <c r="H158" s="276">
        <v>5</v>
      </c>
      <c r="I158" s="277"/>
      <c r="J158" s="278">
        <f t="shared" si="5"/>
        <v>0</v>
      </c>
      <c r="K158" s="279"/>
      <c r="L158" s="280"/>
      <c r="M158" s="281" t="s">
        <v>1</v>
      </c>
      <c r="N158" s="282" t="s">
        <v>43</v>
      </c>
      <c r="O158" s="73"/>
      <c r="P158" s="225">
        <f t="shared" si="6"/>
        <v>0</v>
      </c>
      <c r="Q158" s="225">
        <v>1E-3</v>
      </c>
      <c r="R158" s="225">
        <f t="shared" si="7"/>
        <v>5.0000000000000001E-3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901</v>
      </c>
      <c r="AT158" s="227" t="s">
        <v>489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901</v>
      </c>
      <c r="BM158" s="227" t="s">
        <v>1316</v>
      </c>
    </row>
    <row r="159" spans="1:65" s="2" customFormat="1" ht="24.2" customHeight="1">
      <c r="A159" s="36"/>
      <c r="B159" s="37"/>
      <c r="C159" s="215" t="s">
        <v>276</v>
      </c>
      <c r="D159" s="215" t="s">
        <v>204</v>
      </c>
      <c r="E159" s="216" t="s">
        <v>1317</v>
      </c>
      <c r="F159" s="217" t="s">
        <v>1318</v>
      </c>
      <c r="G159" s="218" t="s">
        <v>223</v>
      </c>
      <c r="H159" s="219">
        <v>410</v>
      </c>
      <c r="I159" s="220"/>
      <c r="J159" s="221">
        <f t="shared" si="5"/>
        <v>0</v>
      </c>
      <c r="K159" s="222"/>
      <c r="L159" s="39"/>
      <c r="M159" s="223" t="s">
        <v>1</v>
      </c>
      <c r="N159" s="224" t="s">
        <v>43</v>
      </c>
      <c r="O159" s="73"/>
      <c r="P159" s="225">
        <f t="shared" si="6"/>
        <v>0</v>
      </c>
      <c r="Q159" s="225">
        <v>1.4E-3</v>
      </c>
      <c r="R159" s="225">
        <f t="shared" si="7"/>
        <v>0.57399999999999995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289</v>
      </c>
      <c r="AT159" s="227" t="s">
        <v>204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289</v>
      </c>
      <c r="BM159" s="227" t="s">
        <v>1319</v>
      </c>
    </row>
    <row r="160" spans="1:65" s="2" customFormat="1" ht="14.45" customHeight="1">
      <c r="A160" s="36"/>
      <c r="B160" s="37"/>
      <c r="C160" s="215" t="s">
        <v>284</v>
      </c>
      <c r="D160" s="215" t="s">
        <v>204</v>
      </c>
      <c r="E160" s="216" t="s">
        <v>989</v>
      </c>
      <c r="F160" s="217" t="s">
        <v>1320</v>
      </c>
      <c r="G160" s="218" t="s">
        <v>981</v>
      </c>
      <c r="H160" s="219">
        <v>18</v>
      </c>
      <c r="I160" s="220"/>
      <c r="J160" s="221">
        <f t="shared" si="5"/>
        <v>0</v>
      </c>
      <c r="K160" s="222"/>
      <c r="L160" s="39"/>
      <c r="M160" s="223" t="s">
        <v>1</v>
      </c>
      <c r="N160" s="224" t="s">
        <v>43</v>
      </c>
      <c r="O160" s="73"/>
      <c r="P160" s="225">
        <f t="shared" si="6"/>
        <v>0</v>
      </c>
      <c r="Q160" s="225">
        <v>6.9999999999999994E-5</v>
      </c>
      <c r="R160" s="225">
        <f t="shared" si="7"/>
        <v>1.2599999999999998E-3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289</v>
      </c>
      <c r="AT160" s="227" t="s">
        <v>204</v>
      </c>
      <c r="AU160" s="227" t="s">
        <v>87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289</v>
      </c>
      <c r="BM160" s="227" t="s">
        <v>1321</v>
      </c>
    </row>
    <row r="161" spans="1:65" s="2" customFormat="1" ht="14.45" customHeight="1">
      <c r="A161" s="36"/>
      <c r="B161" s="37"/>
      <c r="C161" s="272" t="s">
        <v>289</v>
      </c>
      <c r="D161" s="272" t="s">
        <v>489</v>
      </c>
      <c r="E161" s="273" t="s">
        <v>1322</v>
      </c>
      <c r="F161" s="274" t="s">
        <v>1323</v>
      </c>
      <c r="G161" s="275" t="s">
        <v>386</v>
      </c>
      <c r="H161" s="276">
        <v>2E-3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1</v>
      </c>
      <c r="R161" s="225">
        <f t="shared" si="7"/>
        <v>2E-3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390</v>
      </c>
      <c r="AT161" s="227" t="s">
        <v>489</v>
      </c>
      <c r="AU161" s="227" t="s">
        <v>87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289</v>
      </c>
      <c r="BM161" s="227" t="s">
        <v>1324</v>
      </c>
    </row>
    <row r="162" spans="1:65" s="2" customFormat="1" ht="24.2" customHeight="1">
      <c r="A162" s="36"/>
      <c r="B162" s="37"/>
      <c r="C162" s="272" t="s">
        <v>301</v>
      </c>
      <c r="D162" s="272" t="s">
        <v>489</v>
      </c>
      <c r="E162" s="273" t="s">
        <v>1325</v>
      </c>
      <c r="F162" s="274" t="s">
        <v>1326</v>
      </c>
      <c r="G162" s="275" t="s">
        <v>386</v>
      </c>
      <c r="H162" s="276">
        <v>6.0000000000000001E-3</v>
      </c>
      <c r="I162" s="277"/>
      <c r="J162" s="278">
        <f t="shared" si="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6"/>
        <v>0</v>
      </c>
      <c r="Q162" s="225">
        <v>1</v>
      </c>
      <c r="R162" s="225">
        <f t="shared" si="7"/>
        <v>6.0000000000000001E-3</v>
      </c>
      <c r="S162" s="225">
        <v>0</v>
      </c>
      <c r="T162" s="226">
        <f t="shared" si="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390</v>
      </c>
      <c r="AT162" s="227" t="s">
        <v>489</v>
      </c>
      <c r="AU162" s="227" t="s">
        <v>87</v>
      </c>
      <c r="AY162" s="18" t="s">
        <v>202</v>
      </c>
      <c r="BE162" s="122">
        <f t="shared" si="9"/>
        <v>0</v>
      </c>
      <c r="BF162" s="122">
        <f t="shared" si="10"/>
        <v>0</v>
      </c>
      <c r="BG162" s="122">
        <f t="shared" si="11"/>
        <v>0</v>
      </c>
      <c r="BH162" s="122">
        <f t="shared" si="12"/>
        <v>0</v>
      </c>
      <c r="BI162" s="122">
        <f t="shared" si="13"/>
        <v>0</v>
      </c>
      <c r="BJ162" s="18" t="s">
        <v>87</v>
      </c>
      <c r="BK162" s="122">
        <f t="shared" si="14"/>
        <v>0</v>
      </c>
      <c r="BL162" s="18" t="s">
        <v>289</v>
      </c>
      <c r="BM162" s="227" t="s">
        <v>1327</v>
      </c>
    </row>
    <row r="163" spans="1:65" s="2" customFormat="1" ht="24.2" customHeight="1">
      <c r="A163" s="36"/>
      <c r="B163" s="37"/>
      <c r="C163" s="272" t="s">
        <v>322</v>
      </c>
      <c r="D163" s="272" t="s">
        <v>489</v>
      </c>
      <c r="E163" s="273" t="s">
        <v>1328</v>
      </c>
      <c r="F163" s="274" t="s">
        <v>1329</v>
      </c>
      <c r="G163" s="275" t="s">
        <v>386</v>
      </c>
      <c r="H163" s="276">
        <v>0.01</v>
      </c>
      <c r="I163" s="277"/>
      <c r="J163" s="278">
        <f t="shared" si="5"/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si="6"/>
        <v>0</v>
      </c>
      <c r="Q163" s="225">
        <v>1</v>
      </c>
      <c r="R163" s="225">
        <f t="shared" si="7"/>
        <v>0.01</v>
      </c>
      <c r="S163" s="225">
        <v>0</v>
      </c>
      <c r="T163" s="226">
        <f t="shared" si="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390</v>
      </c>
      <c r="AT163" s="227" t="s">
        <v>489</v>
      </c>
      <c r="AU163" s="227" t="s">
        <v>87</v>
      </c>
      <c r="AY163" s="18" t="s">
        <v>202</v>
      </c>
      <c r="BE163" s="122">
        <f t="shared" si="9"/>
        <v>0</v>
      </c>
      <c r="BF163" s="122">
        <f t="shared" si="10"/>
        <v>0</v>
      </c>
      <c r="BG163" s="122">
        <f t="shared" si="11"/>
        <v>0</v>
      </c>
      <c r="BH163" s="122">
        <f t="shared" si="12"/>
        <v>0</v>
      </c>
      <c r="BI163" s="122">
        <f t="shared" si="13"/>
        <v>0</v>
      </c>
      <c r="BJ163" s="18" t="s">
        <v>87</v>
      </c>
      <c r="BK163" s="122">
        <f t="shared" si="14"/>
        <v>0</v>
      </c>
      <c r="BL163" s="18" t="s">
        <v>289</v>
      </c>
      <c r="BM163" s="227" t="s">
        <v>1330</v>
      </c>
    </row>
    <row r="164" spans="1:65" s="2" customFormat="1" ht="37.9" customHeight="1">
      <c r="A164" s="36"/>
      <c r="B164" s="37"/>
      <c r="C164" s="215" t="s">
        <v>328</v>
      </c>
      <c r="D164" s="215" t="s">
        <v>204</v>
      </c>
      <c r="E164" s="216" t="s">
        <v>1331</v>
      </c>
      <c r="F164" s="217" t="s">
        <v>1332</v>
      </c>
      <c r="G164" s="218" t="s">
        <v>981</v>
      </c>
      <c r="H164" s="219">
        <v>50</v>
      </c>
      <c r="I164" s="220"/>
      <c r="J164" s="221">
        <f t="shared" si="5"/>
        <v>0</v>
      </c>
      <c r="K164" s="222"/>
      <c r="L164" s="39"/>
      <c r="M164" s="223" t="s">
        <v>1</v>
      </c>
      <c r="N164" s="224" t="s">
        <v>43</v>
      </c>
      <c r="O164" s="73"/>
      <c r="P164" s="225">
        <f t="shared" si="6"/>
        <v>0</v>
      </c>
      <c r="Q164" s="225">
        <v>6.0000000000000002E-5</v>
      </c>
      <c r="R164" s="225">
        <f t="shared" si="7"/>
        <v>3.0000000000000001E-3</v>
      </c>
      <c r="S164" s="225">
        <v>0</v>
      </c>
      <c r="T164" s="226">
        <f t="shared" si="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289</v>
      </c>
      <c r="AT164" s="227" t="s">
        <v>204</v>
      </c>
      <c r="AU164" s="227" t="s">
        <v>87</v>
      </c>
      <c r="AY164" s="18" t="s">
        <v>202</v>
      </c>
      <c r="BE164" s="122">
        <f t="shared" si="9"/>
        <v>0</v>
      </c>
      <c r="BF164" s="122">
        <f t="shared" si="10"/>
        <v>0</v>
      </c>
      <c r="BG164" s="122">
        <f t="shared" si="11"/>
        <v>0</v>
      </c>
      <c r="BH164" s="122">
        <f t="shared" si="12"/>
        <v>0</v>
      </c>
      <c r="BI164" s="122">
        <f t="shared" si="13"/>
        <v>0</v>
      </c>
      <c r="BJ164" s="18" t="s">
        <v>87</v>
      </c>
      <c r="BK164" s="122">
        <f t="shared" si="14"/>
        <v>0</v>
      </c>
      <c r="BL164" s="18" t="s">
        <v>289</v>
      </c>
      <c r="BM164" s="227" t="s">
        <v>1333</v>
      </c>
    </row>
    <row r="165" spans="1:65" s="2" customFormat="1" ht="14.45" customHeight="1">
      <c r="A165" s="36"/>
      <c r="B165" s="37"/>
      <c r="C165" s="272" t="s">
        <v>7</v>
      </c>
      <c r="D165" s="272" t="s">
        <v>489</v>
      </c>
      <c r="E165" s="273" t="s">
        <v>1334</v>
      </c>
      <c r="F165" s="274" t="s">
        <v>1335</v>
      </c>
      <c r="G165" s="275" t="s">
        <v>287</v>
      </c>
      <c r="H165" s="276">
        <v>1</v>
      </c>
      <c r="I165" s="277"/>
      <c r="J165" s="278">
        <f t="shared" si="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6"/>
        <v>0</v>
      </c>
      <c r="Q165" s="225">
        <v>0</v>
      </c>
      <c r="R165" s="225">
        <f t="shared" si="7"/>
        <v>0</v>
      </c>
      <c r="S165" s="225">
        <v>0</v>
      </c>
      <c r="T165" s="226">
        <f t="shared" si="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390</v>
      </c>
      <c r="AT165" s="227" t="s">
        <v>489</v>
      </c>
      <c r="AU165" s="227" t="s">
        <v>87</v>
      </c>
      <c r="AY165" s="18" t="s">
        <v>202</v>
      </c>
      <c r="BE165" s="122">
        <f t="shared" si="9"/>
        <v>0</v>
      </c>
      <c r="BF165" s="122">
        <f t="shared" si="10"/>
        <v>0</v>
      </c>
      <c r="BG165" s="122">
        <f t="shared" si="11"/>
        <v>0</v>
      </c>
      <c r="BH165" s="122">
        <f t="shared" si="12"/>
        <v>0</v>
      </c>
      <c r="BI165" s="122">
        <f t="shared" si="13"/>
        <v>0</v>
      </c>
      <c r="BJ165" s="18" t="s">
        <v>87</v>
      </c>
      <c r="BK165" s="122">
        <f t="shared" si="14"/>
        <v>0</v>
      </c>
      <c r="BL165" s="18" t="s">
        <v>289</v>
      </c>
      <c r="BM165" s="227" t="s">
        <v>1336</v>
      </c>
    </row>
    <row r="166" spans="1:65" s="2" customFormat="1" ht="14.45" customHeight="1">
      <c r="A166" s="36"/>
      <c r="B166" s="37"/>
      <c r="C166" s="272" t="s">
        <v>339</v>
      </c>
      <c r="D166" s="272" t="s">
        <v>489</v>
      </c>
      <c r="E166" s="273" t="s">
        <v>1322</v>
      </c>
      <c r="F166" s="274" t="s">
        <v>1323</v>
      </c>
      <c r="G166" s="275" t="s">
        <v>386</v>
      </c>
      <c r="H166" s="276">
        <v>5.0000000000000001E-3</v>
      </c>
      <c r="I166" s="277"/>
      <c r="J166" s="278">
        <f t="shared" si="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6"/>
        <v>0</v>
      </c>
      <c r="Q166" s="225">
        <v>1</v>
      </c>
      <c r="R166" s="225">
        <f t="shared" si="7"/>
        <v>5.0000000000000001E-3</v>
      </c>
      <c r="S166" s="225">
        <v>0</v>
      </c>
      <c r="T166" s="226">
        <f t="shared" si="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390</v>
      </c>
      <c r="AT166" s="227" t="s">
        <v>489</v>
      </c>
      <c r="AU166" s="227" t="s">
        <v>87</v>
      </c>
      <c r="AY166" s="18" t="s">
        <v>202</v>
      </c>
      <c r="BE166" s="122">
        <f t="shared" si="9"/>
        <v>0</v>
      </c>
      <c r="BF166" s="122">
        <f t="shared" si="10"/>
        <v>0</v>
      </c>
      <c r="BG166" s="122">
        <f t="shared" si="11"/>
        <v>0</v>
      </c>
      <c r="BH166" s="122">
        <f t="shared" si="12"/>
        <v>0</v>
      </c>
      <c r="BI166" s="122">
        <f t="shared" si="13"/>
        <v>0</v>
      </c>
      <c r="BJ166" s="18" t="s">
        <v>87</v>
      </c>
      <c r="BK166" s="122">
        <f t="shared" si="14"/>
        <v>0</v>
      </c>
      <c r="BL166" s="18" t="s">
        <v>289</v>
      </c>
      <c r="BM166" s="227" t="s">
        <v>1337</v>
      </c>
    </row>
    <row r="167" spans="1:65" s="2" customFormat="1" ht="37.9" customHeight="1">
      <c r="A167" s="36"/>
      <c r="B167" s="37"/>
      <c r="C167" s="272" t="s">
        <v>343</v>
      </c>
      <c r="D167" s="272" t="s">
        <v>489</v>
      </c>
      <c r="E167" s="273" t="s">
        <v>1338</v>
      </c>
      <c r="F167" s="274" t="s">
        <v>1339</v>
      </c>
      <c r="G167" s="275" t="s">
        <v>386</v>
      </c>
      <c r="H167" s="276">
        <v>2E-3</v>
      </c>
      <c r="I167" s="277"/>
      <c r="J167" s="278">
        <f t="shared" si="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6"/>
        <v>0</v>
      </c>
      <c r="Q167" s="225">
        <v>1</v>
      </c>
      <c r="R167" s="225">
        <f t="shared" si="7"/>
        <v>2E-3</v>
      </c>
      <c r="S167" s="225">
        <v>0</v>
      </c>
      <c r="T167" s="226">
        <f t="shared" si="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390</v>
      </c>
      <c r="AT167" s="227" t="s">
        <v>489</v>
      </c>
      <c r="AU167" s="227" t="s">
        <v>87</v>
      </c>
      <c r="AY167" s="18" t="s">
        <v>202</v>
      </c>
      <c r="BE167" s="122">
        <f t="shared" si="9"/>
        <v>0</v>
      </c>
      <c r="BF167" s="122">
        <f t="shared" si="10"/>
        <v>0</v>
      </c>
      <c r="BG167" s="122">
        <f t="shared" si="11"/>
        <v>0</v>
      </c>
      <c r="BH167" s="122">
        <f t="shared" si="12"/>
        <v>0</v>
      </c>
      <c r="BI167" s="122">
        <f t="shared" si="13"/>
        <v>0</v>
      </c>
      <c r="BJ167" s="18" t="s">
        <v>87</v>
      </c>
      <c r="BK167" s="122">
        <f t="shared" si="14"/>
        <v>0</v>
      </c>
      <c r="BL167" s="18" t="s">
        <v>289</v>
      </c>
      <c r="BM167" s="227" t="s">
        <v>1340</v>
      </c>
    </row>
    <row r="168" spans="1:65" s="2" customFormat="1" ht="14.45" customHeight="1">
      <c r="A168" s="36"/>
      <c r="B168" s="37"/>
      <c r="C168" s="272" t="s">
        <v>347</v>
      </c>
      <c r="D168" s="272" t="s">
        <v>489</v>
      </c>
      <c r="E168" s="273" t="s">
        <v>1341</v>
      </c>
      <c r="F168" s="274" t="s">
        <v>1342</v>
      </c>
      <c r="G168" s="275" t="s">
        <v>386</v>
      </c>
      <c r="H168" s="276">
        <v>1E-3</v>
      </c>
      <c r="I168" s="277"/>
      <c r="J168" s="278">
        <f t="shared" si="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6"/>
        <v>0</v>
      </c>
      <c r="Q168" s="225">
        <v>1</v>
      </c>
      <c r="R168" s="225">
        <f t="shared" si="7"/>
        <v>1E-3</v>
      </c>
      <c r="S168" s="225">
        <v>0</v>
      </c>
      <c r="T168" s="226">
        <f t="shared" si="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390</v>
      </c>
      <c r="AT168" s="227" t="s">
        <v>489</v>
      </c>
      <c r="AU168" s="227" t="s">
        <v>87</v>
      </c>
      <c r="AY168" s="18" t="s">
        <v>202</v>
      </c>
      <c r="BE168" s="122">
        <f t="shared" si="9"/>
        <v>0</v>
      </c>
      <c r="BF168" s="122">
        <f t="shared" si="10"/>
        <v>0</v>
      </c>
      <c r="BG168" s="122">
        <f t="shared" si="11"/>
        <v>0</v>
      </c>
      <c r="BH168" s="122">
        <f t="shared" si="12"/>
        <v>0</v>
      </c>
      <c r="BI168" s="122">
        <f t="shared" si="13"/>
        <v>0</v>
      </c>
      <c r="BJ168" s="18" t="s">
        <v>87</v>
      </c>
      <c r="BK168" s="122">
        <f t="shared" si="14"/>
        <v>0</v>
      </c>
      <c r="BL168" s="18" t="s">
        <v>289</v>
      </c>
      <c r="BM168" s="227" t="s">
        <v>1343</v>
      </c>
    </row>
    <row r="169" spans="1:65" s="2" customFormat="1" ht="37.9" customHeight="1">
      <c r="A169" s="36"/>
      <c r="B169" s="37"/>
      <c r="C169" s="272" t="s">
        <v>351</v>
      </c>
      <c r="D169" s="272" t="s">
        <v>489</v>
      </c>
      <c r="E169" s="273" t="s">
        <v>1344</v>
      </c>
      <c r="F169" s="274" t="s">
        <v>1345</v>
      </c>
      <c r="G169" s="275" t="s">
        <v>386</v>
      </c>
      <c r="H169" s="276">
        <v>4.0000000000000001E-3</v>
      </c>
      <c r="I169" s="277"/>
      <c r="J169" s="278">
        <f t="shared" si="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6"/>
        <v>0</v>
      </c>
      <c r="Q169" s="225">
        <v>1</v>
      </c>
      <c r="R169" s="225">
        <f t="shared" si="7"/>
        <v>4.0000000000000001E-3</v>
      </c>
      <c r="S169" s="225">
        <v>0</v>
      </c>
      <c r="T169" s="226">
        <f t="shared" si="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390</v>
      </c>
      <c r="AT169" s="227" t="s">
        <v>489</v>
      </c>
      <c r="AU169" s="227" t="s">
        <v>87</v>
      </c>
      <c r="AY169" s="18" t="s">
        <v>202</v>
      </c>
      <c r="BE169" s="122">
        <f t="shared" si="9"/>
        <v>0</v>
      </c>
      <c r="BF169" s="122">
        <f t="shared" si="10"/>
        <v>0</v>
      </c>
      <c r="BG169" s="122">
        <f t="shared" si="11"/>
        <v>0</v>
      </c>
      <c r="BH169" s="122">
        <f t="shared" si="12"/>
        <v>0</v>
      </c>
      <c r="BI169" s="122">
        <f t="shared" si="13"/>
        <v>0</v>
      </c>
      <c r="BJ169" s="18" t="s">
        <v>87</v>
      </c>
      <c r="BK169" s="122">
        <f t="shared" si="14"/>
        <v>0</v>
      </c>
      <c r="BL169" s="18" t="s">
        <v>289</v>
      </c>
      <c r="BM169" s="227" t="s">
        <v>1346</v>
      </c>
    </row>
    <row r="170" spans="1:65" s="2" customFormat="1" ht="14.45" customHeight="1">
      <c r="A170" s="36"/>
      <c r="B170" s="37"/>
      <c r="C170" s="272" t="s">
        <v>355</v>
      </c>
      <c r="D170" s="272" t="s">
        <v>489</v>
      </c>
      <c r="E170" s="273" t="s">
        <v>1347</v>
      </c>
      <c r="F170" s="274" t="s">
        <v>1348</v>
      </c>
      <c r="G170" s="275" t="s">
        <v>287</v>
      </c>
      <c r="H170" s="276">
        <v>12</v>
      </c>
      <c r="I170" s="277"/>
      <c r="J170" s="278">
        <f t="shared" si="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6"/>
        <v>0</v>
      </c>
      <c r="Q170" s="225">
        <v>1E-3</v>
      </c>
      <c r="R170" s="225">
        <f t="shared" si="7"/>
        <v>1.2E-2</v>
      </c>
      <c r="S170" s="225">
        <v>0</v>
      </c>
      <c r="T170" s="226">
        <f t="shared" si="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390</v>
      </c>
      <c r="AT170" s="227" t="s">
        <v>489</v>
      </c>
      <c r="AU170" s="227" t="s">
        <v>87</v>
      </c>
      <c r="AY170" s="18" t="s">
        <v>202</v>
      </c>
      <c r="BE170" s="122">
        <f t="shared" si="9"/>
        <v>0</v>
      </c>
      <c r="BF170" s="122">
        <f t="shared" si="10"/>
        <v>0</v>
      </c>
      <c r="BG170" s="122">
        <f t="shared" si="11"/>
        <v>0</v>
      </c>
      <c r="BH170" s="122">
        <f t="shared" si="12"/>
        <v>0</v>
      </c>
      <c r="BI170" s="122">
        <f t="shared" si="13"/>
        <v>0</v>
      </c>
      <c r="BJ170" s="18" t="s">
        <v>87</v>
      </c>
      <c r="BK170" s="122">
        <f t="shared" si="14"/>
        <v>0</v>
      </c>
      <c r="BL170" s="18" t="s">
        <v>289</v>
      </c>
      <c r="BM170" s="227" t="s">
        <v>1349</v>
      </c>
    </row>
    <row r="171" spans="1:65" s="2" customFormat="1" ht="14.45" customHeight="1">
      <c r="A171" s="36"/>
      <c r="B171" s="37"/>
      <c r="C171" s="272" t="s">
        <v>359</v>
      </c>
      <c r="D171" s="272" t="s">
        <v>489</v>
      </c>
      <c r="E171" s="273" t="s">
        <v>1350</v>
      </c>
      <c r="F171" s="274" t="s">
        <v>1351</v>
      </c>
      <c r="G171" s="275" t="s">
        <v>287</v>
      </c>
      <c r="H171" s="276">
        <v>1</v>
      </c>
      <c r="I171" s="277"/>
      <c r="J171" s="278">
        <f t="shared" si="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6"/>
        <v>0</v>
      </c>
      <c r="Q171" s="225">
        <v>0</v>
      </c>
      <c r="R171" s="225">
        <f t="shared" si="7"/>
        <v>0</v>
      </c>
      <c r="S171" s="225">
        <v>0</v>
      </c>
      <c r="T171" s="226">
        <f t="shared" si="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390</v>
      </c>
      <c r="AT171" s="227" t="s">
        <v>489</v>
      </c>
      <c r="AU171" s="227" t="s">
        <v>87</v>
      </c>
      <c r="AY171" s="18" t="s">
        <v>202</v>
      </c>
      <c r="BE171" s="122">
        <f t="shared" si="9"/>
        <v>0</v>
      </c>
      <c r="BF171" s="122">
        <f t="shared" si="10"/>
        <v>0</v>
      </c>
      <c r="BG171" s="122">
        <f t="shared" si="11"/>
        <v>0</v>
      </c>
      <c r="BH171" s="122">
        <f t="shared" si="12"/>
        <v>0</v>
      </c>
      <c r="BI171" s="122">
        <f t="shared" si="13"/>
        <v>0</v>
      </c>
      <c r="BJ171" s="18" t="s">
        <v>87</v>
      </c>
      <c r="BK171" s="122">
        <f t="shared" si="14"/>
        <v>0</v>
      </c>
      <c r="BL171" s="18" t="s">
        <v>289</v>
      </c>
      <c r="BM171" s="227" t="s">
        <v>1352</v>
      </c>
    </row>
    <row r="172" spans="1:65" s="12" customFormat="1" ht="22.9" customHeight="1">
      <c r="B172" s="199"/>
      <c r="C172" s="200"/>
      <c r="D172" s="201" t="s">
        <v>76</v>
      </c>
      <c r="E172" s="213" t="s">
        <v>1025</v>
      </c>
      <c r="F172" s="213" t="s">
        <v>1353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P173</f>
        <v>0</v>
      </c>
      <c r="Q172" s="207"/>
      <c r="R172" s="208">
        <f>R173</f>
        <v>0.2205</v>
      </c>
      <c r="S172" s="207"/>
      <c r="T172" s="209">
        <f>T173</f>
        <v>0</v>
      </c>
      <c r="AR172" s="210" t="s">
        <v>87</v>
      </c>
      <c r="AT172" s="211" t="s">
        <v>76</v>
      </c>
      <c r="AU172" s="211" t="s">
        <v>81</v>
      </c>
      <c r="AY172" s="210" t="s">
        <v>202</v>
      </c>
      <c r="BK172" s="212">
        <f>BK173</f>
        <v>0</v>
      </c>
    </row>
    <row r="173" spans="1:65" s="2" customFormat="1" ht="14.45" customHeight="1">
      <c r="A173" s="36"/>
      <c r="B173" s="37"/>
      <c r="C173" s="215" t="s">
        <v>364</v>
      </c>
      <c r="D173" s="215" t="s">
        <v>204</v>
      </c>
      <c r="E173" s="216" t="s">
        <v>1354</v>
      </c>
      <c r="F173" s="217" t="s">
        <v>1355</v>
      </c>
      <c r="G173" s="218" t="s">
        <v>223</v>
      </c>
      <c r="H173" s="219">
        <v>294</v>
      </c>
      <c r="I173" s="220"/>
      <c r="J173" s="221">
        <f>ROUND(I173*H173,2)</f>
        <v>0</v>
      </c>
      <c r="K173" s="222"/>
      <c r="L173" s="39"/>
      <c r="M173" s="223" t="s">
        <v>1</v>
      </c>
      <c r="N173" s="224" t="s">
        <v>43</v>
      </c>
      <c r="O173" s="73"/>
      <c r="P173" s="225">
        <f>O173*H173</f>
        <v>0</v>
      </c>
      <c r="Q173" s="225">
        <v>7.5000000000000002E-4</v>
      </c>
      <c r="R173" s="225">
        <f>Q173*H173</f>
        <v>0.2205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289</v>
      </c>
      <c r="AT173" s="227" t="s">
        <v>204</v>
      </c>
      <c r="AU173" s="227" t="s">
        <v>87</v>
      </c>
      <c r="AY173" s="18" t="s">
        <v>202</v>
      </c>
      <c r="BE173" s="122">
        <f>IF(N173="základná",J173,0)</f>
        <v>0</v>
      </c>
      <c r="BF173" s="122">
        <f>IF(N173="znížená",J173,0)</f>
        <v>0</v>
      </c>
      <c r="BG173" s="122">
        <f>IF(N173="zákl. prenesená",J173,0)</f>
        <v>0</v>
      </c>
      <c r="BH173" s="122">
        <f>IF(N173="zníž. prenesená",J173,0)</f>
        <v>0</v>
      </c>
      <c r="BI173" s="122">
        <f>IF(N173="nulová",J173,0)</f>
        <v>0</v>
      </c>
      <c r="BJ173" s="18" t="s">
        <v>87</v>
      </c>
      <c r="BK173" s="122">
        <f>ROUND(I173*H173,2)</f>
        <v>0</v>
      </c>
      <c r="BL173" s="18" t="s">
        <v>289</v>
      </c>
      <c r="BM173" s="227" t="s">
        <v>1356</v>
      </c>
    </row>
    <row r="174" spans="1:65" s="12" customFormat="1" ht="25.9" customHeight="1">
      <c r="B174" s="199"/>
      <c r="C174" s="200"/>
      <c r="D174" s="201" t="s">
        <v>76</v>
      </c>
      <c r="E174" s="202" t="s">
        <v>489</v>
      </c>
      <c r="F174" s="202" t="s">
        <v>1357</v>
      </c>
      <c r="G174" s="200"/>
      <c r="H174" s="200"/>
      <c r="I174" s="203"/>
      <c r="J174" s="204">
        <f>BK174</f>
        <v>0</v>
      </c>
      <c r="K174" s="200"/>
      <c r="L174" s="205"/>
      <c r="M174" s="206"/>
      <c r="N174" s="207"/>
      <c r="O174" s="207"/>
      <c r="P174" s="208">
        <f>P175+P184+P187</f>
        <v>0</v>
      </c>
      <c r="Q174" s="207"/>
      <c r="R174" s="208">
        <f>R175+R184+R187</f>
        <v>250.2211743</v>
      </c>
      <c r="S174" s="207"/>
      <c r="T174" s="209">
        <f>T175+T184+T187</f>
        <v>0</v>
      </c>
      <c r="AR174" s="210" t="s">
        <v>215</v>
      </c>
      <c r="AT174" s="211" t="s">
        <v>76</v>
      </c>
      <c r="AU174" s="211" t="s">
        <v>77</v>
      </c>
      <c r="AY174" s="210" t="s">
        <v>202</v>
      </c>
      <c r="BK174" s="212">
        <f>BK175+BK184+BK187</f>
        <v>0</v>
      </c>
    </row>
    <row r="175" spans="1:65" s="12" customFormat="1" ht="22.9" customHeight="1">
      <c r="B175" s="199"/>
      <c r="C175" s="200"/>
      <c r="D175" s="201" t="s">
        <v>76</v>
      </c>
      <c r="E175" s="213" t="s">
        <v>1358</v>
      </c>
      <c r="F175" s="213" t="s">
        <v>1359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SUM(P176:P183)</f>
        <v>0</v>
      </c>
      <c r="Q175" s="207"/>
      <c r="R175" s="208">
        <f>SUM(R176:R183)</f>
        <v>0.16011</v>
      </c>
      <c r="S175" s="207"/>
      <c r="T175" s="209">
        <f>SUM(T176:T183)</f>
        <v>0</v>
      </c>
      <c r="AR175" s="210" t="s">
        <v>215</v>
      </c>
      <c r="AT175" s="211" t="s">
        <v>76</v>
      </c>
      <c r="AU175" s="211" t="s">
        <v>81</v>
      </c>
      <c r="AY175" s="210" t="s">
        <v>202</v>
      </c>
      <c r="BK175" s="212">
        <f>SUM(BK176:BK183)</f>
        <v>0</v>
      </c>
    </row>
    <row r="176" spans="1:65" s="2" customFormat="1" ht="14.45" customHeight="1">
      <c r="A176" s="36"/>
      <c r="B176" s="37"/>
      <c r="C176" s="215" t="s">
        <v>368</v>
      </c>
      <c r="D176" s="215" t="s">
        <v>204</v>
      </c>
      <c r="E176" s="216" t="s">
        <v>1360</v>
      </c>
      <c r="F176" s="217" t="s">
        <v>1361</v>
      </c>
      <c r="G176" s="218" t="s">
        <v>223</v>
      </c>
      <c r="H176" s="219">
        <v>296.5</v>
      </c>
      <c r="I176" s="220"/>
      <c r="J176" s="221">
        <f t="shared" ref="J176:J183" si="15">ROUND(I176*H176,2)</f>
        <v>0</v>
      </c>
      <c r="K176" s="222"/>
      <c r="L176" s="39"/>
      <c r="M176" s="223" t="s">
        <v>1</v>
      </c>
      <c r="N176" s="224" t="s">
        <v>43</v>
      </c>
      <c r="O176" s="73"/>
      <c r="P176" s="225">
        <f t="shared" ref="P176:P183" si="16">O176*H176</f>
        <v>0</v>
      </c>
      <c r="Q176" s="225">
        <v>0</v>
      </c>
      <c r="R176" s="225">
        <f t="shared" ref="R176:R183" si="17">Q176*H176</f>
        <v>0</v>
      </c>
      <c r="S176" s="225">
        <v>0</v>
      </c>
      <c r="T176" s="226">
        <f t="shared" ref="T176:T183" si="18"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569</v>
      </c>
      <c r="AT176" s="227" t="s">
        <v>204</v>
      </c>
      <c r="AU176" s="227" t="s">
        <v>87</v>
      </c>
      <c r="AY176" s="18" t="s">
        <v>202</v>
      </c>
      <c r="BE176" s="122">
        <f t="shared" ref="BE176:BE183" si="19">IF(N176="základná",J176,0)</f>
        <v>0</v>
      </c>
      <c r="BF176" s="122">
        <f t="shared" ref="BF176:BF183" si="20">IF(N176="znížená",J176,0)</f>
        <v>0</v>
      </c>
      <c r="BG176" s="122">
        <f t="shared" ref="BG176:BG183" si="21">IF(N176="zákl. prenesená",J176,0)</f>
        <v>0</v>
      </c>
      <c r="BH176" s="122">
        <f t="shared" ref="BH176:BH183" si="22">IF(N176="zníž. prenesená",J176,0)</f>
        <v>0</v>
      </c>
      <c r="BI176" s="122">
        <f t="shared" ref="BI176:BI183" si="23">IF(N176="nulová",J176,0)</f>
        <v>0</v>
      </c>
      <c r="BJ176" s="18" t="s">
        <v>87</v>
      </c>
      <c r="BK176" s="122">
        <f t="shared" ref="BK176:BK183" si="24">ROUND(I176*H176,2)</f>
        <v>0</v>
      </c>
      <c r="BL176" s="18" t="s">
        <v>569</v>
      </c>
      <c r="BM176" s="227" t="s">
        <v>1362</v>
      </c>
    </row>
    <row r="177" spans="1:65" s="2" customFormat="1" ht="14.45" customHeight="1">
      <c r="A177" s="36"/>
      <c r="B177" s="37"/>
      <c r="C177" s="215" t="s">
        <v>374</v>
      </c>
      <c r="D177" s="215" t="s">
        <v>204</v>
      </c>
      <c r="E177" s="216" t="s">
        <v>1363</v>
      </c>
      <c r="F177" s="217" t="s">
        <v>1364</v>
      </c>
      <c r="G177" s="218" t="s">
        <v>223</v>
      </c>
      <c r="H177" s="219">
        <v>593</v>
      </c>
      <c r="I177" s="220"/>
      <c r="J177" s="221">
        <f t="shared" si="15"/>
        <v>0</v>
      </c>
      <c r="K177" s="222"/>
      <c r="L177" s="39"/>
      <c r="M177" s="223" t="s">
        <v>1</v>
      </c>
      <c r="N177" s="224" t="s">
        <v>43</v>
      </c>
      <c r="O177" s="73"/>
      <c r="P177" s="225">
        <f t="shared" si="16"/>
        <v>0</v>
      </c>
      <c r="Q177" s="225">
        <v>0</v>
      </c>
      <c r="R177" s="225">
        <f t="shared" si="17"/>
        <v>0</v>
      </c>
      <c r="S177" s="225">
        <v>0</v>
      </c>
      <c r="T177" s="226">
        <f t="shared" si="1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569</v>
      </c>
      <c r="AT177" s="227" t="s">
        <v>204</v>
      </c>
      <c r="AU177" s="227" t="s">
        <v>87</v>
      </c>
      <c r="AY177" s="18" t="s">
        <v>202</v>
      </c>
      <c r="BE177" s="122">
        <f t="shared" si="19"/>
        <v>0</v>
      </c>
      <c r="BF177" s="122">
        <f t="shared" si="20"/>
        <v>0</v>
      </c>
      <c r="BG177" s="122">
        <f t="shared" si="21"/>
        <v>0</v>
      </c>
      <c r="BH177" s="122">
        <f t="shared" si="22"/>
        <v>0</v>
      </c>
      <c r="BI177" s="122">
        <f t="shared" si="23"/>
        <v>0</v>
      </c>
      <c r="BJ177" s="18" t="s">
        <v>87</v>
      </c>
      <c r="BK177" s="122">
        <f t="shared" si="24"/>
        <v>0</v>
      </c>
      <c r="BL177" s="18" t="s">
        <v>569</v>
      </c>
      <c r="BM177" s="227" t="s">
        <v>1365</v>
      </c>
    </row>
    <row r="178" spans="1:65" s="2" customFormat="1" ht="14.45" customHeight="1">
      <c r="A178" s="36"/>
      <c r="B178" s="37"/>
      <c r="C178" s="272" t="s">
        <v>379</v>
      </c>
      <c r="D178" s="272" t="s">
        <v>489</v>
      </c>
      <c r="E178" s="273" t="s">
        <v>1366</v>
      </c>
      <c r="F178" s="274" t="s">
        <v>1367</v>
      </c>
      <c r="G178" s="275" t="s">
        <v>981</v>
      </c>
      <c r="H178" s="276">
        <v>26.684999999999999</v>
      </c>
      <c r="I178" s="277"/>
      <c r="J178" s="278">
        <f t="shared" si="1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16"/>
        <v>0</v>
      </c>
      <c r="Q178" s="225">
        <v>1E-3</v>
      </c>
      <c r="R178" s="225">
        <f t="shared" si="17"/>
        <v>2.6685E-2</v>
      </c>
      <c r="S178" s="225">
        <v>0</v>
      </c>
      <c r="T178" s="226">
        <f t="shared" si="1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901</v>
      </c>
      <c r="AT178" s="227" t="s">
        <v>489</v>
      </c>
      <c r="AU178" s="227" t="s">
        <v>87</v>
      </c>
      <c r="AY178" s="18" t="s">
        <v>202</v>
      </c>
      <c r="BE178" s="122">
        <f t="shared" si="19"/>
        <v>0</v>
      </c>
      <c r="BF178" s="122">
        <f t="shared" si="20"/>
        <v>0</v>
      </c>
      <c r="BG178" s="122">
        <f t="shared" si="21"/>
        <v>0</v>
      </c>
      <c r="BH178" s="122">
        <f t="shared" si="22"/>
        <v>0</v>
      </c>
      <c r="BI178" s="122">
        <f t="shared" si="23"/>
        <v>0</v>
      </c>
      <c r="BJ178" s="18" t="s">
        <v>87</v>
      </c>
      <c r="BK178" s="122">
        <f t="shared" si="24"/>
        <v>0</v>
      </c>
      <c r="BL178" s="18" t="s">
        <v>901</v>
      </c>
      <c r="BM178" s="227" t="s">
        <v>1368</v>
      </c>
    </row>
    <row r="179" spans="1:65" s="2" customFormat="1" ht="14.45" customHeight="1">
      <c r="A179" s="36"/>
      <c r="B179" s="37"/>
      <c r="C179" s="272" t="s">
        <v>383</v>
      </c>
      <c r="D179" s="272" t="s">
        <v>489</v>
      </c>
      <c r="E179" s="273" t="s">
        <v>1369</v>
      </c>
      <c r="F179" s="274" t="s">
        <v>1370</v>
      </c>
      <c r="G179" s="275" t="s">
        <v>981</v>
      </c>
      <c r="H179" s="276">
        <v>88.95</v>
      </c>
      <c r="I179" s="277"/>
      <c r="J179" s="278">
        <f t="shared" si="1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16"/>
        <v>0</v>
      </c>
      <c r="Q179" s="225">
        <v>1E-3</v>
      </c>
      <c r="R179" s="225">
        <f t="shared" si="17"/>
        <v>8.8950000000000001E-2</v>
      </c>
      <c r="S179" s="225">
        <v>0</v>
      </c>
      <c r="T179" s="226">
        <f t="shared" si="1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901</v>
      </c>
      <c r="AT179" s="227" t="s">
        <v>489</v>
      </c>
      <c r="AU179" s="227" t="s">
        <v>87</v>
      </c>
      <c r="AY179" s="18" t="s">
        <v>202</v>
      </c>
      <c r="BE179" s="122">
        <f t="shared" si="19"/>
        <v>0</v>
      </c>
      <c r="BF179" s="122">
        <f t="shared" si="20"/>
        <v>0</v>
      </c>
      <c r="BG179" s="122">
        <f t="shared" si="21"/>
        <v>0</v>
      </c>
      <c r="BH179" s="122">
        <f t="shared" si="22"/>
        <v>0</v>
      </c>
      <c r="BI179" s="122">
        <f t="shared" si="23"/>
        <v>0</v>
      </c>
      <c r="BJ179" s="18" t="s">
        <v>87</v>
      </c>
      <c r="BK179" s="122">
        <f t="shared" si="24"/>
        <v>0</v>
      </c>
      <c r="BL179" s="18" t="s">
        <v>901</v>
      </c>
      <c r="BM179" s="227" t="s">
        <v>1371</v>
      </c>
    </row>
    <row r="180" spans="1:65" s="2" customFormat="1" ht="14.45" customHeight="1">
      <c r="A180" s="36"/>
      <c r="B180" s="37"/>
      <c r="C180" s="272" t="s">
        <v>390</v>
      </c>
      <c r="D180" s="272" t="s">
        <v>489</v>
      </c>
      <c r="E180" s="273" t="s">
        <v>1372</v>
      </c>
      <c r="F180" s="274" t="s">
        <v>1373</v>
      </c>
      <c r="G180" s="275" t="s">
        <v>981</v>
      </c>
      <c r="H180" s="276">
        <v>44.475000000000001</v>
      </c>
      <c r="I180" s="277"/>
      <c r="J180" s="278">
        <f t="shared" si="1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16"/>
        <v>0</v>
      </c>
      <c r="Q180" s="225">
        <v>1E-3</v>
      </c>
      <c r="R180" s="225">
        <f t="shared" si="17"/>
        <v>4.4475000000000001E-2</v>
      </c>
      <c r="S180" s="225">
        <v>0</v>
      </c>
      <c r="T180" s="226">
        <f t="shared" si="1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901</v>
      </c>
      <c r="AT180" s="227" t="s">
        <v>489</v>
      </c>
      <c r="AU180" s="227" t="s">
        <v>87</v>
      </c>
      <c r="AY180" s="18" t="s">
        <v>202</v>
      </c>
      <c r="BE180" s="122">
        <f t="shared" si="19"/>
        <v>0</v>
      </c>
      <c r="BF180" s="122">
        <f t="shared" si="20"/>
        <v>0</v>
      </c>
      <c r="BG180" s="122">
        <f t="shared" si="21"/>
        <v>0</v>
      </c>
      <c r="BH180" s="122">
        <f t="shared" si="22"/>
        <v>0</v>
      </c>
      <c r="BI180" s="122">
        <f t="shared" si="23"/>
        <v>0</v>
      </c>
      <c r="BJ180" s="18" t="s">
        <v>87</v>
      </c>
      <c r="BK180" s="122">
        <f t="shared" si="24"/>
        <v>0</v>
      </c>
      <c r="BL180" s="18" t="s">
        <v>901</v>
      </c>
      <c r="BM180" s="227" t="s">
        <v>1374</v>
      </c>
    </row>
    <row r="181" spans="1:65" s="2" customFormat="1" ht="14.45" customHeight="1">
      <c r="A181" s="36"/>
      <c r="B181" s="37"/>
      <c r="C181" s="215" t="s">
        <v>395</v>
      </c>
      <c r="D181" s="215" t="s">
        <v>204</v>
      </c>
      <c r="E181" s="216" t="s">
        <v>1375</v>
      </c>
      <c r="F181" s="217" t="s">
        <v>1376</v>
      </c>
      <c r="G181" s="218" t="s">
        <v>683</v>
      </c>
      <c r="H181" s="283"/>
      <c r="I181" s="220"/>
      <c r="J181" s="221">
        <f t="shared" si="15"/>
        <v>0</v>
      </c>
      <c r="K181" s="222"/>
      <c r="L181" s="39"/>
      <c r="M181" s="223" t="s">
        <v>1</v>
      </c>
      <c r="N181" s="224" t="s">
        <v>43</v>
      </c>
      <c r="O181" s="73"/>
      <c r="P181" s="225">
        <f t="shared" si="16"/>
        <v>0</v>
      </c>
      <c r="Q181" s="225">
        <v>0</v>
      </c>
      <c r="R181" s="225">
        <f t="shared" si="17"/>
        <v>0</v>
      </c>
      <c r="S181" s="225">
        <v>0</v>
      </c>
      <c r="T181" s="226">
        <f t="shared" si="1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569</v>
      </c>
      <c r="AT181" s="227" t="s">
        <v>204</v>
      </c>
      <c r="AU181" s="227" t="s">
        <v>87</v>
      </c>
      <c r="AY181" s="18" t="s">
        <v>202</v>
      </c>
      <c r="BE181" s="122">
        <f t="shared" si="19"/>
        <v>0</v>
      </c>
      <c r="BF181" s="122">
        <f t="shared" si="20"/>
        <v>0</v>
      </c>
      <c r="BG181" s="122">
        <f t="shared" si="21"/>
        <v>0</v>
      </c>
      <c r="BH181" s="122">
        <f t="shared" si="22"/>
        <v>0</v>
      </c>
      <c r="BI181" s="122">
        <f t="shared" si="23"/>
        <v>0</v>
      </c>
      <c r="BJ181" s="18" t="s">
        <v>87</v>
      </c>
      <c r="BK181" s="122">
        <f t="shared" si="24"/>
        <v>0</v>
      </c>
      <c r="BL181" s="18" t="s">
        <v>569</v>
      </c>
      <c r="BM181" s="227" t="s">
        <v>1377</v>
      </c>
    </row>
    <row r="182" spans="1:65" s="2" customFormat="1" ht="14.45" customHeight="1">
      <c r="A182" s="36"/>
      <c r="B182" s="37"/>
      <c r="C182" s="215" t="s">
        <v>400</v>
      </c>
      <c r="D182" s="215" t="s">
        <v>204</v>
      </c>
      <c r="E182" s="216" t="s">
        <v>1378</v>
      </c>
      <c r="F182" s="217" t="s">
        <v>1379</v>
      </c>
      <c r="G182" s="218" t="s">
        <v>683</v>
      </c>
      <c r="H182" s="283"/>
      <c r="I182" s="220"/>
      <c r="J182" s="221">
        <f t="shared" si="15"/>
        <v>0</v>
      </c>
      <c r="K182" s="222"/>
      <c r="L182" s="39"/>
      <c r="M182" s="223" t="s">
        <v>1</v>
      </c>
      <c r="N182" s="224" t="s">
        <v>43</v>
      </c>
      <c r="O182" s="73"/>
      <c r="P182" s="225">
        <f t="shared" si="16"/>
        <v>0</v>
      </c>
      <c r="Q182" s="225">
        <v>0</v>
      </c>
      <c r="R182" s="225">
        <f t="shared" si="17"/>
        <v>0</v>
      </c>
      <c r="S182" s="225">
        <v>0</v>
      </c>
      <c r="T182" s="226">
        <f t="shared" si="1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901</v>
      </c>
      <c r="AT182" s="227" t="s">
        <v>204</v>
      </c>
      <c r="AU182" s="227" t="s">
        <v>87</v>
      </c>
      <c r="AY182" s="18" t="s">
        <v>202</v>
      </c>
      <c r="BE182" s="122">
        <f t="shared" si="19"/>
        <v>0</v>
      </c>
      <c r="BF182" s="122">
        <f t="shared" si="20"/>
        <v>0</v>
      </c>
      <c r="BG182" s="122">
        <f t="shared" si="21"/>
        <v>0</v>
      </c>
      <c r="BH182" s="122">
        <f t="shared" si="22"/>
        <v>0</v>
      </c>
      <c r="BI182" s="122">
        <f t="shared" si="23"/>
        <v>0</v>
      </c>
      <c r="BJ182" s="18" t="s">
        <v>87</v>
      </c>
      <c r="BK182" s="122">
        <f t="shared" si="24"/>
        <v>0</v>
      </c>
      <c r="BL182" s="18" t="s">
        <v>901</v>
      </c>
      <c r="BM182" s="227" t="s">
        <v>1380</v>
      </c>
    </row>
    <row r="183" spans="1:65" s="2" customFormat="1" ht="14.45" customHeight="1">
      <c r="A183" s="36"/>
      <c r="B183" s="37"/>
      <c r="C183" s="215" t="s">
        <v>406</v>
      </c>
      <c r="D183" s="215" t="s">
        <v>204</v>
      </c>
      <c r="E183" s="216" t="s">
        <v>1381</v>
      </c>
      <c r="F183" s="217" t="s">
        <v>1382</v>
      </c>
      <c r="G183" s="218" t="s">
        <v>683</v>
      </c>
      <c r="H183" s="283"/>
      <c r="I183" s="220"/>
      <c r="J183" s="221">
        <f t="shared" si="15"/>
        <v>0</v>
      </c>
      <c r="K183" s="222"/>
      <c r="L183" s="39"/>
      <c r="M183" s="223" t="s">
        <v>1</v>
      </c>
      <c r="N183" s="224" t="s">
        <v>43</v>
      </c>
      <c r="O183" s="73"/>
      <c r="P183" s="225">
        <f t="shared" si="16"/>
        <v>0</v>
      </c>
      <c r="Q183" s="225">
        <v>0</v>
      </c>
      <c r="R183" s="225">
        <f t="shared" si="17"/>
        <v>0</v>
      </c>
      <c r="S183" s="225">
        <v>0</v>
      </c>
      <c r="T183" s="226">
        <f t="shared" si="1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569</v>
      </c>
      <c r="AT183" s="227" t="s">
        <v>204</v>
      </c>
      <c r="AU183" s="227" t="s">
        <v>87</v>
      </c>
      <c r="AY183" s="18" t="s">
        <v>202</v>
      </c>
      <c r="BE183" s="122">
        <f t="shared" si="19"/>
        <v>0</v>
      </c>
      <c r="BF183" s="122">
        <f t="shared" si="20"/>
        <v>0</v>
      </c>
      <c r="BG183" s="122">
        <f t="shared" si="21"/>
        <v>0</v>
      </c>
      <c r="BH183" s="122">
        <f t="shared" si="22"/>
        <v>0</v>
      </c>
      <c r="BI183" s="122">
        <f t="shared" si="23"/>
        <v>0</v>
      </c>
      <c r="BJ183" s="18" t="s">
        <v>87</v>
      </c>
      <c r="BK183" s="122">
        <f t="shared" si="24"/>
        <v>0</v>
      </c>
      <c r="BL183" s="18" t="s">
        <v>569</v>
      </c>
      <c r="BM183" s="227" t="s">
        <v>1383</v>
      </c>
    </row>
    <row r="184" spans="1:65" s="12" customFormat="1" ht="22.9" customHeight="1">
      <c r="B184" s="199"/>
      <c r="C184" s="200"/>
      <c r="D184" s="201" t="s">
        <v>76</v>
      </c>
      <c r="E184" s="213" t="s">
        <v>1384</v>
      </c>
      <c r="F184" s="213" t="s">
        <v>1385</v>
      </c>
      <c r="G184" s="200"/>
      <c r="H184" s="200"/>
      <c r="I184" s="203"/>
      <c r="J184" s="214">
        <f>BK184</f>
        <v>0</v>
      </c>
      <c r="K184" s="200"/>
      <c r="L184" s="205"/>
      <c r="M184" s="206"/>
      <c r="N184" s="207"/>
      <c r="O184" s="207"/>
      <c r="P184" s="208">
        <f>SUM(P185:P186)</f>
        <v>0</v>
      </c>
      <c r="Q184" s="207"/>
      <c r="R184" s="208">
        <f>SUM(R185:R186)</f>
        <v>0</v>
      </c>
      <c r="S184" s="207"/>
      <c r="T184" s="209">
        <f>SUM(T185:T186)</f>
        <v>0</v>
      </c>
      <c r="AR184" s="210" t="s">
        <v>215</v>
      </c>
      <c r="AT184" s="211" t="s">
        <v>76</v>
      </c>
      <c r="AU184" s="211" t="s">
        <v>81</v>
      </c>
      <c r="AY184" s="210" t="s">
        <v>202</v>
      </c>
      <c r="BK184" s="212">
        <f>SUM(BK185:BK186)</f>
        <v>0</v>
      </c>
    </row>
    <row r="185" spans="1:65" s="2" customFormat="1" ht="24.2" customHeight="1">
      <c r="A185" s="36"/>
      <c r="B185" s="37"/>
      <c r="C185" s="215" t="s">
        <v>420</v>
      </c>
      <c r="D185" s="215" t="s">
        <v>204</v>
      </c>
      <c r="E185" s="216" t="s">
        <v>1386</v>
      </c>
      <c r="F185" s="217" t="s">
        <v>1387</v>
      </c>
      <c r="G185" s="218" t="s">
        <v>1388</v>
      </c>
      <c r="H185" s="219">
        <v>10</v>
      </c>
      <c r="I185" s="220"/>
      <c r="J185" s="221">
        <f>ROUND(I185*H185,2)</f>
        <v>0</v>
      </c>
      <c r="K185" s="222"/>
      <c r="L185" s="39"/>
      <c r="M185" s="223" t="s">
        <v>1</v>
      </c>
      <c r="N185" s="224" t="s">
        <v>43</v>
      </c>
      <c r="O185" s="73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569</v>
      </c>
      <c r="AT185" s="227" t="s">
        <v>204</v>
      </c>
      <c r="AU185" s="227" t="s">
        <v>87</v>
      </c>
      <c r="AY185" s="18" t="s">
        <v>202</v>
      </c>
      <c r="BE185" s="122">
        <f>IF(N185="základná",J185,0)</f>
        <v>0</v>
      </c>
      <c r="BF185" s="122">
        <f>IF(N185="znížená",J185,0)</f>
        <v>0</v>
      </c>
      <c r="BG185" s="122">
        <f>IF(N185="zákl. prenesená",J185,0)</f>
        <v>0</v>
      </c>
      <c r="BH185" s="122">
        <f>IF(N185="zníž. prenesená",J185,0)</f>
        <v>0</v>
      </c>
      <c r="BI185" s="122">
        <f>IF(N185="nulová",J185,0)</f>
        <v>0</v>
      </c>
      <c r="BJ185" s="18" t="s">
        <v>87</v>
      </c>
      <c r="BK185" s="122">
        <f>ROUND(I185*H185,2)</f>
        <v>0</v>
      </c>
      <c r="BL185" s="18" t="s">
        <v>569</v>
      </c>
      <c r="BM185" s="227" t="s">
        <v>1389</v>
      </c>
    </row>
    <row r="186" spans="1:65" s="2" customFormat="1" ht="24.2" customHeight="1">
      <c r="A186" s="36"/>
      <c r="B186" s="37"/>
      <c r="C186" s="215" t="s">
        <v>425</v>
      </c>
      <c r="D186" s="215" t="s">
        <v>204</v>
      </c>
      <c r="E186" s="216" t="s">
        <v>1390</v>
      </c>
      <c r="F186" s="217" t="s">
        <v>1391</v>
      </c>
      <c r="G186" s="218" t="s">
        <v>1388</v>
      </c>
      <c r="H186" s="219">
        <v>2</v>
      </c>
      <c r="I186" s="220"/>
      <c r="J186" s="221">
        <f>ROUND(I186*H186,2)</f>
        <v>0</v>
      </c>
      <c r="K186" s="222"/>
      <c r="L186" s="39"/>
      <c r="M186" s="223" t="s">
        <v>1</v>
      </c>
      <c r="N186" s="224" t="s">
        <v>43</v>
      </c>
      <c r="O186" s="73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569</v>
      </c>
      <c r="AT186" s="227" t="s">
        <v>204</v>
      </c>
      <c r="AU186" s="227" t="s">
        <v>87</v>
      </c>
      <c r="AY186" s="18" t="s">
        <v>202</v>
      </c>
      <c r="BE186" s="122">
        <f>IF(N186="základná",J186,0)</f>
        <v>0</v>
      </c>
      <c r="BF186" s="122">
        <f>IF(N186="znížená",J186,0)</f>
        <v>0</v>
      </c>
      <c r="BG186" s="122">
        <f>IF(N186="zákl. prenesená",J186,0)</f>
        <v>0</v>
      </c>
      <c r="BH186" s="122">
        <f>IF(N186="zníž. prenesená",J186,0)</f>
        <v>0</v>
      </c>
      <c r="BI186" s="122">
        <f>IF(N186="nulová",J186,0)</f>
        <v>0</v>
      </c>
      <c r="BJ186" s="18" t="s">
        <v>87</v>
      </c>
      <c r="BK186" s="122">
        <f>ROUND(I186*H186,2)</f>
        <v>0</v>
      </c>
      <c r="BL186" s="18" t="s">
        <v>569</v>
      </c>
      <c r="BM186" s="227" t="s">
        <v>1392</v>
      </c>
    </row>
    <row r="187" spans="1:65" s="12" customFormat="1" ht="22.9" customHeight="1">
      <c r="B187" s="199"/>
      <c r="C187" s="200"/>
      <c r="D187" s="201" t="s">
        <v>76</v>
      </c>
      <c r="E187" s="213" t="s">
        <v>1393</v>
      </c>
      <c r="F187" s="213" t="s">
        <v>1394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SUM(P188:P201)</f>
        <v>0</v>
      </c>
      <c r="Q187" s="207"/>
      <c r="R187" s="208">
        <f>SUM(R188:R201)</f>
        <v>250.0610643</v>
      </c>
      <c r="S187" s="207"/>
      <c r="T187" s="209">
        <f>SUM(T188:T201)</f>
        <v>0</v>
      </c>
      <c r="AR187" s="210" t="s">
        <v>215</v>
      </c>
      <c r="AT187" s="211" t="s">
        <v>76</v>
      </c>
      <c r="AU187" s="211" t="s">
        <v>81</v>
      </c>
      <c r="AY187" s="210" t="s">
        <v>202</v>
      </c>
      <c r="BK187" s="212">
        <f>SUM(BK188:BK201)</f>
        <v>0</v>
      </c>
    </row>
    <row r="188" spans="1:65" s="2" customFormat="1" ht="24.2" customHeight="1">
      <c r="A188" s="36"/>
      <c r="B188" s="37"/>
      <c r="C188" s="215" t="s">
        <v>430</v>
      </c>
      <c r="D188" s="215" t="s">
        <v>204</v>
      </c>
      <c r="E188" s="216" t="s">
        <v>1395</v>
      </c>
      <c r="F188" s="217" t="s">
        <v>1396</v>
      </c>
      <c r="G188" s="218" t="s">
        <v>223</v>
      </c>
      <c r="H188" s="219">
        <v>18.7</v>
      </c>
      <c r="I188" s="220"/>
      <c r="J188" s="221">
        <f t="shared" ref="J188:J201" si="25">ROUND(I188*H188,2)</f>
        <v>0</v>
      </c>
      <c r="K188" s="222"/>
      <c r="L188" s="39"/>
      <c r="M188" s="223" t="s">
        <v>1</v>
      </c>
      <c r="N188" s="224" t="s">
        <v>43</v>
      </c>
      <c r="O188" s="73"/>
      <c r="P188" s="225">
        <f t="shared" ref="P188:P201" si="26">O188*H188</f>
        <v>0</v>
      </c>
      <c r="Q188" s="225">
        <v>0</v>
      </c>
      <c r="R188" s="225">
        <f t="shared" ref="R188:R201" si="27">Q188*H188</f>
        <v>0</v>
      </c>
      <c r="S188" s="225">
        <v>0</v>
      </c>
      <c r="T188" s="226">
        <f t="shared" ref="T188:T201" si="28"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289</v>
      </c>
      <c r="AT188" s="227" t="s">
        <v>204</v>
      </c>
      <c r="AU188" s="227" t="s">
        <v>87</v>
      </c>
      <c r="AY188" s="18" t="s">
        <v>202</v>
      </c>
      <c r="BE188" s="122">
        <f t="shared" ref="BE188:BE201" si="29">IF(N188="základná",J188,0)</f>
        <v>0</v>
      </c>
      <c r="BF188" s="122">
        <f t="shared" ref="BF188:BF201" si="30">IF(N188="znížená",J188,0)</f>
        <v>0</v>
      </c>
      <c r="BG188" s="122">
        <f t="shared" ref="BG188:BG201" si="31">IF(N188="zákl. prenesená",J188,0)</f>
        <v>0</v>
      </c>
      <c r="BH188" s="122">
        <f t="shared" ref="BH188:BH201" si="32">IF(N188="zníž. prenesená",J188,0)</f>
        <v>0</v>
      </c>
      <c r="BI188" s="122">
        <f t="shared" ref="BI188:BI201" si="33">IF(N188="nulová",J188,0)</f>
        <v>0</v>
      </c>
      <c r="BJ188" s="18" t="s">
        <v>87</v>
      </c>
      <c r="BK188" s="122">
        <f t="shared" ref="BK188:BK201" si="34">ROUND(I188*H188,2)</f>
        <v>0</v>
      </c>
      <c r="BL188" s="18" t="s">
        <v>289</v>
      </c>
      <c r="BM188" s="227" t="s">
        <v>1397</v>
      </c>
    </row>
    <row r="189" spans="1:65" s="2" customFormat="1" ht="14.45" customHeight="1">
      <c r="A189" s="36"/>
      <c r="B189" s="37"/>
      <c r="C189" s="272" t="s">
        <v>442</v>
      </c>
      <c r="D189" s="272" t="s">
        <v>489</v>
      </c>
      <c r="E189" s="273" t="s">
        <v>1398</v>
      </c>
      <c r="F189" s="274" t="s">
        <v>1399</v>
      </c>
      <c r="G189" s="275" t="s">
        <v>223</v>
      </c>
      <c r="H189" s="276">
        <v>18.7</v>
      </c>
      <c r="I189" s="277"/>
      <c r="J189" s="278">
        <f t="shared" si="25"/>
        <v>0</v>
      </c>
      <c r="K189" s="279"/>
      <c r="L189" s="280"/>
      <c r="M189" s="281" t="s">
        <v>1</v>
      </c>
      <c r="N189" s="282" t="s">
        <v>43</v>
      </c>
      <c r="O189" s="73"/>
      <c r="P189" s="225">
        <f t="shared" si="26"/>
        <v>0</v>
      </c>
      <c r="Q189" s="225">
        <v>5.1999999999999998E-3</v>
      </c>
      <c r="R189" s="225">
        <f t="shared" si="27"/>
        <v>9.7239999999999993E-2</v>
      </c>
      <c r="S189" s="225">
        <v>0</v>
      </c>
      <c r="T189" s="226">
        <f t="shared" si="2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901</v>
      </c>
      <c r="AT189" s="227" t="s">
        <v>489</v>
      </c>
      <c r="AU189" s="227" t="s">
        <v>87</v>
      </c>
      <c r="AY189" s="18" t="s">
        <v>202</v>
      </c>
      <c r="BE189" s="122">
        <f t="shared" si="29"/>
        <v>0</v>
      </c>
      <c r="BF189" s="122">
        <f t="shared" si="30"/>
        <v>0</v>
      </c>
      <c r="BG189" s="122">
        <f t="shared" si="31"/>
        <v>0</v>
      </c>
      <c r="BH189" s="122">
        <f t="shared" si="32"/>
        <v>0</v>
      </c>
      <c r="BI189" s="122">
        <f t="shared" si="33"/>
        <v>0</v>
      </c>
      <c r="BJ189" s="18" t="s">
        <v>87</v>
      </c>
      <c r="BK189" s="122">
        <f t="shared" si="34"/>
        <v>0</v>
      </c>
      <c r="BL189" s="18" t="s">
        <v>901</v>
      </c>
      <c r="BM189" s="227" t="s">
        <v>1400</v>
      </c>
    </row>
    <row r="190" spans="1:65" s="2" customFormat="1" ht="14.45" customHeight="1">
      <c r="A190" s="36"/>
      <c r="B190" s="37"/>
      <c r="C190" s="215" t="s">
        <v>447</v>
      </c>
      <c r="D190" s="215" t="s">
        <v>204</v>
      </c>
      <c r="E190" s="216" t="s">
        <v>1401</v>
      </c>
      <c r="F190" s="217" t="s">
        <v>1402</v>
      </c>
      <c r="G190" s="218" t="s">
        <v>981</v>
      </c>
      <c r="H190" s="219">
        <v>12724.674999999999</v>
      </c>
      <c r="I190" s="220"/>
      <c r="J190" s="221">
        <f t="shared" si="25"/>
        <v>0</v>
      </c>
      <c r="K190" s="222"/>
      <c r="L190" s="39"/>
      <c r="M190" s="223" t="s">
        <v>1</v>
      </c>
      <c r="N190" s="224" t="s">
        <v>43</v>
      </c>
      <c r="O190" s="73"/>
      <c r="P190" s="225">
        <f t="shared" si="26"/>
        <v>0</v>
      </c>
      <c r="Q190" s="225">
        <v>0</v>
      </c>
      <c r="R190" s="225">
        <f t="shared" si="27"/>
        <v>0</v>
      </c>
      <c r="S190" s="225">
        <v>0</v>
      </c>
      <c r="T190" s="226">
        <f t="shared" si="2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569</v>
      </c>
      <c r="AT190" s="227" t="s">
        <v>204</v>
      </c>
      <c r="AU190" s="227" t="s">
        <v>87</v>
      </c>
      <c r="AY190" s="18" t="s">
        <v>202</v>
      </c>
      <c r="BE190" s="122">
        <f t="shared" si="29"/>
        <v>0</v>
      </c>
      <c r="BF190" s="122">
        <f t="shared" si="30"/>
        <v>0</v>
      </c>
      <c r="BG190" s="122">
        <f t="shared" si="31"/>
        <v>0</v>
      </c>
      <c r="BH190" s="122">
        <f t="shared" si="32"/>
        <v>0</v>
      </c>
      <c r="BI190" s="122">
        <f t="shared" si="33"/>
        <v>0</v>
      </c>
      <c r="BJ190" s="18" t="s">
        <v>87</v>
      </c>
      <c r="BK190" s="122">
        <f t="shared" si="34"/>
        <v>0</v>
      </c>
      <c r="BL190" s="18" t="s">
        <v>569</v>
      </c>
      <c r="BM190" s="227" t="s">
        <v>1403</v>
      </c>
    </row>
    <row r="191" spans="1:65" s="2" customFormat="1" ht="24.2" customHeight="1">
      <c r="A191" s="36"/>
      <c r="B191" s="37"/>
      <c r="C191" s="215" t="s">
        <v>452</v>
      </c>
      <c r="D191" s="215" t="s">
        <v>204</v>
      </c>
      <c r="E191" s="216" t="s">
        <v>1404</v>
      </c>
      <c r="F191" s="217" t="s">
        <v>1405</v>
      </c>
      <c r="G191" s="218" t="s">
        <v>981</v>
      </c>
      <c r="H191" s="219">
        <v>12936.674999999999</v>
      </c>
      <c r="I191" s="220"/>
      <c r="J191" s="221">
        <f t="shared" si="25"/>
        <v>0</v>
      </c>
      <c r="K191" s="222"/>
      <c r="L191" s="39"/>
      <c r="M191" s="223" t="s">
        <v>1</v>
      </c>
      <c r="N191" s="224" t="s">
        <v>43</v>
      </c>
      <c r="O191" s="73"/>
      <c r="P191" s="225">
        <f t="shared" si="26"/>
        <v>0</v>
      </c>
      <c r="Q191" s="225">
        <v>0</v>
      </c>
      <c r="R191" s="225">
        <f t="shared" si="27"/>
        <v>0</v>
      </c>
      <c r="S191" s="225">
        <v>0</v>
      </c>
      <c r="T191" s="226">
        <f t="shared" si="28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569</v>
      </c>
      <c r="AT191" s="227" t="s">
        <v>204</v>
      </c>
      <c r="AU191" s="227" t="s">
        <v>87</v>
      </c>
      <c r="AY191" s="18" t="s">
        <v>202</v>
      </c>
      <c r="BE191" s="122">
        <f t="shared" si="29"/>
        <v>0</v>
      </c>
      <c r="BF191" s="122">
        <f t="shared" si="30"/>
        <v>0</v>
      </c>
      <c r="BG191" s="122">
        <f t="shared" si="31"/>
        <v>0</v>
      </c>
      <c r="BH191" s="122">
        <f t="shared" si="32"/>
        <v>0</v>
      </c>
      <c r="BI191" s="122">
        <f t="shared" si="33"/>
        <v>0</v>
      </c>
      <c r="BJ191" s="18" t="s">
        <v>87</v>
      </c>
      <c r="BK191" s="122">
        <f t="shared" si="34"/>
        <v>0</v>
      </c>
      <c r="BL191" s="18" t="s">
        <v>569</v>
      </c>
      <c r="BM191" s="227" t="s">
        <v>1406</v>
      </c>
    </row>
    <row r="192" spans="1:65" s="2" customFormat="1" ht="24.2" customHeight="1">
      <c r="A192" s="36"/>
      <c r="B192" s="37"/>
      <c r="C192" s="272" t="s">
        <v>458</v>
      </c>
      <c r="D192" s="272" t="s">
        <v>489</v>
      </c>
      <c r="E192" s="273" t="s">
        <v>1407</v>
      </c>
      <c r="F192" s="274" t="s">
        <v>1408</v>
      </c>
      <c r="G192" s="275" t="s">
        <v>386</v>
      </c>
      <c r="H192" s="276">
        <v>9.4E-2</v>
      </c>
      <c r="I192" s="277"/>
      <c r="J192" s="278">
        <f t="shared" si="25"/>
        <v>0</v>
      </c>
      <c r="K192" s="279"/>
      <c r="L192" s="280"/>
      <c r="M192" s="281" t="s">
        <v>1</v>
      </c>
      <c r="N192" s="282" t="s">
        <v>43</v>
      </c>
      <c r="O192" s="73"/>
      <c r="P192" s="225">
        <f t="shared" si="26"/>
        <v>0</v>
      </c>
      <c r="Q192" s="225">
        <v>1</v>
      </c>
      <c r="R192" s="225">
        <f t="shared" si="27"/>
        <v>9.4E-2</v>
      </c>
      <c r="S192" s="225">
        <v>0</v>
      </c>
      <c r="T192" s="226">
        <f t="shared" si="28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901</v>
      </c>
      <c r="AT192" s="227" t="s">
        <v>489</v>
      </c>
      <c r="AU192" s="227" t="s">
        <v>87</v>
      </c>
      <c r="AY192" s="18" t="s">
        <v>202</v>
      </c>
      <c r="BE192" s="122">
        <f t="shared" si="29"/>
        <v>0</v>
      </c>
      <c r="BF192" s="122">
        <f t="shared" si="30"/>
        <v>0</v>
      </c>
      <c r="BG192" s="122">
        <f t="shared" si="31"/>
        <v>0</v>
      </c>
      <c r="BH192" s="122">
        <f t="shared" si="32"/>
        <v>0</v>
      </c>
      <c r="BI192" s="122">
        <f t="shared" si="33"/>
        <v>0</v>
      </c>
      <c r="BJ192" s="18" t="s">
        <v>87</v>
      </c>
      <c r="BK192" s="122">
        <f t="shared" si="34"/>
        <v>0</v>
      </c>
      <c r="BL192" s="18" t="s">
        <v>901</v>
      </c>
      <c r="BM192" s="227" t="s">
        <v>1409</v>
      </c>
    </row>
    <row r="193" spans="1:65" s="2" customFormat="1" ht="24.2" customHeight="1">
      <c r="A193" s="36"/>
      <c r="B193" s="37"/>
      <c r="C193" s="272" t="s">
        <v>463</v>
      </c>
      <c r="D193" s="272" t="s">
        <v>489</v>
      </c>
      <c r="E193" s="273" t="s">
        <v>1410</v>
      </c>
      <c r="F193" s="274" t="s">
        <v>1411</v>
      </c>
      <c r="G193" s="275" t="s">
        <v>386</v>
      </c>
      <c r="H193" s="276">
        <v>1.7000000000000001E-2</v>
      </c>
      <c r="I193" s="277"/>
      <c r="J193" s="278">
        <f t="shared" si="25"/>
        <v>0</v>
      </c>
      <c r="K193" s="279"/>
      <c r="L193" s="280"/>
      <c r="M193" s="281" t="s">
        <v>1</v>
      </c>
      <c r="N193" s="282" t="s">
        <v>43</v>
      </c>
      <c r="O193" s="73"/>
      <c r="P193" s="225">
        <f t="shared" si="26"/>
        <v>0</v>
      </c>
      <c r="Q193" s="225">
        <v>1</v>
      </c>
      <c r="R193" s="225">
        <f t="shared" si="27"/>
        <v>1.7000000000000001E-2</v>
      </c>
      <c r="S193" s="225">
        <v>0</v>
      </c>
      <c r="T193" s="226">
        <f t="shared" si="28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901</v>
      </c>
      <c r="AT193" s="227" t="s">
        <v>489</v>
      </c>
      <c r="AU193" s="227" t="s">
        <v>87</v>
      </c>
      <c r="AY193" s="18" t="s">
        <v>202</v>
      </c>
      <c r="BE193" s="122">
        <f t="shared" si="29"/>
        <v>0</v>
      </c>
      <c r="BF193" s="122">
        <f t="shared" si="30"/>
        <v>0</v>
      </c>
      <c r="BG193" s="122">
        <f t="shared" si="31"/>
        <v>0</v>
      </c>
      <c r="BH193" s="122">
        <f t="shared" si="32"/>
        <v>0</v>
      </c>
      <c r="BI193" s="122">
        <f t="shared" si="33"/>
        <v>0</v>
      </c>
      <c r="BJ193" s="18" t="s">
        <v>87</v>
      </c>
      <c r="BK193" s="122">
        <f t="shared" si="34"/>
        <v>0</v>
      </c>
      <c r="BL193" s="18" t="s">
        <v>901</v>
      </c>
      <c r="BM193" s="227" t="s">
        <v>1412</v>
      </c>
    </row>
    <row r="194" spans="1:65" s="2" customFormat="1" ht="24.2" customHeight="1">
      <c r="A194" s="36"/>
      <c r="B194" s="37"/>
      <c r="C194" s="272" t="s">
        <v>469</v>
      </c>
      <c r="D194" s="272" t="s">
        <v>489</v>
      </c>
      <c r="E194" s="273" t="s">
        <v>1413</v>
      </c>
      <c r="F194" s="274" t="s">
        <v>1414</v>
      </c>
      <c r="G194" s="275" t="s">
        <v>981</v>
      </c>
      <c r="H194" s="276">
        <v>1308.1949999999999</v>
      </c>
      <c r="I194" s="277"/>
      <c r="J194" s="278">
        <f t="shared" si="25"/>
        <v>0</v>
      </c>
      <c r="K194" s="279"/>
      <c r="L194" s="280"/>
      <c r="M194" s="281" t="s">
        <v>1</v>
      </c>
      <c r="N194" s="282" t="s">
        <v>43</v>
      </c>
      <c r="O194" s="73"/>
      <c r="P194" s="225">
        <f t="shared" si="26"/>
        <v>0</v>
      </c>
      <c r="Q194" s="225">
        <v>6.234E-2</v>
      </c>
      <c r="R194" s="225">
        <f t="shared" si="27"/>
        <v>81.552876299999994</v>
      </c>
      <c r="S194" s="225">
        <v>0</v>
      </c>
      <c r="T194" s="226">
        <f t="shared" si="28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901</v>
      </c>
      <c r="AT194" s="227" t="s">
        <v>489</v>
      </c>
      <c r="AU194" s="227" t="s">
        <v>87</v>
      </c>
      <c r="AY194" s="18" t="s">
        <v>202</v>
      </c>
      <c r="BE194" s="122">
        <f t="shared" si="29"/>
        <v>0</v>
      </c>
      <c r="BF194" s="122">
        <f t="shared" si="30"/>
        <v>0</v>
      </c>
      <c r="BG194" s="122">
        <f t="shared" si="31"/>
        <v>0</v>
      </c>
      <c r="BH194" s="122">
        <f t="shared" si="32"/>
        <v>0</v>
      </c>
      <c r="BI194" s="122">
        <f t="shared" si="33"/>
        <v>0</v>
      </c>
      <c r="BJ194" s="18" t="s">
        <v>87</v>
      </c>
      <c r="BK194" s="122">
        <f t="shared" si="34"/>
        <v>0</v>
      </c>
      <c r="BL194" s="18" t="s">
        <v>901</v>
      </c>
      <c r="BM194" s="227" t="s">
        <v>1415</v>
      </c>
    </row>
    <row r="195" spans="1:65" s="2" customFormat="1" ht="24.2" customHeight="1">
      <c r="A195" s="36"/>
      <c r="B195" s="37"/>
      <c r="C195" s="272" t="s">
        <v>474</v>
      </c>
      <c r="D195" s="272" t="s">
        <v>489</v>
      </c>
      <c r="E195" s="273" t="s">
        <v>1416</v>
      </c>
      <c r="F195" s="274" t="s">
        <v>1417</v>
      </c>
      <c r="G195" s="275" t="s">
        <v>981</v>
      </c>
      <c r="H195" s="276">
        <v>7263.48</v>
      </c>
      <c r="I195" s="277"/>
      <c r="J195" s="278">
        <f t="shared" si="25"/>
        <v>0</v>
      </c>
      <c r="K195" s="279"/>
      <c r="L195" s="280"/>
      <c r="M195" s="281" t="s">
        <v>1</v>
      </c>
      <c r="N195" s="282" t="s">
        <v>43</v>
      </c>
      <c r="O195" s="73"/>
      <c r="P195" s="225">
        <f t="shared" si="26"/>
        <v>0</v>
      </c>
      <c r="Q195" s="225">
        <v>2.01E-2</v>
      </c>
      <c r="R195" s="225">
        <f t="shared" si="27"/>
        <v>145.995948</v>
      </c>
      <c r="S195" s="225">
        <v>0</v>
      </c>
      <c r="T195" s="226">
        <f t="shared" si="28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901</v>
      </c>
      <c r="AT195" s="227" t="s">
        <v>489</v>
      </c>
      <c r="AU195" s="227" t="s">
        <v>87</v>
      </c>
      <c r="AY195" s="18" t="s">
        <v>202</v>
      </c>
      <c r="BE195" s="122">
        <f t="shared" si="29"/>
        <v>0</v>
      </c>
      <c r="BF195" s="122">
        <f t="shared" si="30"/>
        <v>0</v>
      </c>
      <c r="BG195" s="122">
        <f t="shared" si="31"/>
        <v>0</v>
      </c>
      <c r="BH195" s="122">
        <f t="shared" si="32"/>
        <v>0</v>
      </c>
      <c r="BI195" s="122">
        <f t="shared" si="33"/>
        <v>0</v>
      </c>
      <c r="BJ195" s="18" t="s">
        <v>87</v>
      </c>
      <c r="BK195" s="122">
        <f t="shared" si="34"/>
        <v>0</v>
      </c>
      <c r="BL195" s="18" t="s">
        <v>901</v>
      </c>
      <c r="BM195" s="227" t="s">
        <v>1418</v>
      </c>
    </row>
    <row r="196" spans="1:65" s="2" customFormat="1" ht="24.2" customHeight="1">
      <c r="A196" s="36"/>
      <c r="B196" s="37"/>
      <c r="C196" s="272" t="s">
        <v>479</v>
      </c>
      <c r="D196" s="272" t="s">
        <v>489</v>
      </c>
      <c r="E196" s="273" t="s">
        <v>1419</v>
      </c>
      <c r="F196" s="274" t="s">
        <v>1420</v>
      </c>
      <c r="G196" s="275" t="s">
        <v>386</v>
      </c>
      <c r="H196" s="276">
        <v>4.0419999999999998</v>
      </c>
      <c r="I196" s="277"/>
      <c r="J196" s="278">
        <f t="shared" si="25"/>
        <v>0</v>
      </c>
      <c r="K196" s="279"/>
      <c r="L196" s="280"/>
      <c r="M196" s="281" t="s">
        <v>1</v>
      </c>
      <c r="N196" s="282" t="s">
        <v>43</v>
      </c>
      <c r="O196" s="73"/>
      <c r="P196" s="225">
        <f t="shared" si="26"/>
        <v>0</v>
      </c>
      <c r="Q196" s="225">
        <v>1</v>
      </c>
      <c r="R196" s="225">
        <f t="shared" si="27"/>
        <v>4.0419999999999998</v>
      </c>
      <c r="S196" s="225">
        <v>0</v>
      </c>
      <c r="T196" s="226">
        <f t="shared" si="28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901</v>
      </c>
      <c r="AT196" s="227" t="s">
        <v>489</v>
      </c>
      <c r="AU196" s="227" t="s">
        <v>87</v>
      </c>
      <c r="AY196" s="18" t="s">
        <v>202</v>
      </c>
      <c r="BE196" s="122">
        <f t="shared" si="29"/>
        <v>0</v>
      </c>
      <c r="BF196" s="122">
        <f t="shared" si="30"/>
        <v>0</v>
      </c>
      <c r="BG196" s="122">
        <f t="shared" si="31"/>
        <v>0</v>
      </c>
      <c r="BH196" s="122">
        <f t="shared" si="32"/>
        <v>0</v>
      </c>
      <c r="BI196" s="122">
        <f t="shared" si="33"/>
        <v>0</v>
      </c>
      <c r="BJ196" s="18" t="s">
        <v>87</v>
      </c>
      <c r="BK196" s="122">
        <f t="shared" si="34"/>
        <v>0</v>
      </c>
      <c r="BL196" s="18" t="s">
        <v>901</v>
      </c>
      <c r="BM196" s="227" t="s">
        <v>1421</v>
      </c>
    </row>
    <row r="197" spans="1:65" s="2" customFormat="1" ht="14.45" customHeight="1">
      <c r="A197" s="36"/>
      <c r="B197" s="37"/>
      <c r="C197" s="272" t="s">
        <v>483</v>
      </c>
      <c r="D197" s="272" t="s">
        <v>489</v>
      </c>
      <c r="E197" s="273" t="s">
        <v>1422</v>
      </c>
      <c r="F197" s="274" t="s">
        <v>1323</v>
      </c>
      <c r="G197" s="275" t="s">
        <v>386</v>
      </c>
      <c r="H197" s="276">
        <v>0.23300000000000001</v>
      </c>
      <c r="I197" s="277"/>
      <c r="J197" s="278">
        <f t="shared" si="25"/>
        <v>0</v>
      </c>
      <c r="K197" s="279"/>
      <c r="L197" s="280"/>
      <c r="M197" s="281" t="s">
        <v>1</v>
      </c>
      <c r="N197" s="282" t="s">
        <v>43</v>
      </c>
      <c r="O197" s="73"/>
      <c r="P197" s="225">
        <f t="shared" si="26"/>
        <v>0</v>
      </c>
      <c r="Q197" s="225">
        <v>1</v>
      </c>
      <c r="R197" s="225">
        <f t="shared" si="27"/>
        <v>0.23300000000000001</v>
      </c>
      <c r="S197" s="225">
        <v>0</v>
      </c>
      <c r="T197" s="226">
        <f t="shared" si="28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901</v>
      </c>
      <c r="AT197" s="227" t="s">
        <v>489</v>
      </c>
      <c r="AU197" s="227" t="s">
        <v>87</v>
      </c>
      <c r="AY197" s="18" t="s">
        <v>202</v>
      </c>
      <c r="BE197" s="122">
        <f t="shared" si="29"/>
        <v>0</v>
      </c>
      <c r="BF197" s="122">
        <f t="shared" si="30"/>
        <v>0</v>
      </c>
      <c r="BG197" s="122">
        <f t="shared" si="31"/>
        <v>0</v>
      </c>
      <c r="BH197" s="122">
        <f t="shared" si="32"/>
        <v>0</v>
      </c>
      <c r="BI197" s="122">
        <f t="shared" si="33"/>
        <v>0</v>
      </c>
      <c r="BJ197" s="18" t="s">
        <v>87</v>
      </c>
      <c r="BK197" s="122">
        <f t="shared" si="34"/>
        <v>0</v>
      </c>
      <c r="BL197" s="18" t="s">
        <v>901</v>
      </c>
      <c r="BM197" s="227" t="s">
        <v>1423</v>
      </c>
    </row>
    <row r="198" spans="1:65" s="2" customFormat="1" ht="14.45" customHeight="1">
      <c r="A198" s="36"/>
      <c r="B198" s="37"/>
      <c r="C198" s="272" t="s">
        <v>488</v>
      </c>
      <c r="D198" s="272" t="s">
        <v>489</v>
      </c>
      <c r="E198" s="273" t="s">
        <v>1424</v>
      </c>
      <c r="F198" s="274" t="s">
        <v>1425</v>
      </c>
      <c r="G198" s="275" t="s">
        <v>981</v>
      </c>
      <c r="H198" s="276">
        <v>121</v>
      </c>
      <c r="I198" s="277"/>
      <c r="J198" s="278">
        <f t="shared" si="25"/>
        <v>0</v>
      </c>
      <c r="K198" s="279"/>
      <c r="L198" s="280"/>
      <c r="M198" s="281" t="s">
        <v>1</v>
      </c>
      <c r="N198" s="282" t="s">
        <v>43</v>
      </c>
      <c r="O198" s="73"/>
      <c r="P198" s="225">
        <f t="shared" si="26"/>
        <v>0</v>
      </c>
      <c r="Q198" s="225">
        <v>0.14899999999999999</v>
      </c>
      <c r="R198" s="225">
        <f t="shared" si="27"/>
        <v>18.029</v>
      </c>
      <c r="S198" s="225">
        <v>0</v>
      </c>
      <c r="T198" s="226">
        <f t="shared" si="28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901</v>
      </c>
      <c r="AT198" s="227" t="s">
        <v>489</v>
      </c>
      <c r="AU198" s="227" t="s">
        <v>87</v>
      </c>
      <c r="AY198" s="18" t="s">
        <v>202</v>
      </c>
      <c r="BE198" s="122">
        <f t="shared" si="29"/>
        <v>0</v>
      </c>
      <c r="BF198" s="122">
        <f t="shared" si="30"/>
        <v>0</v>
      </c>
      <c r="BG198" s="122">
        <f t="shared" si="31"/>
        <v>0</v>
      </c>
      <c r="BH198" s="122">
        <f t="shared" si="32"/>
        <v>0</v>
      </c>
      <c r="BI198" s="122">
        <f t="shared" si="33"/>
        <v>0</v>
      </c>
      <c r="BJ198" s="18" t="s">
        <v>87</v>
      </c>
      <c r="BK198" s="122">
        <f t="shared" si="34"/>
        <v>0</v>
      </c>
      <c r="BL198" s="18" t="s">
        <v>901</v>
      </c>
      <c r="BM198" s="227" t="s">
        <v>1426</v>
      </c>
    </row>
    <row r="199" spans="1:65" s="2" customFormat="1" ht="14.45" customHeight="1">
      <c r="A199" s="36"/>
      <c r="B199" s="37"/>
      <c r="C199" s="215" t="s">
        <v>494</v>
      </c>
      <c r="D199" s="215" t="s">
        <v>204</v>
      </c>
      <c r="E199" s="216" t="s">
        <v>1375</v>
      </c>
      <c r="F199" s="217" t="s">
        <v>1376</v>
      </c>
      <c r="G199" s="218" t="s">
        <v>683</v>
      </c>
      <c r="H199" s="283"/>
      <c r="I199" s="220"/>
      <c r="J199" s="221">
        <f t="shared" si="25"/>
        <v>0</v>
      </c>
      <c r="K199" s="222"/>
      <c r="L199" s="39"/>
      <c r="M199" s="223" t="s">
        <v>1</v>
      </c>
      <c r="N199" s="224" t="s">
        <v>43</v>
      </c>
      <c r="O199" s="73"/>
      <c r="P199" s="225">
        <f t="shared" si="26"/>
        <v>0</v>
      </c>
      <c r="Q199" s="225">
        <v>0</v>
      </c>
      <c r="R199" s="225">
        <f t="shared" si="27"/>
        <v>0</v>
      </c>
      <c r="S199" s="225">
        <v>0</v>
      </c>
      <c r="T199" s="226">
        <f t="shared" si="28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569</v>
      </c>
      <c r="AT199" s="227" t="s">
        <v>204</v>
      </c>
      <c r="AU199" s="227" t="s">
        <v>87</v>
      </c>
      <c r="AY199" s="18" t="s">
        <v>202</v>
      </c>
      <c r="BE199" s="122">
        <f t="shared" si="29"/>
        <v>0</v>
      </c>
      <c r="BF199" s="122">
        <f t="shared" si="30"/>
        <v>0</v>
      </c>
      <c r="BG199" s="122">
        <f t="shared" si="31"/>
        <v>0</v>
      </c>
      <c r="BH199" s="122">
        <f t="shared" si="32"/>
        <v>0</v>
      </c>
      <c r="BI199" s="122">
        <f t="shared" si="33"/>
        <v>0</v>
      </c>
      <c r="BJ199" s="18" t="s">
        <v>87</v>
      </c>
      <c r="BK199" s="122">
        <f t="shared" si="34"/>
        <v>0</v>
      </c>
      <c r="BL199" s="18" t="s">
        <v>569</v>
      </c>
      <c r="BM199" s="227" t="s">
        <v>1427</v>
      </c>
    </row>
    <row r="200" spans="1:65" s="2" customFormat="1" ht="14.45" customHeight="1">
      <c r="A200" s="36"/>
      <c r="B200" s="37"/>
      <c r="C200" s="215" t="s">
        <v>498</v>
      </c>
      <c r="D200" s="215" t="s">
        <v>204</v>
      </c>
      <c r="E200" s="216" t="s">
        <v>1378</v>
      </c>
      <c r="F200" s="217" t="s">
        <v>1379</v>
      </c>
      <c r="G200" s="218" t="s">
        <v>683</v>
      </c>
      <c r="H200" s="283"/>
      <c r="I200" s="220"/>
      <c r="J200" s="221">
        <f t="shared" si="25"/>
        <v>0</v>
      </c>
      <c r="K200" s="222"/>
      <c r="L200" s="39"/>
      <c r="M200" s="223" t="s">
        <v>1</v>
      </c>
      <c r="N200" s="224" t="s">
        <v>43</v>
      </c>
      <c r="O200" s="73"/>
      <c r="P200" s="225">
        <f t="shared" si="26"/>
        <v>0</v>
      </c>
      <c r="Q200" s="225">
        <v>0</v>
      </c>
      <c r="R200" s="225">
        <f t="shared" si="27"/>
        <v>0</v>
      </c>
      <c r="S200" s="225">
        <v>0</v>
      </c>
      <c r="T200" s="226">
        <f t="shared" si="28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901</v>
      </c>
      <c r="AT200" s="227" t="s">
        <v>204</v>
      </c>
      <c r="AU200" s="227" t="s">
        <v>87</v>
      </c>
      <c r="AY200" s="18" t="s">
        <v>202</v>
      </c>
      <c r="BE200" s="122">
        <f t="shared" si="29"/>
        <v>0</v>
      </c>
      <c r="BF200" s="122">
        <f t="shared" si="30"/>
        <v>0</v>
      </c>
      <c r="BG200" s="122">
        <f t="shared" si="31"/>
        <v>0</v>
      </c>
      <c r="BH200" s="122">
        <f t="shared" si="32"/>
        <v>0</v>
      </c>
      <c r="BI200" s="122">
        <f t="shared" si="33"/>
        <v>0</v>
      </c>
      <c r="BJ200" s="18" t="s">
        <v>87</v>
      </c>
      <c r="BK200" s="122">
        <f t="shared" si="34"/>
        <v>0</v>
      </c>
      <c r="BL200" s="18" t="s">
        <v>901</v>
      </c>
      <c r="BM200" s="227" t="s">
        <v>1428</v>
      </c>
    </row>
    <row r="201" spans="1:65" s="2" customFormat="1" ht="14.45" customHeight="1">
      <c r="A201" s="36"/>
      <c r="B201" s="37"/>
      <c r="C201" s="215" t="s">
        <v>502</v>
      </c>
      <c r="D201" s="215" t="s">
        <v>204</v>
      </c>
      <c r="E201" s="216" t="s">
        <v>1381</v>
      </c>
      <c r="F201" s="217" t="s">
        <v>1382</v>
      </c>
      <c r="G201" s="218" t="s">
        <v>683</v>
      </c>
      <c r="H201" s="283"/>
      <c r="I201" s="220"/>
      <c r="J201" s="221">
        <f t="shared" si="25"/>
        <v>0</v>
      </c>
      <c r="K201" s="222"/>
      <c r="L201" s="39"/>
      <c r="M201" s="223" t="s">
        <v>1</v>
      </c>
      <c r="N201" s="224" t="s">
        <v>43</v>
      </c>
      <c r="O201" s="73"/>
      <c r="P201" s="225">
        <f t="shared" si="26"/>
        <v>0</v>
      </c>
      <c r="Q201" s="225">
        <v>0</v>
      </c>
      <c r="R201" s="225">
        <f t="shared" si="27"/>
        <v>0</v>
      </c>
      <c r="S201" s="225">
        <v>0</v>
      </c>
      <c r="T201" s="226">
        <f t="shared" si="28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569</v>
      </c>
      <c r="AT201" s="227" t="s">
        <v>204</v>
      </c>
      <c r="AU201" s="227" t="s">
        <v>87</v>
      </c>
      <c r="AY201" s="18" t="s">
        <v>202</v>
      </c>
      <c r="BE201" s="122">
        <f t="shared" si="29"/>
        <v>0</v>
      </c>
      <c r="BF201" s="122">
        <f t="shared" si="30"/>
        <v>0</v>
      </c>
      <c r="BG201" s="122">
        <f t="shared" si="31"/>
        <v>0</v>
      </c>
      <c r="BH201" s="122">
        <f t="shared" si="32"/>
        <v>0</v>
      </c>
      <c r="BI201" s="122">
        <f t="shared" si="33"/>
        <v>0</v>
      </c>
      <c r="BJ201" s="18" t="s">
        <v>87</v>
      </c>
      <c r="BK201" s="122">
        <f t="shared" si="34"/>
        <v>0</v>
      </c>
      <c r="BL201" s="18" t="s">
        <v>569</v>
      </c>
      <c r="BM201" s="227" t="s">
        <v>1429</v>
      </c>
    </row>
    <row r="202" spans="1:65" s="12" customFormat="1" ht="25.9" customHeight="1">
      <c r="B202" s="199"/>
      <c r="C202" s="200"/>
      <c r="D202" s="201" t="s">
        <v>76</v>
      </c>
      <c r="E202" s="202" t="s">
        <v>1430</v>
      </c>
      <c r="F202" s="202" t="s">
        <v>1431</v>
      </c>
      <c r="G202" s="200"/>
      <c r="H202" s="200"/>
      <c r="I202" s="203"/>
      <c r="J202" s="204">
        <f>BK202</f>
        <v>0</v>
      </c>
      <c r="K202" s="200"/>
      <c r="L202" s="205"/>
      <c r="M202" s="206"/>
      <c r="N202" s="207"/>
      <c r="O202" s="207"/>
      <c r="P202" s="208">
        <f>SUM(P203:P206)</f>
        <v>0</v>
      </c>
      <c r="Q202" s="207"/>
      <c r="R202" s="208">
        <f>SUM(R203:R206)</f>
        <v>0</v>
      </c>
      <c r="S202" s="207"/>
      <c r="T202" s="209">
        <f>SUM(T203:T206)</f>
        <v>0</v>
      </c>
      <c r="AR202" s="210" t="s">
        <v>208</v>
      </c>
      <c r="AT202" s="211" t="s">
        <v>76</v>
      </c>
      <c r="AU202" s="211" t="s">
        <v>77</v>
      </c>
      <c r="AY202" s="210" t="s">
        <v>202</v>
      </c>
      <c r="BK202" s="212">
        <f>SUM(BK203:BK206)</f>
        <v>0</v>
      </c>
    </row>
    <row r="203" spans="1:65" s="2" customFormat="1" ht="24.2" customHeight="1">
      <c r="A203" s="36"/>
      <c r="B203" s="37"/>
      <c r="C203" s="215" t="s">
        <v>506</v>
      </c>
      <c r="D203" s="215" t="s">
        <v>204</v>
      </c>
      <c r="E203" s="216" t="s">
        <v>1432</v>
      </c>
      <c r="F203" s="217" t="s">
        <v>1433</v>
      </c>
      <c r="G203" s="218" t="s">
        <v>223</v>
      </c>
      <c r="H203" s="219">
        <v>7.5</v>
      </c>
      <c r="I203" s="220"/>
      <c r="J203" s="221">
        <f>ROUND(I203*H203,2)</f>
        <v>0</v>
      </c>
      <c r="K203" s="222"/>
      <c r="L203" s="39"/>
      <c r="M203" s="223" t="s">
        <v>1</v>
      </c>
      <c r="N203" s="224" t="s">
        <v>43</v>
      </c>
      <c r="O203" s="73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659</v>
      </c>
      <c r="AT203" s="227" t="s">
        <v>204</v>
      </c>
      <c r="AU203" s="227" t="s">
        <v>81</v>
      </c>
      <c r="AY203" s="18" t="s">
        <v>202</v>
      </c>
      <c r="BE203" s="122">
        <f>IF(N203="základná",J203,0)</f>
        <v>0</v>
      </c>
      <c r="BF203" s="122">
        <f>IF(N203="znížená",J203,0)</f>
        <v>0</v>
      </c>
      <c r="BG203" s="122">
        <f>IF(N203="zákl. prenesená",J203,0)</f>
        <v>0</v>
      </c>
      <c r="BH203" s="122">
        <f>IF(N203="zníž. prenesená",J203,0)</f>
        <v>0</v>
      </c>
      <c r="BI203" s="122">
        <f>IF(N203="nulová",J203,0)</f>
        <v>0</v>
      </c>
      <c r="BJ203" s="18" t="s">
        <v>87</v>
      </c>
      <c r="BK203" s="122">
        <f>ROUND(I203*H203,2)</f>
        <v>0</v>
      </c>
      <c r="BL203" s="18" t="s">
        <v>659</v>
      </c>
      <c r="BM203" s="227" t="s">
        <v>1434</v>
      </c>
    </row>
    <row r="204" spans="1:65" s="2" customFormat="1" ht="24.2" customHeight="1">
      <c r="A204" s="36"/>
      <c r="B204" s="37"/>
      <c r="C204" s="215" t="s">
        <v>510</v>
      </c>
      <c r="D204" s="215" t="s">
        <v>204</v>
      </c>
      <c r="E204" s="216" t="s">
        <v>1435</v>
      </c>
      <c r="F204" s="217" t="s">
        <v>1436</v>
      </c>
      <c r="G204" s="218" t="s">
        <v>223</v>
      </c>
      <c r="H204" s="219">
        <v>7.5</v>
      </c>
      <c r="I204" s="220"/>
      <c r="J204" s="221">
        <f>ROUND(I204*H204,2)</f>
        <v>0</v>
      </c>
      <c r="K204" s="222"/>
      <c r="L204" s="39"/>
      <c r="M204" s="223" t="s">
        <v>1</v>
      </c>
      <c r="N204" s="224" t="s">
        <v>43</v>
      </c>
      <c r="O204" s="73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659</v>
      </c>
      <c r="AT204" s="227" t="s">
        <v>204</v>
      </c>
      <c r="AU204" s="227" t="s">
        <v>81</v>
      </c>
      <c r="AY204" s="18" t="s">
        <v>202</v>
      </c>
      <c r="BE204" s="122">
        <f>IF(N204="základná",J204,0)</f>
        <v>0</v>
      </c>
      <c r="BF204" s="122">
        <f>IF(N204="znížená",J204,0)</f>
        <v>0</v>
      </c>
      <c r="BG204" s="122">
        <f>IF(N204="zákl. prenesená",J204,0)</f>
        <v>0</v>
      </c>
      <c r="BH204" s="122">
        <f>IF(N204="zníž. prenesená",J204,0)</f>
        <v>0</v>
      </c>
      <c r="BI204" s="122">
        <f>IF(N204="nulová",J204,0)</f>
        <v>0</v>
      </c>
      <c r="BJ204" s="18" t="s">
        <v>87</v>
      </c>
      <c r="BK204" s="122">
        <f>ROUND(I204*H204,2)</f>
        <v>0</v>
      </c>
      <c r="BL204" s="18" t="s">
        <v>659</v>
      </c>
      <c r="BM204" s="227" t="s">
        <v>1437</v>
      </c>
    </row>
    <row r="205" spans="1:65" s="2" customFormat="1" ht="24.2" customHeight="1">
      <c r="A205" s="36"/>
      <c r="B205" s="37"/>
      <c r="C205" s="215" t="s">
        <v>516</v>
      </c>
      <c r="D205" s="215" t="s">
        <v>204</v>
      </c>
      <c r="E205" s="216" t="s">
        <v>1438</v>
      </c>
      <c r="F205" s="217" t="s">
        <v>1439</v>
      </c>
      <c r="G205" s="218" t="s">
        <v>223</v>
      </c>
      <c r="H205" s="219">
        <v>410</v>
      </c>
      <c r="I205" s="220"/>
      <c r="J205" s="221">
        <f>ROUND(I205*H205,2)</f>
        <v>0</v>
      </c>
      <c r="K205" s="222"/>
      <c r="L205" s="39"/>
      <c r="M205" s="223" t="s">
        <v>1</v>
      </c>
      <c r="N205" s="224" t="s">
        <v>43</v>
      </c>
      <c r="O205" s="73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659</v>
      </c>
      <c r="AT205" s="227" t="s">
        <v>204</v>
      </c>
      <c r="AU205" s="227" t="s">
        <v>81</v>
      </c>
      <c r="AY205" s="18" t="s">
        <v>202</v>
      </c>
      <c r="BE205" s="122">
        <f>IF(N205="základná",J205,0)</f>
        <v>0</v>
      </c>
      <c r="BF205" s="122">
        <f>IF(N205="znížená",J205,0)</f>
        <v>0</v>
      </c>
      <c r="BG205" s="122">
        <f>IF(N205="zákl. prenesená",J205,0)</f>
        <v>0</v>
      </c>
      <c r="BH205" s="122">
        <f>IF(N205="zníž. prenesená",J205,0)</f>
        <v>0</v>
      </c>
      <c r="BI205" s="122">
        <f>IF(N205="nulová",J205,0)</f>
        <v>0</v>
      </c>
      <c r="BJ205" s="18" t="s">
        <v>87</v>
      </c>
      <c r="BK205" s="122">
        <f>ROUND(I205*H205,2)</f>
        <v>0</v>
      </c>
      <c r="BL205" s="18" t="s">
        <v>659</v>
      </c>
      <c r="BM205" s="227" t="s">
        <v>1440</v>
      </c>
    </row>
    <row r="206" spans="1:65" s="2" customFormat="1" ht="14.45" customHeight="1">
      <c r="A206" s="36"/>
      <c r="B206" s="37"/>
      <c r="C206" s="215" t="s">
        <v>520</v>
      </c>
      <c r="D206" s="215" t="s">
        <v>204</v>
      </c>
      <c r="E206" s="216" t="s">
        <v>1441</v>
      </c>
      <c r="F206" s="217" t="s">
        <v>1442</v>
      </c>
      <c r="G206" s="218" t="s">
        <v>1443</v>
      </c>
      <c r="H206" s="219">
        <v>1</v>
      </c>
      <c r="I206" s="220"/>
      <c r="J206" s="221">
        <f>ROUND(I206*H206,2)</f>
        <v>0</v>
      </c>
      <c r="K206" s="222"/>
      <c r="L206" s="39"/>
      <c r="M206" s="223" t="s">
        <v>1</v>
      </c>
      <c r="N206" s="224" t="s">
        <v>43</v>
      </c>
      <c r="O206" s="73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659</v>
      </c>
      <c r="AT206" s="227" t="s">
        <v>204</v>
      </c>
      <c r="AU206" s="227" t="s">
        <v>81</v>
      </c>
      <c r="AY206" s="18" t="s">
        <v>202</v>
      </c>
      <c r="BE206" s="122">
        <f>IF(N206="základná",J206,0)</f>
        <v>0</v>
      </c>
      <c r="BF206" s="122">
        <f>IF(N206="znížená",J206,0)</f>
        <v>0</v>
      </c>
      <c r="BG206" s="122">
        <f>IF(N206="zákl. prenesená",J206,0)</f>
        <v>0</v>
      </c>
      <c r="BH206" s="122">
        <f>IF(N206="zníž. prenesená",J206,0)</f>
        <v>0</v>
      </c>
      <c r="BI206" s="122">
        <f>IF(N206="nulová",J206,0)</f>
        <v>0</v>
      </c>
      <c r="BJ206" s="18" t="s">
        <v>87</v>
      </c>
      <c r="BK206" s="122">
        <f>ROUND(I206*H206,2)</f>
        <v>0</v>
      </c>
      <c r="BL206" s="18" t="s">
        <v>659</v>
      </c>
      <c r="BM206" s="227" t="s">
        <v>1444</v>
      </c>
    </row>
    <row r="207" spans="1:65" s="12" customFormat="1" ht="25.9" customHeight="1">
      <c r="B207" s="199"/>
      <c r="C207" s="200"/>
      <c r="D207" s="201" t="s">
        <v>76</v>
      </c>
      <c r="E207" s="202" t="s">
        <v>181</v>
      </c>
      <c r="F207" s="202" t="s">
        <v>1445</v>
      </c>
      <c r="G207" s="200"/>
      <c r="H207" s="200"/>
      <c r="I207" s="203"/>
      <c r="J207" s="204">
        <f>BK207</f>
        <v>0</v>
      </c>
      <c r="K207" s="200"/>
      <c r="L207" s="205"/>
      <c r="M207" s="206"/>
      <c r="N207" s="207"/>
      <c r="O207" s="207"/>
      <c r="P207" s="208">
        <f>SUM(P208:P210)</f>
        <v>0</v>
      </c>
      <c r="Q207" s="207"/>
      <c r="R207" s="208">
        <f>SUM(R208:R210)</f>
        <v>0</v>
      </c>
      <c r="S207" s="207"/>
      <c r="T207" s="209">
        <f>SUM(T208:T210)</f>
        <v>0</v>
      </c>
      <c r="AR207" s="210" t="s">
        <v>119</v>
      </c>
      <c r="AT207" s="211" t="s">
        <v>76</v>
      </c>
      <c r="AU207" s="211" t="s">
        <v>77</v>
      </c>
      <c r="AY207" s="210" t="s">
        <v>202</v>
      </c>
      <c r="BK207" s="212">
        <f>SUM(BK208:BK210)</f>
        <v>0</v>
      </c>
    </row>
    <row r="208" spans="1:65" s="2" customFormat="1" ht="24.2" customHeight="1">
      <c r="A208" s="36"/>
      <c r="B208" s="37"/>
      <c r="C208" s="215" t="s">
        <v>525</v>
      </c>
      <c r="D208" s="215" t="s">
        <v>204</v>
      </c>
      <c r="E208" s="216" t="s">
        <v>1446</v>
      </c>
      <c r="F208" s="217" t="s">
        <v>1447</v>
      </c>
      <c r="G208" s="218" t="s">
        <v>1448</v>
      </c>
      <c r="H208" s="219">
        <v>1</v>
      </c>
      <c r="I208" s="220"/>
      <c r="J208" s="221">
        <f>ROUND(I208*H208,2)</f>
        <v>0</v>
      </c>
      <c r="K208" s="222"/>
      <c r="L208" s="39"/>
      <c r="M208" s="223" t="s">
        <v>1</v>
      </c>
      <c r="N208" s="224" t="s">
        <v>43</v>
      </c>
      <c r="O208" s="73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1449</v>
      </c>
      <c r="AT208" s="227" t="s">
        <v>204</v>
      </c>
      <c r="AU208" s="227" t="s">
        <v>81</v>
      </c>
      <c r="AY208" s="18" t="s">
        <v>202</v>
      </c>
      <c r="BE208" s="122">
        <f>IF(N208="základná",J208,0)</f>
        <v>0</v>
      </c>
      <c r="BF208" s="122">
        <f>IF(N208="znížená",J208,0)</f>
        <v>0</v>
      </c>
      <c r="BG208" s="122">
        <f>IF(N208="zákl. prenesená",J208,0)</f>
        <v>0</v>
      </c>
      <c r="BH208" s="122">
        <f>IF(N208="zníž. prenesená",J208,0)</f>
        <v>0</v>
      </c>
      <c r="BI208" s="122">
        <f>IF(N208="nulová",J208,0)</f>
        <v>0</v>
      </c>
      <c r="BJ208" s="18" t="s">
        <v>87</v>
      </c>
      <c r="BK208" s="122">
        <f>ROUND(I208*H208,2)</f>
        <v>0</v>
      </c>
      <c r="BL208" s="18" t="s">
        <v>1449</v>
      </c>
      <c r="BM208" s="227" t="s">
        <v>1450</v>
      </c>
    </row>
    <row r="209" spans="1:65" s="2" customFormat="1" ht="37.9" customHeight="1">
      <c r="A209" s="36"/>
      <c r="B209" s="37"/>
      <c r="C209" s="215" t="s">
        <v>532</v>
      </c>
      <c r="D209" s="215" t="s">
        <v>204</v>
      </c>
      <c r="E209" s="216" t="s">
        <v>1451</v>
      </c>
      <c r="F209" s="217" t="s">
        <v>1452</v>
      </c>
      <c r="G209" s="218" t="s">
        <v>1448</v>
      </c>
      <c r="H209" s="219">
        <v>1</v>
      </c>
      <c r="I209" s="220"/>
      <c r="J209" s="221">
        <f>ROUND(I209*H209,2)</f>
        <v>0</v>
      </c>
      <c r="K209" s="222"/>
      <c r="L209" s="39"/>
      <c r="M209" s="223" t="s">
        <v>1</v>
      </c>
      <c r="N209" s="224" t="s">
        <v>43</v>
      </c>
      <c r="O209" s="73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1449</v>
      </c>
      <c r="AT209" s="227" t="s">
        <v>204</v>
      </c>
      <c r="AU209" s="227" t="s">
        <v>81</v>
      </c>
      <c r="AY209" s="18" t="s">
        <v>202</v>
      </c>
      <c r="BE209" s="122">
        <f>IF(N209="základná",J209,0)</f>
        <v>0</v>
      </c>
      <c r="BF209" s="122">
        <f>IF(N209="znížená",J209,0)</f>
        <v>0</v>
      </c>
      <c r="BG209" s="122">
        <f>IF(N209="zákl. prenesená",J209,0)</f>
        <v>0</v>
      </c>
      <c r="BH209" s="122">
        <f>IF(N209="zníž. prenesená",J209,0)</f>
        <v>0</v>
      </c>
      <c r="BI209" s="122">
        <f>IF(N209="nulová",J209,0)</f>
        <v>0</v>
      </c>
      <c r="BJ209" s="18" t="s">
        <v>87</v>
      </c>
      <c r="BK209" s="122">
        <f>ROUND(I209*H209,2)</f>
        <v>0</v>
      </c>
      <c r="BL209" s="18" t="s">
        <v>1449</v>
      </c>
      <c r="BM209" s="227" t="s">
        <v>1453</v>
      </c>
    </row>
    <row r="210" spans="1:65" s="2" customFormat="1" ht="49.15" customHeight="1">
      <c r="A210" s="36"/>
      <c r="B210" s="37"/>
      <c r="C210" s="215" t="s">
        <v>537</v>
      </c>
      <c r="D210" s="215" t="s">
        <v>204</v>
      </c>
      <c r="E210" s="216" t="s">
        <v>1454</v>
      </c>
      <c r="F210" s="217" t="s">
        <v>1455</v>
      </c>
      <c r="G210" s="218" t="s">
        <v>1448</v>
      </c>
      <c r="H210" s="219">
        <v>1</v>
      </c>
      <c r="I210" s="220"/>
      <c r="J210" s="221">
        <f>ROUND(I210*H210,2)</f>
        <v>0</v>
      </c>
      <c r="K210" s="222"/>
      <c r="L210" s="39"/>
      <c r="M210" s="284" t="s">
        <v>1</v>
      </c>
      <c r="N210" s="285" t="s">
        <v>43</v>
      </c>
      <c r="O210" s="286"/>
      <c r="P210" s="287">
        <f>O210*H210</f>
        <v>0</v>
      </c>
      <c r="Q210" s="287">
        <v>0</v>
      </c>
      <c r="R210" s="287">
        <f>Q210*H210</f>
        <v>0</v>
      </c>
      <c r="S210" s="287">
        <v>0</v>
      </c>
      <c r="T210" s="28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1449</v>
      </c>
      <c r="AT210" s="227" t="s">
        <v>204</v>
      </c>
      <c r="AU210" s="227" t="s">
        <v>81</v>
      </c>
      <c r="AY210" s="18" t="s">
        <v>202</v>
      </c>
      <c r="BE210" s="122">
        <f>IF(N210="základná",J210,0)</f>
        <v>0</v>
      </c>
      <c r="BF210" s="122">
        <f>IF(N210="znížená",J210,0)</f>
        <v>0</v>
      </c>
      <c r="BG210" s="122">
        <f>IF(N210="zákl. prenesená",J210,0)</f>
        <v>0</v>
      </c>
      <c r="BH210" s="122">
        <f>IF(N210="zníž. prenesená",J210,0)</f>
        <v>0</v>
      </c>
      <c r="BI210" s="122">
        <f>IF(N210="nulová",J210,0)</f>
        <v>0</v>
      </c>
      <c r="BJ210" s="18" t="s">
        <v>87</v>
      </c>
      <c r="BK210" s="122">
        <f>ROUND(I210*H210,2)</f>
        <v>0</v>
      </c>
      <c r="BL210" s="18" t="s">
        <v>1449</v>
      </c>
      <c r="BM210" s="227" t="s">
        <v>1456</v>
      </c>
    </row>
    <row r="211" spans="1:65" s="2" customFormat="1" ht="6.95" customHeight="1">
      <c r="A211" s="36"/>
      <c r="B211" s="56"/>
      <c r="C211" s="57"/>
      <c r="D211" s="57"/>
      <c r="E211" s="57"/>
      <c r="F211" s="57"/>
      <c r="G211" s="57"/>
      <c r="H211" s="57"/>
      <c r="I211" s="57"/>
      <c r="J211" s="57"/>
      <c r="K211" s="57"/>
      <c r="L211" s="39"/>
      <c r="M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</row>
  </sheetData>
  <sheetProtection algorithmName="SHA-512" hashValue="hmCNb+rEbVhdujlXGrAulRbhFYThRhtXanaKF/3i5Yu3XXwR71hV0J6f0Y4lEi8QvrZXmIViNem2YGtPuL8tag==" saltValue="5lP1s8AWnl8VA6YFRdJ6XbQgKaXH1Cy+q5IdQgMIFSQ6KHwr7ED9/JtdK6gRvdUzsmEdTKWFgYf4VSz9hkOnAQ==" spinCount="100000" sheet="1" objects="1" scenarios="1" formatColumns="0" formatRows="0" autoFilter="0"/>
  <autoFilter ref="C140:K210"/>
  <mergeCells count="17">
    <mergeCell ref="E133:H133"/>
    <mergeCell ref="L2:V2"/>
    <mergeCell ref="D115:F115"/>
    <mergeCell ref="D116:F116"/>
    <mergeCell ref="D117:F117"/>
    <mergeCell ref="E129:H129"/>
    <mergeCell ref="E131:H131"/>
    <mergeCell ref="E85:H85"/>
    <mergeCell ref="E87:H87"/>
    <mergeCell ref="E89:H89"/>
    <mergeCell ref="D113:F113"/>
    <mergeCell ref="D114:F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08"/>
  <sheetViews>
    <sheetView showGridLines="0" topLeftCell="A21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94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1457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J114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ROUND((SUM(BE114:BE121) + SUM(BE143:BE307)),  2)</f>
        <v>0</v>
      </c>
      <c r="G37" s="36"/>
      <c r="H37" s="36"/>
      <c r="I37" s="146">
        <v>0.2</v>
      </c>
      <c r="J37" s="145">
        <f>ROUND(((SUM(BE114:BE121) + SUM(BE143:BE307))*I37),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ROUND((SUM(BF114:BF121) + SUM(BF143:BF307)),  2)</f>
        <v>0</v>
      </c>
      <c r="G38" s="36"/>
      <c r="H38" s="36"/>
      <c r="I38" s="146">
        <v>0.2</v>
      </c>
      <c r="J38" s="145">
        <f>ROUND(((SUM(BF114:BF121) + SUM(BF143:BF307))*I38),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ROUND((SUM(BG114:BG121) + SUM(BG143:BG307)),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ROUND((SUM(BH114:BH121) + SUM(BH143:BH307)),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ROUND((SUM(BI114:BI121) + SUM(BI143:BI307)),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EI - Elektromontáže - spolu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47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47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J143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47" s="9" customFormat="1" ht="24.95" customHeight="1">
      <c r="B99" s="168"/>
      <c r="C99" s="169"/>
      <c r="D99" s="170" t="s">
        <v>1458</v>
      </c>
      <c r="E99" s="171"/>
      <c r="F99" s="171"/>
      <c r="G99" s="171"/>
      <c r="H99" s="171"/>
      <c r="I99" s="171"/>
      <c r="J99" s="172">
        <f>J144</f>
        <v>0</v>
      </c>
      <c r="K99" s="169"/>
      <c r="L99" s="173"/>
    </row>
    <row r="100" spans="1:47" s="10" customFormat="1" ht="19.899999999999999" customHeight="1">
      <c r="B100" s="174"/>
      <c r="C100" s="106"/>
      <c r="D100" s="175" t="s">
        <v>1459</v>
      </c>
      <c r="E100" s="176"/>
      <c r="F100" s="176"/>
      <c r="G100" s="176"/>
      <c r="H100" s="176"/>
      <c r="I100" s="176"/>
      <c r="J100" s="177">
        <f>J145</f>
        <v>0</v>
      </c>
      <c r="K100" s="106"/>
      <c r="L100" s="178"/>
    </row>
    <row r="101" spans="1:47" s="10" customFormat="1" ht="19.899999999999999" customHeight="1">
      <c r="B101" s="174"/>
      <c r="C101" s="106"/>
      <c r="D101" s="175" t="s">
        <v>1460</v>
      </c>
      <c r="E101" s="176"/>
      <c r="F101" s="176"/>
      <c r="G101" s="176"/>
      <c r="H101" s="176"/>
      <c r="I101" s="176"/>
      <c r="J101" s="177">
        <f>J217</f>
        <v>0</v>
      </c>
      <c r="K101" s="106"/>
      <c r="L101" s="178"/>
    </row>
    <row r="102" spans="1:47" s="10" customFormat="1" ht="19.899999999999999" customHeight="1">
      <c r="B102" s="174"/>
      <c r="C102" s="106"/>
      <c r="D102" s="175" t="s">
        <v>1461</v>
      </c>
      <c r="E102" s="176"/>
      <c r="F102" s="176"/>
      <c r="G102" s="176"/>
      <c r="H102" s="176"/>
      <c r="I102" s="176"/>
      <c r="J102" s="177">
        <f>J227</f>
        <v>0</v>
      </c>
      <c r="K102" s="106"/>
      <c r="L102" s="178"/>
    </row>
    <row r="103" spans="1:47" s="10" customFormat="1" ht="19.899999999999999" customHeight="1">
      <c r="B103" s="174"/>
      <c r="C103" s="106"/>
      <c r="D103" s="175" t="s">
        <v>1462</v>
      </c>
      <c r="E103" s="176"/>
      <c r="F103" s="176"/>
      <c r="G103" s="176"/>
      <c r="H103" s="176"/>
      <c r="I103" s="176"/>
      <c r="J103" s="177">
        <f>J238</f>
        <v>0</v>
      </c>
      <c r="K103" s="106"/>
      <c r="L103" s="178"/>
    </row>
    <row r="104" spans="1:47" s="10" customFormat="1" ht="19.899999999999999" customHeight="1">
      <c r="B104" s="174"/>
      <c r="C104" s="106"/>
      <c r="D104" s="175" t="s">
        <v>1463</v>
      </c>
      <c r="E104" s="176"/>
      <c r="F104" s="176"/>
      <c r="G104" s="176"/>
      <c r="H104" s="176"/>
      <c r="I104" s="176"/>
      <c r="J104" s="177">
        <f>J244</f>
        <v>0</v>
      </c>
      <c r="K104" s="106"/>
      <c r="L104" s="178"/>
    </row>
    <row r="105" spans="1:47" s="10" customFormat="1" ht="19.899999999999999" customHeight="1">
      <c r="B105" s="174"/>
      <c r="C105" s="106"/>
      <c r="D105" s="175" t="s">
        <v>1464</v>
      </c>
      <c r="E105" s="176"/>
      <c r="F105" s="176"/>
      <c r="G105" s="176"/>
      <c r="H105" s="176"/>
      <c r="I105" s="176"/>
      <c r="J105" s="177">
        <f>J260</f>
        <v>0</v>
      </c>
      <c r="K105" s="106"/>
      <c r="L105" s="178"/>
    </row>
    <row r="106" spans="1:47" s="10" customFormat="1" ht="19.899999999999999" customHeight="1">
      <c r="B106" s="174"/>
      <c r="C106" s="106"/>
      <c r="D106" s="175" t="s">
        <v>1465</v>
      </c>
      <c r="E106" s="176"/>
      <c r="F106" s="176"/>
      <c r="G106" s="176"/>
      <c r="H106" s="176"/>
      <c r="I106" s="176"/>
      <c r="J106" s="177">
        <f>J265</f>
        <v>0</v>
      </c>
      <c r="K106" s="106"/>
      <c r="L106" s="178"/>
    </row>
    <row r="107" spans="1:47" s="10" customFormat="1" ht="19.899999999999999" customHeight="1">
      <c r="B107" s="174"/>
      <c r="C107" s="106"/>
      <c r="D107" s="175" t="s">
        <v>1466</v>
      </c>
      <c r="E107" s="176"/>
      <c r="F107" s="176"/>
      <c r="G107" s="176"/>
      <c r="H107" s="176"/>
      <c r="I107" s="176"/>
      <c r="J107" s="177">
        <f>J269</f>
        <v>0</v>
      </c>
      <c r="K107" s="106"/>
      <c r="L107" s="178"/>
    </row>
    <row r="108" spans="1:47" s="10" customFormat="1" ht="19.899999999999999" customHeight="1">
      <c r="B108" s="174"/>
      <c r="C108" s="106"/>
      <c r="D108" s="175" t="s">
        <v>1467</v>
      </c>
      <c r="E108" s="176"/>
      <c r="F108" s="176"/>
      <c r="G108" s="176"/>
      <c r="H108" s="176"/>
      <c r="I108" s="176"/>
      <c r="J108" s="177">
        <f>J284</f>
        <v>0</v>
      </c>
      <c r="K108" s="106"/>
      <c r="L108" s="178"/>
    </row>
    <row r="109" spans="1:47" s="10" customFormat="1" ht="19.899999999999999" customHeight="1">
      <c r="B109" s="174"/>
      <c r="C109" s="106"/>
      <c r="D109" s="175" t="s">
        <v>1468</v>
      </c>
      <c r="E109" s="176"/>
      <c r="F109" s="176"/>
      <c r="G109" s="176"/>
      <c r="H109" s="176"/>
      <c r="I109" s="176"/>
      <c r="J109" s="177">
        <f>J288</f>
        <v>0</v>
      </c>
      <c r="K109" s="106"/>
      <c r="L109" s="178"/>
    </row>
    <row r="110" spans="1:47" s="10" customFormat="1" ht="19.899999999999999" customHeight="1">
      <c r="B110" s="174"/>
      <c r="C110" s="106"/>
      <c r="D110" s="175" t="s">
        <v>1469</v>
      </c>
      <c r="E110" s="176"/>
      <c r="F110" s="176"/>
      <c r="G110" s="176"/>
      <c r="H110" s="176"/>
      <c r="I110" s="176"/>
      <c r="J110" s="177">
        <f>J299</f>
        <v>0</v>
      </c>
      <c r="K110" s="106"/>
      <c r="L110" s="178"/>
    </row>
    <row r="111" spans="1:47" s="10" customFormat="1" ht="19.899999999999999" customHeight="1">
      <c r="B111" s="174"/>
      <c r="C111" s="106"/>
      <c r="D111" s="175" t="s">
        <v>1470</v>
      </c>
      <c r="E111" s="176"/>
      <c r="F111" s="176"/>
      <c r="G111" s="176"/>
      <c r="H111" s="176"/>
      <c r="I111" s="176"/>
      <c r="J111" s="177">
        <f>J305</f>
        <v>0</v>
      </c>
      <c r="K111" s="106"/>
      <c r="L111" s="178"/>
    </row>
    <row r="112" spans="1:47" s="2" customFormat="1" ht="21.75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2" customFormat="1" ht="6.95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65" s="2" customFormat="1" ht="29.25" customHeight="1">
      <c r="A114" s="36"/>
      <c r="B114" s="37"/>
      <c r="C114" s="167" t="s">
        <v>179</v>
      </c>
      <c r="D114" s="38"/>
      <c r="E114" s="38"/>
      <c r="F114" s="38"/>
      <c r="G114" s="38"/>
      <c r="H114" s="38"/>
      <c r="I114" s="38"/>
      <c r="J114" s="179">
        <f>ROUND(J115 + J116 + J117 + J118 + J119 + J120,2)</f>
        <v>0</v>
      </c>
      <c r="K114" s="38"/>
      <c r="L114" s="53"/>
      <c r="N114" s="180" t="s">
        <v>41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8" customHeight="1">
      <c r="A115" s="36"/>
      <c r="B115" s="37"/>
      <c r="C115" s="38"/>
      <c r="D115" s="345" t="s">
        <v>180</v>
      </c>
      <c r="E115" s="344"/>
      <c r="F115" s="344"/>
      <c r="G115" s="38"/>
      <c r="H115" s="38"/>
      <c r="I115" s="38"/>
      <c r="J115" s="119">
        <v>0</v>
      </c>
      <c r="K115" s="38"/>
      <c r="L115" s="181"/>
      <c r="M115" s="182"/>
      <c r="N115" s="183" t="s">
        <v>43</v>
      </c>
      <c r="O115" s="182"/>
      <c r="P115" s="182"/>
      <c r="Q115" s="182"/>
      <c r="R115" s="182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5" t="s">
        <v>181</v>
      </c>
      <c r="AZ115" s="182"/>
      <c r="BA115" s="182"/>
      <c r="BB115" s="182"/>
      <c r="BC115" s="182"/>
      <c r="BD115" s="182"/>
      <c r="BE115" s="186">
        <f t="shared" ref="BE115:BE120" si="0">IF(N115="základná",J115,0)</f>
        <v>0</v>
      </c>
      <c r="BF115" s="186">
        <f t="shared" ref="BF115:BF120" si="1">IF(N115="znížená",J115,0)</f>
        <v>0</v>
      </c>
      <c r="BG115" s="186">
        <f t="shared" ref="BG115:BG120" si="2">IF(N115="zákl. prenesená",J115,0)</f>
        <v>0</v>
      </c>
      <c r="BH115" s="186">
        <f t="shared" ref="BH115:BH120" si="3">IF(N115="zníž. prenesená",J115,0)</f>
        <v>0</v>
      </c>
      <c r="BI115" s="186">
        <f t="shared" ref="BI115:BI120" si="4">IF(N115="nulová",J115,0)</f>
        <v>0</v>
      </c>
      <c r="BJ115" s="185" t="s">
        <v>87</v>
      </c>
      <c r="BK115" s="182"/>
      <c r="BL115" s="182"/>
      <c r="BM115" s="182"/>
    </row>
    <row r="116" spans="1:65" s="2" customFormat="1" ht="18" customHeight="1">
      <c r="A116" s="36"/>
      <c r="B116" s="37"/>
      <c r="C116" s="38"/>
      <c r="D116" s="345" t="s">
        <v>182</v>
      </c>
      <c r="E116" s="344"/>
      <c r="F116" s="344"/>
      <c r="G116" s="38"/>
      <c r="H116" s="38"/>
      <c r="I116" s="38"/>
      <c r="J116" s="119">
        <v>0</v>
      </c>
      <c r="K116" s="38"/>
      <c r="L116" s="181"/>
      <c r="M116" s="182"/>
      <c r="N116" s="183" t="s">
        <v>43</v>
      </c>
      <c r="O116" s="182"/>
      <c r="P116" s="182"/>
      <c r="Q116" s="182"/>
      <c r="R116" s="182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5" t="s">
        <v>181</v>
      </c>
      <c r="AZ116" s="182"/>
      <c r="BA116" s="182"/>
      <c r="BB116" s="182"/>
      <c r="BC116" s="182"/>
      <c r="BD116" s="182"/>
      <c r="BE116" s="186">
        <f t="shared" si="0"/>
        <v>0</v>
      </c>
      <c r="BF116" s="186">
        <f t="shared" si="1"/>
        <v>0</v>
      </c>
      <c r="BG116" s="186">
        <f t="shared" si="2"/>
        <v>0</v>
      </c>
      <c r="BH116" s="186">
        <f t="shared" si="3"/>
        <v>0</v>
      </c>
      <c r="BI116" s="186">
        <f t="shared" si="4"/>
        <v>0</v>
      </c>
      <c r="BJ116" s="185" t="s">
        <v>87</v>
      </c>
      <c r="BK116" s="182"/>
      <c r="BL116" s="182"/>
      <c r="BM116" s="182"/>
    </row>
    <row r="117" spans="1:65" s="2" customFormat="1" ht="18" customHeight="1">
      <c r="A117" s="36"/>
      <c r="B117" s="37"/>
      <c r="C117" s="38"/>
      <c r="D117" s="345" t="s">
        <v>183</v>
      </c>
      <c r="E117" s="344"/>
      <c r="F117" s="344"/>
      <c r="G117" s="38"/>
      <c r="H117" s="38"/>
      <c r="I117" s="38"/>
      <c r="J117" s="119">
        <v>0</v>
      </c>
      <c r="K117" s="38"/>
      <c r="L117" s="181"/>
      <c r="M117" s="182"/>
      <c r="N117" s="183" t="s">
        <v>43</v>
      </c>
      <c r="O117" s="182"/>
      <c r="P117" s="182"/>
      <c r="Q117" s="182"/>
      <c r="R117" s="182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5" t="s">
        <v>181</v>
      </c>
      <c r="AZ117" s="182"/>
      <c r="BA117" s="182"/>
      <c r="BB117" s="182"/>
      <c r="BC117" s="182"/>
      <c r="BD117" s="182"/>
      <c r="BE117" s="186">
        <f t="shared" si="0"/>
        <v>0</v>
      </c>
      <c r="BF117" s="186">
        <f t="shared" si="1"/>
        <v>0</v>
      </c>
      <c r="BG117" s="186">
        <f t="shared" si="2"/>
        <v>0</v>
      </c>
      <c r="BH117" s="186">
        <f t="shared" si="3"/>
        <v>0</v>
      </c>
      <c r="BI117" s="186">
        <f t="shared" si="4"/>
        <v>0</v>
      </c>
      <c r="BJ117" s="185" t="s">
        <v>87</v>
      </c>
      <c r="BK117" s="182"/>
      <c r="BL117" s="182"/>
      <c r="BM117" s="182"/>
    </row>
    <row r="118" spans="1:65" s="2" customFormat="1" ht="18" customHeight="1">
      <c r="A118" s="36"/>
      <c r="B118" s="37"/>
      <c r="C118" s="38"/>
      <c r="D118" s="345" t="s">
        <v>184</v>
      </c>
      <c r="E118" s="344"/>
      <c r="F118" s="344"/>
      <c r="G118" s="38"/>
      <c r="H118" s="38"/>
      <c r="I118" s="38"/>
      <c r="J118" s="119">
        <v>0</v>
      </c>
      <c r="K118" s="38"/>
      <c r="L118" s="181"/>
      <c r="M118" s="182"/>
      <c r="N118" s="183" t="s">
        <v>43</v>
      </c>
      <c r="O118" s="182"/>
      <c r="P118" s="182"/>
      <c r="Q118" s="182"/>
      <c r="R118" s="182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5" t="s">
        <v>181</v>
      </c>
      <c r="AZ118" s="182"/>
      <c r="BA118" s="182"/>
      <c r="BB118" s="182"/>
      <c r="BC118" s="182"/>
      <c r="BD118" s="182"/>
      <c r="BE118" s="186">
        <f t="shared" si="0"/>
        <v>0</v>
      </c>
      <c r="BF118" s="186">
        <f t="shared" si="1"/>
        <v>0</v>
      </c>
      <c r="BG118" s="186">
        <f t="shared" si="2"/>
        <v>0</v>
      </c>
      <c r="BH118" s="186">
        <f t="shared" si="3"/>
        <v>0</v>
      </c>
      <c r="BI118" s="186">
        <f t="shared" si="4"/>
        <v>0</v>
      </c>
      <c r="BJ118" s="185" t="s">
        <v>87</v>
      </c>
      <c r="BK118" s="182"/>
      <c r="BL118" s="182"/>
      <c r="BM118" s="182"/>
    </row>
    <row r="119" spans="1:65" s="2" customFormat="1" ht="18" customHeight="1">
      <c r="A119" s="36"/>
      <c r="B119" s="37"/>
      <c r="C119" s="38"/>
      <c r="D119" s="345" t="s">
        <v>185</v>
      </c>
      <c r="E119" s="344"/>
      <c r="F119" s="344"/>
      <c r="G119" s="38"/>
      <c r="H119" s="38"/>
      <c r="I119" s="38"/>
      <c r="J119" s="119">
        <v>0</v>
      </c>
      <c r="K119" s="38"/>
      <c r="L119" s="181"/>
      <c r="M119" s="182"/>
      <c r="N119" s="183" t="s">
        <v>43</v>
      </c>
      <c r="O119" s="182"/>
      <c r="P119" s="182"/>
      <c r="Q119" s="182"/>
      <c r="R119" s="182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5" t="s">
        <v>181</v>
      </c>
      <c r="AZ119" s="182"/>
      <c r="BA119" s="182"/>
      <c r="BB119" s="182"/>
      <c r="BC119" s="182"/>
      <c r="BD119" s="182"/>
      <c r="BE119" s="186">
        <f t="shared" si="0"/>
        <v>0</v>
      </c>
      <c r="BF119" s="186">
        <f t="shared" si="1"/>
        <v>0</v>
      </c>
      <c r="BG119" s="186">
        <f t="shared" si="2"/>
        <v>0</v>
      </c>
      <c r="BH119" s="186">
        <f t="shared" si="3"/>
        <v>0</v>
      </c>
      <c r="BI119" s="186">
        <f t="shared" si="4"/>
        <v>0</v>
      </c>
      <c r="BJ119" s="185" t="s">
        <v>87</v>
      </c>
      <c r="BK119" s="182"/>
      <c r="BL119" s="182"/>
      <c r="BM119" s="182"/>
    </row>
    <row r="120" spans="1:65" s="2" customFormat="1" ht="18" customHeight="1">
      <c r="A120" s="36"/>
      <c r="B120" s="37"/>
      <c r="C120" s="38"/>
      <c r="D120" s="118" t="s">
        <v>186</v>
      </c>
      <c r="E120" s="38"/>
      <c r="F120" s="38"/>
      <c r="G120" s="38"/>
      <c r="H120" s="38"/>
      <c r="I120" s="38"/>
      <c r="J120" s="119">
        <f>ROUND(J32*T120,2)</f>
        <v>0</v>
      </c>
      <c r="K120" s="38"/>
      <c r="L120" s="181"/>
      <c r="M120" s="182"/>
      <c r="N120" s="183" t="s">
        <v>43</v>
      </c>
      <c r="O120" s="182"/>
      <c r="P120" s="182"/>
      <c r="Q120" s="182"/>
      <c r="R120" s="182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5" t="s">
        <v>187</v>
      </c>
      <c r="AZ120" s="182"/>
      <c r="BA120" s="182"/>
      <c r="BB120" s="182"/>
      <c r="BC120" s="182"/>
      <c r="BD120" s="182"/>
      <c r="BE120" s="186">
        <f t="shared" si="0"/>
        <v>0</v>
      </c>
      <c r="BF120" s="186">
        <f t="shared" si="1"/>
        <v>0</v>
      </c>
      <c r="BG120" s="186">
        <f t="shared" si="2"/>
        <v>0</v>
      </c>
      <c r="BH120" s="186">
        <f t="shared" si="3"/>
        <v>0</v>
      </c>
      <c r="BI120" s="186">
        <f t="shared" si="4"/>
        <v>0</v>
      </c>
      <c r="BJ120" s="185" t="s">
        <v>87</v>
      </c>
      <c r="BK120" s="182"/>
      <c r="BL120" s="182"/>
      <c r="BM120" s="182"/>
    </row>
    <row r="121" spans="1:65" s="2" customFormat="1" ht="11.25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29.25" customHeight="1">
      <c r="A122" s="36"/>
      <c r="B122" s="37"/>
      <c r="C122" s="126" t="s">
        <v>151</v>
      </c>
      <c r="D122" s="127"/>
      <c r="E122" s="127"/>
      <c r="F122" s="127"/>
      <c r="G122" s="127"/>
      <c r="H122" s="127"/>
      <c r="I122" s="127"/>
      <c r="J122" s="128">
        <f>ROUND(J98+J114,2)</f>
        <v>0</v>
      </c>
      <c r="K122" s="127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6.95" customHeight="1">
      <c r="A123" s="36"/>
      <c r="B123" s="56"/>
      <c r="C123" s="57"/>
      <c r="D123" s="57"/>
      <c r="E123" s="57"/>
      <c r="F123" s="57"/>
      <c r="G123" s="57"/>
      <c r="H123" s="57"/>
      <c r="I123" s="57"/>
      <c r="J123" s="57"/>
      <c r="K123" s="57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7" spans="1:65" s="2" customFormat="1" ht="6.95" customHeight="1">
      <c r="A127" s="36"/>
      <c r="B127" s="58"/>
      <c r="C127" s="59"/>
      <c r="D127" s="59"/>
      <c r="E127" s="59"/>
      <c r="F127" s="59"/>
      <c r="G127" s="59"/>
      <c r="H127" s="59"/>
      <c r="I127" s="59"/>
      <c r="J127" s="59"/>
      <c r="K127" s="59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24.95" customHeight="1">
      <c r="A128" s="36"/>
      <c r="B128" s="37"/>
      <c r="C128" s="24" t="s">
        <v>188</v>
      </c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3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3" s="2" customFormat="1" ht="12" customHeight="1">
      <c r="A130" s="36"/>
      <c r="B130" s="37"/>
      <c r="C130" s="30" t="s">
        <v>15</v>
      </c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3" s="2" customFormat="1" ht="26.25" customHeight="1">
      <c r="A131" s="36"/>
      <c r="B131" s="37"/>
      <c r="C131" s="38"/>
      <c r="D131" s="38"/>
      <c r="E131" s="353" t="str">
        <f>E7</f>
        <v>Rekonštrukcia Spišského hradu, Románsky palác a Západné paláce II.etapa</v>
      </c>
      <c r="F131" s="354"/>
      <c r="G131" s="354"/>
      <c r="H131" s="354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3" s="1" customFormat="1" ht="12" customHeight="1">
      <c r="B132" s="22"/>
      <c r="C132" s="30" t="s">
        <v>153</v>
      </c>
      <c r="D132" s="23"/>
      <c r="E132" s="23"/>
      <c r="F132" s="23"/>
      <c r="G132" s="23"/>
      <c r="H132" s="23"/>
      <c r="I132" s="23"/>
      <c r="J132" s="23"/>
      <c r="K132" s="23"/>
      <c r="L132" s="21"/>
    </row>
    <row r="133" spans="1:63" s="2" customFormat="1" ht="16.5" customHeight="1">
      <c r="A133" s="36"/>
      <c r="B133" s="37"/>
      <c r="C133" s="38"/>
      <c r="D133" s="38"/>
      <c r="E133" s="353" t="s">
        <v>154</v>
      </c>
      <c r="F133" s="355"/>
      <c r="G133" s="355"/>
      <c r="H133" s="355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3" s="2" customFormat="1" ht="12" customHeight="1">
      <c r="A134" s="36"/>
      <c r="B134" s="37"/>
      <c r="C134" s="30" t="s">
        <v>1260</v>
      </c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3" s="2" customFormat="1" ht="16.5" customHeight="1">
      <c r="A135" s="36"/>
      <c r="B135" s="37"/>
      <c r="C135" s="38"/>
      <c r="D135" s="38"/>
      <c r="E135" s="339" t="str">
        <f>E11</f>
        <v>EI - Elektromontáže - spolu</v>
      </c>
      <c r="F135" s="355"/>
      <c r="G135" s="355"/>
      <c r="H135" s="355"/>
      <c r="I135" s="38"/>
      <c r="J135" s="38"/>
      <c r="K135" s="38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63" s="2" customFormat="1" ht="6.95" customHeight="1">
      <c r="A136" s="36"/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63" s="2" customFormat="1" ht="12" customHeight="1">
      <c r="A137" s="36"/>
      <c r="B137" s="37"/>
      <c r="C137" s="30" t="s">
        <v>19</v>
      </c>
      <c r="D137" s="38"/>
      <c r="E137" s="38"/>
      <c r="F137" s="28" t="str">
        <f>F14</f>
        <v xml:space="preserve"> </v>
      </c>
      <c r="G137" s="38"/>
      <c r="H137" s="38"/>
      <c r="I137" s="30" t="s">
        <v>21</v>
      </c>
      <c r="J137" s="68" t="str">
        <f>IF(J14="","",J14)</f>
        <v>20. 3. 2021</v>
      </c>
      <c r="K137" s="38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63" s="2" customFormat="1" ht="6.95" customHeight="1">
      <c r="A138" s="36"/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63" s="2" customFormat="1" ht="25.7" customHeight="1">
      <c r="A139" s="36"/>
      <c r="B139" s="37"/>
      <c r="C139" s="30" t="s">
        <v>23</v>
      </c>
      <c r="D139" s="38"/>
      <c r="E139" s="38"/>
      <c r="F139" s="28" t="str">
        <f>E17</f>
        <v>Slovenské národné múzeum Bratislava</v>
      </c>
      <c r="G139" s="38"/>
      <c r="H139" s="38"/>
      <c r="I139" s="30" t="s">
        <v>29</v>
      </c>
      <c r="J139" s="33" t="str">
        <f>E23</f>
        <v>Štúdio J  J s.r.o. Levoča</v>
      </c>
      <c r="K139" s="38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63" s="2" customFormat="1" ht="15.2" customHeight="1">
      <c r="A140" s="36"/>
      <c r="B140" s="37"/>
      <c r="C140" s="30" t="s">
        <v>27</v>
      </c>
      <c r="D140" s="38"/>
      <c r="E140" s="38"/>
      <c r="F140" s="28" t="str">
        <f>IF(E20="","",E20)</f>
        <v>Vyplň údaj</v>
      </c>
      <c r="G140" s="38"/>
      <c r="H140" s="38"/>
      <c r="I140" s="30" t="s">
        <v>31</v>
      </c>
      <c r="J140" s="33" t="str">
        <f>E26</f>
        <v>Anna Hricová</v>
      </c>
      <c r="K140" s="38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63" s="2" customFormat="1" ht="10.35" customHeight="1">
      <c r="A141" s="36"/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63" s="11" customFormat="1" ht="29.25" customHeight="1">
      <c r="A142" s="187"/>
      <c r="B142" s="188"/>
      <c r="C142" s="189" t="s">
        <v>189</v>
      </c>
      <c r="D142" s="190" t="s">
        <v>62</v>
      </c>
      <c r="E142" s="190" t="s">
        <v>58</v>
      </c>
      <c r="F142" s="190" t="s">
        <v>59</v>
      </c>
      <c r="G142" s="190" t="s">
        <v>190</v>
      </c>
      <c r="H142" s="190" t="s">
        <v>191</v>
      </c>
      <c r="I142" s="190" t="s">
        <v>192</v>
      </c>
      <c r="J142" s="191" t="s">
        <v>158</v>
      </c>
      <c r="K142" s="192" t="s">
        <v>193</v>
      </c>
      <c r="L142" s="193"/>
      <c r="M142" s="77" t="s">
        <v>1</v>
      </c>
      <c r="N142" s="78" t="s">
        <v>41</v>
      </c>
      <c r="O142" s="78" t="s">
        <v>194</v>
      </c>
      <c r="P142" s="78" t="s">
        <v>195</v>
      </c>
      <c r="Q142" s="78" t="s">
        <v>196</v>
      </c>
      <c r="R142" s="78" t="s">
        <v>197</v>
      </c>
      <c r="S142" s="78" t="s">
        <v>198</v>
      </c>
      <c r="T142" s="79" t="s">
        <v>199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</row>
    <row r="143" spans="1:63" s="2" customFormat="1" ht="22.9" customHeight="1">
      <c r="A143" s="36"/>
      <c r="B143" s="37"/>
      <c r="C143" s="84" t="s">
        <v>155</v>
      </c>
      <c r="D143" s="38"/>
      <c r="E143" s="38"/>
      <c r="F143" s="38"/>
      <c r="G143" s="38"/>
      <c r="H143" s="38"/>
      <c r="I143" s="38"/>
      <c r="J143" s="194">
        <f>BK143</f>
        <v>0</v>
      </c>
      <c r="K143" s="38"/>
      <c r="L143" s="39"/>
      <c r="M143" s="80"/>
      <c r="N143" s="195"/>
      <c r="O143" s="81"/>
      <c r="P143" s="196">
        <f>P144</f>
        <v>0</v>
      </c>
      <c r="Q143" s="81"/>
      <c r="R143" s="196">
        <f>R144</f>
        <v>0</v>
      </c>
      <c r="S143" s="81"/>
      <c r="T143" s="197">
        <f>T144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76</v>
      </c>
      <c r="AU143" s="18" t="s">
        <v>160</v>
      </c>
      <c r="BK143" s="198">
        <f>BK144</f>
        <v>0</v>
      </c>
    </row>
    <row r="144" spans="1:63" s="12" customFormat="1" ht="25.9" customHeight="1">
      <c r="B144" s="199"/>
      <c r="C144" s="200"/>
      <c r="D144" s="201" t="s">
        <v>76</v>
      </c>
      <c r="E144" s="202" t="s">
        <v>1471</v>
      </c>
      <c r="F144" s="202" t="s">
        <v>1472</v>
      </c>
      <c r="G144" s="200"/>
      <c r="H144" s="200"/>
      <c r="I144" s="203"/>
      <c r="J144" s="204">
        <f>BK144</f>
        <v>0</v>
      </c>
      <c r="K144" s="200"/>
      <c r="L144" s="205"/>
      <c r="M144" s="206"/>
      <c r="N144" s="207"/>
      <c r="O144" s="207"/>
      <c r="P144" s="208">
        <f>P145+P217+P227+P238+P244+P260+P265+P269+P284+P288+P299+P305</f>
        <v>0</v>
      </c>
      <c r="Q144" s="207"/>
      <c r="R144" s="208">
        <f>R145+R217+R227+R238+R244+R260+R265+R269+R284+R288+R299+R305</f>
        <v>0</v>
      </c>
      <c r="S144" s="207"/>
      <c r="T144" s="209">
        <f>T145+T217+T227+T238+T244+T260+T265+T269+T284+T288+T299+T305</f>
        <v>0</v>
      </c>
      <c r="AR144" s="210" t="s">
        <v>81</v>
      </c>
      <c r="AT144" s="211" t="s">
        <v>76</v>
      </c>
      <c r="AU144" s="211" t="s">
        <v>77</v>
      </c>
      <c r="AY144" s="210" t="s">
        <v>202</v>
      </c>
      <c r="BK144" s="212">
        <f>BK145+BK217+BK227+BK238+BK244+BK260+BK265+BK269+BK284+BK288+BK299+BK305</f>
        <v>0</v>
      </c>
    </row>
    <row r="145" spans="1:65" s="12" customFormat="1" ht="22.9" customHeight="1">
      <c r="B145" s="199"/>
      <c r="C145" s="200"/>
      <c r="D145" s="201" t="s">
        <v>76</v>
      </c>
      <c r="E145" s="213" t="s">
        <v>1473</v>
      </c>
      <c r="F145" s="213" t="s">
        <v>1474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SUM(P146:P216)</f>
        <v>0</v>
      </c>
      <c r="Q145" s="207"/>
      <c r="R145" s="208">
        <f>SUM(R146:R216)</f>
        <v>0</v>
      </c>
      <c r="S145" s="207"/>
      <c r="T145" s="209">
        <f>SUM(T146:T216)</f>
        <v>0</v>
      </c>
      <c r="AR145" s="210" t="s">
        <v>81</v>
      </c>
      <c r="AT145" s="211" t="s">
        <v>76</v>
      </c>
      <c r="AU145" s="211" t="s">
        <v>81</v>
      </c>
      <c r="AY145" s="210" t="s">
        <v>202</v>
      </c>
      <c r="BK145" s="212">
        <f>SUM(BK146:BK216)</f>
        <v>0</v>
      </c>
    </row>
    <row r="146" spans="1:65" s="2" customFormat="1" ht="14.45" customHeight="1">
      <c r="A146" s="36"/>
      <c r="B146" s="37"/>
      <c r="C146" s="215" t="s">
        <v>81</v>
      </c>
      <c r="D146" s="215" t="s">
        <v>204</v>
      </c>
      <c r="E146" s="216" t="s">
        <v>1475</v>
      </c>
      <c r="F146" s="217" t="s">
        <v>1476</v>
      </c>
      <c r="G146" s="218" t="s">
        <v>230</v>
      </c>
      <c r="H146" s="219">
        <v>1</v>
      </c>
      <c r="I146" s="220"/>
      <c r="J146" s="221">
        <f t="shared" ref="J146:J177" si="5">ROUND(I146*H146,2)</f>
        <v>0</v>
      </c>
      <c r="K146" s="222"/>
      <c r="L146" s="39"/>
      <c r="M146" s="223" t="s">
        <v>1</v>
      </c>
      <c r="N146" s="224" t="s">
        <v>43</v>
      </c>
      <c r="O146" s="73"/>
      <c r="P146" s="225">
        <f t="shared" ref="P146:P177" si="6">O146*H146</f>
        <v>0</v>
      </c>
      <c r="Q146" s="225">
        <v>0</v>
      </c>
      <c r="R146" s="225">
        <f t="shared" ref="R146:R177" si="7">Q146*H146</f>
        <v>0</v>
      </c>
      <c r="S146" s="225">
        <v>0</v>
      </c>
      <c r="T146" s="226">
        <f t="shared" ref="T146:T177" si="8"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569</v>
      </c>
      <c r="AT146" s="227" t="s">
        <v>204</v>
      </c>
      <c r="AU146" s="227" t="s">
        <v>87</v>
      </c>
      <c r="AY146" s="18" t="s">
        <v>202</v>
      </c>
      <c r="BE146" s="122">
        <f t="shared" ref="BE146:BE177" si="9">IF(N146="základná",J146,0)</f>
        <v>0</v>
      </c>
      <c r="BF146" s="122">
        <f t="shared" ref="BF146:BF177" si="10">IF(N146="znížená",J146,0)</f>
        <v>0</v>
      </c>
      <c r="BG146" s="122">
        <f t="shared" ref="BG146:BG177" si="11">IF(N146="zákl. prenesená",J146,0)</f>
        <v>0</v>
      </c>
      <c r="BH146" s="122">
        <f t="shared" ref="BH146:BH177" si="12">IF(N146="zníž. prenesená",J146,0)</f>
        <v>0</v>
      </c>
      <c r="BI146" s="122">
        <f t="shared" ref="BI146:BI177" si="13">IF(N146="nulová",J146,0)</f>
        <v>0</v>
      </c>
      <c r="BJ146" s="18" t="s">
        <v>87</v>
      </c>
      <c r="BK146" s="122">
        <f t="shared" ref="BK146:BK177" si="14">ROUND(I146*H146,2)</f>
        <v>0</v>
      </c>
      <c r="BL146" s="18" t="s">
        <v>569</v>
      </c>
      <c r="BM146" s="227" t="s">
        <v>1477</v>
      </c>
    </row>
    <row r="147" spans="1:65" s="2" customFormat="1" ht="24.2" customHeight="1">
      <c r="A147" s="36"/>
      <c r="B147" s="37"/>
      <c r="C147" s="215" t="s">
        <v>87</v>
      </c>
      <c r="D147" s="215" t="s">
        <v>204</v>
      </c>
      <c r="E147" s="216" t="s">
        <v>1478</v>
      </c>
      <c r="F147" s="217" t="s">
        <v>1479</v>
      </c>
      <c r="G147" s="218" t="s">
        <v>287</v>
      </c>
      <c r="H147" s="219">
        <v>1</v>
      </c>
      <c r="I147" s="220"/>
      <c r="J147" s="221">
        <f t="shared" si="5"/>
        <v>0</v>
      </c>
      <c r="K147" s="222"/>
      <c r="L147" s="39"/>
      <c r="M147" s="223" t="s">
        <v>1</v>
      </c>
      <c r="N147" s="224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569</v>
      </c>
      <c r="AT147" s="227" t="s">
        <v>204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1480</v>
      </c>
    </row>
    <row r="148" spans="1:65" s="2" customFormat="1" ht="24.2" customHeight="1">
      <c r="A148" s="36"/>
      <c r="B148" s="37"/>
      <c r="C148" s="215" t="s">
        <v>215</v>
      </c>
      <c r="D148" s="215" t="s">
        <v>204</v>
      </c>
      <c r="E148" s="216" t="s">
        <v>1481</v>
      </c>
      <c r="F148" s="217" t="s">
        <v>1482</v>
      </c>
      <c r="G148" s="218" t="s">
        <v>230</v>
      </c>
      <c r="H148" s="219">
        <v>26</v>
      </c>
      <c r="I148" s="220"/>
      <c r="J148" s="221">
        <f t="shared" si="5"/>
        <v>0</v>
      </c>
      <c r="K148" s="222"/>
      <c r="L148" s="39"/>
      <c r="M148" s="223" t="s">
        <v>1</v>
      </c>
      <c r="N148" s="224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569</v>
      </c>
      <c r="AT148" s="227" t="s">
        <v>204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1483</v>
      </c>
    </row>
    <row r="149" spans="1:65" s="2" customFormat="1" ht="14.45" customHeight="1">
      <c r="A149" s="36"/>
      <c r="B149" s="37"/>
      <c r="C149" s="272" t="s">
        <v>208</v>
      </c>
      <c r="D149" s="272" t="s">
        <v>489</v>
      </c>
      <c r="E149" s="273" t="s">
        <v>1484</v>
      </c>
      <c r="F149" s="274" t="s">
        <v>1485</v>
      </c>
      <c r="G149" s="275" t="s">
        <v>230</v>
      </c>
      <c r="H149" s="276">
        <v>26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1487</v>
      </c>
    </row>
    <row r="150" spans="1:65" s="2" customFormat="1" ht="14.45" customHeight="1">
      <c r="A150" s="36"/>
      <c r="B150" s="37"/>
      <c r="C150" s="215" t="s">
        <v>119</v>
      </c>
      <c r="D150" s="215" t="s">
        <v>204</v>
      </c>
      <c r="E150" s="216" t="s">
        <v>1488</v>
      </c>
      <c r="F150" s="217" t="s">
        <v>1489</v>
      </c>
      <c r="G150" s="218" t="s">
        <v>287</v>
      </c>
      <c r="H150" s="219">
        <v>1</v>
      </c>
      <c r="I150" s="220"/>
      <c r="J150" s="221">
        <f t="shared" si="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569</v>
      </c>
      <c r="AT150" s="227" t="s">
        <v>204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1490</v>
      </c>
    </row>
    <row r="151" spans="1:65" s="2" customFormat="1" ht="14.45" customHeight="1">
      <c r="A151" s="36"/>
      <c r="B151" s="37"/>
      <c r="C151" s="272" t="s">
        <v>122</v>
      </c>
      <c r="D151" s="272" t="s">
        <v>489</v>
      </c>
      <c r="E151" s="273" t="s">
        <v>1491</v>
      </c>
      <c r="F151" s="274" t="s">
        <v>1492</v>
      </c>
      <c r="G151" s="275" t="s">
        <v>287</v>
      </c>
      <c r="H151" s="276">
        <v>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276</v>
      </c>
    </row>
    <row r="152" spans="1:65" s="2" customFormat="1" ht="24.2" customHeight="1">
      <c r="A152" s="36"/>
      <c r="B152" s="37"/>
      <c r="C152" s="215" t="s">
        <v>239</v>
      </c>
      <c r="D152" s="215" t="s">
        <v>204</v>
      </c>
      <c r="E152" s="216" t="s">
        <v>1493</v>
      </c>
      <c r="F152" s="217" t="s">
        <v>1494</v>
      </c>
      <c r="G152" s="218" t="s">
        <v>287</v>
      </c>
      <c r="H152" s="219">
        <v>2</v>
      </c>
      <c r="I152" s="220"/>
      <c r="J152" s="221">
        <f t="shared" si="5"/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1495</v>
      </c>
    </row>
    <row r="153" spans="1:65" s="2" customFormat="1" ht="24.2" customHeight="1">
      <c r="A153" s="36"/>
      <c r="B153" s="37"/>
      <c r="C153" s="215" t="s">
        <v>244</v>
      </c>
      <c r="D153" s="215" t="s">
        <v>204</v>
      </c>
      <c r="E153" s="216" t="s">
        <v>1496</v>
      </c>
      <c r="F153" s="217" t="s">
        <v>1497</v>
      </c>
      <c r="G153" s="218" t="s">
        <v>230</v>
      </c>
      <c r="H153" s="219">
        <v>65</v>
      </c>
      <c r="I153" s="220"/>
      <c r="J153" s="221">
        <f t="shared" si="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569</v>
      </c>
      <c r="AT153" s="227" t="s">
        <v>204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1498</v>
      </c>
    </row>
    <row r="154" spans="1:65" s="2" customFormat="1" ht="24.2" customHeight="1">
      <c r="A154" s="36"/>
      <c r="B154" s="37"/>
      <c r="C154" s="215" t="s">
        <v>249</v>
      </c>
      <c r="D154" s="215" t="s">
        <v>204</v>
      </c>
      <c r="E154" s="216" t="s">
        <v>1499</v>
      </c>
      <c r="F154" s="217" t="s">
        <v>1500</v>
      </c>
      <c r="G154" s="218" t="s">
        <v>230</v>
      </c>
      <c r="H154" s="219">
        <v>2478</v>
      </c>
      <c r="I154" s="220"/>
      <c r="J154" s="221">
        <f t="shared" si="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1501</v>
      </c>
    </row>
    <row r="155" spans="1:65" s="2" customFormat="1" ht="14.45" customHeight="1">
      <c r="A155" s="36"/>
      <c r="B155" s="37"/>
      <c r="C155" s="272" t="s">
        <v>253</v>
      </c>
      <c r="D155" s="272" t="s">
        <v>489</v>
      </c>
      <c r="E155" s="273" t="s">
        <v>1502</v>
      </c>
      <c r="F155" s="274" t="s">
        <v>1503</v>
      </c>
      <c r="G155" s="275" t="s">
        <v>230</v>
      </c>
      <c r="H155" s="276">
        <v>230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1486</v>
      </c>
      <c r="AT155" s="227" t="s">
        <v>489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1504</v>
      </c>
    </row>
    <row r="156" spans="1:65" s="2" customFormat="1" ht="14.45" customHeight="1">
      <c r="A156" s="36"/>
      <c r="B156" s="37"/>
      <c r="C156" s="272" t="s">
        <v>125</v>
      </c>
      <c r="D156" s="272" t="s">
        <v>489</v>
      </c>
      <c r="E156" s="273" t="s">
        <v>1505</v>
      </c>
      <c r="F156" s="274" t="s">
        <v>1506</v>
      </c>
      <c r="G156" s="275" t="s">
        <v>230</v>
      </c>
      <c r="H156" s="276">
        <v>1087</v>
      </c>
      <c r="I156" s="277"/>
      <c r="J156" s="278">
        <f t="shared" si="5"/>
        <v>0</v>
      </c>
      <c r="K156" s="279"/>
      <c r="L156" s="280"/>
      <c r="M156" s="281" t="s">
        <v>1</v>
      </c>
      <c r="N156" s="282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1486</v>
      </c>
      <c r="AT156" s="227" t="s">
        <v>489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351</v>
      </c>
    </row>
    <row r="157" spans="1:65" s="2" customFormat="1" ht="14.45" customHeight="1">
      <c r="A157" s="36"/>
      <c r="B157" s="37"/>
      <c r="C157" s="272" t="s">
        <v>266</v>
      </c>
      <c r="D157" s="272" t="s">
        <v>489</v>
      </c>
      <c r="E157" s="273" t="s">
        <v>1507</v>
      </c>
      <c r="F157" s="274" t="s">
        <v>1508</v>
      </c>
      <c r="G157" s="275" t="s">
        <v>230</v>
      </c>
      <c r="H157" s="276">
        <v>811</v>
      </c>
      <c r="I157" s="277"/>
      <c r="J157" s="278">
        <f t="shared" si="5"/>
        <v>0</v>
      </c>
      <c r="K157" s="279"/>
      <c r="L157" s="280"/>
      <c r="M157" s="281" t="s">
        <v>1</v>
      </c>
      <c r="N157" s="282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1486</v>
      </c>
      <c r="AT157" s="227" t="s">
        <v>489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359</v>
      </c>
    </row>
    <row r="158" spans="1:65" s="2" customFormat="1" ht="14.45" customHeight="1">
      <c r="A158" s="36"/>
      <c r="B158" s="37"/>
      <c r="C158" s="272" t="s">
        <v>271</v>
      </c>
      <c r="D158" s="272" t="s">
        <v>489</v>
      </c>
      <c r="E158" s="273" t="s">
        <v>1509</v>
      </c>
      <c r="F158" s="274" t="s">
        <v>1510</v>
      </c>
      <c r="G158" s="275" t="s">
        <v>230</v>
      </c>
      <c r="H158" s="276">
        <v>41</v>
      </c>
      <c r="I158" s="277"/>
      <c r="J158" s="278">
        <f t="shared" si="5"/>
        <v>0</v>
      </c>
      <c r="K158" s="279"/>
      <c r="L158" s="280"/>
      <c r="M158" s="281" t="s">
        <v>1</v>
      </c>
      <c r="N158" s="282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1486</v>
      </c>
      <c r="AT158" s="227" t="s">
        <v>489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569</v>
      </c>
      <c r="BM158" s="227" t="s">
        <v>368</v>
      </c>
    </row>
    <row r="159" spans="1:65" s="2" customFormat="1" ht="14.45" customHeight="1">
      <c r="A159" s="36"/>
      <c r="B159" s="37"/>
      <c r="C159" s="272" t="s">
        <v>276</v>
      </c>
      <c r="D159" s="272" t="s">
        <v>489</v>
      </c>
      <c r="E159" s="273" t="s">
        <v>1511</v>
      </c>
      <c r="F159" s="274" t="s">
        <v>1512</v>
      </c>
      <c r="G159" s="275" t="s">
        <v>230</v>
      </c>
      <c r="H159" s="276">
        <v>152</v>
      </c>
      <c r="I159" s="277"/>
      <c r="J159" s="278">
        <f t="shared" si="5"/>
        <v>0</v>
      </c>
      <c r="K159" s="279"/>
      <c r="L159" s="280"/>
      <c r="M159" s="281" t="s">
        <v>1</v>
      </c>
      <c r="N159" s="282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1486</v>
      </c>
      <c r="AT159" s="227" t="s">
        <v>489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569</v>
      </c>
      <c r="BM159" s="227" t="s">
        <v>379</v>
      </c>
    </row>
    <row r="160" spans="1:65" s="2" customFormat="1" ht="14.45" customHeight="1">
      <c r="A160" s="36"/>
      <c r="B160" s="37"/>
      <c r="C160" s="272" t="s">
        <v>284</v>
      </c>
      <c r="D160" s="272" t="s">
        <v>489</v>
      </c>
      <c r="E160" s="273" t="s">
        <v>1513</v>
      </c>
      <c r="F160" s="274" t="s">
        <v>1514</v>
      </c>
      <c r="G160" s="275" t="s">
        <v>230</v>
      </c>
      <c r="H160" s="276">
        <v>65</v>
      </c>
      <c r="I160" s="277"/>
      <c r="J160" s="278">
        <f t="shared" si="5"/>
        <v>0</v>
      </c>
      <c r="K160" s="279"/>
      <c r="L160" s="280"/>
      <c r="M160" s="281" t="s">
        <v>1</v>
      </c>
      <c r="N160" s="282" t="s">
        <v>43</v>
      </c>
      <c r="O160" s="73"/>
      <c r="P160" s="225">
        <f t="shared" si="6"/>
        <v>0</v>
      </c>
      <c r="Q160" s="225">
        <v>0</v>
      </c>
      <c r="R160" s="225">
        <f t="shared" si="7"/>
        <v>0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1486</v>
      </c>
      <c r="AT160" s="227" t="s">
        <v>489</v>
      </c>
      <c r="AU160" s="227" t="s">
        <v>87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569</v>
      </c>
      <c r="BM160" s="227" t="s">
        <v>390</v>
      </c>
    </row>
    <row r="161" spans="1:65" s="2" customFormat="1" ht="14.45" customHeight="1">
      <c r="A161" s="36"/>
      <c r="B161" s="37"/>
      <c r="C161" s="272" t="s">
        <v>289</v>
      </c>
      <c r="D161" s="272" t="s">
        <v>489</v>
      </c>
      <c r="E161" s="273" t="s">
        <v>1515</v>
      </c>
      <c r="F161" s="274" t="s">
        <v>1516</v>
      </c>
      <c r="G161" s="275" t="s">
        <v>230</v>
      </c>
      <c r="H161" s="276">
        <v>92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0</v>
      </c>
      <c r="R161" s="225">
        <f t="shared" si="7"/>
        <v>0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87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569</v>
      </c>
      <c r="BM161" s="227" t="s">
        <v>400</v>
      </c>
    </row>
    <row r="162" spans="1:65" s="2" customFormat="1" ht="24.2" customHeight="1">
      <c r="A162" s="36"/>
      <c r="B162" s="37"/>
      <c r="C162" s="215" t="s">
        <v>301</v>
      </c>
      <c r="D162" s="215" t="s">
        <v>204</v>
      </c>
      <c r="E162" s="216" t="s">
        <v>1517</v>
      </c>
      <c r="F162" s="217" t="s">
        <v>1518</v>
      </c>
      <c r="G162" s="218" t="s">
        <v>230</v>
      </c>
      <c r="H162" s="219">
        <v>18</v>
      </c>
      <c r="I162" s="220"/>
      <c r="J162" s="221">
        <f t="shared" si="5"/>
        <v>0</v>
      </c>
      <c r="K162" s="222"/>
      <c r="L162" s="39"/>
      <c r="M162" s="223" t="s">
        <v>1</v>
      </c>
      <c r="N162" s="224" t="s">
        <v>43</v>
      </c>
      <c r="O162" s="73"/>
      <c r="P162" s="225">
        <f t="shared" si="6"/>
        <v>0</v>
      </c>
      <c r="Q162" s="225">
        <v>0</v>
      </c>
      <c r="R162" s="225">
        <f t="shared" si="7"/>
        <v>0</v>
      </c>
      <c r="S162" s="225">
        <v>0</v>
      </c>
      <c r="T162" s="226">
        <f t="shared" si="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569</v>
      </c>
      <c r="AT162" s="227" t="s">
        <v>204</v>
      </c>
      <c r="AU162" s="227" t="s">
        <v>87</v>
      </c>
      <c r="AY162" s="18" t="s">
        <v>202</v>
      </c>
      <c r="BE162" s="122">
        <f t="shared" si="9"/>
        <v>0</v>
      </c>
      <c r="BF162" s="122">
        <f t="shared" si="10"/>
        <v>0</v>
      </c>
      <c r="BG162" s="122">
        <f t="shared" si="11"/>
        <v>0</v>
      </c>
      <c r="BH162" s="122">
        <f t="shared" si="12"/>
        <v>0</v>
      </c>
      <c r="BI162" s="122">
        <f t="shared" si="13"/>
        <v>0</v>
      </c>
      <c r="BJ162" s="18" t="s">
        <v>87</v>
      </c>
      <c r="BK162" s="122">
        <f t="shared" si="14"/>
        <v>0</v>
      </c>
      <c r="BL162" s="18" t="s">
        <v>569</v>
      </c>
      <c r="BM162" s="227" t="s">
        <v>1519</v>
      </c>
    </row>
    <row r="163" spans="1:65" s="2" customFormat="1" ht="14.45" customHeight="1">
      <c r="A163" s="36"/>
      <c r="B163" s="37"/>
      <c r="C163" s="272" t="s">
        <v>322</v>
      </c>
      <c r="D163" s="272" t="s">
        <v>489</v>
      </c>
      <c r="E163" s="273" t="s">
        <v>1520</v>
      </c>
      <c r="F163" s="274" t="s">
        <v>1521</v>
      </c>
      <c r="G163" s="275" t="s">
        <v>230</v>
      </c>
      <c r="H163" s="276">
        <v>18</v>
      </c>
      <c r="I163" s="277"/>
      <c r="J163" s="278">
        <f t="shared" si="5"/>
        <v>0</v>
      </c>
      <c r="K163" s="279"/>
      <c r="L163" s="280"/>
      <c r="M163" s="281" t="s">
        <v>1</v>
      </c>
      <c r="N163" s="282" t="s">
        <v>43</v>
      </c>
      <c r="O163" s="73"/>
      <c r="P163" s="225">
        <f t="shared" si="6"/>
        <v>0</v>
      </c>
      <c r="Q163" s="225">
        <v>0</v>
      </c>
      <c r="R163" s="225">
        <f t="shared" si="7"/>
        <v>0</v>
      </c>
      <c r="S163" s="225">
        <v>0</v>
      </c>
      <c r="T163" s="226">
        <f t="shared" si="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1486</v>
      </c>
      <c r="AT163" s="227" t="s">
        <v>489</v>
      </c>
      <c r="AU163" s="227" t="s">
        <v>87</v>
      </c>
      <c r="AY163" s="18" t="s">
        <v>202</v>
      </c>
      <c r="BE163" s="122">
        <f t="shared" si="9"/>
        <v>0</v>
      </c>
      <c r="BF163" s="122">
        <f t="shared" si="10"/>
        <v>0</v>
      </c>
      <c r="BG163" s="122">
        <f t="shared" si="11"/>
        <v>0</v>
      </c>
      <c r="BH163" s="122">
        <f t="shared" si="12"/>
        <v>0</v>
      </c>
      <c r="BI163" s="122">
        <f t="shared" si="13"/>
        <v>0</v>
      </c>
      <c r="BJ163" s="18" t="s">
        <v>87</v>
      </c>
      <c r="BK163" s="122">
        <f t="shared" si="14"/>
        <v>0</v>
      </c>
      <c r="BL163" s="18" t="s">
        <v>569</v>
      </c>
      <c r="BM163" s="227" t="s">
        <v>430</v>
      </c>
    </row>
    <row r="164" spans="1:65" s="2" customFormat="1" ht="24.2" customHeight="1">
      <c r="A164" s="36"/>
      <c r="B164" s="37"/>
      <c r="C164" s="215" t="s">
        <v>328</v>
      </c>
      <c r="D164" s="215" t="s">
        <v>204</v>
      </c>
      <c r="E164" s="216" t="s">
        <v>1522</v>
      </c>
      <c r="F164" s="217" t="s">
        <v>1523</v>
      </c>
      <c r="G164" s="218" t="s">
        <v>287</v>
      </c>
      <c r="H164" s="219">
        <v>2</v>
      </c>
      <c r="I164" s="220"/>
      <c r="J164" s="221">
        <f t="shared" si="5"/>
        <v>0</v>
      </c>
      <c r="K164" s="222"/>
      <c r="L164" s="39"/>
      <c r="M164" s="223" t="s">
        <v>1</v>
      </c>
      <c r="N164" s="224" t="s">
        <v>43</v>
      </c>
      <c r="O164" s="73"/>
      <c r="P164" s="225">
        <f t="shared" si="6"/>
        <v>0</v>
      </c>
      <c r="Q164" s="225">
        <v>0</v>
      </c>
      <c r="R164" s="225">
        <f t="shared" si="7"/>
        <v>0</v>
      </c>
      <c r="S164" s="225">
        <v>0</v>
      </c>
      <c r="T164" s="226">
        <f t="shared" si="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569</v>
      </c>
      <c r="AT164" s="227" t="s">
        <v>204</v>
      </c>
      <c r="AU164" s="227" t="s">
        <v>87</v>
      </c>
      <c r="AY164" s="18" t="s">
        <v>202</v>
      </c>
      <c r="BE164" s="122">
        <f t="shared" si="9"/>
        <v>0</v>
      </c>
      <c r="BF164" s="122">
        <f t="shared" si="10"/>
        <v>0</v>
      </c>
      <c r="BG164" s="122">
        <f t="shared" si="11"/>
        <v>0</v>
      </c>
      <c r="BH164" s="122">
        <f t="shared" si="12"/>
        <v>0</v>
      </c>
      <c r="BI164" s="122">
        <f t="shared" si="13"/>
        <v>0</v>
      </c>
      <c r="BJ164" s="18" t="s">
        <v>87</v>
      </c>
      <c r="BK164" s="122">
        <f t="shared" si="14"/>
        <v>0</v>
      </c>
      <c r="BL164" s="18" t="s">
        <v>569</v>
      </c>
      <c r="BM164" s="227" t="s">
        <v>447</v>
      </c>
    </row>
    <row r="165" spans="1:65" s="2" customFormat="1" ht="24.2" customHeight="1">
      <c r="A165" s="36"/>
      <c r="B165" s="37"/>
      <c r="C165" s="215" t="s">
        <v>7</v>
      </c>
      <c r="D165" s="215" t="s">
        <v>204</v>
      </c>
      <c r="E165" s="216" t="s">
        <v>1524</v>
      </c>
      <c r="F165" s="217" t="s">
        <v>1525</v>
      </c>
      <c r="G165" s="218" t="s">
        <v>287</v>
      </c>
      <c r="H165" s="219">
        <v>44</v>
      </c>
      <c r="I165" s="220"/>
      <c r="J165" s="221">
        <f t="shared" si="5"/>
        <v>0</v>
      </c>
      <c r="K165" s="222"/>
      <c r="L165" s="39"/>
      <c r="M165" s="223" t="s">
        <v>1</v>
      </c>
      <c r="N165" s="224" t="s">
        <v>43</v>
      </c>
      <c r="O165" s="73"/>
      <c r="P165" s="225">
        <f t="shared" si="6"/>
        <v>0</v>
      </c>
      <c r="Q165" s="225">
        <v>0</v>
      </c>
      <c r="R165" s="225">
        <f t="shared" si="7"/>
        <v>0</v>
      </c>
      <c r="S165" s="225">
        <v>0</v>
      </c>
      <c r="T165" s="226">
        <f t="shared" si="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569</v>
      </c>
      <c r="AT165" s="227" t="s">
        <v>204</v>
      </c>
      <c r="AU165" s="227" t="s">
        <v>87</v>
      </c>
      <c r="AY165" s="18" t="s">
        <v>202</v>
      </c>
      <c r="BE165" s="122">
        <f t="shared" si="9"/>
        <v>0</v>
      </c>
      <c r="BF165" s="122">
        <f t="shared" si="10"/>
        <v>0</v>
      </c>
      <c r="BG165" s="122">
        <f t="shared" si="11"/>
        <v>0</v>
      </c>
      <c r="BH165" s="122">
        <f t="shared" si="12"/>
        <v>0</v>
      </c>
      <c r="BI165" s="122">
        <f t="shared" si="13"/>
        <v>0</v>
      </c>
      <c r="BJ165" s="18" t="s">
        <v>87</v>
      </c>
      <c r="BK165" s="122">
        <f t="shared" si="14"/>
        <v>0</v>
      </c>
      <c r="BL165" s="18" t="s">
        <v>569</v>
      </c>
      <c r="BM165" s="227" t="s">
        <v>1526</v>
      </c>
    </row>
    <row r="166" spans="1:65" s="2" customFormat="1" ht="24.2" customHeight="1">
      <c r="A166" s="36"/>
      <c r="B166" s="37"/>
      <c r="C166" s="215" t="s">
        <v>339</v>
      </c>
      <c r="D166" s="215" t="s">
        <v>204</v>
      </c>
      <c r="E166" s="216" t="s">
        <v>1527</v>
      </c>
      <c r="F166" s="217" t="s">
        <v>1528</v>
      </c>
      <c r="G166" s="218" t="s">
        <v>287</v>
      </c>
      <c r="H166" s="219">
        <v>10</v>
      </c>
      <c r="I166" s="220"/>
      <c r="J166" s="221">
        <f t="shared" si="5"/>
        <v>0</v>
      </c>
      <c r="K166" s="222"/>
      <c r="L166" s="39"/>
      <c r="M166" s="223" t="s">
        <v>1</v>
      </c>
      <c r="N166" s="224" t="s">
        <v>43</v>
      </c>
      <c r="O166" s="73"/>
      <c r="P166" s="225">
        <f t="shared" si="6"/>
        <v>0</v>
      </c>
      <c r="Q166" s="225">
        <v>0</v>
      </c>
      <c r="R166" s="225">
        <f t="shared" si="7"/>
        <v>0</v>
      </c>
      <c r="S166" s="225">
        <v>0</v>
      </c>
      <c r="T166" s="226">
        <f t="shared" si="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569</v>
      </c>
      <c r="AT166" s="227" t="s">
        <v>204</v>
      </c>
      <c r="AU166" s="227" t="s">
        <v>87</v>
      </c>
      <c r="AY166" s="18" t="s">
        <v>202</v>
      </c>
      <c r="BE166" s="122">
        <f t="shared" si="9"/>
        <v>0</v>
      </c>
      <c r="BF166" s="122">
        <f t="shared" si="10"/>
        <v>0</v>
      </c>
      <c r="BG166" s="122">
        <f t="shared" si="11"/>
        <v>0</v>
      </c>
      <c r="BH166" s="122">
        <f t="shared" si="12"/>
        <v>0</v>
      </c>
      <c r="BI166" s="122">
        <f t="shared" si="13"/>
        <v>0</v>
      </c>
      <c r="BJ166" s="18" t="s">
        <v>87</v>
      </c>
      <c r="BK166" s="122">
        <f t="shared" si="14"/>
        <v>0</v>
      </c>
      <c r="BL166" s="18" t="s">
        <v>569</v>
      </c>
      <c r="BM166" s="227" t="s">
        <v>1529</v>
      </c>
    </row>
    <row r="167" spans="1:65" s="2" customFormat="1" ht="24.2" customHeight="1">
      <c r="A167" s="36"/>
      <c r="B167" s="37"/>
      <c r="C167" s="215" t="s">
        <v>343</v>
      </c>
      <c r="D167" s="215" t="s">
        <v>204</v>
      </c>
      <c r="E167" s="216" t="s">
        <v>1530</v>
      </c>
      <c r="F167" s="217" t="s">
        <v>1531</v>
      </c>
      <c r="G167" s="218" t="s">
        <v>230</v>
      </c>
      <c r="H167" s="219">
        <v>23</v>
      </c>
      <c r="I167" s="220"/>
      <c r="J167" s="221">
        <f t="shared" si="5"/>
        <v>0</v>
      </c>
      <c r="K167" s="222"/>
      <c r="L167" s="39"/>
      <c r="M167" s="223" t="s">
        <v>1</v>
      </c>
      <c r="N167" s="224" t="s">
        <v>43</v>
      </c>
      <c r="O167" s="73"/>
      <c r="P167" s="225">
        <f t="shared" si="6"/>
        <v>0</v>
      </c>
      <c r="Q167" s="225">
        <v>0</v>
      </c>
      <c r="R167" s="225">
        <f t="shared" si="7"/>
        <v>0</v>
      </c>
      <c r="S167" s="225">
        <v>0</v>
      </c>
      <c r="T167" s="226">
        <f t="shared" si="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569</v>
      </c>
      <c r="AT167" s="227" t="s">
        <v>204</v>
      </c>
      <c r="AU167" s="227" t="s">
        <v>87</v>
      </c>
      <c r="AY167" s="18" t="s">
        <v>202</v>
      </c>
      <c r="BE167" s="122">
        <f t="shared" si="9"/>
        <v>0</v>
      </c>
      <c r="BF167" s="122">
        <f t="shared" si="10"/>
        <v>0</v>
      </c>
      <c r="BG167" s="122">
        <f t="shared" si="11"/>
        <v>0</v>
      </c>
      <c r="BH167" s="122">
        <f t="shared" si="12"/>
        <v>0</v>
      </c>
      <c r="BI167" s="122">
        <f t="shared" si="13"/>
        <v>0</v>
      </c>
      <c r="BJ167" s="18" t="s">
        <v>87</v>
      </c>
      <c r="BK167" s="122">
        <f t="shared" si="14"/>
        <v>0</v>
      </c>
      <c r="BL167" s="18" t="s">
        <v>569</v>
      </c>
      <c r="BM167" s="227" t="s">
        <v>1532</v>
      </c>
    </row>
    <row r="168" spans="1:65" s="2" customFormat="1" ht="37.9" customHeight="1">
      <c r="A168" s="36"/>
      <c r="B168" s="37"/>
      <c r="C168" s="272" t="s">
        <v>347</v>
      </c>
      <c r="D168" s="272" t="s">
        <v>489</v>
      </c>
      <c r="E168" s="273" t="s">
        <v>1533</v>
      </c>
      <c r="F168" s="274" t="s">
        <v>1534</v>
      </c>
      <c r="G168" s="275" t="s">
        <v>230</v>
      </c>
      <c r="H168" s="276">
        <v>6</v>
      </c>
      <c r="I168" s="277"/>
      <c r="J168" s="278">
        <f t="shared" si="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6"/>
        <v>0</v>
      </c>
      <c r="Q168" s="225">
        <v>0</v>
      </c>
      <c r="R168" s="225">
        <f t="shared" si="7"/>
        <v>0</v>
      </c>
      <c r="S168" s="225">
        <v>0</v>
      </c>
      <c r="T168" s="226">
        <f t="shared" si="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1486</v>
      </c>
      <c r="AT168" s="227" t="s">
        <v>489</v>
      </c>
      <c r="AU168" s="227" t="s">
        <v>87</v>
      </c>
      <c r="AY168" s="18" t="s">
        <v>202</v>
      </c>
      <c r="BE168" s="122">
        <f t="shared" si="9"/>
        <v>0</v>
      </c>
      <c r="BF168" s="122">
        <f t="shared" si="10"/>
        <v>0</v>
      </c>
      <c r="BG168" s="122">
        <f t="shared" si="11"/>
        <v>0</v>
      </c>
      <c r="BH168" s="122">
        <f t="shared" si="12"/>
        <v>0</v>
      </c>
      <c r="BI168" s="122">
        <f t="shared" si="13"/>
        <v>0</v>
      </c>
      <c r="BJ168" s="18" t="s">
        <v>87</v>
      </c>
      <c r="BK168" s="122">
        <f t="shared" si="14"/>
        <v>0</v>
      </c>
      <c r="BL168" s="18" t="s">
        <v>569</v>
      </c>
      <c r="BM168" s="227" t="s">
        <v>488</v>
      </c>
    </row>
    <row r="169" spans="1:65" s="2" customFormat="1" ht="37.9" customHeight="1">
      <c r="A169" s="36"/>
      <c r="B169" s="37"/>
      <c r="C169" s="272" t="s">
        <v>351</v>
      </c>
      <c r="D169" s="272" t="s">
        <v>489</v>
      </c>
      <c r="E169" s="273" t="s">
        <v>1535</v>
      </c>
      <c r="F169" s="274" t="s">
        <v>1536</v>
      </c>
      <c r="G169" s="275" t="s">
        <v>230</v>
      </c>
      <c r="H169" s="276">
        <v>18</v>
      </c>
      <c r="I169" s="277"/>
      <c r="J169" s="278">
        <f t="shared" si="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6"/>
        <v>0</v>
      </c>
      <c r="Q169" s="225">
        <v>0</v>
      </c>
      <c r="R169" s="225">
        <f t="shared" si="7"/>
        <v>0</v>
      </c>
      <c r="S169" s="225">
        <v>0</v>
      </c>
      <c r="T169" s="226">
        <f t="shared" si="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87</v>
      </c>
      <c r="AY169" s="18" t="s">
        <v>202</v>
      </c>
      <c r="BE169" s="122">
        <f t="shared" si="9"/>
        <v>0</v>
      </c>
      <c r="BF169" s="122">
        <f t="shared" si="10"/>
        <v>0</v>
      </c>
      <c r="BG169" s="122">
        <f t="shared" si="11"/>
        <v>0</v>
      </c>
      <c r="BH169" s="122">
        <f t="shared" si="12"/>
        <v>0</v>
      </c>
      <c r="BI169" s="122">
        <f t="shared" si="13"/>
        <v>0</v>
      </c>
      <c r="BJ169" s="18" t="s">
        <v>87</v>
      </c>
      <c r="BK169" s="122">
        <f t="shared" si="14"/>
        <v>0</v>
      </c>
      <c r="BL169" s="18" t="s">
        <v>569</v>
      </c>
      <c r="BM169" s="227" t="s">
        <v>498</v>
      </c>
    </row>
    <row r="170" spans="1:65" s="2" customFormat="1" ht="14.45" customHeight="1">
      <c r="A170" s="36"/>
      <c r="B170" s="37"/>
      <c r="C170" s="215" t="s">
        <v>355</v>
      </c>
      <c r="D170" s="215" t="s">
        <v>204</v>
      </c>
      <c r="E170" s="216" t="s">
        <v>1537</v>
      </c>
      <c r="F170" s="217" t="s">
        <v>1538</v>
      </c>
      <c r="G170" s="218" t="s">
        <v>230</v>
      </c>
      <c r="H170" s="219">
        <v>881</v>
      </c>
      <c r="I170" s="220"/>
      <c r="J170" s="221">
        <f t="shared" si="5"/>
        <v>0</v>
      </c>
      <c r="K170" s="222"/>
      <c r="L170" s="39"/>
      <c r="M170" s="223" t="s">
        <v>1</v>
      </c>
      <c r="N170" s="224" t="s">
        <v>43</v>
      </c>
      <c r="O170" s="73"/>
      <c r="P170" s="225">
        <f t="shared" si="6"/>
        <v>0</v>
      </c>
      <c r="Q170" s="225">
        <v>0</v>
      </c>
      <c r="R170" s="225">
        <f t="shared" si="7"/>
        <v>0</v>
      </c>
      <c r="S170" s="225">
        <v>0</v>
      </c>
      <c r="T170" s="226">
        <f t="shared" si="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569</v>
      </c>
      <c r="AT170" s="227" t="s">
        <v>204</v>
      </c>
      <c r="AU170" s="227" t="s">
        <v>87</v>
      </c>
      <c r="AY170" s="18" t="s">
        <v>202</v>
      </c>
      <c r="BE170" s="122">
        <f t="shared" si="9"/>
        <v>0</v>
      </c>
      <c r="BF170" s="122">
        <f t="shared" si="10"/>
        <v>0</v>
      </c>
      <c r="BG170" s="122">
        <f t="shared" si="11"/>
        <v>0</v>
      </c>
      <c r="BH170" s="122">
        <f t="shared" si="12"/>
        <v>0</v>
      </c>
      <c r="BI170" s="122">
        <f t="shared" si="13"/>
        <v>0</v>
      </c>
      <c r="BJ170" s="18" t="s">
        <v>87</v>
      </c>
      <c r="BK170" s="122">
        <f t="shared" si="14"/>
        <v>0</v>
      </c>
      <c r="BL170" s="18" t="s">
        <v>569</v>
      </c>
      <c r="BM170" s="227" t="s">
        <v>1539</v>
      </c>
    </row>
    <row r="171" spans="1:65" s="2" customFormat="1" ht="14.45" customHeight="1">
      <c r="A171" s="36"/>
      <c r="B171" s="37"/>
      <c r="C171" s="272" t="s">
        <v>359</v>
      </c>
      <c r="D171" s="272" t="s">
        <v>489</v>
      </c>
      <c r="E171" s="273" t="s">
        <v>1540</v>
      </c>
      <c r="F171" s="274" t="s">
        <v>1541</v>
      </c>
      <c r="G171" s="275" t="s">
        <v>230</v>
      </c>
      <c r="H171" s="276">
        <v>295</v>
      </c>
      <c r="I171" s="277"/>
      <c r="J171" s="278">
        <f t="shared" si="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6"/>
        <v>0</v>
      </c>
      <c r="Q171" s="225">
        <v>0</v>
      </c>
      <c r="R171" s="225">
        <f t="shared" si="7"/>
        <v>0</v>
      </c>
      <c r="S171" s="225">
        <v>0</v>
      </c>
      <c r="T171" s="226">
        <f t="shared" si="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1486</v>
      </c>
      <c r="AT171" s="227" t="s">
        <v>489</v>
      </c>
      <c r="AU171" s="227" t="s">
        <v>87</v>
      </c>
      <c r="AY171" s="18" t="s">
        <v>202</v>
      </c>
      <c r="BE171" s="122">
        <f t="shared" si="9"/>
        <v>0</v>
      </c>
      <c r="BF171" s="122">
        <f t="shared" si="10"/>
        <v>0</v>
      </c>
      <c r="BG171" s="122">
        <f t="shared" si="11"/>
        <v>0</v>
      </c>
      <c r="BH171" s="122">
        <f t="shared" si="12"/>
        <v>0</v>
      </c>
      <c r="BI171" s="122">
        <f t="shared" si="13"/>
        <v>0</v>
      </c>
      <c r="BJ171" s="18" t="s">
        <v>87</v>
      </c>
      <c r="BK171" s="122">
        <f t="shared" si="14"/>
        <v>0</v>
      </c>
      <c r="BL171" s="18" t="s">
        <v>569</v>
      </c>
      <c r="BM171" s="227" t="s">
        <v>516</v>
      </c>
    </row>
    <row r="172" spans="1:65" s="2" customFormat="1" ht="14.45" customHeight="1">
      <c r="A172" s="36"/>
      <c r="B172" s="37"/>
      <c r="C172" s="272" t="s">
        <v>364</v>
      </c>
      <c r="D172" s="272" t="s">
        <v>489</v>
      </c>
      <c r="E172" s="273" t="s">
        <v>1542</v>
      </c>
      <c r="F172" s="274" t="s">
        <v>1543</v>
      </c>
      <c r="G172" s="275" t="s">
        <v>230</v>
      </c>
      <c r="H172" s="276">
        <v>167</v>
      </c>
      <c r="I172" s="277"/>
      <c r="J172" s="278">
        <f t="shared" si="5"/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si="6"/>
        <v>0</v>
      </c>
      <c r="Q172" s="225">
        <v>0</v>
      </c>
      <c r="R172" s="225">
        <f t="shared" si="7"/>
        <v>0</v>
      </c>
      <c r="S172" s="225">
        <v>0</v>
      </c>
      <c r="T172" s="226">
        <f t="shared" si="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1486</v>
      </c>
      <c r="AT172" s="227" t="s">
        <v>489</v>
      </c>
      <c r="AU172" s="227" t="s">
        <v>87</v>
      </c>
      <c r="AY172" s="18" t="s">
        <v>202</v>
      </c>
      <c r="BE172" s="122">
        <f t="shared" si="9"/>
        <v>0</v>
      </c>
      <c r="BF172" s="122">
        <f t="shared" si="10"/>
        <v>0</v>
      </c>
      <c r="BG172" s="122">
        <f t="shared" si="11"/>
        <v>0</v>
      </c>
      <c r="BH172" s="122">
        <f t="shared" si="12"/>
        <v>0</v>
      </c>
      <c r="BI172" s="122">
        <f t="shared" si="13"/>
        <v>0</v>
      </c>
      <c r="BJ172" s="18" t="s">
        <v>87</v>
      </c>
      <c r="BK172" s="122">
        <f t="shared" si="14"/>
        <v>0</v>
      </c>
      <c r="BL172" s="18" t="s">
        <v>569</v>
      </c>
      <c r="BM172" s="227" t="s">
        <v>525</v>
      </c>
    </row>
    <row r="173" spans="1:65" s="2" customFormat="1" ht="14.45" customHeight="1">
      <c r="A173" s="36"/>
      <c r="B173" s="37"/>
      <c r="C173" s="272" t="s">
        <v>368</v>
      </c>
      <c r="D173" s="272" t="s">
        <v>489</v>
      </c>
      <c r="E173" s="273" t="s">
        <v>1544</v>
      </c>
      <c r="F173" s="274" t="s">
        <v>1545</v>
      </c>
      <c r="G173" s="275" t="s">
        <v>230</v>
      </c>
      <c r="H173" s="276">
        <v>167</v>
      </c>
      <c r="I173" s="277"/>
      <c r="J173" s="278">
        <f t="shared" si="5"/>
        <v>0</v>
      </c>
      <c r="K173" s="279"/>
      <c r="L173" s="280"/>
      <c r="M173" s="281" t="s">
        <v>1</v>
      </c>
      <c r="N173" s="282" t="s">
        <v>43</v>
      </c>
      <c r="O173" s="73"/>
      <c r="P173" s="225">
        <f t="shared" si="6"/>
        <v>0</v>
      </c>
      <c r="Q173" s="225">
        <v>0</v>
      </c>
      <c r="R173" s="225">
        <f t="shared" si="7"/>
        <v>0</v>
      </c>
      <c r="S173" s="225">
        <v>0</v>
      </c>
      <c r="T173" s="226">
        <f t="shared" si="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1486</v>
      </c>
      <c r="AT173" s="227" t="s">
        <v>489</v>
      </c>
      <c r="AU173" s="227" t="s">
        <v>87</v>
      </c>
      <c r="AY173" s="18" t="s">
        <v>202</v>
      </c>
      <c r="BE173" s="122">
        <f t="shared" si="9"/>
        <v>0</v>
      </c>
      <c r="BF173" s="122">
        <f t="shared" si="10"/>
        <v>0</v>
      </c>
      <c r="BG173" s="122">
        <f t="shared" si="11"/>
        <v>0</v>
      </c>
      <c r="BH173" s="122">
        <f t="shared" si="12"/>
        <v>0</v>
      </c>
      <c r="BI173" s="122">
        <f t="shared" si="13"/>
        <v>0</v>
      </c>
      <c r="BJ173" s="18" t="s">
        <v>87</v>
      </c>
      <c r="BK173" s="122">
        <f t="shared" si="14"/>
        <v>0</v>
      </c>
      <c r="BL173" s="18" t="s">
        <v>569</v>
      </c>
      <c r="BM173" s="227" t="s">
        <v>537</v>
      </c>
    </row>
    <row r="174" spans="1:65" s="2" customFormat="1" ht="14.45" customHeight="1">
      <c r="A174" s="36"/>
      <c r="B174" s="37"/>
      <c r="C174" s="272" t="s">
        <v>374</v>
      </c>
      <c r="D174" s="272" t="s">
        <v>489</v>
      </c>
      <c r="E174" s="273" t="s">
        <v>1546</v>
      </c>
      <c r="F174" s="274" t="s">
        <v>1547</v>
      </c>
      <c r="G174" s="275" t="s">
        <v>230</v>
      </c>
      <c r="H174" s="276">
        <v>127</v>
      </c>
      <c r="I174" s="277"/>
      <c r="J174" s="278">
        <f t="shared" si="5"/>
        <v>0</v>
      </c>
      <c r="K174" s="279"/>
      <c r="L174" s="280"/>
      <c r="M174" s="281" t="s">
        <v>1</v>
      </c>
      <c r="N174" s="282" t="s">
        <v>43</v>
      </c>
      <c r="O174" s="73"/>
      <c r="P174" s="225">
        <f t="shared" si="6"/>
        <v>0</v>
      </c>
      <c r="Q174" s="225">
        <v>0</v>
      </c>
      <c r="R174" s="225">
        <f t="shared" si="7"/>
        <v>0</v>
      </c>
      <c r="S174" s="225">
        <v>0</v>
      </c>
      <c r="T174" s="226">
        <f t="shared" si="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1486</v>
      </c>
      <c r="AT174" s="227" t="s">
        <v>489</v>
      </c>
      <c r="AU174" s="227" t="s">
        <v>87</v>
      </c>
      <c r="AY174" s="18" t="s">
        <v>202</v>
      </c>
      <c r="BE174" s="122">
        <f t="shared" si="9"/>
        <v>0</v>
      </c>
      <c r="BF174" s="122">
        <f t="shared" si="10"/>
        <v>0</v>
      </c>
      <c r="BG174" s="122">
        <f t="shared" si="11"/>
        <v>0</v>
      </c>
      <c r="BH174" s="122">
        <f t="shared" si="12"/>
        <v>0</v>
      </c>
      <c r="BI174" s="122">
        <f t="shared" si="13"/>
        <v>0</v>
      </c>
      <c r="BJ174" s="18" t="s">
        <v>87</v>
      </c>
      <c r="BK174" s="122">
        <f t="shared" si="14"/>
        <v>0</v>
      </c>
      <c r="BL174" s="18" t="s">
        <v>569</v>
      </c>
      <c r="BM174" s="227" t="s">
        <v>548</v>
      </c>
    </row>
    <row r="175" spans="1:65" s="2" customFormat="1" ht="14.45" customHeight="1">
      <c r="A175" s="36"/>
      <c r="B175" s="37"/>
      <c r="C175" s="272" t="s">
        <v>379</v>
      </c>
      <c r="D175" s="272" t="s">
        <v>489</v>
      </c>
      <c r="E175" s="273" t="s">
        <v>1548</v>
      </c>
      <c r="F175" s="274" t="s">
        <v>1549</v>
      </c>
      <c r="G175" s="275" t="s">
        <v>230</v>
      </c>
      <c r="H175" s="276">
        <v>46</v>
      </c>
      <c r="I175" s="277"/>
      <c r="J175" s="278">
        <f t="shared" si="5"/>
        <v>0</v>
      </c>
      <c r="K175" s="279"/>
      <c r="L175" s="280"/>
      <c r="M175" s="281" t="s">
        <v>1</v>
      </c>
      <c r="N175" s="282" t="s">
        <v>43</v>
      </c>
      <c r="O175" s="73"/>
      <c r="P175" s="225">
        <f t="shared" si="6"/>
        <v>0</v>
      </c>
      <c r="Q175" s="225">
        <v>0</v>
      </c>
      <c r="R175" s="225">
        <f t="shared" si="7"/>
        <v>0</v>
      </c>
      <c r="S175" s="225">
        <v>0</v>
      </c>
      <c r="T175" s="226">
        <f t="shared" si="8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1486</v>
      </c>
      <c r="AT175" s="227" t="s">
        <v>489</v>
      </c>
      <c r="AU175" s="227" t="s">
        <v>87</v>
      </c>
      <c r="AY175" s="18" t="s">
        <v>202</v>
      </c>
      <c r="BE175" s="122">
        <f t="shared" si="9"/>
        <v>0</v>
      </c>
      <c r="BF175" s="122">
        <f t="shared" si="10"/>
        <v>0</v>
      </c>
      <c r="BG175" s="122">
        <f t="shared" si="11"/>
        <v>0</v>
      </c>
      <c r="BH175" s="122">
        <f t="shared" si="12"/>
        <v>0</v>
      </c>
      <c r="BI175" s="122">
        <f t="shared" si="13"/>
        <v>0</v>
      </c>
      <c r="BJ175" s="18" t="s">
        <v>87</v>
      </c>
      <c r="BK175" s="122">
        <f t="shared" si="14"/>
        <v>0</v>
      </c>
      <c r="BL175" s="18" t="s">
        <v>569</v>
      </c>
      <c r="BM175" s="227" t="s">
        <v>558</v>
      </c>
    </row>
    <row r="176" spans="1:65" s="2" customFormat="1" ht="14.45" customHeight="1">
      <c r="A176" s="36"/>
      <c r="B176" s="37"/>
      <c r="C176" s="272" t="s">
        <v>383</v>
      </c>
      <c r="D176" s="272" t="s">
        <v>489</v>
      </c>
      <c r="E176" s="273" t="s">
        <v>1550</v>
      </c>
      <c r="F176" s="274" t="s">
        <v>1551</v>
      </c>
      <c r="G176" s="275" t="s">
        <v>230</v>
      </c>
      <c r="H176" s="276">
        <v>79</v>
      </c>
      <c r="I176" s="277"/>
      <c r="J176" s="278">
        <f t="shared" si="5"/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si="6"/>
        <v>0</v>
      </c>
      <c r="Q176" s="225">
        <v>0</v>
      </c>
      <c r="R176" s="225">
        <f t="shared" si="7"/>
        <v>0</v>
      </c>
      <c r="S176" s="225">
        <v>0</v>
      </c>
      <c r="T176" s="226">
        <f t="shared" si="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87</v>
      </c>
      <c r="AY176" s="18" t="s">
        <v>202</v>
      </c>
      <c r="BE176" s="122">
        <f t="shared" si="9"/>
        <v>0</v>
      </c>
      <c r="BF176" s="122">
        <f t="shared" si="10"/>
        <v>0</v>
      </c>
      <c r="BG176" s="122">
        <f t="shared" si="11"/>
        <v>0</v>
      </c>
      <c r="BH176" s="122">
        <f t="shared" si="12"/>
        <v>0</v>
      </c>
      <c r="BI176" s="122">
        <f t="shared" si="13"/>
        <v>0</v>
      </c>
      <c r="BJ176" s="18" t="s">
        <v>87</v>
      </c>
      <c r="BK176" s="122">
        <f t="shared" si="14"/>
        <v>0</v>
      </c>
      <c r="BL176" s="18" t="s">
        <v>569</v>
      </c>
      <c r="BM176" s="227" t="s">
        <v>569</v>
      </c>
    </row>
    <row r="177" spans="1:65" s="2" customFormat="1" ht="14.45" customHeight="1">
      <c r="A177" s="36"/>
      <c r="B177" s="37"/>
      <c r="C177" s="215" t="s">
        <v>390</v>
      </c>
      <c r="D177" s="215" t="s">
        <v>204</v>
      </c>
      <c r="E177" s="216" t="s">
        <v>1552</v>
      </c>
      <c r="F177" s="217" t="s">
        <v>1553</v>
      </c>
      <c r="G177" s="218" t="s">
        <v>230</v>
      </c>
      <c r="H177" s="219">
        <v>58</v>
      </c>
      <c r="I177" s="220"/>
      <c r="J177" s="221">
        <f t="shared" si="5"/>
        <v>0</v>
      </c>
      <c r="K177" s="222"/>
      <c r="L177" s="39"/>
      <c r="M177" s="223" t="s">
        <v>1</v>
      </c>
      <c r="N177" s="224" t="s">
        <v>43</v>
      </c>
      <c r="O177" s="73"/>
      <c r="P177" s="225">
        <f t="shared" si="6"/>
        <v>0</v>
      </c>
      <c r="Q177" s="225">
        <v>0</v>
      </c>
      <c r="R177" s="225">
        <f t="shared" si="7"/>
        <v>0</v>
      </c>
      <c r="S177" s="225">
        <v>0</v>
      </c>
      <c r="T177" s="226">
        <f t="shared" si="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569</v>
      </c>
      <c r="AT177" s="227" t="s">
        <v>204</v>
      </c>
      <c r="AU177" s="227" t="s">
        <v>87</v>
      </c>
      <c r="AY177" s="18" t="s">
        <v>202</v>
      </c>
      <c r="BE177" s="122">
        <f t="shared" si="9"/>
        <v>0</v>
      </c>
      <c r="BF177" s="122">
        <f t="shared" si="10"/>
        <v>0</v>
      </c>
      <c r="BG177" s="122">
        <f t="shared" si="11"/>
        <v>0</v>
      </c>
      <c r="BH177" s="122">
        <f t="shared" si="12"/>
        <v>0</v>
      </c>
      <c r="BI177" s="122">
        <f t="shared" si="13"/>
        <v>0</v>
      </c>
      <c r="BJ177" s="18" t="s">
        <v>87</v>
      </c>
      <c r="BK177" s="122">
        <f t="shared" si="14"/>
        <v>0</v>
      </c>
      <c r="BL177" s="18" t="s">
        <v>569</v>
      </c>
      <c r="BM177" s="227" t="s">
        <v>1554</v>
      </c>
    </row>
    <row r="178" spans="1:65" s="2" customFormat="1" ht="14.45" customHeight="1">
      <c r="A178" s="36"/>
      <c r="B178" s="37"/>
      <c r="C178" s="272" t="s">
        <v>395</v>
      </c>
      <c r="D178" s="272" t="s">
        <v>489</v>
      </c>
      <c r="E178" s="273" t="s">
        <v>1555</v>
      </c>
      <c r="F178" s="274" t="s">
        <v>1556</v>
      </c>
      <c r="G178" s="275" t="s">
        <v>230</v>
      </c>
      <c r="H178" s="276">
        <v>58</v>
      </c>
      <c r="I178" s="277"/>
      <c r="J178" s="278">
        <f t="shared" ref="J178:J209" si="15">ROUND(I178*H178,2)</f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ref="P178:P209" si="16">O178*H178</f>
        <v>0</v>
      </c>
      <c r="Q178" s="225">
        <v>0</v>
      </c>
      <c r="R178" s="225">
        <f t="shared" ref="R178:R209" si="17">Q178*H178</f>
        <v>0</v>
      </c>
      <c r="S178" s="225">
        <v>0</v>
      </c>
      <c r="T178" s="226">
        <f t="shared" ref="T178:T209" si="18"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1486</v>
      </c>
      <c r="AT178" s="227" t="s">
        <v>489</v>
      </c>
      <c r="AU178" s="227" t="s">
        <v>87</v>
      </c>
      <c r="AY178" s="18" t="s">
        <v>202</v>
      </c>
      <c r="BE178" s="122">
        <f t="shared" ref="BE178:BE209" si="19">IF(N178="základná",J178,0)</f>
        <v>0</v>
      </c>
      <c r="BF178" s="122">
        <f t="shared" ref="BF178:BF209" si="20">IF(N178="znížená",J178,0)</f>
        <v>0</v>
      </c>
      <c r="BG178" s="122">
        <f t="shared" ref="BG178:BG209" si="21">IF(N178="zákl. prenesená",J178,0)</f>
        <v>0</v>
      </c>
      <c r="BH178" s="122">
        <f t="shared" ref="BH178:BH209" si="22">IF(N178="zníž. prenesená",J178,0)</f>
        <v>0</v>
      </c>
      <c r="BI178" s="122">
        <f t="shared" ref="BI178:BI209" si="23">IF(N178="nulová",J178,0)</f>
        <v>0</v>
      </c>
      <c r="BJ178" s="18" t="s">
        <v>87</v>
      </c>
      <c r="BK178" s="122">
        <f t="shared" ref="BK178:BK209" si="24">ROUND(I178*H178,2)</f>
        <v>0</v>
      </c>
      <c r="BL178" s="18" t="s">
        <v>569</v>
      </c>
      <c r="BM178" s="227" t="s">
        <v>591</v>
      </c>
    </row>
    <row r="179" spans="1:65" s="2" customFormat="1" ht="14.45" customHeight="1">
      <c r="A179" s="36"/>
      <c r="B179" s="37"/>
      <c r="C179" s="215" t="s">
        <v>400</v>
      </c>
      <c r="D179" s="215" t="s">
        <v>204</v>
      </c>
      <c r="E179" s="216" t="s">
        <v>1557</v>
      </c>
      <c r="F179" s="217" t="s">
        <v>1558</v>
      </c>
      <c r="G179" s="218" t="s">
        <v>230</v>
      </c>
      <c r="H179" s="219">
        <v>939</v>
      </c>
      <c r="I179" s="220"/>
      <c r="J179" s="221">
        <f t="shared" si="15"/>
        <v>0</v>
      </c>
      <c r="K179" s="222"/>
      <c r="L179" s="39"/>
      <c r="M179" s="223" t="s">
        <v>1</v>
      </c>
      <c r="N179" s="224" t="s">
        <v>43</v>
      </c>
      <c r="O179" s="73"/>
      <c r="P179" s="225">
        <f t="shared" si="16"/>
        <v>0</v>
      </c>
      <c r="Q179" s="225">
        <v>0</v>
      </c>
      <c r="R179" s="225">
        <f t="shared" si="17"/>
        <v>0</v>
      </c>
      <c r="S179" s="225">
        <v>0</v>
      </c>
      <c r="T179" s="226">
        <f t="shared" si="1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569</v>
      </c>
      <c r="AT179" s="227" t="s">
        <v>204</v>
      </c>
      <c r="AU179" s="227" t="s">
        <v>87</v>
      </c>
      <c r="AY179" s="18" t="s">
        <v>202</v>
      </c>
      <c r="BE179" s="122">
        <f t="shared" si="19"/>
        <v>0</v>
      </c>
      <c r="BF179" s="122">
        <f t="shared" si="20"/>
        <v>0</v>
      </c>
      <c r="BG179" s="122">
        <f t="shared" si="21"/>
        <v>0</v>
      </c>
      <c r="BH179" s="122">
        <f t="shared" si="22"/>
        <v>0</v>
      </c>
      <c r="BI179" s="122">
        <f t="shared" si="23"/>
        <v>0</v>
      </c>
      <c r="BJ179" s="18" t="s">
        <v>87</v>
      </c>
      <c r="BK179" s="122">
        <f t="shared" si="24"/>
        <v>0</v>
      </c>
      <c r="BL179" s="18" t="s">
        <v>569</v>
      </c>
      <c r="BM179" s="227" t="s">
        <v>603</v>
      </c>
    </row>
    <row r="180" spans="1:65" s="2" customFormat="1" ht="24.2" customHeight="1">
      <c r="A180" s="36"/>
      <c r="B180" s="37"/>
      <c r="C180" s="215" t="s">
        <v>406</v>
      </c>
      <c r="D180" s="215" t="s">
        <v>204</v>
      </c>
      <c r="E180" s="216" t="s">
        <v>1559</v>
      </c>
      <c r="F180" s="217" t="s">
        <v>1560</v>
      </c>
      <c r="G180" s="218" t="s">
        <v>287</v>
      </c>
      <c r="H180" s="219">
        <v>7</v>
      </c>
      <c r="I180" s="220"/>
      <c r="J180" s="221">
        <f t="shared" si="15"/>
        <v>0</v>
      </c>
      <c r="K180" s="222"/>
      <c r="L180" s="39"/>
      <c r="M180" s="223" t="s">
        <v>1</v>
      </c>
      <c r="N180" s="224" t="s">
        <v>43</v>
      </c>
      <c r="O180" s="73"/>
      <c r="P180" s="225">
        <f t="shared" si="16"/>
        <v>0</v>
      </c>
      <c r="Q180" s="225">
        <v>0</v>
      </c>
      <c r="R180" s="225">
        <f t="shared" si="17"/>
        <v>0</v>
      </c>
      <c r="S180" s="225">
        <v>0</v>
      </c>
      <c r="T180" s="226">
        <f t="shared" si="1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569</v>
      </c>
      <c r="AT180" s="227" t="s">
        <v>204</v>
      </c>
      <c r="AU180" s="227" t="s">
        <v>87</v>
      </c>
      <c r="AY180" s="18" t="s">
        <v>202</v>
      </c>
      <c r="BE180" s="122">
        <f t="shared" si="19"/>
        <v>0</v>
      </c>
      <c r="BF180" s="122">
        <f t="shared" si="20"/>
        <v>0</v>
      </c>
      <c r="BG180" s="122">
        <f t="shared" si="21"/>
        <v>0</v>
      </c>
      <c r="BH180" s="122">
        <f t="shared" si="22"/>
        <v>0</v>
      </c>
      <c r="BI180" s="122">
        <f t="shared" si="23"/>
        <v>0</v>
      </c>
      <c r="BJ180" s="18" t="s">
        <v>87</v>
      </c>
      <c r="BK180" s="122">
        <f t="shared" si="24"/>
        <v>0</v>
      </c>
      <c r="BL180" s="18" t="s">
        <v>569</v>
      </c>
      <c r="BM180" s="227" t="s">
        <v>1561</v>
      </c>
    </row>
    <row r="181" spans="1:65" s="2" customFormat="1" ht="24.2" customHeight="1">
      <c r="A181" s="36"/>
      <c r="B181" s="37"/>
      <c r="C181" s="272" t="s">
        <v>420</v>
      </c>
      <c r="D181" s="272" t="s">
        <v>489</v>
      </c>
      <c r="E181" s="273" t="s">
        <v>1562</v>
      </c>
      <c r="F181" s="274" t="s">
        <v>1563</v>
      </c>
      <c r="G181" s="275" t="s">
        <v>287</v>
      </c>
      <c r="H181" s="276">
        <v>7</v>
      </c>
      <c r="I181" s="277"/>
      <c r="J181" s="278">
        <f t="shared" si="15"/>
        <v>0</v>
      </c>
      <c r="K181" s="279"/>
      <c r="L181" s="280"/>
      <c r="M181" s="281" t="s">
        <v>1</v>
      </c>
      <c r="N181" s="282" t="s">
        <v>43</v>
      </c>
      <c r="O181" s="73"/>
      <c r="P181" s="225">
        <f t="shared" si="16"/>
        <v>0</v>
      </c>
      <c r="Q181" s="225">
        <v>0</v>
      </c>
      <c r="R181" s="225">
        <f t="shared" si="17"/>
        <v>0</v>
      </c>
      <c r="S181" s="225">
        <v>0</v>
      </c>
      <c r="T181" s="226">
        <f t="shared" si="1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1486</v>
      </c>
      <c r="AT181" s="227" t="s">
        <v>489</v>
      </c>
      <c r="AU181" s="227" t="s">
        <v>87</v>
      </c>
      <c r="AY181" s="18" t="s">
        <v>202</v>
      </c>
      <c r="BE181" s="122">
        <f t="shared" si="19"/>
        <v>0</v>
      </c>
      <c r="BF181" s="122">
        <f t="shared" si="20"/>
        <v>0</v>
      </c>
      <c r="BG181" s="122">
        <f t="shared" si="21"/>
        <v>0</v>
      </c>
      <c r="BH181" s="122">
        <f t="shared" si="22"/>
        <v>0</v>
      </c>
      <c r="BI181" s="122">
        <f t="shared" si="23"/>
        <v>0</v>
      </c>
      <c r="BJ181" s="18" t="s">
        <v>87</v>
      </c>
      <c r="BK181" s="122">
        <f t="shared" si="24"/>
        <v>0</v>
      </c>
      <c r="BL181" s="18" t="s">
        <v>569</v>
      </c>
      <c r="BM181" s="227" t="s">
        <v>630</v>
      </c>
    </row>
    <row r="182" spans="1:65" s="2" customFormat="1" ht="24.2" customHeight="1">
      <c r="A182" s="36"/>
      <c r="B182" s="37"/>
      <c r="C182" s="215" t="s">
        <v>425</v>
      </c>
      <c r="D182" s="215" t="s">
        <v>204</v>
      </c>
      <c r="E182" s="216" t="s">
        <v>1564</v>
      </c>
      <c r="F182" s="217" t="s">
        <v>1565</v>
      </c>
      <c r="G182" s="218" t="s">
        <v>287</v>
      </c>
      <c r="H182" s="219">
        <v>11</v>
      </c>
      <c r="I182" s="220"/>
      <c r="J182" s="221">
        <f t="shared" si="15"/>
        <v>0</v>
      </c>
      <c r="K182" s="222"/>
      <c r="L182" s="39"/>
      <c r="M182" s="223" t="s">
        <v>1</v>
      </c>
      <c r="N182" s="224" t="s">
        <v>43</v>
      </c>
      <c r="O182" s="73"/>
      <c r="P182" s="225">
        <f t="shared" si="16"/>
        <v>0</v>
      </c>
      <c r="Q182" s="225">
        <v>0</v>
      </c>
      <c r="R182" s="225">
        <f t="shared" si="17"/>
        <v>0</v>
      </c>
      <c r="S182" s="225">
        <v>0</v>
      </c>
      <c r="T182" s="226">
        <f t="shared" si="1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569</v>
      </c>
      <c r="AT182" s="227" t="s">
        <v>204</v>
      </c>
      <c r="AU182" s="227" t="s">
        <v>87</v>
      </c>
      <c r="AY182" s="18" t="s">
        <v>202</v>
      </c>
      <c r="BE182" s="122">
        <f t="shared" si="19"/>
        <v>0</v>
      </c>
      <c r="BF182" s="122">
        <f t="shared" si="20"/>
        <v>0</v>
      </c>
      <c r="BG182" s="122">
        <f t="shared" si="21"/>
        <v>0</v>
      </c>
      <c r="BH182" s="122">
        <f t="shared" si="22"/>
        <v>0</v>
      </c>
      <c r="BI182" s="122">
        <f t="shared" si="23"/>
        <v>0</v>
      </c>
      <c r="BJ182" s="18" t="s">
        <v>87</v>
      </c>
      <c r="BK182" s="122">
        <f t="shared" si="24"/>
        <v>0</v>
      </c>
      <c r="BL182" s="18" t="s">
        <v>569</v>
      </c>
      <c r="BM182" s="227" t="s">
        <v>1566</v>
      </c>
    </row>
    <row r="183" spans="1:65" s="2" customFormat="1" ht="14.45" customHeight="1">
      <c r="A183" s="36"/>
      <c r="B183" s="37"/>
      <c r="C183" s="272" t="s">
        <v>430</v>
      </c>
      <c r="D183" s="272" t="s">
        <v>489</v>
      </c>
      <c r="E183" s="273" t="s">
        <v>1567</v>
      </c>
      <c r="F183" s="274" t="s">
        <v>1568</v>
      </c>
      <c r="G183" s="275" t="s">
        <v>287</v>
      </c>
      <c r="H183" s="276">
        <v>11</v>
      </c>
      <c r="I183" s="277"/>
      <c r="J183" s="278">
        <f t="shared" si="15"/>
        <v>0</v>
      </c>
      <c r="K183" s="279"/>
      <c r="L183" s="280"/>
      <c r="M183" s="281" t="s">
        <v>1</v>
      </c>
      <c r="N183" s="282" t="s">
        <v>43</v>
      </c>
      <c r="O183" s="73"/>
      <c r="P183" s="225">
        <f t="shared" si="16"/>
        <v>0</v>
      </c>
      <c r="Q183" s="225">
        <v>0</v>
      </c>
      <c r="R183" s="225">
        <f t="shared" si="17"/>
        <v>0</v>
      </c>
      <c r="S183" s="225">
        <v>0</v>
      </c>
      <c r="T183" s="226">
        <f t="shared" si="1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1486</v>
      </c>
      <c r="AT183" s="227" t="s">
        <v>489</v>
      </c>
      <c r="AU183" s="227" t="s">
        <v>87</v>
      </c>
      <c r="AY183" s="18" t="s">
        <v>202</v>
      </c>
      <c r="BE183" s="122">
        <f t="shared" si="19"/>
        <v>0</v>
      </c>
      <c r="BF183" s="122">
        <f t="shared" si="20"/>
        <v>0</v>
      </c>
      <c r="BG183" s="122">
        <f t="shared" si="21"/>
        <v>0</v>
      </c>
      <c r="BH183" s="122">
        <f t="shared" si="22"/>
        <v>0</v>
      </c>
      <c r="BI183" s="122">
        <f t="shared" si="23"/>
        <v>0</v>
      </c>
      <c r="BJ183" s="18" t="s">
        <v>87</v>
      </c>
      <c r="BK183" s="122">
        <f t="shared" si="24"/>
        <v>0</v>
      </c>
      <c r="BL183" s="18" t="s">
        <v>569</v>
      </c>
      <c r="BM183" s="227" t="s">
        <v>651</v>
      </c>
    </row>
    <row r="184" spans="1:65" s="2" customFormat="1" ht="24.2" customHeight="1">
      <c r="A184" s="36"/>
      <c r="B184" s="37"/>
      <c r="C184" s="215" t="s">
        <v>442</v>
      </c>
      <c r="D184" s="215" t="s">
        <v>204</v>
      </c>
      <c r="E184" s="216" t="s">
        <v>1569</v>
      </c>
      <c r="F184" s="217" t="s">
        <v>1570</v>
      </c>
      <c r="G184" s="218" t="s">
        <v>287</v>
      </c>
      <c r="H184" s="219">
        <v>8</v>
      </c>
      <c r="I184" s="220"/>
      <c r="J184" s="221">
        <f t="shared" si="15"/>
        <v>0</v>
      </c>
      <c r="K184" s="222"/>
      <c r="L184" s="39"/>
      <c r="M184" s="223" t="s">
        <v>1</v>
      </c>
      <c r="N184" s="224" t="s">
        <v>43</v>
      </c>
      <c r="O184" s="73"/>
      <c r="P184" s="225">
        <f t="shared" si="16"/>
        <v>0</v>
      </c>
      <c r="Q184" s="225">
        <v>0</v>
      </c>
      <c r="R184" s="225">
        <f t="shared" si="17"/>
        <v>0</v>
      </c>
      <c r="S184" s="225">
        <v>0</v>
      </c>
      <c r="T184" s="226">
        <f t="shared" si="1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569</v>
      </c>
      <c r="AT184" s="227" t="s">
        <v>204</v>
      </c>
      <c r="AU184" s="227" t="s">
        <v>87</v>
      </c>
      <c r="AY184" s="18" t="s">
        <v>202</v>
      </c>
      <c r="BE184" s="122">
        <f t="shared" si="19"/>
        <v>0</v>
      </c>
      <c r="BF184" s="122">
        <f t="shared" si="20"/>
        <v>0</v>
      </c>
      <c r="BG184" s="122">
        <f t="shared" si="21"/>
        <v>0</v>
      </c>
      <c r="BH184" s="122">
        <f t="shared" si="22"/>
        <v>0</v>
      </c>
      <c r="BI184" s="122">
        <f t="shared" si="23"/>
        <v>0</v>
      </c>
      <c r="BJ184" s="18" t="s">
        <v>87</v>
      </c>
      <c r="BK184" s="122">
        <f t="shared" si="24"/>
        <v>0</v>
      </c>
      <c r="BL184" s="18" t="s">
        <v>569</v>
      </c>
      <c r="BM184" s="227" t="s">
        <v>1571</v>
      </c>
    </row>
    <row r="185" spans="1:65" s="2" customFormat="1" ht="37.9" customHeight="1">
      <c r="A185" s="36"/>
      <c r="B185" s="37"/>
      <c r="C185" s="272" t="s">
        <v>447</v>
      </c>
      <c r="D185" s="272" t="s">
        <v>489</v>
      </c>
      <c r="E185" s="273" t="s">
        <v>1572</v>
      </c>
      <c r="F185" s="274" t="s">
        <v>1573</v>
      </c>
      <c r="G185" s="275" t="s">
        <v>287</v>
      </c>
      <c r="H185" s="276">
        <v>8</v>
      </c>
      <c r="I185" s="277"/>
      <c r="J185" s="278">
        <f t="shared" si="15"/>
        <v>0</v>
      </c>
      <c r="K185" s="279"/>
      <c r="L185" s="280"/>
      <c r="M185" s="281" t="s">
        <v>1</v>
      </c>
      <c r="N185" s="282" t="s">
        <v>43</v>
      </c>
      <c r="O185" s="73"/>
      <c r="P185" s="225">
        <f t="shared" si="16"/>
        <v>0</v>
      </c>
      <c r="Q185" s="225">
        <v>0</v>
      </c>
      <c r="R185" s="225">
        <f t="shared" si="17"/>
        <v>0</v>
      </c>
      <c r="S185" s="225">
        <v>0</v>
      </c>
      <c r="T185" s="226">
        <f t="shared" si="18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1486</v>
      </c>
      <c r="AT185" s="227" t="s">
        <v>489</v>
      </c>
      <c r="AU185" s="227" t="s">
        <v>87</v>
      </c>
      <c r="AY185" s="18" t="s">
        <v>202</v>
      </c>
      <c r="BE185" s="122">
        <f t="shared" si="19"/>
        <v>0</v>
      </c>
      <c r="BF185" s="122">
        <f t="shared" si="20"/>
        <v>0</v>
      </c>
      <c r="BG185" s="122">
        <f t="shared" si="21"/>
        <v>0</v>
      </c>
      <c r="BH185" s="122">
        <f t="shared" si="22"/>
        <v>0</v>
      </c>
      <c r="BI185" s="122">
        <f t="shared" si="23"/>
        <v>0</v>
      </c>
      <c r="BJ185" s="18" t="s">
        <v>87</v>
      </c>
      <c r="BK185" s="122">
        <f t="shared" si="24"/>
        <v>0</v>
      </c>
      <c r="BL185" s="18" t="s">
        <v>569</v>
      </c>
      <c r="BM185" s="227" t="s">
        <v>672</v>
      </c>
    </row>
    <row r="186" spans="1:65" s="2" customFormat="1" ht="24.2" customHeight="1">
      <c r="A186" s="36"/>
      <c r="B186" s="37"/>
      <c r="C186" s="272" t="s">
        <v>452</v>
      </c>
      <c r="D186" s="272" t="s">
        <v>489</v>
      </c>
      <c r="E186" s="273" t="s">
        <v>1574</v>
      </c>
      <c r="F186" s="274" t="s">
        <v>1575</v>
      </c>
      <c r="G186" s="275" t="s">
        <v>1</v>
      </c>
      <c r="H186" s="276">
        <v>0</v>
      </c>
      <c r="I186" s="277"/>
      <c r="J186" s="278">
        <f t="shared" si="15"/>
        <v>0</v>
      </c>
      <c r="K186" s="279"/>
      <c r="L186" s="280"/>
      <c r="M186" s="281" t="s">
        <v>1</v>
      </c>
      <c r="N186" s="282" t="s">
        <v>43</v>
      </c>
      <c r="O186" s="73"/>
      <c r="P186" s="225">
        <f t="shared" si="16"/>
        <v>0</v>
      </c>
      <c r="Q186" s="225">
        <v>0</v>
      </c>
      <c r="R186" s="225">
        <f t="shared" si="17"/>
        <v>0</v>
      </c>
      <c r="S186" s="225">
        <v>0</v>
      </c>
      <c r="T186" s="226">
        <f t="shared" si="18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1486</v>
      </c>
      <c r="AT186" s="227" t="s">
        <v>489</v>
      </c>
      <c r="AU186" s="227" t="s">
        <v>87</v>
      </c>
      <c r="AY186" s="18" t="s">
        <v>202</v>
      </c>
      <c r="BE186" s="122">
        <f t="shared" si="19"/>
        <v>0</v>
      </c>
      <c r="BF186" s="122">
        <f t="shared" si="20"/>
        <v>0</v>
      </c>
      <c r="BG186" s="122">
        <f t="shared" si="21"/>
        <v>0</v>
      </c>
      <c r="BH186" s="122">
        <f t="shared" si="22"/>
        <v>0</v>
      </c>
      <c r="BI186" s="122">
        <f t="shared" si="23"/>
        <v>0</v>
      </c>
      <c r="BJ186" s="18" t="s">
        <v>87</v>
      </c>
      <c r="BK186" s="122">
        <f t="shared" si="24"/>
        <v>0</v>
      </c>
      <c r="BL186" s="18" t="s">
        <v>569</v>
      </c>
      <c r="BM186" s="227" t="s">
        <v>680</v>
      </c>
    </row>
    <row r="187" spans="1:65" s="2" customFormat="1" ht="24.2" customHeight="1">
      <c r="A187" s="36"/>
      <c r="B187" s="37"/>
      <c r="C187" s="215" t="s">
        <v>458</v>
      </c>
      <c r="D187" s="215" t="s">
        <v>204</v>
      </c>
      <c r="E187" s="216" t="s">
        <v>1576</v>
      </c>
      <c r="F187" s="217" t="s">
        <v>1577</v>
      </c>
      <c r="G187" s="218" t="s">
        <v>287</v>
      </c>
      <c r="H187" s="219">
        <v>5</v>
      </c>
      <c r="I187" s="220"/>
      <c r="J187" s="221">
        <f t="shared" si="15"/>
        <v>0</v>
      </c>
      <c r="K187" s="222"/>
      <c r="L187" s="39"/>
      <c r="M187" s="223" t="s">
        <v>1</v>
      </c>
      <c r="N187" s="224" t="s">
        <v>43</v>
      </c>
      <c r="O187" s="73"/>
      <c r="P187" s="225">
        <f t="shared" si="16"/>
        <v>0</v>
      </c>
      <c r="Q187" s="225">
        <v>0</v>
      </c>
      <c r="R187" s="225">
        <f t="shared" si="17"/>
        <v>0</v>
      </c>
      <c r="S187" s="225">
        <v>0</v>
      </c>
      <c r="T187" s="226">
        <f t="shared" si="1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569</v>
      </c>
      <c r="AT187" s="227" t="s">
        <v>204</v>
      </c>
      <c r="AU187" s="227" t="s">
        <v>87</v>
      </c>
      <c r="AY187" s="18" t="s">
        <v>202</v>
      </c>
      <c r="BE187" s="122">
        <f t="shared" si="19"/>
        <v>0</v>
      </c>
      <c r="BF187" s="122">
        <f t="shared" si="20"/>
        <v>0</v>
      </c>
      <c r="BG187" s="122">
        <f t="shared" si="21"/>
        <v>0</v>
      </c>
      <c r="BH187" s="122">
        <f t="shared" si="22"/>
        <v>0</v>
      </c>
      <c r="BI187" s="122">
        <f t="shared" si="23"/>
        <v>0</v>
      </c>
      <c r="BJ187" s="18" t="s">
        <v>87</v>
      </c>
      <c r="BK187" s="122">
        <f t="shared" si="24"/>
        <v>0</v>
      </c>
      <c r="BL187" s="18" t="s">
        <v>569</v>
      </c>
      <c r="BM187" s="227" t="s">
        <v>1578</v>
      </c>
    </row>
    <row r="188" spans="1:65" s="2" customFormat="1" ht="24.2" customHeight="1">
      <c r="A188" s="36"/>
      <c r="B188" s="37"/>
      <c r="C188" s="272" t="s">
        <v>463</v>
      </c>
      <c r="D188" s="272" t="s">
        <v>489</v>
      </c>
      <c r="E188" s="273" t="s">
        <v>1579</v>
      </c>
      <c r="F188" s="274" t="s">
        <v>1580</v>
      </c>
      <c r="G188" s="275" t="s">
        <v>287</v>
      </c>
      <c r="H188" s="276">
        <v>1</v>
      </c>
      <c r="I188" s="277"/>
      <c r="J188" s="278">
        <f t="shared" si="15"/>
        <v>0</v>
      </c>
      <c r="K188" s="279"/>
      <c r="L188" s="280"/>
      <c r="M188" s="281" t="s">
        <v>1</v>
      </c>
      <c r="N188" s="282" t="s">
        <v>43</v>
      </c>
      <c r="O188" s="73"/>
      <c r="P188" s="225">
        <f t="shared" si="16"/>
        <v>0</v>
      </c>
      <c r="Q188" s="225">
        <v>0</v>
      </c>
      <c r="R188" s="225">
        <f t="shared" si="17"/>
        <v>0</v>
      </c>
      <c r="S188" s="225">
        <v>0</v>
      </c>
      <c r="T188" s="226">
        <f t="shared" si="18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1486</v>
      </c>
      <c r="AT188" s="227" t="s">
        <v>489</v>
      </c>
      <c r="AU188" s="227" t="s">
        <v>87</v>
      </c>
      <c r="AY188" s="18" t="s">
        <v>202</v>
      </c>
      <c r="BE188" s="122">
        <f t="shared" si="19"/>
        <v>0</v>
      </c>
      <c r="BF188" s="122">
        <f t="shared" si="20"/>
        <v>0</v>
      </c>
      <c r="BG188" s="122">
        <f t="shared" si="21"/>
        <v>0</v>
      </c>
      <c r="BH188" s="122">
        <f t="shared" si="22"/>
        <v>0</v>
      </c>
      <c r="BI188" s="122">
        <f t="shared" si="23"/>
        <v>0</v>
      </c>
      <c r="BJ188" s="18" t="s">
        <v>87</v>
      </c>
      <c r="BK188" s="122">
        <f t="shared" si="24"/>
        <v>0</v>
      </c>
      <c r="BL188" s="18" t="s">
        <v>569</v>
      </c>
      <c r="BM188" s="227" t="s">
        <v>703</v>
      </c>
    </row>
    <row r="189" spans="1:65" s="2" customFormat="1" ht="37.9" customHeight="1">
      <c r="A189" s="36"/>
      <c r="B189" s="37"/>
      <c r="C189" s="272" t="s">
        <v>469</v>
      </c>
      <c r="D189" s="272" t="s">
        <v>489</v>
      </c>
      <c r="E189" s="273" t="s">
        <v>1581</v>
      </c>
      <c r="F189" s="274" t="s">
        <v>1582</v>
      </c>
      <c r="G189" s="275" t="s">
        <v>287</v>
      </c>
      <c r="H189" s="276">
        <v>2</v>
      </c>
      <c r="I189" s="277"/>
      <c r="J189" s="278">
        <f t="shared" si="15"/>
        <v>0</v>
      </c>
      <c r="K189" s="279"/>
      <c r="L189" s="280"/>
      <c r="M189" s="281" t="s">
        <v>1</v>
      </c>
      <c r="N189" s="282" t="s">
        <v>43</v>
      </c>
      <c r="O189" s="73"/>
      <c r="P189" s="225">
        <f t="shared" si="16"/>
        <v>0</v>
      </c>
      <c r="Q189" s="225">
        <v>0</v>
      </c>
      <c r="R189" s="225">
        <f t="shared" si="17"/>
        <v>0</v>
      </c>
      <c r="S189" s="225">
        <v>0</v>
      </c>
      <c r="T189" s="226">
        <f t="shared" si="1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1486</v>
      </c>
      <c r="AT189" s="227" t="s">
        <v>489</v>
      </c>
      <c r="AU189" s="227" t="s">
        <v>87</v>
      </c>
      <c r="AY189" s="18" t="s">
        <v>202</v>
      </c>
      <c r="BE189" s="122">
        <f t="shared" si="19"/>
        <v>0</v>
      </c>
      <c r="BF189" s="122">
        <f t="shared" si="20"/>
        <v>0</v>
      </c>
      <c r="BG189" s="122">
        <f t="shared" si="21"/>
        <v>0</v>
      </c>
      <c r="BH189" s="122">
        <f t="shared" si="22"/>
        <v>0</v>
      </c>
      <c r="BI189" s="122">
        <f t="shared" si="23"/>
        <v>0</v>
      </c>
      <c r="BJ189" s="18" t="s">
        <v>87</v>
      </c>
      <c r="BK189" s="122">
        <f t="shared" si="24"/>
        <v>0</v>
      </c>
      <c r="BL189" s="18" t="s">
        <v>569</v>
      </c>
      <c r="BM189" s="227" t="s">
        <v>711</v>
      </c>
    </row>
    <row r="190" spans="1:65" s="2" customFormat="1" ht="37.9" customHeight="1">
      <c r="A190" s="36"/>
      <c r="B190" s="37"/>
      <c r="C190" s="215" t="s">
        <v>474</v>
      </c>
      <c r="D190" s="215" t="s">
        <v>204</v>
      </c>
      <c r="E190" s="216" t="s">
        <v>1583</v>
      </c>
      <c r="F190" s="217" t="s">
        <v>1584</v>
      </c>
      <c r="G190" s="218" t="s">
        <v>287</v>
      </c>
      <c r="H190" s="219">
        <v>32</v>
      </c>
      <c r="I190" s="220"/>
      <c r="J190" s="221">
        <f t="shared" si="15"/>
        <v>0</v>
      </c>
      <c r="K190" s="222"/>
      <c r="L190" s="39"/>
      <c r="M190" s="223" t="s">
        <v>1</v>
      </c>
      <c r="N190" s="224" t="s">
        <v>43</v>
      </c>
      <c r="O190" s="73"/>
      <c r="P190" s="225">
        <f t="shared" si="16"/>
        <v>0</v>
      </c>
      <c r="Q190" s="225">
        <v>0</v>
      </c>
      <c r="R190" s="225">
        <f t="shared" si="17"/>
        <v>0</v>
      </c>
      <c r="S190" s="225">
        <v>0</v>
      </c>
      <c r="T190" s="226">
        <f t="shared" si="1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569</v>
      </c>
      <c r="AT190" s="227" t="s">
        <v>204</v>
      </c>
      <c r="AU190" s="227" t="s">
        <v>87</v>
      </c>
      <c r="AY190" s="18" t="s">
        <v>202</v>
      </c>
      <c r="BE190" s="122">
        <f t="shared" si="19"/>
        <v>0</v>
      </c>
      <c r="BF190" s="122">
        <f t="shared" si="20"/>
        <v>0</v>
      </c>
      <c r="BG190" s="122">
        <f t="shared" si="21"/>
        <v>0</v>
      </c>
      <c r="BH190" s="122">
        <f t="shared" si="22"/>
        <v>0</v>
      </c>
      <c r="BI190" s="122">
        <f t="shared" si="23"/>
        <v>0</v>
      </c>
      <c r="BJ190" s="18" t="s">
        <v>87</v>
      </c>
      <c r="BK190" s="122">
        <f t="shared" si="24"/>
        <v>0</v>
      </c>
      <c r="BL190" s="18" t="s">
        <v>569</v>
      </c>
      <c r="BM190" s="227" t="s">
        <v>1585</v>
      </c>
    </row>
    <row r="191" spans="1:65" s="2" customFormat="1" ht="14.45" customHeight="1">
      <c r="A191" s="36"/>
      <c r="B191" s="37"/>
      <c r="C191" s="272" t="s">
        <v>479</v>
      </c>
      <c r="D191" s="272" t="s">
        <v>489</v>
      </c>
      <c r="E191" s="273" t="s">
        <v>1586</v>
      </c>
      <c r="F191" s="274" t="s">
        <v>1587</v>
      </c>
      <c r="G191" s="275" t="s">
        <v>287</v>
      </c>
      <c r="H191" s="276">
        <v>32</v>
      </c>
      <c r="I191" s="277"/>
      <c r="J191" s="278">
        <f t="shared" si="15"/>
        <v>0</v>
      </c>
      <c r="K191" s="279"/>
      <c r="L191" s="280"/>
      <c r="M191" s="281" t="s">
        <v>1</v>
      </c>
      <c r="N191" s="282" t="s">
        <v>43</v>
      </c>
      <c r="O191" s="73"/>
      <c r="P191" s="225">
        <f t="shared" si="16"/>
        <v>0</v>
      </c>
      <c r="Q191" s="225">
        <v>0</v>
      </c>
      <c r="R191" s="225">
        <f t="shared" si="17"/>
        <v>0</v>
      </c>
      <c r="S191" s="225">
        <v>0</v>
      </c>
      <c r="T191" s="226">
        <f t="shared" si="18"/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1486</v>
      </c>
      <c r="AT191" s="227" t="s">
        <v>489</v>
      </c>
      <c r="AU191" s="227" t="s">
        <v>87</v>
      </c>
      <c r="AY191" s="18" t="s">
        <v>202</v>
      </c>
      <c r="BE191" s="122">
        <f t="shared" si="19"/>
        <v>0</v>
      </c>
      <c r="BF191" s="122">
        <f t="shared" si="20"/>
        <v>0</v>
      </c>
      <c r="BG191" s="122">
        <f t="shared" si="21"/>
        <v>0</v>
      </c>
      <c r="BH191" s="122">
        <f t="shared" si="22"/>
        <v>0</v>
      </c>
      <c r="BI191" s="122">
        <f t="shared" si="23"/>
        <v>0</v>
      </c>
      <c r="BJ191" s="18" t="s">
        <v>87</v>
      </c>
      <c r="BK191" s="122">
        <f t="shared" si="24"/>
        <v>0</v>
      </c>
      <c r="BL191" s="18" t="s">
        <v>569</v>
      </c>
      <c r="BM191" s="227" t="s">
        <v>732</v>
      </c>
    </row>
    <row r="192" spans="1:65" s="2" customFormat="1" ht="24.2" customHeight="1">
      <c r="A192" s="36"/>
      <c r="B192" s="37"/>
      <c r="C192" s="215" t="s">
        <v>483</v>
      </c>
      <c r="D192" s="215" t="s">
        <v>204</v>
      </c>
      <c r="E192" s="216" t="s">
        <v>1588</v>
      </c>
      <c r="F192" s="217" t="s">
        <v>1589</v>
      </c>
      <c r="G192" s="218" t="s">
        <v>287</v>
      </c>
      <c r="H192" s="219">
        <v>2</v>
      </c>
      <c r="I192" s="220"/>
      <c r="J192" s="221">
        <f t="shared" si="15"/>
        <v>0</v>
      </c>
      <c r="K192" s="222"/>
      <c r="L192" s="39"/>
      <c r="M192" s="223" t="s">
        <v>1</v>
      </c>
      <c r="N192" s="224" t="s">
        <v>43</v>
      </c>
      <c r="O192" s="73"/>
      <c r="P192" s="225">
        <f t="shared" si="16"/>
        <v>0</v>
      </c>
      <c r="Q192" s="225">
        <v>0</v>
      </c>
      <c r="R192" s="225">
        <f t="shared" si="17"/>
        <v>0</v>
      </c>
      <c r="S192" s="225">
        <v>0</v>
      </c>
      <c r="T192" s="226">
        <f t="shared" si="18"/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569</v>
      </c>
      <c r="AT192" s="227" t="s">
        <v>204</v>
      </c>
      <c r="AU192" s="227" t="s">
        <v>87</v>
      </c>
      <c r="AY192" s="18" t="s">
        <v>202</v>
      </c>
      <c r="BE192" s="122">
        <f t="shared" si="19"/>
        <v>0</v>
      </c>
      <c r="BF192" s="122">
        <f t="shared" si="20"/>
        <v>0</v>
      </c>
      <c r="BG192" s="122">
        <f t="shared" si="21"/>
        <v>0</v>
      </c>
      <c r="BH192" s="122">
        <f t="shared" si="22"/>
        <v>0</v>
      </c>
      <c r="BI192" s="122">
        <f t="shared" si="23"/>
        <v>0</v>
      </c>
      <c r="BJ192" s="18" t="s">
        <v>87</v>
      </c>
      <c r="BK192" s="122">
        <f t="shared" si="24"/>
        <v>0</v>
      </c>
      <c r="BL192" s="18" t="s">
        <v>569</v>
      </c>
      <c r="BM192" s="227" t="s">
        <v>1590</v>
      </c>
    </row>
    <row r="193" spans="1:65" s="2" customFormat="1" ht="14.45" customHeight="1">
      <c r="A193" s="36"/>
      <c r="B193" s="37"/>
      <c r="C193" s="272" t="s">
        <v>488</v>
      </c>
      <c r="D193" s="272" t="s">
        <v>489</v>
      </c>
      <c r="E193" s="273" t="s">
        <v>1591</v>
      </c>
      <c r="F193" s="274" t="s">
        <v>1592</v>
      </c>
      <c r="G193" s="275" t="s">
        <v>287</v>
      </c>
      <c r="H193" s="276">
        <v>2</v>
      </c>
      <c r="I193" s="277"/>
      <c r="J193" s="278">
        <f t="shared" si="15"/>
        <v>0</v>
      </c>
      <c r="K193" s="279"/>
      <c r="L193" s="280"/>
      <c r="M193" s="281" t="s">
        <v>1</v>
      </c>
      <c r="N193" s="282" t="s">
        <v>43</v>
      </c>
      <c r="O193" s="73"/>
      <c r="P193" s="225">
        <f t="shared" si="16"/>
        <v>0</v>
      </c>
      <c r="Q193" s="225">
        <v>0</v>
      </c>
      <c r="R193" s="225">
        <f t="shared" si="17"/>
        <v>0</v>
      </c>
      <c r="S193" s="225">
        <v>0</v>
      </c>
      <c r="T193" s="226">
        <f t="shared" si="18"/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1486</v>
      </c>
      <c r="AT193" s="227" t="s">
        <v>489</v>
      </c>
      <c r="AU193" s="227" t="s">
        <v>87</v>
      </c>
      <c r="AY193" s="18" t="s">
        <v>202</v>
      </c>
      <c r="BE193" s="122">
        <f t="shared" si="19"/>
        <v>0</v>
      </c>
      <c r="BF193" s="122">
        <f t="shared" si="20"/>
        <v>0</v>
      </c>
      <c r="BG193" s="122">
        <f t="shared" si="21"/>
        <v>0</v>
      </c>
      <c r="BH193" s="122">
        <f t="shared" si="22"/>
        <v>0</v>
      </c>
      <c r="BI193" s="122">
        <f t="shared" si="23"/>
        <v>0</v>
      </c>
      <c r="BJ193" s="18" t="s">
        <v>87</v>
      </c>
      <c r="BK193" s="122">
        <f t="shared" si="24"/>
        <v>0</v>
      </c>
      <c r="BL193" s="18" t="s">
        <v>569</v>
      </c>
      <c r="BM193" s="227" t="s">
        <v>749</v>
      </c>
    </row>
    <row r="194" spans="1:65" s="2" customFormat="1" ht="24.2" customHeight="1">
      <c r="A194" s="36"/>
      <c r="B194" s="37"/>
      <c r="C194" s="215" t="s">
        <v>494</v>
      </c>
      <c r="D194" s="215" t="s">
        <v>204</v>
      </c>
      <c r="E194" s="216" t="s">
        <v>1593</v>
      </c>
      <c r="F194" s="217" t="s">
        <v>1594</v>
      </c>
      <c r="G194" s="218" t="s">
        <v>287</v>
      </c>
      <c r="H194" s="219">
        <v>1</v>
      </c>
      <c r="I194" s="220"/>
      <c r="J194" s="221">
        <f t="shared" si="15"/>
        <v>0</v>
      </c>
      <c r="K194" s="222"/>
      <c r="L194" s="39"/>
      <c r="M194" s="223" t="s">
        <v>1</v>
      </c>
      <c r="N194" s="224" t="s">
        <v>43</v>
      </c>
      <c r="O194" s="73"/>
      <c r="P194" s="225">
        <f t="shared" si="16"/>
        <v>0</v>
      </c>
      <c r="Q194" s="225">
        <v>0</v>
      </c>
      <c r="R194" s="225">
        <f t="shared" si="17"/>
        <v>0</v>
      </c>
      <c r="S194" s="225">
        <v>0</v>
      </c>
      <c r="T194" s="226">
        <f t="shared" si="18"/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569</v>
      </c>
      <c r="AT194" s="227" t="s">
        <v>204</v>
      </c>
      <c r="AU194" s="227" t="s">
        <v>87</v>
      </c>
      <c r="AY194" s="18" t="s">
        <v>202</v>
      </c>
      <c r="BE194" s="122">
        <f t="shared" si="19"/>
        <v>0</v>
      </c>
      <c r="BF194" s="122">
        <f t="shared" si="20"/>
        <v>0</v>
      </c>
      <c r="BG194" s="122">
        <f t="shared" si="21"/>
        <v>0</v>
      </c>
      <c r="BH194" s="122">
        <f t="shared" si="22"/>
        <v>0</v>
      </c>
      <c r="BI194" s="122">
        <f t="shared" si="23"/>
        <v>0</v>
      </c>
      <c r="BJ194" s="18" t="s">
        <v>87</v>
      </c>
      <c r="BK194" s="122">
        <f t="shared" si="24"/>
        <v>0</v>
      </c>
      <c r="BL194" s="18" t="s">
        <v>569</v>
      </c>
      <c r="BM194" s="227" t="s">
        <v>1595</v>
      </c>
    </row>
    <row r="195" spans="1:65" s="2" customFormat="1" ht="14.45" customHeight="1">
      <c r="A195" s="36"/>
      <c r="B195" s="37"/>
      <c r="C195" s="272" t="s">
        <v>498</v>
      </c>
      <c r="D195" s="272" t="s">
        <v>489</v>
      </c>
      <c r="E195" s="273" t="s">
        <v>1596</v>
      </c>
      <c r="F195" s="274" t="s">
        <v>1597</v>
      </c>
      <c r="G195" s="275" t="s">
        <v>287</v>
      </c>
      <c r="H195" s="276">
        <v>1</v>
      </c>
      <c r="I195" s="277"/>
      <c r="J195" s="278">
        <f t="shared" si="15"/>
        <v>0</v>
      </c>
      <c r="K195" s="279"/>
      <c r="L195" s="280"/>
      <c r="M195" s="281" t="s">
        <v>1</v>
      </c>
      <c r="N195" s="282" t="s">
        <v>43</v>
      </c>
      <c r="O195" s="73"/>
      <c r="P195" s="225">
        <f t="shared" si="16"/>
        <v>0</v>
      </c>
      <c r="Q195" s="225">
        <v>0</v>
      </c>
      <c r="R195" s="225">
        <f t="shared" si="17"/>
        <v>0</v>
      </c>
      <c r="S195" s="225">
        <v>0</v>
      </c>
      <c r="T195" s="226">
        <f t="shared" si="18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1486</v>
      </c>
      <c r="AT195" s="227" t="s">
        <v>489</v>
      </c>
      <c r="AU195" s="227" t="s">
        <v>87</v>
      </c>
      <c r="AY195" s="18" t="s">
        <v>202</v>
      </c>
      <c r="BE195" s="122">
        <f t="shared" si="19"/>
        <v>0</v>
      </c>
      <c r="BF195" s="122">
        <f t="shared" si="20"/>
        <v>0</v>
      </c>
      <c r="BG195" s="122">
        <f t="shared" si="21"/>
        <v>0</v>
      </c>
      <c r="BH195" s="122">
        <f t="shared" si="22"/>
        <v>0</v>
      </c>
      <c r="BI195" s="122">
        <f t="shared" si="23"/>
        <v>0</v>
      </c>
      <c r="BJ195" s="18" t="s">
        <v>87</v>
      </c>
      <c r="BK195" s="122">
        <f t="shared" si="24"/>
        <v>0</v>
      </c>
      <c r="BL195" s="18" t="s">
        <v>569</v>
      </c>
      <c r="BM195" s="227" t="s">
        <v>765</v>
      </c>
    </row>
    <row r="196" spans="1:65" s="2" customFormat="1" ht="14.45" customHeight="1">
      <c r="A196" s="36"/>
      <c r="B196" s="37"/>
      <c r="C196" s="215" t="s">
        <v>502</v>
      </c>
      <c r="D196" s="215" t="s">
        <v>204</v>
      </c>
      <c r="E196" s="216" t="s">
        <v>1598</v>
      </c>
      <c r="F196" s="217" t="s">
        <v>1599</v>
      </c>
      <c r="G196" s="218" t="s">
        <v>287</v>
      </c>
      <c r="H196" s="219">
        <v>4</v>
      </c>
      <c r="I196" s="220"/>
      <c r="J196" s="221">
        <f t="shared" si="15"/>
        <v>0</v>
      </c>
      <c r="K196" s="222"/>
      <c r="L196" s="39"/>
      <c r="M196" s="223" t="s">
        <v>1</v>
      </c>
      <c r="N196" s="224" t="s">
        <v>43</v>
      </c>
      <c r="O196" s="73"/>
      <c r="P196" s="225">
        <f t="shared" si="16"/>
        <v>0</v>
      </c>
      <c r="Q196" s="225">
        <v>0</v>
      </c>
      <c r="R196" s="225">
        <f t="shared" si="17"/>
        <v>0</v>
      </c>
      <c r="S196" s="225">
        <v>0</v>
      </c>
      <c r="T196" s="226">
        <f t="shared" si="18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569</v>
      </c>
      <c r="AT196" s="227" t="s">
        <v>204</v>
      </c>
      <c r="AU196" s="227" t="s">
        <v>87</v>
      </c>
      <c r="AY196" s="18" t="s">
        <v>202</v>
      </c>
      <c r="BE196" s="122">
        <f t="shared" si="19"/>
        <v>0</v>
      </c>
      <c r="BF196" s="122">
        <f t="shared" si="20"/>
        <v>0</v>
      </c>
      <c r="BG196" s="122">
        <f t="shared" si="21"/>
        <v>0</v>
      </c>
      <c r="BH196" s="122">
        <f t="shared" si="22"/>
        <v>0</v>
      </c>
      <c r="BI196" s="122">
        <f t="shared" si="23"/>
        <v>0</v>
      </c>
      <c r="BJ196" s="18" t="s">
        <v>87</v>
      </c>
      <c r="BK196" s="122">
        <f t="shared" si="24"/>
        <v>0</v>
      </c>
      <c r="BL196" s="18" t="s">
        <v>569</v>
      </c>
      <c r="BM196" s="227" t="s">
        <v>1600</v>
      </c>
    </row>
    <row r="197" spans="1:65" s="2" customFormat="1" ht="37.9" customHeight="1">
      <c r="A197" s="36"/>
      <c r="B197" s="37"/>
      <c r="C197" s="272" t="s">
        <v>506</v>
      </c>
      <c r="D197" s="272" t="s">
        <v>489</v>
      </c>
      <c r="E197" s="273" t="s">
        <v>1601</v>
      </c>
      <c r="F197" s="274" t="s">
        <v>1602</v>
      </c>
      <c r="G197" s="275" t="s">
        <v>287</v>
      </c>
      <c r="H197" s="276">
        <v>4</v>
      </c>
      <c r="I197" s="277"/>
      <c r="J197" s="278">
        <f t="shared" si="15"/>
        <v>0</v>
      </c>
      <c r="K197" s="279"/>
      <c r="L197" s="280"/>
      <c r="M197" s="281" t="s">
        <v>1</v>
      </c>
      <c r="N197" s="282" t="s">
        <v>43</v>
      </c>
      <c r="O197" s="73"/>
      <c r="P197" s="225">
        <f t="shared" si="16"/>
        <v>0</v>
      </c>
      <c r="Q197" s="225">
        <v>0</v>
      </c>
      <c r="R197" s="225">
        <f t="shared" si="17"/>
        <v>0</v>
      </c>
      <c r="S197" s="225">
        <v>0</v>
      </c>
      <c r="T197" s="226">
        <f t="shared" si="18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1486</v>
      </c>
      <c r="AT197" s="227" t="s">
        <v>489</v>
      </c>
      <c r="AU197" s="227" t="s">
        <v>87</v>
      </c>
      <c r="AY197" s="18" t="s">
        <v>202</v>
      </c>
      <c r="BE197" s="122">
        <f t="shared" si="19"/>
        <v>0</v>
      </c>
      <c r="BF197" s="122">
        <f t="shared" si="20"/>
        <v>0</v>
      </c>
      <c r="BG197" s="122">
        <f t="shared" si="21"/>
        <v>0</v>
      </c>
      <c r="BH197" s="122">
        <f t="shared" si="22"/>
        <v>0</v>
      </c>
      <c r="BI197" s="122">
        <f t="shared" si="23"/>
        <v>0</v>
      </c>
      <c r="BJ197" s="18" t="s">
        <v>87</v>
      </c>
      <c r="BK197" s="122">
        <f t="shared" si="24"/>
        <v>0</v>
      </c>
      <c r="BL197" s="18" t="s">
        <v>569</v>
      </c>
      <c r="BM197" s="227" t="s">
        <v>785</v>
      </c>
    </row>
    <row r="198" spans="1:65" s="2" customFormat="1" ht="24.2" customHeight="1">
      <c r="A198" s="36"/>
      <c r="B198" s="37"/>
      <c r="C198" s="215" t="s">
        <v>510</v>
      </c>
      <c r="D198" s="215" t="s">
        <v>204</v>
      </c>
      <c r="E198" s="216" t="s">
        <v>1603</v>
      </c>
      <c r="F198" s="217" t="s">
        <v>1604</v>
      </c>
      <c r="G198" s="218" t="s">
        <v>287</v>
      </c>
      <c r="H198" s="219">
        <v>1</v>
      </c>
      <c r="I198" s="220"/>
      <c r="J198" s="221">
        <f t="shared" si="15"/>
        <v>0</v>
      </c>
      <c r="K198" s="222"/>
      <c r="L198" s="39"/>
      <c r="M198" s="223" t="s">
        <v>1</v>
      </c>
      <c r="N198" s="224" t="s">
        <v>43</v>
      </c>
      <c r="O198" s="73"/>
      <c r="P198" s="225">
        <f t="shared" si="16"/>
        <v>0</v>
      </c>
      <c r="Q198" s="225">
        <v>0</v>
      </c>
      <c r="R198" s="225">
        <f t="shared" si="17"/>
        <v>0</v>
      </c>
      <c r="S198" s="225">
        <v>0</v>
      </c>
      <c r="T198" s="226">
        <f t="shared" si="18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569</v>
      </c>
      <c r="AT198" s="227" t="s">
        <v>204</v>
      </c>
      <c r="AU198" s="227" t="s">
        <v>87</v>
      </c>
      <c r="AY198" s="18" t="s">
        <v>202</v>
      </c>
      <c r="BE198" s="122">
        <f t="shared" si="19"/>
        <v>0</v>
      </c>
      <c r="BF198" s="122">
        <f t="shared" si="20"/>
        <v>0</v>
      </c>
      <c r="BG198" s="122">
        <f t="shared" si="21"/>
        <v>0</v>
      </c>
      <c r="BH198" s="122">
        <f t="shared" si="22"/>
        <v>0</v>
      </c>
      <c r="BI198" s="122">
        <f t="shared" si="23"/>
        <v>0</v>
      </c>
      <c r="BJ198" s="18" t="s">
        <v>87</v>
      </c>
      <c r="BK198" s="122">
        <f t="shared" si="24"/>
        <v>0</v>
      </c>
      <c r="BL198" s="18" t="s">
        <v>569</v>
      </c>
      <c r="BM198" s="227" t="s">
        <v>1605</v>
      </c>
    </row>
    <row r="199" spans="1:65" s="2" customFormat="1" ht="37.9" customHeight="1">
      <c r="A199" s="36"/>
      <c r="B199" s="37"/>
      <c r="C199" s="272" t="s">
        <v>516</v>
      </c>
      <c r="D199" s="272" t="s">
        <v>489</v>
      </c>
      <c r="E199" s="273" t="s">
        <v>1606</v>
      </c>
      <c r="F199" s="274" t="s">
        <v>1607</v>
      </c>
      <c r="G199" s="275" t="s">
        <v>287</v>
      </c>
      <c r="H199" s="276">
        <v>1</v>
      </c>
      <c r="I199" s="277"/>
      <c r="J199" s="278">
        <f t="shared" si="15"/>
        <v>0</v>
      </c>
      <c r="K199" s="279"/>
      <c r="L199" s="280"/>
      <c r="M199" s="281" t="s">
        <v>1</v>
      </c>
      <c r="N199" s="282" t="s">
        <v>43</v>
      </c>
      <c r="O199" s="73"/>
      <c r="P199" s="225">
        <f t="shared" si="16"/>
        <v>0</v>
      </c>
      <c r="Q199" s="225">
        <v>0</v>
      </c>
      <c r="R199" s="225">
        <f t="shared" si="17"/>
        <v>0</v>
      </c>
      <c r="S199" s="225">
        <v>0</v>
      </c>
      <c r="T199" s="226">
        <f t="shared" si="18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1486</v>
      </c>
      <c r="AT199" s="227" t="s">
        <v>489</v>
      </c>
      <c r="AU199" s="227" t="s">
        <v>87</v>
      </c>
      <c r="AY199" s="18" t="s">
        <v>202</v>
      </c>
      <c r="BE199" s="122">
        <f t="shared" si="19"/>
        <v>0</v>
      </c>
      <c r="BF199" s="122">
        <f t="shared" si="20"/>
        <v>0</v>
      </c>
      <c r="BG199" s="122">
        <f t="shared" si="21"/>
        <v>0</v>
      </c>
      <c r="BH199" s="122">
        <f t="shared" si="22"/>
        <v>0</v>
      </c>
      <c r="BI199" s="122">
        <f t="shared" si="23"/>
        <v>0</v>
      </c>
      <c r="BJ199" s="18" t="s">
        <v>87</v>
      </c>
      <c r="BK199" s="122">
        <f t="shared" si="24"/>
        <v>0</v>
      </c>
      <c r="BL199" s="18" t="s">
        <v>569</v>
      </c>
      <c r="BM199" s="227" t="s">
        <v>805</v>
      </c>
    </row>
    <row r="200" spans="1:65" s="2" customFormat="1" ht="14.45" customHeight="1">
      <c r="A200" s="36"/>
      <c r="B200" s="37"/>
      <c r="C200" s="215" t="s">
        <v>520</v>
      </c>
      <c r="D200" s="215" t="s">
        <v>204</v>
      </c>
      <c r="E200" s="216" t="s">
        <v>1608</v>
      </c>
      <c r="F200" s="217" t="s">
        <v>1609</v>
      </c>
      <c r="G200" s="218" t="s">
        <v>287</v>
      </c>
      <c r="H200" s="219">
        <v>1</v>
      </c>
      <c r="I200" s="220"/>
      <c r="J200" s="221">
        <f t="shared" si="15"/>
        <v>0</v>
      </c>
      <c r="K200" s="222"/>
      <c r="L200" s="39"/>
      <c r="M200" s="223" t="s">
        <v>1</v>
      </c>
      <c r="N200" s="224" t="s">
        <v>43</v>
      </c>
      <c r="O200" s="73"/>
      <c r="P200" s="225">
        <f t="shared" si="16"/>
        <v>0</v>
      </c>
      <c r="Q200" s="225">
        <v>0</v>
      </c>
      <c r="R200" s="225">
        <f t="shared" si="17"/>
        <v>0</v>
      </c>
      <c r="S200" s="225">
        <v>0</v>
      </c>
      <c r="T200" s="226">
        <f t="shared" si="18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569</v>
      </c>
      <c r="AT200" s="227" t="s">
        <v>204</v>
      </c>
      <c r="AU200" s="227" t="s">
        <v>87</v>
      </c>
      <c r="AY200" s="18" t="s">
        <v>202</v>
      </c>
      <c r="BE200" s="122">
        <f t="shared" si="19"/>
        <v>0</v>
      </c>
      <c r="BF200" s="122">
        <f t="shared" si="20"/>
        <v>0</v>
      </c>
      <c r="BG200" s="122">
        <f t="shared" si="21"/>
        <v>0</v>
      </c>
      <c r="BH200" s="122">
        <f t="shared" si="22"/>
        <v>0</v>
      </c>
      <c r="BI200" s="122">
        <f t="shared" si="23"/>
        <v>0</v>
      </c>
      <c r="BJ200" s="18" t="s">
        <v>87</v>
      </c>
      <c r="BK200" s="122">
        <f t="shared" si="24"/>
        <v>0</v>
      </c>
      <c r="BL200" s="18" t="s">
        <v>569</v>
      </c>
      <c r="BM200" s="227" t="s">
        <v>816</v>
      </c>
    </row>
    <row r="201" spans="1:65" s="2" customFormat="1" ht="24.2" customHeight="1">
      <c r="A201" s="36"/>
      <c r="B201" s="37"/>
      <c r="C201" s="215" t="s">
        <v>525</v>
      </c>
      <c r="D201" s="215" t="s">
        <v>204</v>
      </c>
      <c r="E201" s="216" t="s">
        <v>1610</v>
      </c>
      <c r="F201" s="217" t="s">
        <v>1611</v>
      </c>
      <c r="G201" s="218" t="s">
        <v>287</v>
      </c>
      <c r="H201" s="219">
        <v>1</v>
      </c>
      <c r="I201" s="220"/>
      <c r="J201" s="221">
        <f t="shared" si="15"/>
        <v>0</v>
      </c>
      <c r="K201" s="222"/>
      <c r="L201" s="39"/>
      <c r="M201" s="223" t="s">
        <v>1</v>
      </c>
      <c r="N201" s="224" t="s">
        <v>43</v>
      </c>
      <c r="O201" s="73"/>
      <c r="P201" s="225">
        <f t="shared" si="16"/>
        <v>0</v>
      </c>
      <c r="Q201" s="225">
        <v>0</v>
      </c>
      <c r="R201" s="225">
        <f t="shared" si="17"/>
        <v>0</v>
      </c>
      <c r="S201" s="225">
        <v>0</v>
      </c>
      <c r="T201" s="226">
        <f t="shared" si="18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569</v>
      </c>
      <c r="AT201" s="227" t="s">
        <v>204</v>
      </c>
      <c r="AU201" s="227" t="s">
        <v>87</v>
      </c>
      <c r="AY201" s="18" t="s">
        <v>202</v>
      </c>
      <c r="BE201" s="122">
        <f t="shared" si="19"/>
        <v>0</v>
      </c>
      <c r="BF201" s="122">
        <f t="shared" si="20"/>
        <v>0</v>
      </c>
      <c r="BG201" s="122">
        <f t="shared" si="21"/>
        <v>0</v>
      </c>
      <c r="BH201" s="122">
        <f t="shared" si="22"/>
        <v>0</v>
      </c>
      <c r="BI201" s="122">
        <f t="shared" si="23"/>
        <v>0</v>
      </c>
      <c r="BJ201" s="18" t="s">
        <v>87</v>
      </c>
      <c r="BK201" s="122">
        <f t="shared" si="24"/>
        <v>0</v>
      </c>
      <c r="BL201" s="18" t="s">
        <v>569</v>
      </c>
      <c r="BM201" s="227" t="s">
        <v>825</v>
      </c>
    </row>
    <row r="202" spans="1:65" s="2" customFormat="1" ht="14.45" customHeight="1">
      <c r="A202" s="36"/>
      <c r="B202" s="37"/>
      <c r="C202" s="215" t="s">
        <v>532</v>
      </c>
      <c r="D202" s="215" t="s">
        <v>204</v>
      </c>
      <c r="E202" s="216" t="s">
        <v>1612</v>
      </c>
      <c r="F202" s="217" t="s">
        <v>1613</v>
      </c>
      <c r="G202" s="218" t="s">
        <v>287</v>
      </c>
      <c r="H202" s="219">
        <v>5</v>
      </c>
      <c r="I202" s="220"/>
      <c r="J202" s="221">
        <f t="shared" si="15"/>
        <v>0</v>
      </c>
      <c r="K202" s="222"/>
      <c r="L202" s="39"/>
      <c r="M202" s="223" t="s">
        <v>1</v>
      </c>
      <c r="N202" s="224" t="s">
        <v>43</v>
      </c>
      <c r="O202" s="73"/>
      <c r="P202" s="225">
        <f t="shared" si="16"/>
        <v>0</v>
      </c>
      <c r="Q202" s="225">
        <v>0</v>
      </c>
      <c r="R202" s="225">
        <f t="shared" si="17"/>
        <v>0</v>
      </c>
      <c r="S202" s="225">
        <v>0</v>
      </c>
      <c r="T202" s="226">
        <f t="shared" si="18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569</v>
      </c>
      <c r="AT202" s="227" t="s">
        <v>204</v>
      </c>
      <c r="AU202" s="227" t="s">
        <v>87</v>
      </c>
      <c r="AY202" s="18" t="s">
        <v>202</v>
      </c>
      <c r="BE202" s="122">
        <f t="shared" si="19"/>
        <v>0</v>
      </c>
      <c r="BF202" s="122">
        <f t="shared" si="20"/>
        <v>0</v>
      </c>
      <c r="BG202" s="122">
        <f t="shared" si="21"/>
        <v>0</v>
      </c>
      <c r="BH202" s="122">
        <f t="shared" si="22"/>
        <v>0</v>
      </c>
      <c r="BI202" s="122">
        <f t="shared" si="23"/>
        <v>0</v>
      </c>
      <c r="BJ202" s="18" t="s">
        <v>87</v>
      </c>
      <c r="BK202" s="122">
        <f t="shared" si="24"/>
        <v>0</v>
      </c>
      <c r="BL202" s="18" t="s">
        <v>569</v>
      </c>
      <c r="BM202" s="227" t="s">
        <v>1614</v>
      </c>
    </row>
    <row r="203" spans="1:65" s="2" customFormat="1" ht="24.2" customHeight="1">
      <c r="A203" s="36"/>
      <c r="B203" s="37"/>
      <c r="C203" s="215" t="s">
        <v>537</v>
      </c>
      <c r="D203" s="215" t="s">
        <v>204</v>
      </c>
      <c r="E203" s="216" t="s">
        <v>1615</v>
      </c>
      <c r="F203" s="217" t="s">
        <v>1616</v>
      </c>
      <c r="G203" s="218" t="s">
        <v>230</v>
      </c>
      <c r="H203" s="219">
        <v>35</v>
      </c>
      <c r="I203" s="220"/>
      <c r="J203" s="221">
        <f t="shared" si="15"/>
        <v>0</v>
      </c>
      <c r="K203" s="222"/>
      <c r="L203" s="39"/>
      <c r="M203" s="223" t="s">
        <v>1</v>
      </c>
      <c r="N203" s="224" t="s">
        <v>43</v>
      </c>
      <c r="O203" s="73"/>
      <c r="P203" s="225">
        <f t="shared" si="16"/>
        <v>0</v>
      </c>
      <c r="Q203" s="225">
        <v>0</v>
      </c>
      <c r="R203" s="225">
        <f t="shared" si="17"/>
        <v>0</v>
      </c>
      <c r="S203" s="225">
        <v>0</v>
      </c>
      <c r="T203" s="226">
        <f t="shared" si="18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569</v>
      </c>
      <c r="AT203" s="227" t="s">
        <v>204</v>
      </c>
      <c r="AU203" s="227" t="s">
        <v>87</v>
      </c>
      <c r="AY203" s="18" t="s">
        <v>202</v>
      </c>
      <c r="BE203" s="122">
        <f t="shared" si="19"/>
        <v>0</v>
      </c>
      <c r="BF203" s="122">
        <f t="shared" si="20"/>
        <v>0</v>
      </c>
      <c r="BG203" s="122">
        <f t="shared" si="21"/>
        <v>0</v>
      </c>
      <c r="BH203" s="122">
        <f t="shared" si="22"/>
        <v>0</v>
      </c>
      <c r="BI203" s="122">
        <f t="shared" si="23"/>
        <v>0</v>
      </c>
      <c r="BJ203" s="18" t="s">
        <v>87</v>
      </c>
      <c r="BK203" s="122">
        <f t="shared" si="24"/>
        <v>0</v>
      </c>
      <c r="BL203" s="18" t="s">
        <v>569</v>
      </c>
      <c r="BM203" s="227" t="s">
        <v>1617</v>
      </c>
    </row>
    <row r="204" spans="1:65" s="2" customFormat="1" ht="24.2" customHeight="1">
      <c r="A204" s="36"/>
      <c r="B204" s="37"/>
      <c r="C204" s="272" t="s">
        <v>543</v>
      </c>
      <c r="D204" s="272" t="s">
        <v>489</v>
      </c>
      <c r="E204" s="273" t="s">
        <v>1618</v>
      </c>
      <c r="F204" s="274" t="s">
        <v>1619</v>
      </c>
      <c r="G204" s="275" t="s">
        <v>981</v>
      </c>
      <c r="H204" s="276">
        <v>35</v>
      </c>
      <c r="I204" s="277"/>
      <c r="J204" s="278">
        <f t="shared" si="15"/>
        <v>0</v>
      </c>
      <c r="K204" s="279"/>
      <c r="L204" s="280"/>
      <c r="M204" s="281" t="s">
        <v>1</v>
      </c>
      <c r="N204" s="282" t="s">
        <v>43</v>
      </c>
      <c r="O204" s="73"/>
      <c r="P204" s="225">
        <f t="shared" si="16"/>
        <v>0</v>
      </c>
      <c r="Q204" s="225">
        <v>0</v>
      </c>
      <c r="R204" s="225">
        <f t="shared" si="17"/>
        <v>0</v>
      </c>
      <c r="S204" s="225">
        <v>0</v>
      </c>
      <c r="T204" s="226">
        <f t="shared" si="18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1486</v>
      </c>
      <c r="AT204" s="227" t="s">
        <v>489</v>
      </c>
      <c r="AU204" s="227" t="s">
        <v>87</v>
      </c>
      <c r="AY204" s="18" t="s">
        <v>202</v>
      </c>
      <c r="BE204" s="122">
        <f t="shared" si="19"/>
        <v>0</v>
      </c>
      <c r="BF204" s="122">
        <f t="shared" si="20"/>
        <v>0</v>
      </c>
      <c r="BG204" s="122">
        <f t="shared" si="21"/>
        <v>0</v>
      </c>
      <c r="BH204" s="122">
        <f t="shared" si="22"/>
        <v>0</v>
      </c>
      <c r="BI204" s="122">
        <f t="shared" si="23"/>
        <v>0</v>
      </c>
      <c r="BJ204" s="18" t="s">
        <v>87</v>
      </c>
      <c r="BK204" s="122">
        <f t="shared" si="24"/>
        <v>0</v>
      </c>
      <c r="BL204" s="18" t="s">
        <v>569</v>
      </c>
      <c r="BM204" s="227" t="s">
        <v>856</v>
      </c>
    </row>
    <row r="205" spans="1:65" s="2" customFormat="1" ht="24.2" customHeight="1">
      <c r="A205" s="36"/>
      <c r="B205" s="37"/>
      <c r="C205" s="215" t="s">
        <v>548</v>
      </c>
      <c r="D205" s="215" t="s">
        <v>204</v>
      </c>
      <c r="E205" s="216" t="s">
        <v>1620</v>
      </c>
      <c r="F205" s="217" t="s">
        <v>1621</v>
      </c>
      <c r="G205" s="218" t="s">
        <v>230</v>
      </c>
      <c r="H205" s="219">
        <v>52</v>
      </c>
      <c r="I205" s="220"/>
      <c r="J205" s="221">
        <f t="shared" si="15"/>
        <v>0</v>
      </c>
      <c r="K205" s="222"/>
      <c r="L205" s="39"/>
      <c r="M205" s="223" t="s">
        <v>1</v>
      </c>
      <c r="N205" s="224" t="s">
        <v>43</v>
      </c>
      <c r="O205" s="73"/>
      <c r="P205" s="225">
        <f t="shared" si="16"/>
        <v>0</v>
      </c>
      <c r="Q205" s="225">
        <v>0</v>
      </c>
      <c r="R205" s="225">
        <f t="shared" si="17"/>
        <v>0</v>
      </c>
      <c r="S205" s="225">
        <v>0</v>
      </c>
      <c r="T205" s="226">
        <f t="shared" si="18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569</v>
      </c>
      <c r="AT205" s="227" t="s">
        <v>204</v>
      </c>
      <c r="AU205" s="227" t="s">
        <v>87</v>
      </c>
      <c r="AY205" s="18" t="s">
        <v>202</v>
      </c>
      <c r="BE205" s="122">
        <f t="shared" si="19"/>
        <v>0</v>
      </c>
      <c r="BF205" s="122">
        <f t="shared" si="20"/>
        <v>0</v>
      </c>
      <c r="BG205" s="122">
        <f t="shared" si="21"/>
        <v>0</v>
      </c>
      <c r="BH205" s="122">
        <f t="shared" si="22"/>
        <v>0</v>
      </c>
      <c r="BI205" s="122">
        <f t="shared" si="23"/>
        <v>0</v>
      </c>
      <c r="BJ205" s="18" t="s">
        <v>87</v>
      </c>
      <c r="BK205" s="122">
        <f t="shared" si="24"/>
        <v>0</v>
      </c>
      <c r="BL205" s="18" t="s">
        <v>569</v>
      </c>
      <c r="BM205" s="227" t="s">
        <v>1622</v>
      </c>
    </row>
    <row r="206" spans="1:65" s="2" customFormat="1" ht="14.45" customHeight="1">
      <c r="A206" s="36"/>
      <c r="B206" s="37"/>
      <c r="C206" s="272" t="s">
        <v>553</v>
      </c>
      <c r="D206" s="272" t="s">
        <v>489</v>
      </c>
      <c r="E206" s="273" t="s">
        <v>1623</v>
      </c>
      <c r="F206" s="274" t="s">
        <v>1624</v>
      </c>
      <c r="G206" s="275" t="s">
        <v>981</v>
      </c>
      <c r="H206" s="276">
        <v>35.374000000000002</v>
      </c>
      <c r="I206" s="277"/>
      <c r="J206" s="278">
        <f t="shared" si="15"/>
        <v>0</v>
      </c>
      <c r="K206" s="279"/>
      <c r="L206" s="280"/>
      <c r="M206" s="281" t="s">
        <v>1</v>
      </c>
      <c r="N206" s="282" t="s">
        <v>43</v>
      </c>
      <c r="O206" s="73"/>
      <c r="P206" s="225">
        <f t="shared" si="16"/>
        <v>0</v>
      </c>
      <c r="Q206" s="225">
        <v>0</v>
      </c>
      <c r="R206" s="225">
        <f t="shared" si="17"/>
        <v>0</v>
      </c>
      <c r="S206" s="225">
        <v>0</v>
      </c>
      <c r="T206" s="226">
        <f t="shared" si="18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1486</v>
      </c>
      <c r="AT206" s="227" t="s">
        <v>489</v>
      </c>
      <c r="AU206" s="227" t="s">
        <v>87</v>
      </c>
      <c r="AY206" s="18" t="s">
        <v>202</v>
      </c>
      <c r="BE206" s="122">
        <f t="shared" si="19"/>
        <v>0</v>
      </c>
      <c r="BF206" s="122">
        <f t="shared" si="20"/>
        <v>0</v>
      </c>
      <c r="BG206" s="122">
        <f t="shared" si="21"/>
        <v>0</v>
      </c>
      <c r="BH206" s="122">
        <f t="shared" si="22"/>
        <v>0</v>
      </c>
      <c r="BI206" s="122">
        <f t="shared" si="23"/>
        <v>0</v>
      </c>
      <c r="BJ206" s="18" t="s">
        <v>87</v>
      </c>
      <c r="BK206" s="122">
        <f t="shared" si="24"/>
        <v>0</v>
      </c>
      <c r="BL206" s="18" t="s">
        <v>569</v>
      </c>
      <c r="BM206" s="227" t="s">
        <v>877</v>
      </c>
    </row>
    <row r="207" spans="1:65" s="2" customFormat="1" ht="14.45" customHeight="1">
      <c r="A207" s="36"/>
      <c r="B207" s="37"/>
      <c r="C207" s="215" t="s">
        <v>558</v>
      </c>
      <c r="D207" s="215" t="s">
        <v>204</v>
      </c>
      <c r="E207" s="216" t="s">
        <v>1625</v>
      </c>
      <c r="F207" s="217" t="s">
        <v>1538</v>
      </c>
      <c r="G207" s="218" t="s">
        <v>230</v>
      </c>
      <c r="H207" s="219">
        <v>40</v>
      </c>
      <c r="I207" s="220"/>
      <c r="J207" s="221">
        <f t="shared" si="15"/>
        <v>0</v>
      </c>
      <c r="K207" s="222"/>
      <c r="L207" s="39"/>
      <c r="M207" s="223" t="s">
        <v>1</v>
      </c>
      <c r="N207" s="224" t="s">
        <v>43</v>
      </c>
      <c r="O207" s="73"/>
      <c r="P207" s="225">
        <f t="shared" si="16"/>
        <v>0</v>
      </c>
      <c r="Q207" s="225">
        <v>0</v>
      </c>
      <c r="R207" s="225">
        <f t="shared" si="17"/>
        <v>0</v>
      </c>
      <c r="S207" s="225">
        <v>0</v>
      </c>
      <c r="T207" s="226">
        <f t="shared" si="18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569</v>
      </c>
      <c r="AT207" s="227" t="s">
        <v>204</v>
      </c>
      <c r="AU207" s="227" t="s">
        <v>87</v>
      </c>
      <c r="AY207" s="18" t="s">
        <v>202</v>
      </c>
      <c r="BE207" s="122">
        <f t="shared" si="19"/>
        <v>0</v>
      </c>
      <c r="BF207" s="122">
        <f t="shared" si="20"/>
        <v>0</v>
      </c>
      <c r="BG207" s="122">
        <f t="shared" si="21"/>
        <v>0</v>
      </c>
      <c r="BH207" s="122">
        <f t="shared" si="22"/>
        <v>0</v>
      </c>
      <c r="BI207" s="122">
        <f t="shared" si="23"/>
        <v>0</v>
      </c>
      <c r="BJ207" s="18" t="s">
        <v>87</v>
      </c>
      <c r="BK207" s="122">
        <f t="shared" si="24"/>
        <v>0</v>
      </c>
      <c r="BL207" s="18" t="s">
        <v>569</v>
      </c>
      <c r="BM207" s="227" t="s">
        <v>1626</v>
      </c>
    </row>
    <row r="208" spans="1:65" s="2" customFormat="1" ht="24.2" customHeight="1">
      <c r="A208" s="36"/>
      <c r="B208" s="37"/>
      <c r="C208" s="272" t="s">
        <v>565</v>
      </c>
      <c r="D208" s="272" t="s">
        <v>489</v>
      </c>
      <c r="E208" s="273" t="s">
        <v>1627</v>
      </c>
      <c r="F208" s="274" t="s">
        <v>1628</v>
      </c>
      <c r="G208" s="275" t="s">
        <v>230</v>
      </c>
      <c r="H208" s="276">
        <v>40</v>
      </c>
      <c r="I208" s="277"/>
      <c r="J208" s="278">
        <f t="shared" si="15"/>
        <v>0</v>
      </c>
      <c r="K208" s="279"/>
      <c r="L208" s="280"/>
      <c r="M208" s="281" t="s">
        <v>1</v>
      </c>
      <c r="N208" s="282" t="s">
        <v>43</v>
      </c>
      <c r="O208" s="73"/>
      <c r="P208" s="225">
        <f t="shared" si="16"/>
        <v>0</v>
      </c>
      <c r="Q208" s="225">
        <v>0</v>
      </c>
      <c r="R208" s="225">
        <f t="shared" si="17"/>
        <v>0</v>
      </c>
      <c r="S208" s="225">
        <v>0</v>
      </c>
      <c r="T208" s="226">
        <f t="shared" si="18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1486</v>
      </c>
      <c r="AT208" s="227" t="s">
        <v>489</v>
      </c>
      <c r="AU208" s="227" t="s">
        <v>87</v>
      </c>
      <c r="AY208" s="18" t="s">
        <v>202</v>
      </c>
      <c r="BE208" s="122">
        <f t="shared" si="19"/>
        <v>0</v>
      </c>
      <c r="BF208" s="122">
        <f t="shared" si="20"/>
        <v>0</v>
      </c>
      <c r="BG208" s="122">
        <f t="shared" si="21"/>
        <v>0</v>
      </c>
      <c r="BH208" s="122">
        <f t="shared" si="22"/>
        <v>0</v>
      </c>
      <c r="BI208" s="122">
        <f t="shared" si="23"/>
        <v>0</v>
      </c>
      <c r="BJ208" s="18" t="s">
        <v>87</v>
      </c>
      <c r="BK208" s="122">
        <f t="shared" si="24"/>
        <v>0</v>
      </c>
      <c r="BL208" s="18" t="s">
        <v>569</v>
      </c>
      <c r="BM208" s="227" t="s">
        <v>901</v>
      </c>
    </row>
    <row r="209" spans="1:65" s="2" customFormat="1" ht="14.45" customHeight="1">
      <c r="A209" s="36"/>
      <c r="B209" s="37"/>
      <c r="C209" s="215" t="s">
        <v>569</v>
      </c>
      <c r="D209" s="215" t="s">
        <v>204</v>
      </c>
      <c r="E209" s="216" t="s">
        <v>1629</v>
      </c>
      <c r="F209" s="217" t="s">
        <v>1630</v>
      </c>
      <c r="G209" s="218" t="s">
        <v>287</v>
      </c>
      <c r="H209" s="219">
        <v>74</v>
      </c>
      <c r="I209" s="220"/>
      <c r="J209" s="221">
        <f t="shared" si="15"/>
        <v>0</v>
      </c>
      <c r="K209" s="222"/>
      <c r="L209" s="39"/>
      <c r="M209" s="223" t="s">
        <v>1</v>
      </c>
      <c r="N209" s="224" t="s">
        <v>43</v>
      </c>
      <c r="O209" s="73"/>
      <c r="P209" s="225">
        <f t="shared" si="16"/>
        <v>0</v>
      </c>
      <c r="Q209" s="225">
        <v>0</v>
      </c>
      <c r="R209" s="225">
        <f t="shared" si="17"/>
        <v>0</v>
      </c>
      <c r="S209" s="225">
        <v>0</v>
      </c>
      <c r="T209" s="226">
        <f t="shared" si="18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569</v>
      </c>
      <c r="AT209" s="227" t="s">
        <v>204</v>
      </c>
      <c r="AU209" s="227" t="s">
        <v>87</v>
      </c>
      <c r="AY209" s="18" t="s">
        <v>202</v>
      </c>
      <c r="BE209" s="122">
        <f t="shared" si="19"/>
        <v>0</v>
      </c>
      <c r="BF209" s="122">
        <f t="shared" si="20"/>
        <v>0</v>
      </c>
      <c r="BG209" s="122">
        <f t="shared" si="21"/>
        <v>0</v>
      </c>
      <c r="BH209" s="122">
        <f t="shared" si="22"/>
        <v>0</v>
      </c>
      <c r="BI209" s="122">
        <f t="shared" si="23"/>
        <v>0</v>
      </c>
      <c r="BJ209" s="18" t="s">
        <v>87</v>
      </c>
      <c r="BK209" s="122">
        <f t="shared" si="24"/>
        <v>0</v>
      </c>
      <c r="BL209" s="18" t="s">
        <v>569</v>
      </c>
      <c r="BM209" s="227" t="s">
        <v>1631</v>
      </c>
    </row>
    <row r="210" spans="1:65" s="2" customFormat="1" ht="24.2" customHeight="1">
      <c r="A210" s="36"/>
      <c r="B210" s="37"/>
      <c r="C210" s="272" t="s">
        <v>576</v>
      </c>
      <c r="D210" s="272" t="s">
        <v>489</v>
      </c>
      <c r="E210" s="273" t="s">
        <v>1632</v>
      </c>
      <c r="F210" s="274" t="s">
        <v>1633</v>
      </c>
      <c r="G210" s="275" t="s">
        <v>287</v>
      </c>
      <c r="H210" s="276">
        <v>74</v>
      </c>
      <c r="I210" s="277"/>
      <c r="J210" s="278">
        <f t="shared" ref="J210:J241" si="25">ROUND(I210*H210,2)</f>
        <v>0</v>
      </c>
      <c r="K210" s="279"/>
      <c r="L210" s="280"/>
      <c r="M210" s="281" t="s">
        <v>1</v>
      </c>
      <c r="N210" s="282" t="s">
        <v>43</v>
      </c>
      <c r="O210" s="73"/>
      <c r="P210" s="225">
        <f t="shared" ref="P210:P241" si="26">O210*H210</f>
        <v>0</v>
      </c>
      <c r="Q210" s="225">
        <v>0</v>
      </c>
      <c r="R210" s="225">
        <f t="shared" ref="R210:R241" si="27">Q210*H210</f>
        <v>0</v>
      </c>
      <c r="S210" s="225">
        <v>0</v>
      </c>
      <c r="T210" s="226">
        <f t="shared" ref="T210:T241" si="28"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1486</v>
      </c>
      <c r="AT210" s="227" t="s">
        <v>489</v>
      </c>
      <c r="AU210" s="227" t="s">
        <v>87</v>
      </c>
      <c r="AY210" s="18" t="s">
        <v>202</v>
      </c>
      <c r="BE210" s="122">
        <f t="shared" ref="BE210:BE216" si="29">IF(N210="základná",J210,0)</f>
        <v>0</v>
      </c>
      <c r="BF210" s="122">
        <f t="shared" ref="BF210:BF216" si="30">IF(N210="znížená",J210,0)</f>
        <v>0</v>
      </c>
      <c r="BG210" s="122">
        <f t="shared" ref="BG210:BG216" si="31">IF(N210="zákl. prenesená",J210,0)</f>
        <v>0</v>
      </c>
      <c r="BH210" s="122">
        <f t="shared" ref="BH210:BH216" si="32">IF(N210="zníž. prenesená",J210,0)</f>
        <v>0</v>
      </c>
      <c r="BI210" s="122">
        <f t="shared" ref="BI210:BI216" si="33">IF(N210="nulová",J210,0)</f>
        <v>0</v>
      </c>
      <c r="BJ210" s="18" t="s">
        <v>87</v>
      </c>
      <c r="BK210" s="122">
        <f t="shared" ref="BK210:BK216" si="34">ROUND(I210*H210,2)</f>
        <v>0</v>
      </c>
      <c r="BL210" s="18" t="s">
        <v>569</v>
      </c>
      <c r="BM210" s="227" t="s">
        <v>922</v>
      </c>
    </row>
    <row r="211" spans="1:65" s="2" customFormat="1" ht="14.45" customHeight="1">
      <c r="A211" s="36"/>
      <c r="B211" s="37"/>
      <c r="C211" s="215" t="s">
        <v>581</v>
      </c>
      <c r="D211" s="215" t="s">
        <v>204</v>
      </c>
      <c r="E211" s="216" t="s">
        <v>1634</v>
      </c>
      <c r="F211" s="217" t="s">
        <v>1635</v>
      </c>
      <c r="G211" s="218" t="s">
        <v>287</v>
      </c>
      <c r="H211" s="219">
        <v>2</v>
      </c>
      <c r="I211" s="220"/>
      <c r="J211" s="221">
        <f t="shared" si="25"/>
        <v>0</v>
      </c>
      <c r="K211" s="222"/>
      <c r="L211" s="39"/>
      <c r="M211" s="223" t="s">
        <v>1</v>
      </c>
      <c r="N211" s="224" t="s">
        <v>43</v>
      </c>
      <c r="O211" s="73"/>
      <c r="P211" s="225">
        <f t="shared" si="26"/>
        <v>0</v>
      </c>
      <c r="Q211" s="225">
        <v>0</v>
      </c>
      <c r="R211" s="225">
        <f t="shared" si="27"/>
        <v>0</v>
      </c>
      <c r="S211" s="225">
        <v>0</v>
      </c>
      <c r="T211" s="226">
        <f t="shared" si="28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569</v>
      </c>
      <c r="AT211" s="227" t="s">
        <v>204</v>
      </c>
      <c r="AU211" s="227" t="s">
        <v>87</v>
      </c>
      <c r="AY211" s="18" t="s">
        <v>202</v>
      </c>
      <c r="BE211" s="122">
        <f t="shared" si="29"/>
        <v>0</v>
      </c>
      <c r="BF211" s="122">
        <f t="shared" si="30"/>
        <v>0</v>
      </c>
      <c r="BG211" s="122">
        <f t="shared" si="31"/>
        <v>0</v>
      </c>
      <c r="BH211" s="122">
        <f t="shared" si="32"/>
        <v>0</v>
      </c>
      <c r="BI211" s="122">
        <f t="shared" si="33"/>
        <v>0</v>
      </c>
      <c r="BJ211" s="18" t="s">
        <v>87</v>
      </c>
      <c r="BK211" s="122">
        <f t="shared" si="34"/>
        <v>0</v>
      </c>
      <c r="BL211" s="18" t="s">
        <v>569</v>
      </c>
      <c r="BM211" s="227" t="s">
        <v>1636</v>
      </c>
    </row>
    <row r="212" spans="1:65" s="2" customFormat="1" ht="14.45" customHeight="1">
      <c r="A212" s="36"/>
      <c r="B212" s="37"/>
      <c r="C212" s="272" t="s">
        <v>585</v>
      </c>
      <c r="D212" s="272" t="s">
        <v>489</v>
      </c>
      <c r="E212" s="273" t="s">
        <v>1637</v>
      </c>
      <c r="F212" s="274" t="s">
        <v>1635</v>
      </c>
      <c r="G212" s="275" t="s">
        <v>287</v>
      </c>
      <c r="H212" s="276">
        <v>2</v>
      </c>
      <c r="I212" s="277"/>
      <c r="J212" s="278">
        <f t="shared" si="25"/>
        <v>0</v>
      </c>
      <c r="K212" s="279"/>
      <c r="L212" s="280"/>
      <c r="M212" s="281" t="s">
        <v>1</v>
      </c>
      <c r="N212" s="282" t="s">
        <v>43</v>
      </c>
      <c r="O212" s="73"/>
      <c r="P212" s="225">
        <f t="shared" si="26"/>
        <v>0</v>
      </c>
      <c r="Q212" s="225">
        <v>0</v>
      </c>
      <c r="R212" s="225">
        <f t="shared" si="27"/>
        <v>0</v>
      </c>
      <c r="S212" s="225">
        <v>0</v>
      </c>
      <c r="T212" s="226">
        <f t="shared" si="28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7" t="s">
        <v>1486</v>
      </c>
      <c r="AT212" s="227" t="s">
        <v>489</v>
      </c>
      <c r="AU212" s="227" t="s">
        <v>87</v>
      </c>
      <c r="AY212" s="18" t="s">
        <v>202</v>
      </c>
      <c r="BE212" s="122">
        <f t="shared" si="29"/>
        <v>0</v>
      </c>
      <c r="BF212" s="122">
        <f t="shared" si="30"/>
        <v>0</v>
      </c>
      <c r="BG212" s="122">
        <f t="shared" si="31"/>
        <v>0</v>
      </c>
      <c r="BH212" s="122">
        <f t="shared" si="32"/>
        <v>0</v>
      </c>
      <c r="BI212" s="122">
        <f t="shared" si="33"/>
        <v>0</v>
      </c>
      <c r="BJ212" s="18" t="s">
        <v>87</v>
      </c>
      <c r="BK212" s="122">
        <f t="shared" si="34"/>
        <v>0</v>
      </c>
      <c r="BL212" s="18" t="s">
        <v>569</v>
      </c>
      <c r="BM212" s="227" t="s">
        <v>942</v>
      </c>
    </row>
    <row r="213" spans="1:65" s="2" customFormat="1" ht="24.2" customHeight="1">
      <c r="A213" s="36"/>
      <c r="B213" s="37"/>
      <c r="C213" s="215" t="s">
        <v>591</v>
      </c>
      <c r="D213" s="215" t="s">
        <v>204</v>
      </c>
      <c r="E213" s="216" t="s">
        <v>1378</v>
      </c>
      <c r="F213" s="217" t="s">
        <v>1638</v>
      </c>
      <c r="G213" s="218" t="s">
        <v>683</v>
      </c>
      <c r="H213" s="283"/>
      <c r="I213" s="220"/>
      <c r="J213" s="221">
        <f t="shared" si="25"/>
        <v>0</v>
      </c>
      <c r="K213" s="222"/>
      <c r="L213" s="39"/>
      <c r="M213" s="223" t="s">
        <v>1</v>
      </c>
      <c r="N213" s="224" t="s">
        <v>43</v>
      </c>
      <c r="O213" s="73"/>
      <c r="P213" s="225">
        <f t="shared" si="26"/>
        <v>0</v>
      </c>
      <c r="Q213" s="225">
        <v>0</v>
      </c>
      <c r="R213" s="225">
        <f t="shared" si="27"/>
        <v>0</v>
      </c>
      <c r="S213" s="225">
        <v>0</v>
      </c>
      <c r="T213" s="226">
        <f t="shared" si="28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7" t="s">
        <v>569</v>
      </c>
      <c r="AT213" s="227" t="s">
        <v>204</v>
      </c>
      <c r="AU213" s="227" t="s">
        <v>87</v>
      </c>
      <c r="AY213" s="18" t="s">
        <v>202</v>
      </c>
      <c r="BE213" s="122">
        <f t="shared" si="29"/>
        <v>0</v>
      </c>
      <c r="BF213" s="122">
        <f t="shared" si="30"/>
        <v>0</v>
      </c>
      <c r="BG213" s="122">
        <f t="shared" si="31"/>
        <v>0</v>
      </c>
      <c r="BH213" s="122">
        <f t="shared" si="32"/>
        <v>0</v>
      </c>
      <c r="BI213" s="122">
        <f t="shared" si="33"/>
        <v>0</v>
      </c>
      <c r="BJ213" s="18" t="s">
        <v>87</v>
      </c>
      <c r="BK213" s="122">
        <f t="shared" si="34"/>
        <v>0</v>
      </c>
      <c r="BL213" s="18" t="s">
        <v>569</v>
      </c>
      <c r="BM213" s="227" t="s">
        <v>1639</v>
      </c>
    </row>
    <row r="214" spans="1:65" s="2" customFormat="1" ht="14.45" customHeight="1">
      <c r="A214" s="36"/>
      <c r="B214" s="37"/>
      <c r="C214" s="215" t="s">
        <v>598</v>
      </c>
      <c r="D214" s="215" t="s">
        <v>204</v>
      </c>
      <c r="E214" s="216" t="s">
        <v>1640</v>
      </c>
      <c r="F214" s="217" t="s">
        <v>1379</v>
      </c>
      <c r="G214" s="218" t="s">
        <v>683</v>
      </c>
      <c r="H214" s="283"/>
      <c r="I214" s="220"/>
      <c r="J214" s="221">
        <f t="shared" si="25"/>
        <v>0</v>
      </c>
      <c r="K214" s="222"/>
      <c r="L214" s="39"/>
      <c r="M214" s="223" t="s">
        <v>1</v>
      </c>
      <c r="N214" s="224" t="s">
        <v>43</v>
      </c>
      <c r="O214" s="73"/>
      <c r="P214" s="225">
        <f t="shared" si="26"/>
        <v>0</v>
      </c>
      <c r="Q214" s="225">
        <v>0</v>
      </c>
      <c r="R214" s="225">
        <f t="shared" si="27"/>
        <v>0</v>
      </c>
      <c r="S214" s="225">
        <v>0</v>
      </c>
      <c r="T214" s="226">
        <f t="shared" si="28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569</v>
      </c>
      <c r="AT214" s="227" t="s">
        <v>204</v>
      </c>
      <c r="AU214" s="227" t="s">
        <v>87</v>
      </c>
      <c r="AY214" s="18" t="s">
        <v>202</v>
      </c>
      <c r="BE214" s="122">
        <f t="shared" si="29"/>
        <v>0</v>
      </c>
      <c r="BF214" s="122">
        <f t="shared" si="30"/>
        <v>0</v>
      </c>
      <c r="BG214" s="122">
        <f t="shared" si="31"/>
        <v>0</v>
      </c>
      <c r="BH214" s="122">
        <f t="shared" si="32"/>
        <v>0</v>
      </c>
      <c r="BI214" s="122">
        <f t="shared" si="33"/>
        <v>0</v>
      </c>
      <c r="BJ214" s="18" t="s">
        <v>87</v>
      </c>
      <c r="BK214" s="122">
        <f t="shared" si="34"/>
        <v>0</v>
      </c>
      <c r="BL214" s="18" t="s">
        <v>569</v>
      </c>
      <c r="BM214" s="227" t="s">
        <v>962</v>
      </c>
    </row>
    <row r="215" spans="1:65" s="2" customFormat="1" ht="14.45" customHeight="1">
      <c r="A215" s="36"/>
      <c r="B215" s="37"/>
      <c r="C215" s="215" t="s">
        <v>603</v>
      </c>
      <c r="D215" s="215" t="s">
        <v>204</v>
      </c>
      <c r="E215" s="216" t="s">
        <v>1641</v>
      </c>
      <c r="F215" s="217" t="s">
        <v>1642</v>
      </c>
      <c r="G215" s="218" t="s">
        <v>683</v>
      </c>
      <c r="H215" s="283"/>
      <c r="I215" s="220"/>
      <c r="J215" s="221">
        <f t="shared" si="25"/>
        <v>0</v>
      </c>
      <c r="K215" s="222"/>
      <c r="L215" s="39"/>
      <c r="M215" s="223" t="s">
        <v>1</v>
      </c>
      <c r="N215" s="224" t="s">
        <v>43</v>
      </c>
      <c r="O215" s="73"/>
      <c r="P215" s="225">
        <f t="shared" si="26"/>
        <v>0</v>
      </c>
      <c r="Q215" s="225">
        <v>0</v>
      </c>
      <c r="R215" s="225">
        <f t="shared" si="27"/>
        <v>0</v>
      </c>
      <c r="S215" s="225">
        <v>0</v>
      </c>
      <c r="T215" s="226">
        <f t="shared" si="28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569</v>
      </c>
      <c r="AT215" s="227" t="s">
        <v>204</v>
      </c>
      <c r="AU215" s="227" t="s">
        <v>87</v>
      </c>
      <c r="AY215" s="18" t="s">
        <v>202</v>
      </c>
      <c r="BE215" s="122">
        <f t="shared" si="29"/>
        <v>0</v>
      </c>
      <c r="BF215" s="122">
        <f t="shared" si="30"/>
        <v>0</v>
      </c>
      <c r="BG215" s="122">
        <f t="shared" si="31"/>
        <v>0</v>
      </c>
      <c r="BH215" s="122">
        <f t="shared" si="32"/>
        <v>0</v>
      </c>
      <c r="BI215" s="122">
        <f t="shared" si="33"/>
        <v>0</v>
      </c>
      <c r="BJ215" s="18" t="s">
        <v>87</v>
      </c>
      <c r="BK215" s="122">
        <f t="shared" si="34"/>
        <v>0</v>
      </c>
      <c r="BL215" s="18" t="s">
        <v>569</v>
      </c>
      <c r="BM215" s="227" t="s">
        <v>1643</v>
      </c>
    </row>
    <row r="216" spans="1:65" s="2" customFormat="1" ht="14.45" customHeight="1">
      <c r="A216" s="36"/>
      <c r="B216" s="37"/>
      <c r="C216" s="215" t="s">
        <v>608</v>
      </c>
      <c r="D216" s="215" t="s">
        <v>204</v>
      </c>
      <c r="E216" s="216" t="s">
        <v>1644</v>
      </c>
      <c r="F216" s="217" t="s">
        <v>1381</v>
      </c>
      <c r="G216" s="218" t="s">
        <v>683</v>
      </c>
      <c r="H216" s="283"/>
      <c r="I216" s="220"/>
      <c r="J216" s="221">
        <f t="shared" si="25"/>
        <v>0</v>
      </c>
      <c r="K216" s="222"/>
      <c r="L216" s="39"/>
      <c r="M216" s="223" t="s">
        <v>1</v>
      </c>
      <c r="N216" s="224" t="s">
        <v>43</v>
      </c>
      <c r="O216" s="73"/>
      <c r="P216" s="225">
        <f t="shared" si="26"/>
        <v>0</v>
      </c>
      <c r="Q216" s="225">
        <v>0</v>
      </c>
      <c r="R216" s="225">
        <f t="shared" si="27"/>
        <v>0</v>
      </c>
      <c r="S216" s="225">
        <v>0</v>
      </c>
      <c r="T216" s="226">
        <f t="shared" si="28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569</v>
      </c>
      <c r="AT216" s="227" t="s">
        <v>204</v>
      </c>
      <c r="AU216" s="227" t="s">
        <v>87</v>
      </c>
      <c r="AY216" s="18" t="s">
        <v>202</v>
      </c>
      <c r="BE216" s="122">
        <f t="shared" si="29"/>
        <v>0</v>
      </c>
      <c r="BF216" s="122">
        <f t="shared" si="30"/>
        <v>0</v>
      </c>
      <c r="BG216" s="122">
        <f t="shared" si="31"/>
        <v>0</v>
      </c>
      <c r="BH216" s="122">
        <f t="shared" si="32"/>
        <v>0</v>
      </c>
      <c r="BI216" s="122">
        <f t="shared" si="33"/>
        <v>0</v>
      </c>
      <c r="BJ216" s="18" t="s">
        <v>87</v>
      </c>
      <c r="BK216" s="122">
        <f t="shared" si="34"/>
        <v>0</v>
      </c>
      <c r="BL216" s="18" t="s">
        <v>569</v>
      </c>
      <c r="BM216" s="227" t="s">
        <v>1645</v>
      </c>
    </row>
    <row r="217" spans="1:65" s="12" customFormat="1" ht="22.9" customHeight="1">
      <c r="B217" s="199"/>
      <c r="C217" s="200"/>
      <c r="D217" s="201" t="s">
        <v>76</v>
      </c>
      <c r="E217" s="213" t="s">
        <v>1646</v>
      </c>
      <c r="F217" s="213" t="s">
        <v>1647</v>
      </c>
      <c r="G217" s="200"/>
      <c r="H217" s="200"/>
      <c r="I217" s="203"/>
      <c r="J217" s="214">
        <f>BK217</f>
        <v>0</v>
      </c>
      <c r="K217" s="200"/>
      <c r="L217" s="205"/>
      <c r="M217" s="206"/>
      <c r="N217" s="207"/>
      <c r="O217" s="207"/>
      <c r="P217" s="208">
        <f>SUM(P218:P226)</f>
        <v>0</v>
      </c>
      <c r="Q217" s="207"/>
      <c r="R217" s="208">
        <f>SUM(R218:R226)</f>
        <v>0</v>
      </c>
      <c r="S217" s="207"/>
      <c r="T217" s="209">
        <f>SUM(T218:T226)</f>
        <v>0</v>
      </c>
      <c r="AR217" s="210" t="s">
        <v>81</v>
      </c>
      <c r="AT217" s="211" t="s">
        <v>76</v>
      </c>
      <c r="AU217" s="211" t="s">
        <v>81</v>
      </c>
      <c r="AY217" s="210" t="s">
        <v>202</v>
      </c>
      <c r="BK217" s="212">
        <f>SUM(BK218:BK226)</f>
        <v>0</v>
      </c>
    </row>
    <row r="218" spans="1:65" s="2" customFormat="1" ht="14.45" customHeight="1">
      <c r="A218" s="36"/>
      <c r="B218" s="37"/>
      <c r="C218" s="215" t="s">
        <v>615</v>
      </c>
      <c r="D218" s="215" t="s">
        <v>204</v>
      </c>
      <c r="E218" s="216" t="s">
        <v>1648</v>
      </c>
      <c r="F218" s="217" t="s">
        <v>1649</v>
      </c>
      <c r="G218" s="218" t="s">
        <v>230</v>
      </c>
      <c r="H218" s="219">
        <v>1058</v>
      </c>
      <c r="I218" s="220"/>
      <c r="J218" s="221">
        <f t="shared" ref="J218:J226" si="35">ROUND(I218*H218,2)</f>
        <v>0</v>
      </c>
      <c r="K218" s="222"/>
      <c r="L218" s="39"/>
      <c r="M218" s="223" t="s">
        <v>1</v>
      </c>
      <c r="N218" s="224" t="s">
        <v>43</v>
      </c>
      <c r="O218" s="73"/>
      <c r="P218" s="225">
        <f t="shared" ref="P218:P226" si="36">O218*H218</f>
        <v>0</v>
      </c>
      <c r="Q218" s="225">
        <v>0</v>
      </c>
      <c r="R218" s="225">
        <f t="shared" ref="R218:R226" si="37">Q218*H218</f>
        <v>0</v>
      </c>
      <c r="S218" s="225">
        <v>0</v>
      </c>
      <c r="T218" s="226">
        <f t="shared" ref="T218:T226" si="38"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569</v>
      </c>
      <c r="AT218" s="227" t="s">
        <v>204</v>
      </c>
      <c r="AU218" s="227" t="s">
        <v>87</v>
      </c>
      <c r="AY218" s="18" t="s">
        <v>202</v>
      </c>
      <c r="BE218" s="122">
        <f t="shared" ref="BE218:BE226" si="39">IF(N218="základná",J218,0)</f>
        <v>0</v>
      </c>
      <c r="BF218" s="122">
        <f t="shared" ref="BF218:BF226" si="40">IF(N218="znížená",J218,0)</f>
        <v>0</v>
      </c>
      <c r="BG218" s="122">
        <f t="shared" ref="BG218:BG226" si="41">IF(N218="zákl. prenesená",J218,0)</f>
        <v>0</v>
      </c>
      <c r="BH218" s="122">
        <f t="shared" ref="BH218:BH226" si="42">IF(N218="zníž. prenesená",J218,0)</f>
        <v>0</v>
      </c>
      <c r="BI218" s="122">
        <f t="shared" ref="BI218:BI226" si="43">IF(N218="nulová",J218,0)</f>
        <v>0</v>
      </c>
      <c r="BJ218" s="18" t="s">
        <v>87</v>
      </c>
      <c r="BK218" s="122">
        <f t="shared" ref="BK218:BK226" si="44">ROUND(I218*H218,2)</f>
        <v>0</v>
      </c>
      <c r="BL218" s="18" t="s">
        <v>569</v>
      </c>
      <c r="BM218" s="227" t="s">
        <v>1650</v>
      </c>
    </row>
    <row r="219" spans="1:65" s="2" customFormat="1" ht="24.2" customHeight="1">
      <c r="A219" s="36"/>
      <c r="B219" s="37"/>
      <c r="C219" s="272" t="s">
        <v>624</v>
      </c>
      <c r="D219" s="272" t="s">
        <v>489</v>
      </c>
      <c r="E219" s="273" t="s">
        <v>1651</v>
      </c>
      <c r="F219" s="274" t="s">
        <v>1652</v>
      </c>
      <c r="G219" s="275" t="s">
        <v>230</v>
      </c>
      <c r="H219" s="276">
        <v>1058</v>
      </c>
      <c r="I219" s="277"/>
      <c r="J219" s="278">
        <f t="shared" si="35"/>
        <v>0</v>
      </c>
      <c r="K219" s="279"/>
      <c r="L219" s="280"/>
      <c r="M219" s="281" t="s">
        <v>1</v>
      </c>
      <c r="N219" s="282" t="s">
        <v>43</v>
      </c>
      <c r="O219" s="73"/>
      <c r="P219" s="225">
        <f t="shared" si="36"/>
        <v>0</v>
      </c>
      <c r="Q219" s="225">
        <v>0</v>
      </c>
      <c r="R219" s="225">
        <f t="shared" si="37"/>
        <v>0</v>
      </c>
      <c r="S219" s="225">
        <v>0</v>
      </c>
      <c r="T219" s="226">
        <f t="shared" si="38"/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7" t="s">
        <v>1486</v>
      </c>
      <c r="AT219" s="227" t="s">
        <v>489</v>
      </c>
      <c r="AU219" s="227" t="s">
        <v>87</v>
      </c>
      <c r="AY219" s="18" t="s">
        <v>202</v>
      </c>
      <c r="BE219" s="122">
        <f t="shared" si="39"/>
        <v>0</v>
      </c>
      <c r="BF219" s="122">
        <f t="shared" si="40"/>
        <v>0</v>
      </c>
      <c r="BG219" s="122">
        <f t="shared" si="41"/>
        <v>0</v>
      </c>
      <c r="BH219" s="122">
        <f t="shared" si="42"/>
        <v>0</v>
      </c>
      <c r="BI219" s="122">
        <f t="shared" si="43"/>
        <v>0</v>
      </c>
      <c r="BJ219" s="18" t="s">
        <v>87</v>
      </c>
      <c r="BK219" s="122">
        <f t="shared" si="44"/>
        <v>0</v>
      </c>
      <c r="BL219" s="18" t="s">
        <v>569</v>
      </c>
      <c r="BM219" s="227" t="s">
        <v>1001</v>
      </c>
    </row>
    <row r="220" spans="1:65" s="2" customFormat="1" ht="24.2" customHeight="1">
      <c r="A220" s="36"/>
      <c r="B220" s="37"/>
      <c r="C220" s="215" t="s">
        <v>630</v>
      </c>
      <c r="D220" s="215" t="s">
        <v>204</v>
      </c>
      <c r="E220" s="216" t="s">
        <v>1653</v>
      </c>
      <c r="F220" s="217" t="s">
        <v>1654</v>
      </c>
      <c r="G220" s="218" t="s">
        <v>287</v>
      </c>
      <c r="H220" s="219">
        <v>140</v>
      </c>
      <c r="I220" s="220"/>
      <c r="J220" s="221">
        <f t="shared" si="35"/>
        <v>0</v>
      </c>
      <c r="K220" s="222"/>
      <c r="L220" s="39"/>
      <c r="M220" s="223" t="s">
        <v>1</v>
      </c>
      <c r="N220" s="224" t="s">
        <v>43</v>
      </c>
      <c r="O220" s="73"/>
      <c r="P220" s="225">
        <f t="shared" si="36"/>
        <v>0</v>
      </c>
      <c r="Q220" s="225">
        <v>0</v>
      </c>
      <c r="R220" s="225">
        <f t="shared" si="37"/>
        <v>0</v>
      </c>
      <c r="S220" s="225">
        <v>0</v>
      </c>
      <c r="T220" s="226">
        <f t="shared" si="38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7" t="s">
        <v>569</v>
      </c>
      <c r="AT220" s="227" t="s">
        <v>204</v>
      </c>
      <c r="AU220" s="227" t="s">
        <v>87</v>
      </c>
      <c r="AY220" s="18" t="s">
        <v>202</v>
      </c>
      <c r="BE220" s="122">
        <f t="shared" si="39"/>
        <v>0</v>
      </c>
      <c r="BF220" s="122">
        <f t="shared" si="40"/>
        <v>0</v>
      </c>
      <c r="BG220" s="122">
        <f t="shared" si="41"/>
        <v>0</v>
      </c>
      <c r="BH220" s="122">
        <f t="shared" si="42"/>
        <v>0</v>
      </c>
      <c r="BI220" s="122">
        <f t="shared" si="43"/>
        <v>0</v>
      </c>
      <c r="BJ220" s="18" t="s">
        <v>87</v>
      </c>
      <c r="BK220" s="122">
        <f t="shared" si="44"/>
        <v>0</v>
      </c>
      <c r="BL220" s="18" t="s">
        <v>569</v>
      </c>
      <c r="BM220" s="227" t="s">
        <v>1655</v>
      </c>
    </row>
    <row r="221" spans="1:65" s="2" customFormat="1" ht="14.45" customHeight="1">
      <c r="A221" s="36"/>
      <c r="B221" s="37"/>
      <c r="C221" s="215" t="s">
        <v>637</v>
      </c>
      <c r="D221" s="215" t="s">
        <v>204</v>
      </c>
      <c r="E221" s="216" t="s">
        <v>1656</v>
      </c>
      <c r="F221" s="217" t="s">
        <v>1657</v>
      </c>
      <c r="G221" s="218" t="s">
        <v>287</v>
      </c>
      <c r="H221" s="219">
        <v>5</v>
      </c>
      <c r="I221" s="220"/>
      <c r="J221" s="221">
        <f t="shared" si="35"/>
        <v>0</v>
      </c>
      <c r="K221" s="222"/>
      <c r="L221" s="39"/>
      <c r="M221" s="223" t="s">
        <v>1</v>
      </c>
      <c r="N221" s="224" t="s">
        <v>43</v>
      </c>
      <c r="O221" s="73"/>
      <c r="P221" s="225">
        <f t="shared" si="36"/>
        <v>0</v>
      </c>
      <c r="Q221" s="225">
        <v>0</v>
      </c>
      <c r="R221" s="225">
        <f t="shared" si="37"/>
        <v>0</v>
      </c>
      <c r="S221" s="225">
        <v>0</v>
      </c>
      <c r="T221" s="226">
        <f t="shared" si="38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569</v>
      </c>
      <c r="AT221" s="227" t="s">
        <v>204</v>
      </c>
      <c r="AU221" s="227" t="s">
        <v>87</v>
      </c>
      <c r="AY221" s="18" t="s">
        <v>202</v>
      </c>
      <c r="BE221" s="122">
        <f t="shared" si="39"/>
        <v>0</v>
      </c>
      <c r="BF221" s="122">
        <f t="shared" si="40"/>
        <v>0</v>
      </c>
      <c r="BG221" s="122">
        <f t="shared" si="41"/>
        <v>0</v>
      </c>
      <c r="BH221" s="122">
        <f t="shared" si="42"/>
        <v>0</v>
      </c>
      <c r="BI221" s="122">
        <f t="shared" si="43"/>
        <v>0</v>
      </c>
      <c r="BJ221" s="18" t="s">
        <v>87</v>
      </c>
      <c r="BK221" s="122">
        <f t="shared" si="44"/>
        <v>0</v>
      </c>
      <c r="BL221" s="18" t="s">
        <v>569</v>
      </c>
      <c r="BM221" s="227" t="s">
        <v>1658</v>
      </c>
    </row>
    <row r="222" spans="1:65" s="2" customFormat="1" ht="24.2" customHeight="1">
      <c r="A222" s="36"/>
      <c r="B222" s="37"/>
      <c r="C222" s="272" t="s">
        <v>641</v>
      </c>
      <c r="D222" s="272" t="s">
        <v>489</v>
      </c>
      <c r="E222" s="273" t="s">
        <v>1659</v>
      </c>
      <c r="F222" s="274" t="s">
        <v>1660</v>
      </c>
      <c r="G222" s="275" t="s">
        <v>287</v>
      </c>
      <c r="H222" s="276">
        <v>5</v>
      </c>
      <c r="I222" s="277"/>
      <c r="J222" s="278">
        <f t="shared" si="35"/>
        <v>0</v>
      </c>
      <c r="K222" s="279"/>
      <c r="L222" s="280"/>
      <c r="M222" s="281" t="s">
        <v>1</v>
      </c>
      <c r="N222" s="282" t="s">
        <v>43</v>
      </c>
      <c r="O222" s="73"/>
      <c r="P222" s="225">
        <f t="shared" si="36"/>
        <v>0</v>
      </c>
      <c r="Q222" s="225">
        <v>0</v>
      </c>
      <c r="R222" s="225">
        <f t="shared" si="37"/>
        <v>0</v>
      </c>
      <c r="S222" s="225">
        <v>0</v>
      </c>
      <c r="T222" s="226">
        <f t="shared" si="38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1486</v>
      </c>
      <c r="AT222" s="227" t="s">
        <v>489</v>
      </c>
      <c r="AU222" s="227" t="s">
        <v>87</v>
      </c>
      <c r="AY222" s="18" t="s">
        <v>202</v>
      </c>
      <c r="BE222" s="122">
        <f t="shared" si="39"/>
        <v>0</v>
      </c>
      <c r="BF222" s="122">
        <f t="shared" si="40"/>
        <v>0</v>
      </c>
      <c r="BG222" s="122">
        <f t="shared" si="41"/>
        <v>0</v>
      </c>
      <c r="BH222" s="122">
        <f t="shared" si="42"/>
        <v>0</v>
      </c>
      <c r="BI222" s="122">
        <f t="shared" si="43"/>
        <v>0</v>
      </c>
      <c r="BJ222" s="18" t="s">
        <v>87</v>
      </c>
      <c r="BK222" s="122">
        <f t="shared" si="44"/>
        <v>0</v>
      </c>
      <c r="BL222" s="18" t="s">
        <v>569</v>
      </c>
      <c r="BM222" s="227" t="s">
        <v>1041</v>
      </c>
    </row>
    <row r="223" spans="1:65" s="2" customFormat="1" ht="24.2" customHeight="1">
      <c r="A223" s="36"/>
      <c r="B223" s="37"/>
      <c r="C223" s="215" t="s">
        <v>646</v>
      </c>
      <c r="D223" s="215" t="s">
        <v>204</v>
      </c>
      <c r="E223" s="216" t="s">
        <v>1378</v>
      </c>
      <c r="F223" s="217" t="s">
        <v>1638</v>
      </c>
      <c r="G223" s="218" t="s">
        <v>683</v>
      </c>
      <c r="H223" s="283"/>
      <c r="I223" s="220"/>
      <c r="J223" s="221">
        <f t="shared" si="35"/>
        <v>0</v>
      </c>
      <c r="K223" s="222"/>
      <c r="L223" s="39"/>
      <c r="M223" s="223" t="s">
        <v>1</v>
      </c>
      <c r="N223" s="224" t="s">
        <v>43</v>
      </c>
      <c r="O223" s="73"/>
      <c r="P223" s="225">
        <f t="shared" si="36"/>
        <v>0</v>
      </c>
      <c r="Q223" s="225">
        <v>0</v>
      </c>
      <c r="R223" s="225">
        <f t="shared" si="37"/>
        <v>0</v>
      </c>
      <c r="S223" s="225">
        <v>0</v>
      </c>
      <c r="T223" s="226">
        <f t="shared" si="38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7" t="s">
        <v>569</v>
      </c>
      <c r="AT223" s="227" t="s">
        <v>204</v>
      </c>
      <c r="AU223" s="227" t="s">
        <v>87</v>
      </c>
      <c r="AY223" s="18" t="s">
        <v>202</v>
      </c>
      <c r="BE223" s="122">
        <f t="shared" si="39"/>
        <v>0</v>
      </c>
      <c r="BF223" s="122">
        <f t="shared" si="40"/>
        <v>0</v>
      </c>
      <c r="BG223" s="122">
        <f t="shared" si="41"/>
        <v>0</v>
      </c>
      <c r="BH223" s="122">
        <f t="shared" si="42"/>
        <v>0</v>
      </c>
      <c r="BI223" s="122">
        <f t="shared" si="43"/>
        <v>0</v>
      </c>
      <c r="BJ223" s="18" t="s">
        <v>87</v>
      </c>
      <c r="BK223" s="122">
        <f t="shared" si="44"/>
        <v>0</v>
      </c>
      <c r="BL223" s="18" t="s">
        <v>569</v>
      </c>
      <c r="BM223" s="227" t="s">
        <v>1661</v>
      </c>
    </row>
    <row r="224" spans="1:65" s="2" customFormat="1" ht="14.45" customHeight="1">
      <c r="A224" s="36"/>
      <c r="B224" s="37"/>
      <c r="C224" s="215" t="s">
        <v>651</v>
      </c>
      <c r="D224" s="215" t="s">
        <v>204</v>
      </c>
      <c r="E224" s="216" t="s">
        <v>1640</v>
      </c>
      <c r="F224" s="217" t="s">
        <v>1379</v>
      </c>
      <c r="G224" s="218" t="s">
        <v>683</v>
      </c>
      <c r="H224" s="283"/>
      <c r="I224" s="220"/>
      <c r="J224" s="221">
        <f t="shared" si="35"/>
        <v>0</v>
      </c>
      <c r="K224" s="222"/>
      <c r="L224" s="39"/>
      <c r="M224" s="223" t="s">
        <v>1</v>
      </c>
      <c r="N224" s="224" t="s">
        <v>43</v>
      </c>
      <c r="O224" s="73"/>
      <c r="P224" s="225">
        <f t="shared" si="36"/>
        <v>0</v>
      </c>
      <c r="Q224" s="225">
        <v>0</v>
      </c>
      <c r="R224" s="225">
        <f t="shared" si="37"/>
        <v>0</v>
      </c>
      <c r="S224" s="225">
        <v>0</v>
      </c>
      <c r="T224" s="226">
        <f t="shared" si="38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569</v>
      </c>
      <c r="AT224" s="227" t="s">
        <v>204</v>
      </c>
      <c r="AU224" s="227" t="s">
        <v>87</v>
      </c>
      <c r="AY224" s="18" t="s">
        <v>202</v>
      </c>
      <c r="BE224" s="122">
        <f t="shared" si="39"/>
        <v>0</v>
      </c>
      <c r="BF224" s="122">
        <f t="shared" si="40"/>
        <v>0</v>
      </c>
      <c r="BG224" s="122">
        <f t="shared" si="41"/>
        <v>0</v>
      </c>
      <c r="BH224" s="122">
        <f t="shared" si="42"/>
        <v>0</v>
      </c>
      <c r="BI224" s="122">
        <f t="shared" si="43"/>
        <v>0</v>
      </c>
      <c r="BJ224" s="18" t="s">
        <v>87</v>
      </c>
      <c r="BK224" s="122">
        <f t="shared" si="44"/>
        <v>0</v>
      </c>
      <c r="BL224" s="18" t="s">
        <v>569</v>
      </c>
      <c r="BM224" s="227" t="s">
        <v>1065</v>
      </c>
    </row>
    <row r="225" spans="1:65" s="2" customFormat="1" ht="14.45" customHeight="1">
      <c r="A225" s="36"/>
      <c r="B225" s="37"/>
      <c r="C225" s="215" t="s">
        <v>656</v>
      </c>
      <c r="D225" s="215" t="s">
        <v>204</v>
      </c>
      <c r="E225" s="216" t="s">
        <v>1641</v>
      </c>
      <c r="F225" s="217" t="s">
        <v>1642</v>
      </c>
      <c r="G225" s="218" t="s">
        <v>683</v>
      </c>
      <c r="H225" s="283"/>
      <c r="I225" s="220"/>
      <c r="J225" s="221">
        <f t="shared" si="35"/>
        <v>0</v>
      </c>
      <c r="K225" s="222"/>
      <c r="L225" s="39"/>
      <c r="M225" s="223" t="s">
        <v>1</v>
      </c>
      <c r="N225" s="224" t="s">
        <v>43</v>
      </c>
      <c r="O225" s="73"/>
      <c r="P225" s="225">
        <f t="shared" si="36"/>
        <v>0</v>
      </c>
      <c r="Q225" s="225">
        <v>0</v>
      </c>
      <c r="R225" s="225">
        <f t="shared" si="37"/>
        <v>0</v>
      </c>
      <c r="S225" s="225">
        <v>0</v>
      </c>
      <c r="T225" s="226">
        <f t="shared" si="38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569</v>
      </c>
      <c r="AT225" s="227" t="s">
        <v>204</v>
      </c>
      <c r="AU225" s="227" t="s">
        <v>87</v>
      </c>
      <c r="AY225" s="18" t="s">
        <v>202</v>
      </c>
      <c r="BE225" s="122">
        <f t="shared" si="39"/>
        <v>0</v>
      </c>
      <c r="BF225" s="122">
        <f t="shared" si="40"/>
        <v>0</v>
      </c>
      <c r="BG225" s="122">
        <f t="shared" si="41"/>
        <v>0</v>
      </c>
      <c r="BH225" s="122">
        <f t="shared" si="42"/>
        <v>0</v>
      </c>
      <c r="BI225" s="122">
        <f t="shared" si="43"/>
        <v>0</v>
      </c>
      <c r="BJ225" s="18" t="s">
        <v>87</v>
      </c>
      <c r="BK225" s="122">
        <f t="shared" si="44"/>
        <v>0</v>
      </c>
      <c r="BL225" s="18" t="s">
        <v>569</v>
      </c>
      <c r="BM225" s="227" t="s">
        <v>1662</v>
      </c>
    </row>
    <row r="226" spans="1:65" s="2" customFormat="1" ht="14.45" customHeight="1">
      <c r="A226" s="36"/>
      <c r="B226" s="37"/>
      <c r="C226" s="215" t="s">
        <v>662</v>
      </c>
      <c r="D226" s="215" t="s">
        <v>204</v>
      </c>
      <c r="E226" s="216" t="s">
        <v>1644</v>
      </c>
      <c r="F226" s="217" t="s">
        <v>1381</v>
      </c>
      <c r="G226" s="218" t="s">
        <v>683</v>
      </c>
      <c r="H226" s="283"/>
      <c r="I226" s="220"/>
      <c r="J226" s="221">
        <f t="shared" si="35"/>
        <v>0</v>
      </c>
      <c r="K226" s="222"/>
      <c r="L226" s="39"/>
      <c r="M226" s="223" t="s">
        <v>1</v>
      </c>
      <c r="N226" s="224" t="s">
        <v>43</v>
      </c>
      <c r="O226" s="73"/>
      <c r="P226" s="225">
        <f t="shared" si="36"/>
        <v>0</v>
      </c>
      <c r="Q226" s="225">
        <v>0</v>
      </c>
      <c r="R226" s="225">
        <f t="shared" si="37"/>
        <v>0</v>
      </c>
      <c r="S226" s="225">
        <v>0</v>
      </c>
      <c r="T226" s="226">
        <f t="shared" si="38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569</v>
      </c>
      <c r="AT226" s="227" t="s">
        <v>204</v>
      </c>
      <c r="AU226" s="227" t="s">
        <v>87</v>
      </c>
      <c r="AY226" s="18" t="s">
        <v>202</v>
      </c>
      <c r="BE226" s="122">
        <f t="shared" si="39"/>
        <v>0</v>
      </c>
      <c r="BF226" s="122">
        <f t="shared" si="40"/>
        <v>0</v>
      </c>
      <c r="BG226" s="122">
        <f t="shared" si="41"/>
        <v>0</v>
      </c>
      <c r="BH226" s="122">
        <f t="shared" si="42"/>
        <v>0</v>
      </c>
      <c r="BI226" s="122">
        <f t="shared" si="43"/>
        <v>0</v>
      </c>
      <c r="BJ226" s="18" t="s">
        <v>87</v>
      </c>
      <c r="BK226" s="122">
        <f t="shared" si="44"/>
        <v>0</v>
      </c>
      <c r="BL226" s="18" t="s">
        <v>569</v>
      </c>
      <c r="BM226" s="227" t="s">
        <v>1663</v>
      </c>
    </row>
    <row r="227" spans="1:65" s="12" customFormat="1" ht="22.9" customHeight="1">
      <c r="B227" s="199"/>
      <c r="C227" s="200"/>
      <c r="D227" s="201" t="s">
        <v>76</v>
      </c>
      <c r="E227" s="213" t="s">
        <v>1664</v>
      </c>
      <c r="F227" s="213" t="s">
        <v>1665</v>
      </c>
      <c r="G227" s="200"/>
      <c r="H227" s="200"/>
      <c r="I227" s="203"/>
      <c r="J227" s="214">
        <f>BK227</f>
        <v>0</v>
      </c>
      <c r="K227" s="200"/>
      <c r="L227" s="205"/>
      <c r="M227" s="206"/>
      <c r="N227" s="207"/>
      <c r="O227" s="207"/>
      <c r="P227" s="208">
        <f>SUM(P228:P237)</f>
        <v>0</v>
      </c>
      <c r="Q227" s="207"/>
      <c r="R227" s="208">
        <f>SUM(R228:R237)</f>
        <v>0</v>
      </c>
      <c r="S227" s="207"/>
      <c r="T227" s="209">
        <f>SUM(T228:T237)</f>
        <v>0</v>
      </c>
      <c r="AR227" s="210" t="s">
        <v>81</v>
      </c>
      <c r="AT227" s="211" t="s">
        <v>76</v>
      </c>
      <c r="AU227" s="211" t="s">
        <v>81</v>
      </c>
      <c r="AY227" s="210" t="s">
        <v>202</v>
      </c>
      <c r="BK227" s="212">
        <f>SUM(BK228:BK237)</f>
        <v>0</v>
      </c>
    </row>
    <row r="228" spans="1:65" s="2" customFormat="1" ht="24.2" customHeight="1">
      <c r="A228" s="36"/>
      <c r="B228" s="37"/>
      <c r="C228" s="215" t="s">
        <v>667</v>
      </c>
      <c r="D228" s="215" t="s">
        <v>204</v>
      </c>
      <c r="E228" s="216" t="s">
        <v>1666</v>
      </c>
      <c r="F228" s="217" t="s">
        <v>1667</v>
      </c>
      <c r="G228" s="218" t="s">
        <v>287</v>
      </c>
      <c r="H228" s="219">
        <v>8</v>
      </c>
      <c r="I228" s="220"/>
      <c r="J228" s="221">
        <f t="shared" ref="J228:J237" si="45">ROUND(I228*H228,2)</f>
        <v>0</v>
      </c>
      <c r="K228" s="222"/>
      <c r="L228" s="39"/>
      <c r="M228" s="223" t="s">
        <v>1</v>
      </c>
      <c r="N228" s="224" t="s">
        <v>43</v>
      </c>
      <c r="O228" s="73"/>
      <c r="P228" s="225">
        <f t="shared" ref="P228:P237" si="46">O228*H228</f>
        <v>0</v>
      </c>
      <c r="Q228" s="225">
        <v>0</v>
      </c>
      <c r="R228" s="225">
        <f t="shared" ref="R228:R237" si="47">Q228*H228</f>
        <v>0</v>
      </c>
      <c r="S228" s="225">
        <v>0</v>
      </c>
      <c r="T228" s="226">
        <f t="shared" ref="T228:T237" si="48"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569</v>
      </c>
      <c r="AT228" s="227" t="s">
        <v>204</v>
      </c>
      <c r="AU228" s="227" t="s">
        <v>87</v>
      </c>
      <c r="AY228" s="18" t="s">
        <v>202</v>
      </c>
      <c r="BE228" s="122">
        <f t="shared" ref="BE228:BE237" si="49">IF(N228="základná",J228,0)</f>
        <v>0</v>
      </c>
      <c r="BF228" s="122">
        <f t="shared" ref="BF228:BF237" si="50">IF(N228="znížená",J228,0)</f>
        <v>0</v>
      </c>
      <c r="BG228" s="122">
        <f t="shared" ref="BG228:BG237" si="51">IF(N228="zákl. prenesená",J228,0)</f>
        <v>0</v>
      </c>
      <c r="BH228" s="122">
        <f t="shared" ref="BH228:BH237" si="52">IF(N228="zníž. prenesená",J228,0)</f>
        <v>0</v>
      </c>
      <c r="BI228" s="122">
        <f t="shared" ref="BI228:BI237" si="53">IF(N228="nulová",J228,0)</f>
        <v>0</v>
      </c>
      <c r="BJ228" s="18" t="s">
        <v>87</v>
      </c>
      <c r="BK228" s="122">
        <f t="shared" ref="BK228:BK237" si="54">ROUND(I228*H228,2)</f>
        <v>0</v>
      </c>
      <c r="BL228" s="18" t="s">
        <v>569</v>
      </c>
      <c r="BM228" s="227" t="s">
        <v>1668</v>
      </c>
    </row>
    <row r="229" spans="1:65" s="2" customFormat="1" ht="37.9" customHeight="1">
      <c r="A229" s="36"/>
      <c r="B229" s="37"/>
      <c r="C229" s="215" t="s">
        <v>672</v>
      </c>
      <c r="D229" s="215" t="s">
        <v>204</v>
      </c>
      <c r="E229" s="216" t="s">
        <v>1669</v>
      </c>
      <c r="F229" s="217" t="s">
        <v>1670</v>
      </c>
      <c r="G229" s="218" t="s">
        <v>287</v>
      </c>
      <c r="H229" s="219">
        <v>1</v>
      </c>
      <c r="I229" s="220"/>
      <c r="J229" s="221">
        <f t="shared" si="45"/>
        <v>0</v>
      </c>
      <c r="K229" s="222"/>
      <c r="L229" s="39"/>
      <c r="M229" s="223" t="s">
        <v>1</v>
      </c>
      <c r="N229" s="224" t="s">
        <v>43</v>
      </c>
      <c r="O229" s="73"/>
      <c r="P229" s="225">
        <f t="shared" si="46"/>
        <v>0</v>
      </c>
      <c r="Q229" s="225">
        <v>0</v>
      </c>
      <c r="R229" s="225">
        <f t="shared" si="47"/>
        <v>0</v>
      </c>
      <c r="S229" s="225">
        <v>0</v>
      </c>
      <c r="T229" s="226">
        <f t="shared" si="48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569</v>
      </c>
      <c r="AT229" s="227" t="s">
        <v>204</v>
      </c>
      <c r="AU229" s="227" t="s">
        <v>87</v>
      </c>
      <c r="AY229" s="18" t="s">
        <v>202</v>
      </c>
      <c r="BE229" s="122">
        <f t="shared" si="49"/>
        <v>0</v>
      </c>
      <c r="BF229" s="122">
        <f t="shared" si="50"/>
        <v>0</v>
      </c>
      <c r="BG229" s="122">
        <f t="shared" si="51"/>
        <v>0</v>
      </c>
      <c r="BH229" s="122">
        <f t="shared" si="52"/>
        <v>0</v>
      </c>
      <c r="BI229" s="122">
        <f t="shared" si="53"/>
        <v>0</v>
      </c>
      <c r="BJ229" s="18" t="s">
        <v>87</v>
      </c>
      <c r="BK229" s="122">
        <f t="shared" si="54"/>
        <v>0</v>
      </c>
      <c r="BL229" s="18" t="s">
        <v>569</v>
      </c>
      <c r="BM229" s="227" t="s">
        <v>1671</v>
      </c>
    </row>
    <row r="230" spans="1:65" s="2" customFormat="1" ht="24.2" customHeight="1">
      <c r="A230" s="36"/>
      <c r="B230" s="37"/>
      <c r="C230" s="215" t="s">
        <v>676</v>
      </c>
      <c r="D230" s="215" t="s">
        <v>204</v>
      </c>
      <c r="E230" s="216" t="s">
        <v>1672</v>
      </c>
      <c r="F230" s="217" t="s">
        <v>1673</v>
      </c>
      <c r="G230" s="218" t="s">
        <v>223</v>
      </c>
      <c r="H230" s="219">
        <v>100</v>
      </c>
      <c r="I230" s="220"/>
      <c r="J230" s="221">
        <f t="shared" si="45"/>
        <v>0</v>
      </c>
      <c r="K230" s="222"/>
      <c r="L230" s="39"/>
      <c r="M230" s="223" t="s">
        <v>1</v>
      </c>
      <c r="N230" s="224" t="s">
        <v>43</v>
      </c>
      <c r="O230" s="73"/>
      <c r="P230" s="225">
        <f t="shared" si="46"/>
        <v>0</v>
      </c>
      <c r="Q230" s="225">
        <v>0</v>
      </c>
      <c r="R230" s="225">
        <f t="shared" si="47"/>
        <v>0</v>
      </c>
      <c r="S230" s="225">
        <v>0</v>
      </c>
      <c r="T230" s="226">
        <f t="shared" si="48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569</v>
      </c>
      <c r="AT230" s="227" t="s">
        <v>204</v>
      </c>
      <c r="AU230" s="227" t="s">
        <v>87</v>
      </c>
      <c r="AY230" s="18" t="s">
        <v>202</v>
      </c>
      <c r="BE230" s="122">
        <f t="shared" si="49"/>
        <v>0</v>
      </c>
      <c r="BF230" s="122">
        <f t="shared" si="50"/>
        <v>0</v>
      </c>
      <c r="BG230" s="122">
        <f t="shared" si="51"/>
        <v>0</v>
      </c>
      <c r="BH230" s="122">
        <f t="shared" si="52"/>
        <v>0</v>
      </c>
      <c r="BI230" s="122">
        <f t="shared" si="53"/>
        <v>0</v>
      </c>
      <c r="BJ230" s="18" t="s">
        <v>87</v>
      </c>
      <c r="BK230" s="122">
        <f t="shared" si="54"/>
        <v>0</v>
      </c>
      <c r="BL230" s="18" t="s">
        <v>569</v>
      </c>
      <c r="BM230" s="227" t="s">
        <v>1674</v>
      </c>
    </row>
    <row r="231" spans="1:65" s="2" customFormat="1" ht="24.2" customHeight="1">
      <c r="A231" s="36"/>
      <c r="B231" s="37"/>
      <c r="C231" s="215" t="s">
        <v>680</v>
      </c>
      <c r="D231" s="215" t="s">
        <v>204</v>
      </c>
      <c r="E231" s="216" t="s">
        <v>1675</v>
      </c>
      <c r="F231" s="217" t="s">
        <v>1676</v>
      </c>
      <c r="G231" s="218" t="s">
        <v>287</v>
      </c>
      <c r="H231" s="219">
        <v>53</v>
      </c>
      <c r="I231" s="220"/>
      <c r="J231" s="221">
        <f t="shared" si="45"/>
        <v>0</v>
      </c>
      <c r="K231" s="222"/>
      <c r="L231" s="39"/>
      <c r="M231" s="223" t="s">
        <v>1</v>
      </c>
      <c r="N231" s="224" t="s">
        <v>43</v>
      </c>
      <c r="O231" s="73"/>
      <c r="P231" s="225">
        <f t="shared" si="46"/>
        <v>0</v>
      </c>
      <c r="Q231" s="225">
        <v>0</v>
      </c>
      <c r="R231" s="225">
        <f t="shared" si="47"/>
        <v>0</v>
      </c>
      <c r="S231" s="225">
        <v>0</v>
      </c>
      <c r="T231" s="226">
        <f t="shared" si="48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7" t="s">
        <v>569</v>
      </c>
      <c r="AT231" s="227" t="s">
        <v>204</v>
      </c>
      <c r="AU231" s="227" t="s">
        <v>87</v>
      </c>
      <c r="AY231" s="18" t="s">
        <v>202</v>
      </c>
      <c r="BE231" s="122">
        <f t="shared" si="49"/>
        <v>0</v>
      </c>
      <c r="BF231" s="122">
        <f t="shared" si="50"/>
        <v>0</v>
      </c>
      <c r="BG231" s="122">
        <f t="shared" si="51"/>
        <v>0</v>
      </c>
      <c r="BH231" s="122">
        <f t="shared" si="52"/>
        <v>0</v>
      </c>
      <c r="BI231" s="122">
        <f t="shared" si="53"/>
        <v>0</v>
      </c>
      <c r="BJ231" s="18" t="s">
        <v>87</v>
      </c>
      <c r="BK231" s="122">
        <f t="shared" si="54"/>
        <v>0</v>
      </c>
      <c r="BL231" s="18" t="s">
        <v>569</v>
      </c>
      <c r="BM231" s="227" t="s">
        <v>1677</v>
      </c>
    </row>
    <row r="232" spans="1:65" s="2" customFormat="1" ht="14.45" customHeight="1">
      <c r="A232" s="36"/>
      <c r="B232" s="37"/>
      <c r="C232" s="215" t="s">
        <v>687</v>
      </c>
      <c r="D232" s="215" t="s">
        <v>204</v>
      </c>
      <c r="E232" s="216" t="s">
        <v>1678</v>
      </c>
      <c r="F232" s="217" t="s">
        <v>1679</v>
      </c>
      <c r="G232" s="218" t="s">
        <v>287</v>
      </c>
      <c r="H232" s="219">
        <v>4</v>
      </c>
      <c r="I232" s="220"/>
      <c r="J232" s="221">
        <f t="shared" si="45"/>
        <v>0</v>
      </c>
      <c r="K232" s="222"/>
      <c r="L232" s="39"/>
      <c r="M232" s="223" t="s">
        <v>1</v>
      </c>
      <c r="N232" s="224" t="s">
        <v>43</v>
      </c>
      <c r="O232" s="73"/>
      <c r="P232" s="225">
        <f t="shared" si="46"/>
        <v>0</v>
      </c>
      <c r="Q232" s="225">
        <v>0</v>
      </c>
      <c r="R232" s="225">
        <f t="shared" si="47"/>
        <v>0</v>
      </c>
      <c r="S232" s="225">
        <v>0</v>
      </c>
      <c r="T232" s="226">
        <f t="shared" si="48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569</v>
      </c>
      <c r="AT232" s="227" t="s">
        <v>204</v>
      </c>
      <c r="AU232" s="227" t="s">
        <v>87</v>
      </c>
      <c r="AY232" s="18" t="s">
        <v>202</v>
      </c>
      <c r="BE232" s="122">
        <f t="shared" si="49"/>
        <v>0</v>
      </c>
      <c r="BF232" s="122">
        <f t="shared" si="50"/>
        <v>0</v>
      </c>
      <c r="BG232" s="122">
        <f t="shared" si="51"/>
        <v>0</v>
      </c>
      <c r="BH232" s="122">
        <f t="shared" si="52"/>
        <v>0</v>
      </c>
      <c r="BI232" s="122">
        <f t="shared" si="53"/>
        <v>0</v>
      </c>
      <c r="BJ232" s="18" t="s">
        <v>87</v>
      </c>
      <c r="BK232" s="122">
        <f t="shared" si="54"/>
        <v>0</v>
      </c>
      <c r="BL232" s="18" t="s">
        <v>569</v>
      </c>
      <c r="BM232" s="227" t="s">
        <v>1680</v>
      </c>
    </row>
    <row r="233" spans="1:65" s="2" customFormat="1" ht="14.45" customHeight="1">
      <c r="A233" s="36"/>
      <c r="B233" s="37"/>
      <c r="C233" s="215" t="s">
        <v>694</v>
      </c>
      <c r="D233" s="215" t="s">
        <v>204</v>
      </c>
      <c r="E233" s="216" t="s">
        <v>1681</v>
      </c>
      <c r="F233" s="217" t="s">
        <v>1682</v>
      </c>
      <c r="G233" s="218" t="s">
        <v>230</v>
      </c>
      <c r="H233" s="219">
        <v>95</v>
      </c>
      <c r="I233" s="220"/>
      <c r="J233" s="221">
        <f t="shared" si="45"/>
        <v>0</v>
      </c>
      <c r="K233" s="222"/>
      <c r="L233" s="39"/>
      <c r="M233" s="223" t="s">
        <v>1</v>
      </c>
      <c r="N233" s="224" t="s">
        <v>43</v>
      </c>
      <c r="O233" s="73"/>
      <c r="P233" s="225">
        <f t="shared" si="46"/>
        <v>0</v>
      </c>
      <c r="Q233" s="225">
        <v>0</v>
      </c>
      <c r="R233" s="225">
        <f t="shared" si="47"/>
        <v>0</v>
      </c>
      <c r="S233" s="225">
        <v>0</v>
      </c>
      <c r="T233" s="226">
        <f t="shared" si="48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569</v>
      </c>
      <c r="AT233" s="227" t="s">
        <v>204</v>
      </c>
      <c r="AU233" s="227" t="s">
        <v>87</v>
      </c>
      <c r="AY233" s="18" t="s">
        <v>202</v>
      </c>
      <c r="BE233" s="122">
        <f t="shared" si="49"/>
        <v>0</v>
      </c>
      <c r="BF233" s="122">
        <f t="shared" si="50"/>
        <v>0</v>
      </c>
      <c r="BG233" s="122">
        <f t="shared" si="51"/>
        <v>0</v>
      </c>
      <c r="BH233" s="122">
        <f t="shared" si="52"/>
        <v>0</v>
      </c>
      <c r="BI233" s="122">
        <f t="shared" si="53"/>
        <v>0</v>
      </c>
      <c r="BJ233" s="18" t="s">
        <v>87</v>
      </c>
      <c r="BK233" s="122">
        <f t="shared" si="54"/>
        <v>0</v>
      </c>
      <c r="BL233" s="18" t="s">
        <v>569</v>
      </c>
      <c r="BM233" s="227" t="s">
        <v>1683</v>
      </c>
    </row>
    <row r="234" spans="1:65" s="2" customFormat="1" ht="14.45" customHeight="1">
      <c r="A234" s="36"/>
      <c r="B234" s="37"/>
      <c r="C234" s="215" t="s">
        <v>699</v>
      </c>
      <c r="D234" s="215" t="s">
        <v>204</v>
      </c>
      <c r="E234" s="216" t="s">
        <v>1684</v>
      </c>
      <c r="F234" s="217" t="s">
        <v>1685</v>
      </c>
      <c r="G234" s="218" t="s">
        <v>287</v>
      </c>
      <c r="H234" s="219">
        <v>24</v>
      </c>
      <c r="I234" s="220"/>
      <c r="J234" s="221">
        <f t="shared" si="45"/>
        <v>0</v>
      </c>
      <c r="K234" s="222"/>
      <c r="L234" s="39"/>
      <c r="M234" s="223" t="s">
        <v>1</v>
      </c>
      <c r="N234" s="224" t="s">
        <v>43</v>
      </c>
      <c r="O234" s="73"/>
      <c r="P234" s="225">
        <f t="shared" si="46"/>
        <v>0</v>
      </c>
      <c r="Q234" s="225">
        <v>0</v>
      </c>
      <c r="R234" s="225">
        <f t="shared" si="47"/>
        <v>0</v>
      </c>
      <c r="S234" s="225">
        <v>0</v>
      </c>
      <c r="T234" s="226">
        <f t="shared" si="48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27" t="s">
        <v>569</v>
      </c>
      <c r="AT234" s="227" t="s">
        <v>204</v>
      </c>
      <c r="AU234" s="227" t="s">
        <v>87</v>
      </c>
      <c r="AY234" s="18" t="s">
        <v>202</v>
      </c>
      <c r="BE234" s="122">
        <f t="shared" si="49"/>
        <v>0</v>
      </c>
      <c r="BF234" s="122">
        <f t="shared" si="50"/>
        <v>0</v>
      </c>
      <c r="BG234" s="122">
        <f t="shared" si="51"/>
        <v>0</v>
      </c>
      <c r="BH234" s="122">
        <f t="shared" si="52"/>
        <v>0</v>
      </c>
      <c r="BI234" s="122">
        <f t="shared" si="53"/>
        <v>0</v>
      </c>
      <c r="BJ234" s="18" t="s">
        <v>87</v>
      </c>
      <c r="BK234" s="122">
        <f t="shared" si="54"/>
        <v>0</v>
      </c>
      <c r="BL234" s="18" t="s">
        <v>569</v>
      </c>
      <c r="BM234" s="227" t="s">
        <v>1686</v>
      </c>
    </row>
    <row r="235" spans="1:65" s="2" customFormat="1" ht="14.45" customHeight="1">
      <c r="A235" s="36"/>
      <c r="B235" s="37"/>
      <c r="C235" s="215" t="s">
        <v>703</v>
      </c>
      <c r="D235" s="215" t="s">
        <v>204</v>
      </c>
      <c r="E235" s="216" t="s">
        <v>1687</v>
      </c>
      <c r="F235" s="217" t="s">
        <v>1688</v>
      </c>
      <c r="G235" s="218" t="s">
        <v>287</v>
      </c>
      <c r="H235" s="219">
        <v>160</v>
      </c>
      <c r="I235" s="220"/>
      <c r="J235" s="221">
        <f t="shared" si="45"/>
        <v>0</v>
      </c>
      <c r="K235" s="222"/>
      <c r="L235" s="39"/>
      <c r="M235" s="223" t="s">
        <v>1</v>
      </c>
      <c r="N235" s="224" t="s">
        <v>43</v>
      </c>
      <c r="O235" s="73"/>
      <c r="P235" s="225">
        <f t="shared" si="46"/>
        <v>0</v>
      </c>
      <c r="Q235" s="225">
        <v>0</v>
      </c>
      <c r="R235" s="225">
        <f t="shared" si="47"/>
        <v>0</v>
      </c>
      <c r="S235" s="225">
        <v>0</v>
      </c>
      <c r="T235" s="226">
        <f t="shared" si="48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569</v>
      </c>
      <c r="AT235" s="227" t="s">
        <v>204</v>
      </c>
      <c r="AU235" s="227" t="s">
        <v>87</v>
      </c>
      <c r="AY235" s="18" t="s">
        <v>202</v>
      </c>
      <c r="BE235" s="122">
        <f t="shared" si="49"/>
        <v>0</v>
      </c>
      <c r="BF235" s="122">
        <f t="shared" si="50"/>
        <v>0</v>
      </c>
      <c r="BG235" s="122">
        <f t="shared" si="51"/>
        <v>0</v>
      </c>
      <c r="BH235" s="122">
        <f t="shared" si="52"/>
        <v>0</v>
      </c>
      <c r="BI235" s="122">
        <f t="shared" si="53"/>
        <v>0</v>
      </c>
      <c r="BJ235" s="18" t="s">
        <v>87</v>
      </c>
      <c r="BK235" s="122">
        <f t="shared" si="54"/>
        <v>0</v>
      </c>
      <c r="BL235" s="18" t="s">
        <v>569</v>
      </c>
      <c r="BM235" s="227" t="s">
        <v>1689</v>
      </c>
    </row>
    <row r="236" spans="1:65" s="2" customFormat="1" ht="14.45" customHeight="1">
      <c r="A236" s="36"/>
      <c r="B236" s="37"/>
      <c r="C236" s="215" t="s">
        <v>707</v>
      </c>
      <c r="D236" s="215" t="s">
        <v>204</v>
      </c>
      <c r="E236" s="216" t="s">
        <v>1641</v>
      </c>
      <c r="F236" s="217" t="s">
        <v>1642</v>
      </c>
      <c r="G236" s="218" t="s">
        <v>683</v>
      </c>
      <c r="H236" s="283"/>
      <c r="I236" s="220"/>
      <c r="J236" s="221">
        <f t="shared" si="45"/>
        <v>0</v>
      </c>
      <c r="K236" s="222"/>
      <c r="L236" s="39"/>
      <c r="M236" s="223" t="s">
        <v>1</v>
      </c>
      <c r="N236" s="224" t="s">
        <v>43</v>
      </c>
      <c r="O236" s="73"/>
      <c r="P236" s="225">
        <f t="shared" si="46"/>
        <v>0</v>
      </c>
      <c r="Q236" s="225">
        <v>0</v>
      </c>
      <c r="R236" s="225">
        <f t="shared" si="47"/>
        <v>0</v>
      </c>
      <c r="S236" s="225">
        <v>0</v>
      </c>
      <c r="T236" s="226">
        <f t="shared" si="48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569</v>
      </c>
      <c r="AT236" s="227" t="s">
        <v>204</v>
      </c>
      <c r="AU236" s="227" t="s">
        <v>87</v>
      </c>
      <c r="AY236" s="18" t="s">
        <v>202</v>
      </c>
      <c r="BE236" s="122">
        <f t="shared" si="49"/>
        <v>0</v>
      </c>
      <c r="BF236" s="122">
        <f t="shared" si="50"/>
        <v>0</v>
      </c>
      <c r="BG236" s="122">
        <f t="shared" si="51"/>
        <v>0</v>
      </c>
      <c r="BH236" s="122">
        <f t="shared" si="52"/>
        <v>0</v>
      </c>
      <c r="BI236" s="122">
        <f t="shared" si="53"/>
        <v>0</v>
      </c>
      <c r="BJ236" s="18" t="s">
        <v>87</v>
      </c>
      <c r="BK236" s="122">
        <f t="shared" si="54"/>
        <v>0</v>
      </c>
      <c r="BL236" s="18" t="s">
        <v>569</v>
      </c>
      <c r="BM236" s="227" t="s">
        <v>1690</v>
      </c>
    </row>
    <row r="237" spans="1:65" s="2" customFormat="1" ht="14.45" customHeight="1">
      <c r="A237" s="36"/>
      <c r="B237" s="37"/>
      <c r="C237" s="215" t="s">
        <v>711</v>
      </c>
      <c r="D237" s="215" t="s">
        <v>204</v>
      </c>
      <c r="E237" s="216" t="s">
        <v>1644</v>
      </c>
      <c r="F237" s="217" t="s">
        <v>1381</v>
      </c>
      <c r="G237" s="218" t="s">
        <v>683</v>
      </c>
      <c r="H237" s="283"/>
      <c r="I237" s="220"/>
      <c r="J237" s="221">
        <f t="shared" si="45"/>
        <v>0</v>
      </c>
      <c r="K237" s="222"/>
      <c r="L237" s="39"/>
      <c r="M237" s="223" t="s">
        <v>1</v>
      </c>
      <c r="N237" s="224" t="s">
        <v>43</v>
      </c>
      <c r="O237" s="73"/>
      <c r="P237" s="225">
        <f t="shared" si="46"/>
        <v>0</v>
      </c>
      <c r="Q237" s="225">
        <v>0</v>
      </c>
      <c r="R237" s="225">
        <f t="shared" si="47"/>
        <v>0</v>
      </c>
      <c r="S237" s="225">
        <v>0</v>
      </c>
      <c r="T237" s="226">
        <f t="shared" si="48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7" t="s">
        <v>569</v>
      </c>
      <c r="AT237" s="227" t="s">
        <v>204</v>
      </c>
      <c r="AU237" s="227" t="s">
        <v>87</v>
      </c>
      <c r="AY237" s="18" t="s">
        <v>202</v>
      </c>
      <c r="BE237" s="122">
        <f t="shared" si="49"/>
        <v>0</v>
      </c>
      <c r="BF237" s="122">
        <f t="shared" si="50"/>
        <v>0</v>
      </c>
      <c r="BG237" s="122">
        <f t="shared" si="51"/>
        <v>0</v>
      </c>
      <c r="BH237" s="122">
        <f t="shared" si="52"/>
        <v>0</v>
      </c>
      <c r="BI237" s="122">
        <f t="shared" si="53"/>
        <v>0</v>
      </c>
      <c r="BJ237" s="18" t="s">
        <v>87</v>
      </c>
      <c r="BK237" s="122">
        <f t="shared" si="54"/>
        <v>0</v>
      </c>
      <c r="BL237" s="18" t="s">
        <v>569</v>
      </c>
      <c r="BM237" s="227" t="s">
        <v>1691</v>
      </c>
    </row>
    <row r="238" spans="1:65" s="12" customFormat="1" ht="22.9" customHeight="1">
      <c r="B238" s="199"/>
      <c r="C238" s="200"/>
      <c r="D238" s="201" t="s">
        <v>76</v>
      </c>
      <c r="E238" s="213" t="s">
        <v>95</v>
      </c>
      <c r="F238" s="213" t="s">
        <v>1692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SUM(P239:P243)</f>
        <v>0</v>
      </c>
      <c r="Q238" s="207"/>
      <c r="R238" s="208">
        <f>SUM(R239:R243)</f>
        <v>0</v>
      </c>
      <c r="S238" s="207"/>
      <c r="T238" s="209">
        <f>SUM(T239:T243)</f>
        <v>0</v>
      </c>
      <c r="AR238" s="210" t="s">
        <v>81</v>
      </c>
      <c r="AT238" s="211" t="s">
        <v>76</v>
      </c>
      <c r="AU238" s="211" t="s">
        <v>81</v>
      </c>
      <c r="AY238" s="210" t="s">
        <v>202</v>
      </c>
      <c r="BK238" s="212">
        <f>SUM(BK239:BK243)</f>
        <v>0</v>
      </c>
    </row>
    <row r="239" spans="1:65" s="2" customFormat="1" ht="14.45" customHeight="1">
      <c r="A239" s="36"/>
      <c r="B239" s="37"/>
      <c r="C239" s="272" t="s">
        <v>717</v>
      </c>
      <c r="D239" s="272" t="s">
        <v>489</v>
      </c>
      <c r="E239" s="273" t="s">
        <v>1693</v>
      </c>
      <c r="F239" s="274" t="s">
        <v>1694</v>
      </c>
      <c r="G239" s="275" t="s">
        <v>287</v>
      </c>
      <c r="H239" s="276">
        <v>1</v>
      </c>
      <c r="I239" s="277"/>
      <c r="J239" s="278">
        <f>ROUND(I239*H239,2)</f>
        <v>0</v>
      </c>
      <c r="K239" s="279"/>
      <c r="L239" s="280"/>
      <c r="M239" s="281" t="s">
        <v>1</v>
      </c>
      <c r="N239" s="282" t="s">
        <v>43</v>
      </c>
      <c r="O239" s="73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1486</v>
      </c>
      <c r="AT239" s="227" t="s">
        <v>489</v>
      </c>
      <c r="AU239" s="227" t="s">
        <v>87</v>
      </c>
      <c r="AY239" s="18" t="s">
        <v>202</v>
      </c>
      <c r="BE239" s="122">
        <f>IF(N239="základná",J239,0)</f>
        <v>0</v>
      </c>
      <c r="BF239" s="122">
        <f>IF(N239="znížená",J239,0)</f>
        <v>0</v>
      </c>
      <c r="BG239" s="122">
        <f>IF(N239="zákl. prenesená",J239,0)</f>
        <v>0</v>
      </c>
      <c r="BH239" s="122">
        <f>IF(N239="zníž. prenesená",J239,0)</f>
        <v>0</v>
      </c>
      <c r="BI239" s="122">
        <f>IF(N239="nulová",J239,0)</f>
        <v>0</v>
      </c>
      <c r="BJ239" s="18" t="s">
        <v>87</v>
      </c>
      <c r="BK239" s="122">
        <f>ROUND(I239*H239,2)</f>
        <v>0</v>
      </c>
      <c r="BL239" s="18" t="s">
        <v>569</v>
      </c>
      <c r="BM239" s="227" t="s">
        <v>1197</v>
      </c>
    </row>
    <row r="240" spans="1:65" s="2" customFormat="1" ht="24.2" customHeight="1">
      <c r="A240" s="36"/>
      <c r="B240" s="37"/>
      <c r="C240" s="272" t="s">
        <v>722</v>
      </c>
      <c r="D240" s="272" t="s">
        <v>489</v>
      </c>
      <c r="E240" s="273" t="s">
        <v>1695</v>
      </c>
      <c r="F240" s="274" t="s">
        <v>1696</v>
      </c>
      <c r="G240" s="275" t="s">
        <v>287</v>
      </c>
      <c r="H240" s="276">
        <v>5</v>
      </c>
      <c r="I240" s="277"/>
      <c r="J240" s="278">
        <f>ROUND(I240*H240,2)</f>
        <v>0</v>
      </c>
      <c r="K240" s="279"/>
      <c r="L240" s="280"/>
      <c r="M240" s="281" t="s">
        <v>1</v>
      </c>
      <c r="N240" s="282" t="s">
        <v>43</v>
      </c>
      <c r="O240" s="73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1486</v>
      </c>
      <c r="AT240" s="227" t="s">
        <v>489</v>
      </c>
      <c r="AU240" s="227" t="s">
        <v>87</v>
      </c>
      <c r="AY240" s="18" t="s">
        <v>202</v>
      </c>
      <c r="BE240" s="122">
        <f>IF(N240="základná",J240,0)</f>
        <v>0</v>
      </c>
      <c r="BF240" s="122">
        <f>IF(N240="znížená",J240,0)</f>
        <v>0</v>
      </c>
      <c r="BG240" s="122">
        <f>IF(N240="zákl. prenesená",J240,0)</f>
        <v>0</v>
      </c>
      <c r="BH240" s="122">
        <f>IF(N240="zníž. prenesená",J240,0)</f>
        <v>0</v>
      </c>
      <c r="BI240" s="122">
        <f>IF(N240="nulová",J240,0)</f>
        <v>0</v>
      </c>
      <c r="BJ240" s="18" t="s">
        <v>87</v>
      </c>
      <c r="BK240" s="122">
        <f>ROUND(I240*H240,2)</f>
        <v>0</v>
      </c>
      <c r="BL240" s="18" t="s">
        <v>569</v>
      </c>
      <c r="BM240" s="227" t="s">
        <v>1207</v>
      </c>
    </row>
    <row r="241" spans="1:65" s="2" customFormat="1" ht="14.45" customHeight="1">
      <c r="A241" s="36"/>
      <c r="B241" s="37"/>
      <c r="C241" s="215" t="s">
        <v>727</v>
      </c>
      <c r="D241" s="215" t="s">
        <v>204</v>
      </c>
      <c r="E241" s="216" t="s">
        <v>1640</v>
      </c>
      <c r="F241" s="217" t="s">
        <v>1379</v>
      </c>
      <c r="G241" s="218" t="s">
        <v>683</v>
      </c>
      <c r="H241" s="283"/>
      <c r="I241" s="220"/>
      <c r="J241" s="221">
        <f>ROUND(I241*H241,2)</f>
        <v>0</v>
      </c>
      <c r="K241" s="222"/>
      <c r="L241" s="39"/>
      <c r="M241" s="223" t="s">
        <v>1</v>
      </c>
      <c r="N241" s="224" t="s">
        <v>43</v>
      </c>
      <c r="O241" s="73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569</v>
      </c>
      <c r="AT241" s="227" t="s">
        <v>204</v>
      </c>
      <c r="AU241" s="227" t="s">
        <v>87</v>
      </c>
      <c r="AY241" s="18" t="s">
        <v>202</v>
      </c>
      <c r="BE241" s="122">
        <f>IF(N241="základná",J241,0)</f>
        <v>0</v>
      </c>
      <c r="BF241" s="122">
        <f>IF(N241="znížená",J241,0)</f>
        <v>0</v>
      </c>
      <c r="BG241" s="122">
        <f>IF(N241="zákl. prenesená",J241,0)</f>
        <v>0</v>
      </c>
      <c r="BH241" s="122">
        <f>IF(N241="zníž. prenesená",J241,0)</f>
        <v>0</v>
      </c>
      <c r="BI241" s="122">
        <f>IF(N241="nulová",J241,0)</f>
        <v>0</v>
      </c>
      <c r="BJ241" s="18" t="s">
        <v>87</v>
      </c>
      <c r="BK241" s="122">
        <f>ROUND(I241*H241,2)</f>
        <v>0</v>
      </c>
      <c r="BL241" s="18" t="s">
        <v>569</v>
      </c>
      <c r="BM241" s="227" t="s">
        <v>1217</v>
      </c>
    </row>
    <row r="242" spans="1:65" s="2" customFormat="1" ht="14.45" customHeight="1">
      <c r="A242" s="36"/>
      <c r="B242" s="37"/>
      <c r="C242" s="215" t="s">
        <v>732</v>
      </c>
      <c r="D242" s="215" t="s">
        <v>204</v>
      </c>
      <c r="E242" s="216" t="s">
        <v>1644</v>
      </c>
      <c r="F242" s="217" t="s">
        <v>1381</v>
      </c>
      <c r="G242" s="218" t="s">
        <v>683</v>
      </c>
      <c r="H242" s="283"/>
      <c r="I242" s="220"/>
      <c r="J242" s="221">
        <f>ROUND(I242*H242,2)</f>
        <v>0</v>
      </c>
      <c r="K242" s="222"/>
      <c r="L242" s="39"/>
      <c r="M242" s="223" t="s">
        <v>1</v>
      </c>
      <c r="N242" s="224" t="s">
        <v>43</v>
      </c>
      <c r="O242" s="73"/>
      <c r="P242" s="225">
        <f>O242*H242</f>
        <v>0</v>
      </c>
      <c r="Q242" s="225">
        <v>0</v>
      </c>
      <c r="R242" s="225">
        <f>Q242*H242</f>
        <v>0</v>
      </c>
      <c r="S242" s="225">
        <v>0</v>
      </c>
      <c r="T242" s="22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7" t="s">
        <v>569</v>
      </c>
      <c r="AT242" s="227" t="s">
        <v>204</v>
      </c>
      <c r="AU242" s="227" t="s">
        <v>87</v>
      </c>
      <c r="AY242" s="18" t="s">
        <v>202</v>
      </c>
      <c r="BE242" s="122">
        <f>IF(N242="základná",J242,0)</f>
        <v>0</v>
      </c>
      <c r="BF242" s="122">
        <f>IF(N242="znížená",J242,0)</f>
        <v>0</v>
      </c>
      <c r="BG242" s="122">
        <f>IF(N242="zákl. prenesená",J242,0)</f>
        <v>0</v>
      </c>
      <c r="BH242" s="122">
        <f>IF(N242="zníž. prenesená",J242,0)</f>
        <v>0</v>
      </c>
      <c r="BI242" s="122">
        <f>IF(N242="nulová",J242,0)</f>
        <v>0</v>
      </c>
      <c r="BJ242" s="18" t="s">
        <v>87</v>
      </c>
      <c r="BK242" s="122">
        <f>ROUND(I242*H242,2)</f>
        <v>0</v>
      </c>
      <c r="BL242" s="18" t="s">
        <v>569</v>
      </c>
      <c r="BM242" s="227" t="s">
        <v>1697</v>
      </c>
    </row>
    <row r="243" spans="1:65" s="2" customFormat="1" ht="14.45" customHeight="1">
      <c r="A243" s="36"/>
      <c r="B243" s="37"/>
      <c r="C243" s="215" t="s">
        <v>737</v>
      </c>
      <c r="D243" s="215" t="s">
        <v>204</v>
      </c>
      <c r="E243" s="216" t="s">
        <v>1698</v>
      </c>
      <c r="F243" s="217" t="s">
        <v>1699</v>
      </c>
      <c r="G243" s="218" t="s">
        <v>683</v>
      </c>
      <c r="H243" s="283"/>
      <c r="I243" s="220"/>
      <c r="J243" s="221">
        <f>ROUND(I243*H243,2)</f>
        <v>0</v>
      </c>
      <c r="K243" s="222"/>
      <c r="L243" s="39"/>
      <c r="M243" s="223" t="s">
        <v>1</v>
      </c>
      <c r="N243" s="224" t="s">
        <v>43</v>
      </c>
      <c r="O243" s="73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569</v>
      </c>
      <c r="AT243" s="227" t="s">
        <v>204</v>
      </c>
      <c r="AU243" s="227" t="s">
        <v>87</v>
      </c>
      <c r="AY243" s="18" t="s">
        <v>202</v>
      </c>
      <c r="BE243" s="122">
        <f>IF(N243="základná",J243,0)</f>
        <v>0</v>
      </c>
      <c r="BF243" s="122">
        <f>IF(N243="znížená",J243,0)</f>
        <v>0</v>
      </c>
      <c r="BG243" s="122">
        <f>IF(N243="zákl. prenesená",J243,0)</f>
        <v>0</v>
      </c>
      <c r="BH243" s="122">
        <f>IF(N243="zníž. prenesená",J243,0)</f>
        <v>0</v>
      </c>
      <c r="BI243" s="122">
        <f>IF(N243="nulová",J243,0)</f>
        <v>0</v>
      </c>
      <c r="BJ243" s="18" t="s">
        <v>87</v>
      </c>
      <c r="BK243" s="122">
        <f>ROUND(I243*H243,2)</f>
        <v>0</v>
      </c>
      <c r="BL243" s="18" t="s">
        <v>569</v>
      </c>
      <c r="BM243" s="227" t="s">
        <v>1239</v>
      </c>
    </row>
    <row r="244" spans="1:65" s="12" customFormat="1" ht="22.9" customHeight="1">
      <c r="B244" s="199"/>
      <c r="C244" s="200"/>
      <c r="D244" s="201" t="s">
        <v>76</v>
      </c>
      <c r="E244" s="213" t="s">
        <v>1700</v>
      </c>
      <c r="F244" s="213" t="s">
        <v>1701</v>
      </c>
      <c r="G244" s="200"/>
      <c r="H244" s="200"/>
      <c r="I244" s="203"/>
      <c r="J244" s="214">
        <f>BK244</f>
        <v>0</v>
      </c>
      <c r="K244" s="200"/>
      <c r="L244" s="205"/>
      <c r="M244" s="206"/>
      <c r="N244" s="207"/>
      <c r="O244" s="207"/>
      <c r="P244" s="208">
        <f>SUM(P245:P259)</f>
        <v>0</v>
      </c>
      <c r="Q244" s="207"/>
      <c r="R244" s="208">
        <f>SUM(R245:R259)</f>
        <v>0</v>
      </c>
      <c r="S244" s="207"/>
      <c r="T244" s="209">
        <f>SUM(T245:T259)</f>
        <v>0</v>
      </c>
      <c r="AR244" s="210" t="s">
        <v>81</v>
      </c>
      <c r="AT244" s="211" t="s">
        <v>76</v>
      </c>
      <c r="AU244" s="211" t="s">
        <v>81</v>
      </c>
      <c r="AY244" s="210" t="s">
        <v>202</v>
      </c>
      <c r="BK244" s="212">
        <f>SUM(BK245:BK259)</f>
        <v>0</v>
      </c>
    </row>
    <row r="245" spans="1:65" s="2" customFormat="1" ht="24.2" customHeight="1">
      <c r="A245" s="36"/>
      <c r="B245" s="37"/>
      <c r="C245" s="272" t="s">
        <v>741</v>
      </c>
      <c r="D245" s="272" t="s">
        <v>489</v>
      </c>
      <c r="E245" s="273" t="s">
        <v>1702</v>
      </c>
      <c r="F245" s="274" t="s">
        <v>1703</v>
      </c>
      <c r="G245" s="275" t="s">
        <v>287</v>
      </c>
      <c r="H245" s="276">
        <v>1</v>
      </c>
      <c r="I245" s="277"/>
      <c r="J245" s="278">
        <f t="shared" ref="J245:J259" si="55">ROUND(I245*H245,2)</f>
        <v>0</v>
      </c>
      <c r="K245" s="279"/>
      <c r="L245" s="280"/>
      <c r="M245" s="281" t="s">
        <v>1</v>
      </c>
      <c r="N245" s="282" t="s">
        <v>43</v>
      </c>
      <c r="O245" s="73"/>
      <c r="P245" s="225">
        <f t="shared" ref="P245:P259" si="56">O245*H245</f>
        <v>0</v>
      </c>
      <c r="Q245" s="225">
        <v>0</v>
      </c>
      <c r="R245" s="225">
        <f t="shared" ref="R245:R259" si="57">Q245*H245</f>
        <v>0</v>
      </c>
      <c r="S245" s="225">
        <v>0</v>
      </c>
      <c r="T245" s="226">
        <f t="shared" ref="T245:T259" si="58"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7" t="s">
        <v>1486</v>
      </c>
      <c r="AT245" s="227" t="s">
        <v>489</v>
      </c>
      <c r="AU245" s="227" t="s">
        <v>87</v>
      </c>
      <c r="AY245" s="18" t="s">
        <v>202</v>
      </c>
      <c r="BE245" s="122">
        <f t="shared" ref="BE245:BE259" si="59">IF(N245="základná",J245,0)</f>
        <v>0</v>
      </c>
      <c r="BF245" s="122">
        <f t="shared" ref="BF245:BF259" si="60">IF(N245="znížená",J245,0)</f>
        <v>0</v>
      </c>
      <c r="BG245" s="122">
        <f t="shared" ref="BG245:BG259" si="61">IF(N245="zákl. prenesená",J245,0)</f>
        <v>0</v>
      </c>
      <c r="BH245" s="122">
        <f t="shared" ref="BH245:BH259" si="62">IF(N245="zníž. prenesená",J245,0)</f>
        <v>0</v>
      </c>
      <c r="BI245" s="122">
        <f t="shared" ref="BI245:BI259" si="63">IF(N245="nulová",J245,0)</f>
        <v>0</v>
      </c>
      <c r="BJ245" s="18" t="s">
        <v>87</v>
      </c>
      <c r="BK245" s="122">
        <f t="shared" ref="BK245:BK259" si="64">ROUND(I245*H245,2)</f>
        <v>0</v>
      </c>
      <c r="BL245" s="18" t="s">
        <v>569</v>
      </c>
      <c r="BM245" s="227" t="s">
        <v>1249</v>
      </c>
    </row>
    <row r="246" spans="1:65" s="2" customFormat="1" ht="24.2" customHeight="1">
      <c r="A246" s="36"/>
      <c r="B246" s="37"/>
      <c r="C246" s="272" t="s">
        <v>745</v>
      </c>
      <c r="D246" s="272" t="s">
        <v>489</v>
      </c>
      <c r="E246" s="273" t="s">
        <v>1704</v>
      </c>
      <c r="F246" s="274" t="s">
        <v>1705</v>
      </c>
      <c r="G246" s="275" t="s">
        <v>287</v>
      </c>
      <c r="H246" s="276">
        <v>19</v>
      </c>
      <c r="I246" s="277"/>
      <c r="J246" s="278">
        <f t="shared" si="55"/>
        <v>0</v>
      </c>
      <c r="K246" s="279"/>
      <c r="L246" s="280"/>
      <c r="M246" s="281" t="s">
        <v>1</v>
      </c>
      <c r="N246" s="282" t="s">
        <v>43</v>
      </c>
      <c r="O246" s="73"/>
      <c r="P246" s="225">
        <f t="shared" si="56"/>
        <v>0</v>
      </c>
      <c r="Q246" s="225">
        <v>0</v>
      </c>
      <c r="R246" s="225">
        <f t="shared" si="57"/>
        <v>0</v>
      </c>
      <c r="S246" s="225">
        <v>0</v>
      </c>
      <c r="T246" s="226">
        <f t="shared" si="58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1486</v>
      </c>
      <c r="AT246" s="227" t="s">
        <v>489</v>
      </c>
      <c r="AU246" s="227" t="s">
        <v>87</v>
      </c>
      <c r="AY246" s="18" t="s">
        <v>202</v>
      </c>
      <c r="BE246" s="122">
        <f t="shared" si="59"/>
        <v>0</v>
      </c>
      <c r="BF246" s="122">
        <f t="shared" si="60"/>
        <v>0</v>
      </c>
      <c r="BG246" s="122">
        <f t="shared" si="61"/>
        <v>0</v>
      </c>
      <c r="BH246" s="122">
        <f t="shared" si="62"/>
        <v>0</v>
      </c>
      <c r="BI246" s="122">
        <f t="shared" si="63"/>
        <v>0</v>
      </c>
      <c r="BJ246" s="18" t="s">
        <v>87</v>
      </c>
      <c r="BK246" s="122">
        <f t="shared" si="64"/>
        <v>0</v>
      </c>
      <c r="BL246" s="18" t="s">
        <v>569</v>
      </c>
      <c r="BM246" s="227" t="s">
        <v>1256</v>
      </c>
    </row>
    <row r="247" spans="1:65" s="2" customFormat="1" ht="24.2" customHeight="1">
      <c r="A247" s="36"/>
      <c r="B247" s="37"/>
      <c r="C247" s="272" t="s">
        <v>749</v>
      </c>
      <c r="D247" s="272" t="s">
        <v>489</v>
      </c>
      <c r="E247" s="273" t="s">
        <v>1706</v>
      </c>
      <c r="F247" s="274" t="s">
        <v>1707</v>
      </c>
      <c r="G247" s="275" t="s">
        <v>287</v>
      </c>
      <c r="H247" s="276">
        <v>5</v>
      </c>
      <c r="I247" s="277"/>
      <c r="J247" s="278">
        <f t="shared" si="55"/>
        <v>0</v>
      </c>
      <c r="K247" s="279"/>
      <c r="L247" s="280"/>
      <c r="M247" s="281" t="s">
        <v>1</v>
      </c>
      <c r="N247" s="282" t="s">
        <v>43</v>
      </c>
      <c r="O247" s="73"/>
      <c r="P247" s="225">
        <f t="shared" si="56"/>
        <v>0</v>
      </c>
      <c r="Q247" s="225">
        <v>0</v>
      </c>
      <c r="R247" s="225">
        <f t="shared" si="57"/>
        <v>0</v>
      </c>
      <c r="S247" s="225">
        <v>0</v>
      </c>
      <c r="T247" s="226">
        <f t="shared" si="58"/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7" t="s">
        <v>1486</v>
      </c>
      <c r="AT247" s="227" t="s">
        <v>489</v>
      </c>
      <c r="AU247" s="227" t="s">
        <v>87</v>
      </c>
      <c r="AY247" s="18" t="s">
        <v>202</v>
      </c>
      <c r="BE247" s="122">
        <f t="shared" si="59"/>
        <v>0</v>
      </c>
      <c r="BF247" s="122">
        <f t="shared" si="60"/>
        <v>0</v>
      </c>
      <c r="BG247" s="122">
        <f t="shared" si="61"/>
        <v>0</v>
      </c>
      <c r="BH247" s="122">
        <f t="shared" si="62"/>
        <v>0</v>
      </c>
      <c r="BI247" s="122">
        <f t="shared" si="63"/>
        <v>0</v>
      </c>
      <c r="BJ247" s="18" t="s">
        <v>87</v>
      </c>
      <c r="BK247" s="122">
        <f t="shared" si="64"/>
        <v>0</v>
      </c>
      <c r="BL247" s="18" t="s">
        <v>569</v>
      </c>
      <c r="BM247" s="227" t="s">
        <v>1708</v>
      </c>
    </row>
    <row r="248" spans="1:65" s="2" customFormat="1" ht="14.45" customHeight="1">
      <c r="A248" s="36"/>
      <c r="B248" s="37"/>
      <c r="C248" s="272" t="s">
        <v>596</v>
      </c>
      <c r="D248" s="272" t="s">
        <v>489</v>
      </c>
      <c r="E248" s="273" t="s">
        <v>1709</v>
      </c>
      <c r="F248" s="274" t="s">
        <v>1710</v>
      </c>
      <c r="G248" s="275" t="s">
        <v>230</v>
      </c>
      <c r="H248" s="276">
        <v>23</v>
      </c>
      <c r="I248" s="277"/>
      <c r="J248" s="278">
        <f t="shared" si="55"/>
        <v>0</v>
      </c>
      <c r="K248" s="279"/>
      <c r="L248" s="280"/>
      <c r="M248" s="281" t="s">
        <v>1</v>
      </c>
      <c r="N248" s="282" t="s">
        <v>43</v>
      </c>
      <c r="O248" s="73"/>
      <c r="P248" s="225">
        <f t="shared" si="56"/>
        <v>0</v>
      </c>
      <c r="Q248" s="225">
        <v>0</v>
      </c>
      <c r="R248" s="225">
        <f t="shared" si="57"/>
        <v>0</v>
      </c>
      <c r="S248" s="225">
        <v>0</v>
      </c>
      <c r="T248" s="226">
        <f t="shared" si="58"/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7" t="s">
        <v>1486</v>
      </c>
      <c r="AT248" s="227" t="s">
        <v>489</v>
      </c>
      <c r="AU248" s="227" t="s">
        <v>87</v>
      </c>
      <c r="AY248" s="18" t="s">
        <v>202</v>
      </c>
      <c r="BE248" s="122">
        <f t="shared" si="59"/>
        <v>0</v>
      </c>
      <c r="BF248" s="122">
        <f t="shared" si="60"/>
        <v>0</v>
      </c>
      <c r="BG248" s="122">
        <f t="shared" si="61"/>
        <v>0</v>
      </c>
      <c r="BH248" s="122">
        <f t="shared" si="62"/>
        <v>0</v>
      </c>
      <c r="BI248" s="122">
        <f t="shared" si="63"/>
        <v>0</v>
      </c>
      <c r="BJ248" s="18" t="s">
        <v>87</v>
      </c>
      <c r="BK248" s="122">
        <f t="shared" si="64"/>
        <v>0</v>
      </c>
      <c r="BL248" s="18" t="s">
        <v>569</v>
      </c>
      <c r="BM248" s="227" t="s">
        <v>1711</v>
      </c>
    </row>
    <row r="249" spans="1:65" s="2" customFormat="1" ht="14.45" customHeight="1">
      <c r="A249" s="36"/>
      <c r="B249" s="37"/>
      <c r="C249" s="272" t="s">
        <v>757</v>
      </c>
      <c r="D249" s="272" t="s">
        <v>489</v>
      </c>
      <c r="E249" s="273" t="s">
        <v>1712</v>
      </c>
      <c r="F249" s="274" t="s">
        <v>1713</v>
      </c>
      <c r="G249" s="275" t="s">
        <v>230</v>
      </c>
      <c r="H249" s="276">
        <v>81</v>
      </c>
      <c r="I249" s="277"/>
      <c r="J249" s="278">
        <f t="shared" si="55"/>
        <v>0</v>
      </c>
      <c r="K249" s="279"/>
      <c r="L249" s="280"/>
      <c r="M249" s="281" t="s">
        <v>1</v>
      </c>
      <c r="N249" s="282" t="s">
        <v>43</v>
      </c>
      <c r="O249" s="73"/>
      <c r="P249" s="225">
        <f t="shared" si="56"/>
        <v>0</v>
      </c>
      <c r="Q249" s="225">
        <v>0</v>
      </c>
      <c r="R249" s="225">
        <f t="shared" si="57"/>
        <v>0</v>
      </c>
      <c r="S249" s="225">
        <v>0</v>
      </c>
      <c r="T249" s="226">
        <f t="shared" si="58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1486</v>
      </c>
      <c r="AT249" s="227" t="s">
        <v>489</v>
      </c>
      <c r="AU249" s="227" t="s">
        <v>87</v>
      </c>
      <c r="AY249" s="18" t="s">
        <v>202</v>
      </c>
      <c r="BE249" s="122">
        <f t="shared" si="59"/>
        <v>0</v>
      </c>
      <c r="BF249" s="122">
        <f t="shared" si="60"/>
        <v>0</v>
      </c>
      <c r="BG249" s="122">
        <f t="shared" si="61"/>
        <v>0</v>
      </c>
      <c r="BH249" s="122">
        <f t="shared" si="62"/>
        <v>0</v>
      </c>
      <c r="BI249" s="122">
        <f t="shared" si="63"/>
        <v>0</v>
      </c>
      <c r="BJ249" s="18" t="s">
        <v>87</v>
      </c>
      <c r="BK249" s="122">
        <f t="shared" si="64"/>
        <v>0</v>
      </c>
      <c r="BL249" s="18" t="s">
        <v>569</v>
      </c>
      <c r="BM249" s="227" t="s">
        <v>1714</v>
      </c>
    </row>
    <row r="250" spans="1:65" s="2" customFormat="1" ht="14.45" customHeight="1">
      <c r="A250" s="36"/>
      <c r="B250" s="37"/>
      <c r="C250" s="272" t="s">
        <v>761</v>
      </c>
      <c r="D250" s="272" t="s">
        <v>489</v>
      </c>
      <c r="E250" s="273" t="s">
        <v>1715</v>
      </c>
      <c r="F250" s="274" t="s">
        <v>1716</v>
      </c>
      <c r="G250" s="275" t="s">
        <v>287</v>
      </c>
      <c r="H250" s="276">
        <v>3</v>
      </c>
      <c r="I250" s="277"/>
      <c r="J250" s="278">
        <f t="shared" si="55"/>
        <v>0</v>
      </c>
      <c r="K250" s="279"/>
      <c r="L250" s="280"/>
      <c r="M250" s="281" t="s">
        <v>1</v>
      </c>
      <c r="N250" s="282" t="s">
        <v>43</v>
      </c>
      <c r="O250" s="73"/>
      <c r="P250" s="225">
        <f t="shared" si="56"/>
        <v>0</v>
      </c>
      <c r="Q250" s="225">
        <v>0</v>
      </c>
      <c r="R250" s="225">
        <f t="shared" si="57"/>
        <v>0</v>
      </c>
      <c r="S250" s="225">
        <v>0</v>
      </c>
      <c r="T250" s="226">
        <f t="shared" si="58"/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7" t="s">
        <v>1486</v>
      </c>
      <c r="AT250" s="227" t="s">
        <v>489</v>
      </c>
      <c r="AU250" s="227" t="s">
        <v>87</v>
      </c>
      <c r="AY250" s="18" t="s">
        <v>202</v>
      </c>
      <c r="BE250" s="122">
        <f t="shared" si="59"/>
        <v>0</v>
      </c>
      <c r="BF250" s="122">
        <f t="shared" si="60"/>
        <v>0</v>
      </c>
      <c r="BG250" s="122">
        <f t="shared" si="61"/>
        <v>0</v>
      </c>
      <c r="BH250" s="122">
        <f t="shared" si="62"/>
        <v>0</v>
      </c>
      <c r="BI250" s="122">
        <f t="shared" si="63"/>
        <v>0</v>
      </c>
      <c r="BJ250" s="18" t="s">
        <v>87</v>
      </c>
      <c r="BK250" s="122">
        <f t="shared" si="64"/>
        <v>0</v>
      </c>
      <c r="BL250" s="18" t="s">
        <v>569</v>
      </c>
      <c r="BM250" s="227" t="s">
        <v>1717</v>
      </c>
    </row>
    <row r="251" spans="1:65" s="2" customFormat="1" ht="37.9" customHeight="1">
      <c r="A251" s="36"/>
      <c r="B251" s="37"/>
      <c r="C251" s="272" t="s">
        <v>765</v>
      </c>
      <c r="D251" s="272" t="s">
        <v>489</v>
      </c>
      <c r="E251" s="273" t="s">
        <v>1718</v>
      </c>
      <c r="F251" s="274" t="s">
        <v>1719</v>
      </c>
      <c r="G251" s="275" t="s">
        <v>287</v>
      </c>
      <c r="H251" s="276">
        <v>1</v>
      </c>
      <c r="I251" s="277"/>
      <c r="J251" s="278">
        <f t="shared" si="55"/>
        <v>0</v>
      </c>
      <c r="K251" s="279"/>
      <c r="L251" s="280"/>
      <c r="M251" s="281" t="s">
        <v>1</v>
      </c>
      <c r="N251" s="282" t="s">
        <v>43</v>
      </c>
      <c r="O251" s="73"/>
      <c r="P251" s="225">
        <f t="shared" si="56"/>
        <v>0</v>
      </c>
      <c r="Q251" s="225">
        <v>0</v>
      </c>
      <c r="R251" s="225">
        <f t="shared" si="57"/>
        <v>0</v>
      </c>
      <c r="S251" s="225">
        <v>0</v>
      </c>
      <c r="T251" s="226">
        <f t="shared" si="58"/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7" t="s">
        <v>1486</v>
      </c>
      <c r="AT251" s="227" t="s">
        <v>489</v>
      </c>
      <c r="AU251" s="227" t="s">
        <v>87</v>
      </c>
      <c r="AY251" s="18" t="s">
        <v>202</v>
      </c>
      <c r="BE251" s="122">
        <f t="shared" si="59"/>
        <v>0</v>
      </c>
      <c r="BF251" s="122">
        <f t="shared" si="60"/>
        <v>0</v>
      </c>
      <c r="BG251" s="122">
        <f t="shared" si="61"/>
        <v>0</v>
      </c>
      <c r="BH251" s="122">
        <f t="shared" si="62"/>
        <v>0</v>
      </c>
      <c r="BI251" s="122">
        <f t="shared" si="63"/>
        <v>0</v>
      </c>
      <c r="BJ251" s="18" t="s">
        <v>87</v>
      </c>
      <c r="BK251" s="122">
        <f t="shared" si="64"/>
        <v>0</v>
      </c>
      <c r="BL251" s="18" t="s">
        <v>569</v>
      </c>
      <c r="BM251" s="227" t="s">
        <v>1720</v>
      </c>
    </row>
    <row r="252" spans="1:65" s="2" customFormat="1" ht="14.45" customHeight="1">
      <c r="A252" s="36"/>
      <c r="B252" s="37"/>
      <c r="C252" s="272" t="s">
        <v>770</v>
      </c>
      <c r="D252" s="272" t="s">
        <v>489</v>
      </c>
      <c r="E252" s="273" t="s">
        <v>1721</v>
      </c>
      <c r="F252" s="274" t="s">
        <v>1722</v>
      </c>
      <c r="G252" s="275" t="s">
        <v>287</v>
      </c>
      <c r="H252" s="276">
        <v>1</v>
      </c>
      <c r="I252" s="277"/>
      <c r="J252" s="278">
        <f t="shared" si="55"/>
        <v>0</v>
      </c>
      <c r="K252" s="279"/>
      <c r="L252" s="280"/>
      <c r="M252" s="281" t="s">
        <v>1</v>
      </c>
      <c r="N252" s="282" t="s">
        <v>43</v>
      </c>
      <c r="O252" s="73"/>
      <c r="P252" s="225">
        <f t="shared" si="56"/>
        <v>0</v>
      </c>
      <c r="Q252" s="225">
        <v>0</v>
      </c>
      <c r="R252" s="225">
        <f t="shared" si="57"/>
        <v>0</v>
      </c>
      <c r="S252" s="225">
        <v>0</v>
      </c>
      <c r="T252" s="226">
        <f t="shared" si="58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7" t="s">
        <v>1486</v>
      </c>
      <c r="AT252" s="227" t="s">
        <v>489</v>
      </c>
      <c r="AU252" s="227" t="s">
        <v>87</v>
      </c>
      <c r="AY252" s="18" t="s">
        <v>202</v>
      </c>
      <c r="BE252" s="122">
        <f t="shared" si="59"/>
        <v>0</v>
      </c>
      <c r="BF252" s="122">
        <f t="shared" si="60"/>
        <v>0</v>
      </c>
      <c r="BG252" s="122">
        <f t="shared" si="61"/>
        <v>0</v>
      </c>
      <c r="BH252" s="122">
        <f t="shared" si="62"/>
        <v>0</v>
      </c>
      <c r="BI252" s="122">
        <f t="shared" si="63"/>
        <v>0</v>
      </c>
      <c r="BJ252" s="18" t="s">
        <v>87</v>
      </c>
      <c r="BK252" s="122">
        <f t="shared" si="64"/>
        <v>0</v>
      </c>
      <c r="BL252" s="18" t="s">
        <v>569</v>
      </c>
      <c r="BM252" s="227" t="s">
        <v>1723</v>
      </c>
    </row>
    <row r="253" spans="1:65" s="2" customFormat="1" ht="24.2" customHeight="1">
      <c r="A253" s="36"/>
      <c r="B253" s="37"/>
      <c r="C253" s="272" t="s">
        <v>774</v>
      </c>
      <c r="D253" s="272" t="s">
        <v>489</v>
      </c>
      <c r="E253" s="273" t="s">
        <v>1724</v>
      </c>
      <c r="F253" s="274" t="s">
        <v>1725</v>
      </c>
      <c r="G253" s="275" t="s">
        <v>287</v>
      </c>
      <c r="H253" s="276">
        <v>1</v>
      </c>
      <c r="I253" s="277"/>
      <c r="J253" s="278">
        <f t="shared" si="55"/>
        <v>0</v>
      </c>
      <c r="K253" s="279"/>
      <c r="L253" s="280"/>
      <c r="M253" s="281" t="s">
        <v>1</v>
      </c>
      <c r="N253" s="282" t="s">
        <v>43</v>
      </c>
      <c r="O253" s="73"/>
      <c r="P253" s="225">
        <f t="shared" si="56"/>
        <v>0</v>
      </c>
      <c r="Q253" s="225">
        <v>0</v>
      </c>
      <c r="R253" s="225">
        <f t="shared" si="57"/>
        <v>0</v>
      </c>
      <c r="S253" s="225">
        <v>0</v>
      </c>
      <c r="T253" s="226">
        <f t="shared" si="58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7" t="s">
        <v>1486</v>
      </c>
      <c r="AT253" s="227" t="s">
        <v>489</v>
      </c>
      <c r="AU253" s="227" t="s">
        <v>87</v>
      </c>
      <c r="AY253" s="18" t="s">
        <v>202</v>
      </c>
      <c r="BE253" s="122">
        <f t="shared" si="59"/>
        <v>0</v>
      </c>
      <c r="BF253" s="122">
        <f t="shared" si="60"/>
        <v>0</v>
      </c>
      <c r="BG253" s="122">
        <f t="shared" si="61"/>
        <v>0</v>
      </c>
      <c r="BH253" s="122">
        <f t="shared" si="62"/>
        <v>0</v>
      </c>
      <c r="BI253" s="122">
        <f t="shared" si="63"/>
        <v>0</v>
      </c>
      <c r="BJ253" s="18" t="s">
        <v>87</v>
      </c>
      <c r="BK253" s="122">
        <f t="shared" si="64"/>
        <v>0</v>
      </c>
      <c r="BL253" s="18" t="s">
        <v>569</v>
      </c>
      <c r="BM253" s="227" t="s">
        <v>1726</v>
      </c>
    </row>
    <row r="254" spans="1:65" s="2" customFormat="1" ht="14.45" customHeight="1">
      <c r="A254" s="36"/>
      <c r="B254" s="37"/>
      <c r="C254" s="272" t="s">
        <v>779</v>
      </c>
      <c r="D254" s="272" t="s">
        <v>489</v>
      </c>
      <c r="E254" s="273" t="s">
        <v>1727</v>
      </c>
      <c r="F254" s="274" t="s">
        <v>1728</v>
      </c>
      <c r="G254" s="275" t="s">
        <v>287</v>
      </c>
      <c r="H254" s="276">
        <v>2</v>
      </c>
      <c r="I254" s="277"/>
      <c r="J254" s="278">
        <f t="shared" si="55"/>
        <v>0</v>
      </c>
      <c r="K254" s="279"/>
      <c r="L254" s="280"/>
      <c r="M254" s="281" t="s">
        <v>1</v>
      </c>
      <c r="N254" s="282" t="s">
        <v>43</v>
      </c>
      <c r="O254" s="73"/>
      <c r="P254" s="225">
        <f t="shared" si="56"/>
        <v>0</v>
      </c>
      <c r="Q254" s="225">
        <v>0</v>
      </c>
      <c r="R254" s="225">
        <f t="shared" si="57"/>
        <v>0</v>
      </c>
      <c r="S254" s="225">
        <v>0</v>
      </c>
      <c r="T254" s="226">
        <f t="shared" si="58"/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7" t="s">
        <v>1486</v>
      </c>
      <c r="AT254" s="227" t="s">
        <v>489</v>
      </c>
      <c r="AU254" s="227" t="s">
        <v>87</v>
      </c>
      <c r="AY254" s="18" t="s">
        <v>202</v>
      </c>
      <c r="BE254" s="122">
        <f t="shared" si="59"/>
        <v>0</v>
      </c>
      <c r="BF254" s="122">
        <f t="shared" si="60"/>
        <v>0</v>
      </c>
      <c r="BG254" s="122">
        <f t="shared" si="61"/>
        <v>0</v>
      </c>
      <c r="BH254" s="122">
        <f t="shared" si="62"/>
        <v>0</v>
      </c>
      <c r="BI254" s="122">
        <f t="shared" si="63"/>
        <v>0</v>
      </c>
      <c r="BJ254" s="18" t="s">
        <v>87</v>
      </c>
      <c r="BK254" s="122">
        <f t="shared" si="64"/>
        <v>0</v>
      </c>
      <c r="BL254" s="18" t="s">
        <v>569</v>
      </c>
      <c r="BM254" s="227" t="s">
        <v>1729</v>
      </c>
    </row>
    <row r="255" spans="1:65" s="2" customFormat="1" ht="14.45" customHeight="1">
      <c r="A255" s="36"/>
      <c r="B255" s="37"/>
      <c r="C255" s="215" t="s">
        <v>785</v>
      </c>
      <c r="D255" s="215" t="s">
        <v>204</v>
      </c>
      <c r="E255" s="216" t="s">
        <v>1730</v>
      </c>
      <c r="F255" s="217" t="s">
        <v>1731</v>
      </c>
      <c r="G255" s="218" t="s">
        <v>287</v>
      </c>
      <c r="H255" s="219">
        <v>2</v>
      </c>
      <c r="I255" s="220"/>
      <c r="J255" s="221">
        <f t="shared" si="55"/>
        <v>0</v>
      </c>
      <c r="K255" s="222"/>
      <c r="L255" s="39"/>
      <c r="M255" s="223" t="s">
        <v>1</v>
      </c>
      <c r="N255" s="224" t="s">
        <v>43</v>
      </c>
      <c r="O255" s="73"/>
      <c r="P255" s="225">
        <f t="shared" si="56"/>
        <v>0</v>
      </c>
      <c r="Q255" s="225">
        <v>0</v>
      </c>
      <c r="R255" s="225">
        <f t="shared" si="57"/>
        <v>0</v>
      </c>
      <c r="S255" s="225">
        <v>0</v>
      </c>
      <c r="T255" s="226">
        <f t="shared" si="58"/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7" t="s">
        <v>569</v>
      </c>
      <c r="AT255" s="227" t="s">
        <v>204</v>
      </c>
      <c r="AU255" s="227" t="s">
        <v>87</v>
      </c>
      <c r="AY255" s="18" t="s">
        <v>202</v>
      </c>
      <c r="BE255" s="122">
        <f t="shared" si="59"/>
        <v>0</v>
      </c>
      <c r="BF255" s="122">
        <f t="shared" si="60"/>
        <v>0</v>
      </c>
      <c r="BG255" s="122">
        <f t="shared" si="61"/>
        <v>0</v>
      </c>
      <c r="BH255" s="122">
        <f t="shared" si="62"/>
        <v>0</v>
      </c>
      <c r="BI255" s="122">
        <f t="shared" si="63"/>
        <v>0</v>
      </c>
      <c r="BJ255" s="18" t="s">
        <v>87</v>
      </c>
      <c r="BK255" s="122">
        <f t="shared" si="64"/>
        <v>0</v>
      </c>
      <c r="BL255" s="18" t="s">
        <v>569</v>
      </c>
      <c r="BM255" s="227" t="s">
        <v>1732</v>
      </c>
    </row>
    <row r="256" spans="1:65" s="2" customFormat="1" ht="14.45" customHeight="1">
      <c r="A256" s="36"/>
      <c r="B256" s="37"/>
      <c r="C256" s="215" t="s">
        <v>790</v>
      </c>
      <c r="D256" s="215" t="s">
        <v>204</v>
      </c>
      <c r="E256" s="216" t="s">
        <v>1733</v>
      </c>
      <c r="F256" s="217" t="s">
        <v>1734</v>
      </c>
      <c r="G256" s="218" t="s">
        <v>230</v>
      </c>
      <c r="H256" s="219">
        <v>196</v>
      </c>
      <c r="I256" s="220"/>
      <c r="J256" s="221">
        <f t="shared" si="55"/>
        <v>0</v>
      </c>
      <c r="K256" s="222"/>
      <c r="L256" s="39"/>
      <c r="M256" s="223" t="s">
        <v>1</v>
      </c>
      <c r="N256" s="224" t="s">
        <v>43</v>
      </c>
      <c r="O256" s="73"/>
      <c r="P256" s="225">
        <f t="shared" si="56"/>
        <v>0</v>
      </c>
      <c r="Q256" s="225">
        <v>0</v>
      </c>
      <c r="R256" s="225">
        <f t="shared" si="57"/>
        <v>0</v>
      </c>
      <c r="S256" s="225">
        <v>0</v>
      </c>
      <c r="T256" s="226">
        <f t="shared" si="58"/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7" t="s">
        <v>569</v>
      </c>
      <c r="AT256" s="227" t="s">
        <v>204</v>
      </c>
      <c r="AU256" s="227" t="s">
        <v>87</v>
      </c>
      <c r="AY256" s="18" t="s">
        <v>202</v>
      </c>
      <c r="BE256" s="122">
        <f t="shared" si="59"/>
        <v>0</v>
      </c>
      <c r="BF256" s="122">
        <f t="shared" si="60"/>
        <v>0</v>
      </c>
      <c r="BG256" s="122">
        <f t="shared" si="61"/>
        <v>0</v>
      </c>
      <c r="BH256" s="122">
        <f t="shared" si="62"/>
        <v>0</v>
      </c>
      <c r="BI256" s="122">
        <f t="shared" si="63"/>
        <v>0</v>
      </c>
      <c r="BJ256" s="18" t="s">
        <v>87</v>
      </c>
      <c r="BK256" s="122">
        <f t="shared" si="64"/>
        <v>0</v>
      </c>
      <c r="BL256" s="18" t="s">
        <v>569</v>
      </c>
      <c r="BM256" s="227" t="s">
        <v>1735</v>
      </c>
    </row>
    <row r="257" spans="1:65" s="2" customFormat="1" ht="14.45" customHeight="1">
      <c r="A257" s="36"/>
      <c r="B257" s="37"/>
      <c r="C257" s="215" t="s">
        <v>796</v>
      </c>
      <c r="D257" s="215" t="s">
        <v>204</v>
      </c>
      <c r="E257" s="216" t="s">
        <v>1644</v>
      </c>
      <c r="F257" s="217" t="s">
        <v>1381</v>
      </c>
      <c r="G257" s="218" t="s">
        <v>683</v>
      </c>
      <c r="H257" s="283"/>
      <c r="I257" s="220"/>
      <c r="J257" s="221">
        <f t="shared" si="55"/>
        <v>0</v>
      </c>
      <c r="K257" s="222"/>
      <c r="L257" s="39"/>
      <c r="M257" s="223" t="s">
        <v>1</v>
      </c>
      <c r="N257" s="224" t="s">
        <v>43</v>
      </c>
      <c r="O257" s="73"/>
      <c r="P257" s="225">
        <f t="shared" si="56"/>
        <v>0</v>
      </c>
      <c r="Q257" s="225">
        <v>0</v>
      </c>
      <c r="R257" s="225">
        <f t="shared" si="57"/>
        <v>0</v>
      </c>
      <c r="S257" s="225">
        <v>0</v>
      </c>
      <c r="T257" s="226">
        <f t="shared" si="58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7" t="s">
        <v>569</v>
      </c>
      <c r="AT257" s="227" t="s">
        <v>204</v>
      </c>
      <c r="AU257" s="227" t="s">
        <v>87</v>
      </c>
      <c r="AY257" s="18" t="s">
        <v>202</v>
      </c>
      <c r="BE257" s="122">
        <f t="shared" si="59"/>
        <v>0</v>
      </c>
      <c r="BF257" s="122">
        <f t="shared" si="60"/>
        <v>0</v>
      </c>
      <c r="BG257" s="122">
        <f t="shared" si="61"/>
        <v>0</v>
      </c>
      <c r="BH257" s="122">
        <f t="shared" si="62"/>
        <v>0</v>
      </c>
      <c r="BI257" s="122">
        <f t="shared" si="63"/>
        <v>0</v>
      </c>
      <c r="BJ257" s="18" t="s">
        <v>87</v>
      </c>
      <c r="BK257" s="122">
        <f t="shared" si="64"/>
        <v>0</v>
      </c>
      <c r="BL257" s="18" t="s">
        <v>569</v>
      </c>
      <c r="BM257" s="227" t="s">
        <v>1736</v>
      </c>
    </row>
    <row r="258" spans="1:65" s="2" customFormat="1" ht="14.45" customHeight="1">
      <c r="A258" s="36"/>
      <c r="B258" s="37"/>
      <c r="C258" s="215" t="s">
        <v>801</v>
      </c>
      <c r="D258" s="215" t="s">
        <v>204</v>
      </c>
      <c r="E258" s="216" t="s">
        <v>1640</v>
      </c>
      <c r="F258" s="217" t="s">
        <v>1379</v>
      </c>
      <c r="G258" s="218" t="s">
        <v>683</v>
      </c>
      <c r="H258" s="283"/>
      <c r="I258" s="220"/>
      <c r="J258" s="221">
        <f t="shared" si="55"/>
        <v>0</v>
      </c>
      <c r="K258" s="222"/>
      <c r="L258" s="39"/>
      <c r="M258" s="223" t="s">
        <v>1</v>
      </c>
      <c r="N258" s="224" t="s">
        <v>43</v>
      </c>
      <c r="O258" s="73"/>
      <c r="P258" s="225">
        <f t="shared" si="56"/>
        <v>0</v>
      </c>
      <c r="Q258" s="225">
        <v>0</v>
      </c>
      <c r="R258" s="225">
        <f t="shared" si="57"/>
        <v>0</v>
      </c>
      <c r="S258" s="225">
        <v>0</v>
      </c>
      <c r="T258" s="226">
        <f t="shared" si="58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7" t="s">
        <v>569</v>
      </c>
      <c r="AT258" s="227" t="s">
        <v>204</v>
      </c>
      <c r="AU258" s="227" t="s">
        <v>87</v>
      </c>
      <c r="AY258" s="18" t="s">
        <v>202</v>
      </c>
      <c r="BE258" s="122">
        <f t="shared" si="59"/>
        <v>0</v>
      </c>
      <c r="BF258" s="122">
        <f t="shared" si="60"/>
        <v>0</v>
      </c>
      <c r="BG258" s="122">
        <f t="shared" si="61"/>
        <v>0</v>
      </c>
      <c r="BH258" s="122">
        <f t="shared" si="62"/>
        <v>0</v>
      </c>
      <c r="BI258" s="122">
        <f t="shared" si="63"/>
        <v>0</v>
      </c>
      <c r="BJ258" s="18" t="s">
        <v>87</v>
      </c>
      <c r="BK258" s="122">
        <f t="shared" si="64"/>
        <v>0</v>
      </c>
      <c r="BL258" s="18" t="s">
        <v>569</v>
      </c>
      <c r="BM258" s="227" t="s">
        <v>1737</v>
      </c>
    </row>
    <row r="259" spans="1:65" s="2" customFormat="1" ht="14.45" customHeight="1">
      <c r="A259" s="36"/>
      <c r="B259" s="37"/>
      <c r="C259" s="215" t="s">
        <v>805</v>
      </c>
      <c r="D259" s="215" t="s">
        <v>204</v>
      </c>
      <c r="E259" s="216" t="s">
        <v>1698</v>
      </c>
      <c r="F259" s="217" t="s">
        <v>1699</v>
      </c>
      <c r="G259" s="218" t="s">
        <v>683</v>
      </c>
      <c r="H259" s="283"/>
      <c r="I259" s="220"/>
      <c r="J259" s="221">
        <f t="shared" si="55"/>
        <v>0</v>
      </c>
      <c r="K259" s="222"/>
      <c r="L259" s="39"/>
      <c r="M259" s="223" t="s">
        <v>1</v>
      </c>
      <c r="N259" s="224" t="s">
        <v>43</v>
      </c>
      <c r="O259" s="73"/>
      <c r="P259" s="225">
        <f t="shared" si="56"/>
        <v>0</v>
      </c>
      <c r="Q259" s="225">
        <v>0</v>
      </c>
      <c r="R259" s="225">
        <f t="shared" si="57"/>
        <v>0</v>
      </c>
      <c r="S259" s="225">
        <v>0</v>
      </c>
      <c r="T259" s="226">
        <f t="shared" si="58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7" t="s">
        <v>569</v>
      </c>
      <c r="AT259" s="227" t="s">
        <v>204</v>
      </c>
      <c r="AU259" s="227" t="s">
        <v>87</v>
      </c>
      <c r="AY259" s="18" t="s">
        <v>202</v>
      </c>
      <c r="BE259" s="122">
        <f t="shared" si="59"/>
        <v>0</v>
      </c>
      <c r="BF259" s="122">
        <f t="shared" si="60"/>
        <v>0</v>
      </c>
      <c r="BG259" s="122">
        <f t="shared" si="61"/>
        <v>0</v>
      </c>
      <c r="BH259" s="122">
        <f t="shared" si="62"/>
        <v>0</v>
      </c>
      <c r="BI259" s="122">
        <f t="shared" si="63"/>
        <v>0</v>
      </c>
      <c r="BJ259" s="18" t="s">
        <v>87</v>
      </c>
      <c r="BK259" s="122">
        <f t="shared" si="64"/>
        <v>0</v>
      </c>
      <c r="BL259" s="18" t="s">
        <v>569</v>
      </c>
      <c r="BM259" s="227" t="s">
        <v>1738</v>
      </c>
    </row>
    <row r="260" spans="1:65" s="12" customFormat="1" ht="22.9" customHeight="1">
      <c r="B260" s="199"/>
      <c r="C260" s="200"/>
      <c r="D260" s="201" t="s">
        <v>76</v>
      </c>
      <c r="E260" s="213" t="s">
        <v>1739</v>
      </c>
      <c r="F260" s="213" t="s">
        <v>1740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SUM(P261:P264)</f>
        <v>0</v>
      </c>
      <c r="Q260" s="207"/>
      <c r="R260" s="208">
        <f>SUM(R261:R264)</f>
        <v>0</v>
      </c>
      <c r="S260" s="207"/>
      <c r="T260" s="209">
        <f>SUM(T261:T264)</f>
        <v>0</v>
      </c>
      <c r="AR260" s="210" t="s">
        <v>81</v>
      </c>
      <c r="AT260" s="211" t="s">
        <v>76</v>
      </c>
      <c r="AU260" s="211" t="s">
        <v>81</v>
      </c>
      <c r="AY260" s="210" t="s">
        <v>202</v>
      </c>
      <c r="BK260" s="212">
        <f>SUM(BK261:BK264)</f>
        <v>0</v>
      </c>
    </row>
    <row r="261" spans="1:65" s="2" customFormat="1" ht="14.45" customHeight="1">
      <c r="A261" s="36"/>
      <c r="B261" s="37"/>
      <c r="C261" s="215" t="s">
        <v>811</v>
      </c>
      <c r="D261" s="215" t="s">
        <v>204</v>
      </c>
      <c r="E261" s="216" t="s">
        <v>1741</v>
      </c>
      <c r="F261" s="217" t="s">
        <v>1742</v>
      </c>
      <c r="G261" s="218" t="s">
        <v>287</v>
      </c>
      <c r="H261" s="219">
        <v>8</v>
      </c>
      <c r="I261" s="220"/>
      <c r="J261" s="221">
        <f>ROUND(I261*H261,2)</f>
        <v>0</v>
      </c>
      <c r="K261" s="222"/>
      <c r="L261" s="39"/>
      <c r="M261" s="223" t="s">
        <v>1</v>
      </c>
      <c r="N261" s="224" t="s">
        <v>43</v>
      </c>
      <c r="O261" s="73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7" t="s">
        <v>569</v>
      </c>
      <c r="AT261" s="227" t="s">
        <v>204</v>
      </c>
      <c r="AU261" s="227" t="s">
        <v>87</v>
      </c>
      <c r="AY261" s="18" t="s">
        <v>202</v>
      </c>
      <c r="BE261" s="122">
        <f>IF(N261="základná",J261,0)</f>
        <v>0</v>
      </c>
      <c r="BF261" s="122">
        <f>IF(N261="znížená",J261,0)</f>
        <v>0</v>
      </c>
      <c r="BG261" s="122">
        <f>IF(N261="zákl. prenesená",J261,0)</f>
        <v>0</v>
      </c>
      <c r="BH261" s="122">
        <f>IF(N261="zníž. prenesená",J261,0)</f>
        <v>0</v>
      </c>
      <c r="BI261" s="122">
        <f>IF(N261="nulová",J261,0)</f>
        <v>0</v>
      </c>
      <c r="BJ261" s="18" t="s">
        <v>87</v>
      </c>
      <c r="BK261" s="122">
        <f>ROUND(I261*H261,2)</f>
        <v>0</v>
      </c>
      <c r="BL261" s="18" t="s">
        <v>569</v>
      </c>
      <c r="BM261" s="227" t="s">
        <v>1743</v>
      </c>
    </row>
    <row r="262" spans="1:65" s="2" customFormat="1" ht="24.2" customHeight="1">
      <c r="A262" s="36"/>
      <c r="B262" s="37"/>
      <c r="C262" s="215" t="s">
        <v>816</v>
      </c>
      <c r="D262" s="215" t="s">
        <v>204</v>
      </c>
      <c r="E262" s="216" t="s">
        <v>1744</v>
      </c>
      <c r="F262" s="217" t="s">
        <v>1745</v>
      </c>
      <c r="G262" s="218" t="s">
        <v>230</v>
      </c>
      <c r="H262" s="219">
        <v>115</v>
      </c>
      <c r="I262" s="220"/>
      <c r="J262" s="221">
        <f>ROUND(I262*H262,2)</f>
        <v>0</v>
      </c>
      <c r="K262" s="222"/>
      <c r="L262" s="39"/>
      <c r="M262" s="223" t="s">
        <v>1</v>
      </c>
      <c r="N262" s="224" t="s">
        <v>43</v>
      </c>
      <c r="O262" s="73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7" t="s">
        <v>569</v>
      </c>
      <c r="AT262" s="227" t="s">
        <v>204</v>
      </c>
      <c r="AU262" s="227" t="s">
        <v>87</v>
      </c>
      <c r="AY262" s="18" t="s">
        <v>202</v>
      </c>
      <c r="BE262" s="122">
        <f>IF(N262="základná",J262,0)</f>
        <v>0</v>
      </c>
      <c r="BF262" s="122">
        <f>IF(N262="znížená",J262,0)</f>
        <v>0</v>
      </c>
      <c r="BG262" s="122">
        <f>IF(N262="zákl. prenesená",J262,0)</f>
        <v>0</v>
      </c>
      <c r="BH262" s="122">
        <f>IF(N262="zníž. prenesená",J262,0)</f>
        <v>0</v>
      </c>
      <c r="BI262" s="122">
        <f>IF(N262="nulová",J262,0)</f>
        <v>0</v>
      </c>
      <c r="BJ262" s="18" t="s">
        <v>87</v>
      </c>
      <c r="BK262" s="122">
        <f>ROUND(I262*H262,2)</f>
        <v>0</v>
      </c>
      <c r="BL262" s="18" t="s">
        <v>569</v>
      </c>
      <c r="BM262" s="227" t="s">
        <v>1746</v>
      </c>
    </row>
    <row r="263" spans="1:65" s="2" customFormat="1" ht="24.2" customHeight="1">
      <c r="A263" s="36"/>
      <c r="B263" s="37"/>
      <c r="C263" s="215" t="s">
        <v>821</v>
      </c>
      <c r="D263" s="215" t="s">
        <v>204</v>
      </c>
      <c r="E263" s="216" t="s">
        <v>1747</v>
      </c>
      <c r="F263" s="217" t="s">
        <v>1748</v>
      </c>
      <c r="G263" s="218" t="s">
        <v>287</v>
      </c>
      <c r="H263" s="219">
        <v>3</v>
      </c>
      <c r="I263" s="220"/>
      <c r="J263" s="221">
        <f>ROUND(I263*H263,2)</f>
        <v>0</v>
      </c>
      <c r="K263" s="222"/>
      <c r="L263" s="39"/>
      <c r="M263" s="223" t="s">
        <v>1</v>
      </c>
      <c r="N263" s="224" t="s">
        <v>43</v>
      </c>
      <c r="O263" s="73"/>
      <c r="P263" s="225">
        <f>O263*H263</f>
        <v>0</v>
      </c>
      <c r="Q263" s="225">
        <v>0</v>
      </c>
      <c r="R263" s="225">
        <f>Q263*H263</f>
        <v>0</v>
      </c>
      <c r="S263" s="225">
        <v>0</v>
      </c>
      <c r="T263" s="22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27" t="s">
        <v>569</v>
      </c>
      <c r="AT263" s="227" t="s">
        <v>204</v>
      </c>
      <c r="AU263" s="227" t="s">
        <v>87</v>
      </c>
      <c r="AY263" s="18" t="s">
        <v>202</v>
      </c>
      <c r="BE263" s="122">
        <f>IF(N263="základná",J263,0)</f>
        <v>0</v>
      </c>
      <c r="BF263" s="122">
        <f>IF(N263="znížená",J263,0)</f>
        <v>0</v>
      </c>
      <c r="BG263" s="122">
        <f>IF(N263="zákl. prenesená",J263,0)</f>
        <v>0</v>
      </c>
      <c r="BH263" s="122">
        <f>IF(N263="zníž. prenesená",J263,0)</f>
        <v>0</v>
      </c>
      <c r="BI263" s="122">
        <f>IF(N263="nulová",J263,0)</f>
        <v>0</v>
      </c>
      <c r="BJ263" s="18" t="s">
        <v>87</v>
      </c>
      <c r="BK263" s="122">
        <f>ROUND(I263*H263,2)</f>
        <v>0</v>
      </c>
      <c r="BL263" s="18" t="s">
        <v>569</v>
      </c>
      <c r="BM263" s="227" t="s">
        <v>1749</v>
      </c>
    </row>
    <row r="264" spans="1:65" s="2" customFormat="1" ht="14.45" customHeight="1">
      <c r="A264" s="36"/>
      <c r="B264" s="37"/>
      <c r="C264" s="215" t="s">
        <v>825</v>
      </c>
      <c r="D264" s="215" t="s">
        <v>204</v>
      </c>
      <c r="E264" s="216" t="s">
        <v>1750</v>
      </c>
      <c r="F264" s="217" t="s">
        <v>1382</v>
      </c>
      <c r="G264" s="218" t="s">
        <v>683</v>
      </c>
      <c r="H264" s="283"/>
      <c r="I264" s="220"/>
      <c r="J264" s="221">
        <f>ROUND(I264*H264,2)</f>
        <v>0</v>
      </c>
      <c r="K264" s="222"/>
      <c r="L264" s="39"/>
      <c r="M264" s="223" t="s">
        <v>1</v>
      </c>
      <c r="N264" s="224" t="s">
        <v>43</v>
      </c>
      <c r="O264" s="73"/>
      <c r="P264" s="225">
        <f>O264*H264</f>
        <v>0</v>
      </c>
      <c r="Q264" s="225">
        <v>0</v>
      </c>
      <c r="R264" s="225">
        <f>Q264*H264</f>
        <v>0</v>
      </c>
      <c r="S264" s="225">
        <v>0</v>
      </c>
      <c r="T264" s="22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7" t="s">
        <v>569</v>
      </c>
      <c r="AT264" s="227" t="s">
        <v>204</v>
      </c>
      <c r="AU264" s="227" t="s">
        <v>87</v>
      </c>
      <c r="AY264" s="18" t="s">
        <v>202</v>
      </c>
      <c r="BE264" s="122">
        <f>IF(N264="základná",J264,0)</f>
        <v>0</v>
      </c>
      <c r="BF264" s="122">
        <f>IF(N264="znížená",J264,0)</f>
        <v>0</v>
      </c>
      <c r="BG264" s="122">
        <f>IF(N264="zákl. prenesená",J264,0)</f>
        <v>0</v>
      </c>
      <c r="BH264" s="122">
        <f>IF(N264="zníž. prenesená",J264,0)</f>
        <v>0</v>
      </c>
      <c r="BI264" s="122">
        <f>IF(N264="nulová",J264,0)</f>
        <v>0</v>
      </c>
      <c r="BJ264" s="18" t="s">
        <v>87</v>
      </c>
      <c r="BK264" s="122">
        <f>ROUND(I264*H264,2)</f>
        <v>0</v>
      </c>
      <c r="BL264" s="18" t="s">
        <v>569</v>
      </c>
      <c r="BM264" s="227" t="s">
        <v>1751</v>
      </c>
    </row>
    <row r="265" spans="1:65" s="12" customFormat="1" ht="22.9" customHeight="1">
      <c r="B265" s="199"/>
      <c r="C265" s="200"/>
      <c r="D265" s="201" t="s">
        <v>76</v>
      </c>
      <c r="E265" s="213" t="s">
        <v>1752</v>
      </c>
      <c r="F265" s="213" t="s">
        <v>1753</v>
      </c>
      <c r="G265" s="200"/>
      <c r="H265" s="200"/>
      <c r="I265" s="203"/>
      <c r="J265" s="214">
        <f>BK265</f>
        <v>0</v>
      </c>
      <c r="K265" s="200"/>
      <c r="L265" s="205"/>
      <c r="M265" s="206"/>
      <c r="N265" s="207"/>
      <c r="O265" s="207"/>
      <c r="P265" s="208">
        <f>SUM(P266:P268)</f>
        <v>0</v>
      </c>
      <c r="Q265" s="207"/>
      <c r="R265" s="208">
        <f>SUM(R266:R268)</f>
        <v>0</v>
      </c>
      <c r="S265" s="207"/>
      <c r="T265" s="209">
        <f>SUM(T266:T268)</f>
        <v>0</v>
      </c>
      <c r="AR265" s="210" t="s">
        <v>81</v>
      </c>
      <c r="AT265" s="211" t="s">
        <v>76</v>
      </c>
      <c r="AU265" s="211" t="s">
        <v>81</v>
      </c>
      <c r="AY265" s="210" t="s">
        <v>202</v>
      </c>
      <c r="BK265" s="212">
        <f>SUM(BK266:BK268)</f>
        <v>0</v>
      </c>
    </row>
    <row r="266" spans="1:65" s="2" customFormat="1" ht="14.45" customHeight="1">
      <c r="A266" s="36"/>
      <c r="B266" s="37"/>
      <c r="C266" s="272" t="s">
        <v>831</v>
      </c>
      <c r="D266" s="272" t="s">
        <v>489</v>
      </c>
      <c r="E266" s="273" t="s">
        <v>1754</v>
      </c>
      <c r="F266" s="274" t="s">
        <v>1755</v>
      </c>
      <c r="G266" s="275" t="s">
        <v>287</v>
      </c>
      <c r="H266" s="276">
        <v>1</v>
      </c>
      <c r="I266" s="277"/>
      <c r="J266" s="278">
        <f>ROUND(I266*H266,2)</f>
        <v>0</v>
      </c>
      <c r="K266" s="279"/>
      <c r="L266" s="280"/>
      <c r="M266" s="281" t="s">
        <v>1</v>
      </c>
      <c r="N266" s="282" t="s">
        <v>43</v>
      </c>
      <c r="O266" s="73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7" t="s">
        <v>1486</v>
      </c>
      <c r="AT266" s="227" t="s">
        <v>489</v>
      </c>
      <c r="AU266" s="227" t="s">
        <v>87</v>
      </c>
      <c r="AY266" s="18" t="s">
        <v>202</v>
      </c>
      <c r="BE266" s="122">
        <f>IF(N266="základná",J266,0)</f>
        <v>0</v>
      </c>
      <c r="BF266" s="122">
        <f>IF(N266="znížená",J266,0)</f>
        <v>0</v>
      </c>
      <c r="BG266" s="122">
        <f>IF(N266="zákl. prenesená",J266,0)</f>
        <v>0</v>
      </c>
      <c r="BH266" s="122">
        <f>IF(N266="zníž. prenesená",J266,0)</f>
        <v>0</v>
      </c>
      <c r="BI266" s="122">
        <f>IF(N266="nulová",J266,0)</f>
        <v>0</v>
      </c>
      <c r="BJ266" s="18" t="s">
        <v>87</v>
      </c>
      <c r="BK266" s="122">
        <f>ROUND(I266*H266,2)</f>
        <v>0</v>
      </c>
      <c r="BL266" s="18" t="s">
        <v>569</v>
      </c>
      <c r="BM266" s="227" t="s">
        <v>1756</v>
      </c>
    </row>
    <row r="267" spans="1:65" s="2" customFormat="1" ht="14.45" customHeight="1">
      <c r="A267" s="36"/>
      <c r="B267" s="37"/>
      <c r="C267" s="272" t="s">
        <v>836</v>
      </c>
      <c r="D267" s="272" t="s">
        <v>489</v>
      </c>
      <c r="E267" s="273" t="s">
        <v>1757</v>
      </c>
      <c r="F267" s="274" t="s">
        <v>1758</v>
      </c>
      <c r="G267" s="275" t="s">
        <v>287</v>
      </c>
      <c r="H267" s="276">
        <v>4</v>
      </c>
      <c r="I267" s="277"/>
      <c r="J267" s="278">
        <f>ROUND(I267*H267,2)</f>
        <v>0</v>
      </c>
      <c r="K267" s="279"/>
      <c r="L267" s="280"/>
      <c r="M267" s="281" t="s">
        <v>1</v>
      </c>
      <c r="N267" s="282" t="s">
        <v>43</v>
      </c>
      <c r="O267" s="73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7" t="s">
        <v>1486</v>
      </c>
      <c r="AT267" s="227" t="s">
        <v>489</v>
      </c>
      <c r="AU267" s="227" t="s">
        <v>87</v>
      </c>
      <c r="AY267" s="18" t="s">
        <v>202</v>
      </c>
      <c r="BE267" s="122">
        <f>IF(N267="základná",J267,0)</f>
        <v>0</v>
      </c>
      <c r="BF267" s="122">
        <f>IF(N267="znížená",J267,0)</f>
        <v>0</v>
      </c>
      <c r="BG267" s="122">
        <f>IF(N267="zákl. prenesená",J267,0)</f>
        <v>0</v>
      </c>
      <c r="BH267" s="122">
        <f>IF(N267="zníž. prenesená",J267,0)</f>
        <v>0</v>
      </c>
      <c r="BI267" s="122">
        <f>IF(N267="nulová",J267,0)</f>
        <v>0</v>
      </c>
      <c r="BJ267" s="18" t="s">
        <v>87</v>
      </c>
      <c r="BK267" s="122">
        <f>ROUND(I267*H267,2)</f>
        <v>0</v>
      </c>
      <c r="BL267" s="18" t="s">
        <v>569</v>
      </c>
      <c r="BM267" s="227" t="s">
        <v>1759</v>
      </c>
    </row>
    <row r="268" spans="1:65" s="2" customFormat="1" ht="14.45" customHeight="1">
      <c r="A268" s="36"/>
      <c r="B268" s="37"/>
      <c r="C268" s="215" t="s">
        <v>841</v>
      </c>
      <c r="D268" s="215" t="s">
        <v>204</v>
      </c>
      <c r="E268" s="216" t="s">
        <v>1760</v>
      </c>
      <c r="F268" s="217" t="s">
        <v>1761</v>
      </c>
      <c r="G268" s="218" t="s">
        <v>683</v>
      </c>
      <c r="H268" s="283"/>
      <c r="I268" s="220"/>
      <c r="J268" s="221">
        <f>ROUND(I268*H268,2)</f>
        <v>0</v>
      </c>
      <c r="K268" s="222"/>
      <c r="L268" s="39"/>
      <c r="M268" s="223" t="s">
        <v>1</v>
      </c>
      <c r="N268" s="224" t="s">
        <v>43</v>
      </c>
      <c r="O268" s="73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7" t="s">
        <v>569</v>
      </c>
      <c r="AT268" s="227" t="s">
        <v>204</v>
      </c>
      <c r="AU268" s="227" t="s">
        <v>87</v>
      </c>
      <c r="AY268" s="18" t="s">
        <v>202</v>
      </c>
      <c r="BE268" s="122">
        <f>IF(N268="základná",J268,0)</f>
        <v>0</v>
      </c>
      <c r="BF268" s="122">
        <f>IF(N268="znížená",J268,0)</f>
        <v>0</v>
      </c>
      <c r="BG268" s="122">
        <f>IF(N268="zákl. prenesená",J268,0)</f>
        <v>0</v>
      </c>
      <c r="BH268" s="122">
        <f>IF(N268="zníž. prenesená",J268,0)</f>
        <v>0</v>
      </c>
      <c r="BI268" s="122">
        <f>IF(N268="nulová",J268,0)</f>
        <v>0</v>
      </c>
      <c r="BJ268" s="18" t="s">
        <v>87</v>
      </c>
      <c r="BK268" s="122">
        <f>ROUND(I268*H268,2)</f>
        <v>0</v>
      </c>
      <c r="BL268" s="18" t="s">
        <v>569</v>
      </c>
      <c r="BM268" s="227" t="s">
        <v>1762</v>
      </c>
    </row>
    <row r="269" spans="1:65" s="12" customFormat="1" ht="22.9" customHeight="1">
      <c r="B269" s="199"/>
      <c r="C269" s="200"/>
      <c r="D269" s="201" t="s">
        <v>76</v>
      </c>
      <c r="E269" s="213" t="s">
        <v>1763</v>
      </c>
      <c r="F269" s="213" t="s">
        <v>1764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SUM(P270:P283)</f>
        <v>0</v>
      </c>
      <c r="Q269" s="207"/>
      <c r="R269" s="208">
        <f>SUM(R270:R283)</f>
        <v>0</v>
      </c>
      <c r="S269" s="207"/>
      <c r="T269" s="209">
        <f>SUM(T270:T283)</f>
        <v>0</v>
      </c>
      <c r="AR269" s="210" t="s">
        <v>81</v>
      </c>
      <c r="AT269" s="211" t="s">
        <v>76</v>
      </c>
      <c r="AU269" s="211" t="s">
        <v>81</v>
      </c>
      <c r="AY269" s="210" t="s">
        <v>202</v>
      </c>
      <c r="BK269" s="212">
        <f>SUM(BK270:BK283)</f>
        <v>0</v>
      </c>
    </row>
    <row r="270" spans="1:65" s="2" customFormat="1" ht="24.2" customHeight="1">
      <c r="A270" s="36"/>
      <c r="B270" s="37"/>
      <c r="C270" s="215" t="s">
        <v>846</v>
      </c>
      <c r="D270" s="215" t="s">
        <v>204</v>
      </c>
      <c r="E270" s="216" t="s">
        <v>1765</v>
      </c>
      <c r="F270" s="217" t="s">
        <v>1766</v>
      </c>
      <c r="G270" s="218" t="s">
        <v>287</v>
      </c>
      <c r="H270" s="219">
        <v>4</v>
      </c>
      <c r="I270" s="220"/>
      <c r="J270" s="221">
        <f t="shared" ref="J270:J283" si="65">ROUND(I270*H270,2)</f>
        <v>0</v>
      </c>
      <c r="K270" s="222"/>
      <c r="L270" s="39"/>
      <c r="M270" s="223" t="s">
        <v>1</v>
      </c>
      <c r="N270" s="224" t="s">
        <v>43</v>
      </c>
      <c r="O270" s="73"/>
      <c r="P270" s="225">
        <f t="shared" ref="P270:P283" si="66">O270*H270</f>
        <v>0</v>
      </c>
      <c r="Q270" s="225">
        <v>0</v>
      </c>
      <c r="R270" s="225">
        <f t="shared" ref="R270:R283" si="67">Q270*H270</f>
        <v>0</v>
      </c>
      <c r="S270" s="225">
        <v>0</v>
      </c>
      <c r="T270" s="226">
        <f t="shared" ref="T270:T283" si="68"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7" t="s">
        <v>569</v>
      </c>
      <c r="AT270" s="227" t="s">
        <v>204</v>
      </c>
      <c r="AU270" s="227" t="s">
        <v>87</v>
      </c>
      <c r="AY270" s="18" t="s">
        <v>202</v>
      </c>
      <c r="BE270" s="122">
        <f t="shared" ref="BE270:BE283" si="69">IF(N270="základná",J270,0)</f>
        <v>0</v>
      </c>
      <c r="BF270" s="122">
        <f t="shared" ref="BF270:BF283" si="70">IF(N270="znížená",J270,0)</f>
        <v>0</v>
      </c>
      <c r="BG270" s="122">
        <f t="shared" ref="BG270:BG283" si="71">IF(N270="zákl. prenesená",J270,0)</f>
        <v>0</v>
      </c>
      <c r="BH270" s="122">
        <f t="shared" ref="BH270:BH283" si="72">IF(N270="zníž. prenesená",J270,0)</f>
        <v>0</v>
      </c>
      <c r="BI270" s="122">
        <f t="shared" ref="BI270:BI283" si="73">IF(N270="nulová",J270,0)</f>
        <v>0</v>
      </c>
      <c r="BJ270" s="18" t="s">
        <v>87</v>
      </c>
      <c r="BK270" s="122">
        <f t="shared" ref="BK270:BK283" si="74">ROUND(I270*H270,2)</f>
        <v>0</v>
      </c>
      <c r="BL270" s="18" t="s">
        <v>569</v>
      </c>
      <c r="BM270" s="227" t="s">
        <v>1767</v>
      </c>
    </row>
    <row r="271" spans="1:65" s="2" customFormat="1" ht="14.45" customHeight="1">
      <c r="A271" s="36"/>
      <c r="B271" s="37"/>
      <c r="C271" s="215" t="s">
        <v>851</v>
      </c>
      <c r="D271" s="215" t="s">
        <v>204</v>
      </c>
      <c r="E271" s="216" t="s">
        <v>1768</v>
      </c>
      <c r="F271" s="217" t="s">
        <v>1769</v>
      </c>
      <c r="G271" s="218" t="s">
        <v>207</v>
      </c>
      <c r="H271" s="219">
        <v>1</v>
      </c>
      <c r="I271" s="220"/>
      <c r="J271" s="221">
        <f t="shared" si="65"/>
        <v>0</v>
      </c>
      <c r="K271" s="222"/>
      <c r="L271" s="39"/>
      <c r="M271" s="223" t="s">
        <v>1</v>
      </c>
      <c r="N271" s="224" t="s">
        <v>43</v>
      </c>
      <c r="O271" s="73"/>
      <c r="P271" s="225">
        <f t="shared" si="66"/>
        <v>0</v>
      </c>
      <c r="Q271" s="225">
        <v>0</v>
      </c>
      <c r="R271" s="225">
        <f t="shared" si="67"/>
        <v>0</v>
      </c>
      <c r="S271" s="225">
        <v>0</v>
      </c>
      <c r="T271" s="226">
        <f t="shared" si="68"/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7" t="s">
        <v>569</v>
      </c>
      <c r="AT271" s="227" t="s">
        <v>204</v>
      </c>
      <c r="AU271" s="227" t="s">
        <v>87</v>
      </c>
      <c r="AY271" s="18" t="s">
        <v>202</v>
      </c>
      <c r="BE271" s="122">
        <f t="shared" si="69"/>
        <v>0</v>
      </c>
      <c r="BF271" s="122">
        <f t="shared" si="70"/>
        <v>0</v>
      </c>
      <c r="BG271" s="122">
        <f t="shared" si="71"/>
        <v>0</v>
      </c>
      <c r="BH271" s="122">
        <f t="shared" si="72"/>
        <v>0</v>
      </c>
      <c r="BI271" s="122">
        <f t="shared" si="73"/>
        <v>0</v>
      </c>
      <c r="BJ271" s="18" t="s">
        <v>87</v>
      </c>
      <c r="BK271" s="122">
        <f t="shared" si="74"/>
        <v>0</v>
      </c>
      <c r="BL271" s="18" t="s">
        <v>569</v>
      </c>
      <c r="BM271" s="227" t="s">
        <v>1770</v>
      </c>
    </row>
    <row r="272" spans="1:65" s="2" customFormat="1" ht="14.45" customHeight="1">
      <c r="A272" s="36"/>
      <c r="B272" s="37"/>
      <c r="C272" s="272" t="s">
        <v>856</v>
      </c>
      <c r="D272" s="272" t="s">
        <v>489</v>
      </c>
      <c r="E272" s="273" t="s">
        <v>1771</v>
      </c>
      <c r="F272" s="274" t="s">
        <v>1772</v>
      </c>
      <c r="G272" s="275" t="s">
        <v>207</v>
      </c>
      <c r="H272" s="276">
        <v>0.4</v>
      </c>
      <c r="I272" s="277"/>
      <c r="J272" s="278">
        <f t="shared" si="65"/>
        <v>0</v>
      </c>
      <c r="K272" s="279"/>
      <c r="L272" s="280"/>
      <c r="M272" s="281" t="s">
        <v>1</v>
      </c>
      <c r="N272" s="282" t="s">
        <v>43</v>
      </c>
      <c r="O272" s="73"/>
      <c r="P272" s="225">
        <f t="shared" si="66"/>
        <v>0</v>
      </c>
      <c r="Q272" s="225">
        <v>0</v>
      </c>
      <c r="R272" s="225">
        <f t="shared" si="67"/>
        <v>0</v>
      </c>
      <c r="S272" s="225">
        <v>0</v>
      </c>
      <c r="T272" s="226">
        <f t="shared" si="68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7" t="s">
        <v>1486</v>
      </c>
      <c r="AT272" s="227" t="s">
        <v>489</v>
      </c>
      <c r="AU272" s="227" t="s">
        <v>87</v>
      </c>
      <c r="AY272" s="18" t="s">
        <v>202</v>
      </c>
      <c r="BE272" s="122">
        <f t="shared" si="69"/>
        <v>0</v>
      </c>
      <c r="BF272" s="122">
        <f t="shared" si="70"/>
        <v>0</v>
      </c>
      <c r="BG272" s="122">
        <f t="shared" si="71"/>
        <v>0</v>
      </c>
      <c r="BH272" s="122">
        <f t="shared" si="72"/>
        <v>0</v>
      </c>
      <c r="BI272" s="122">
        <f t="shared" si="73"/>
        <v>0</v>
      </c>
      <c r="BJ272" s="18" t="s">
        <v>87</v>
      </c>
      <c r="BK272" s="122">
        <f t="shared" si="74"/>
        <v>0</v>
      </c>
      <c r="BL272" s="18" t="s">
        <v>569</v>
      </c>
      <c r="BM272" s="227" t="s">
        <v>1773</v>
      </c>
    </row>
    <row r="273" spans="1:65" s="2" customFormat="1" ht="14.45" customHeight="1">
      <c r="A273" s="36"/>
      <c r="B273" s="37"/>
      <c r="C273" s="272" t="s">
        <v>861</v>
      </c>
      <c r="D273" s="272" t="s">
        <v>489</v>
      </c>
      <c r="E273" s="273" t="s">
        <v>1774</v>
      </c>
      <c r="F273" s="274" t="s">
        <v>1775</v>
      </c>
      <c r="G273" s="275" t="s">
        <v>287</v>
      </c>
      <c r="H273" s="276">
        <v>0.44</v>
      </c>
      <c r="I273" s="277"/>
      <c r="J273" s="278">
        <f t="shared" si="65"/>
        <v>0</v>
      </c>
      <c r="K273" s="279"/>
      <c r="L273" s="280"/>
      <c r="M273" s="281" t="s">
        <v>1</v>
      </c>
      <c r="N273" s="282" t="s">
        <v>43</v>
      </c>
      <c r="O273" s="73"/>
      <c r="P273" s="225">
        <f t="shared" si="66"/>
        <v>0</v>
      </c>
      <c r="Q273" s="225">
        <v>0</v>
      </c>
      <c r="R273" s="225">
        <f t="shared" si="67"/>
        <v>0</v>
      </c>
      <c r="S273" s="225">
        <v>0</v>
      </c>
      <c r="T273" s="226">
        <f t="shared" si="68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27" t="s">
        <v>1486</v>
      </c>
      <c r="AT273" s="227" t="s">
        <v>489</v>
      </c>
      <c r="AU273" s="227" t="s">
        <v>87</v>
      </c>
      <c r="AY273" s="18" t="s">
        <v>202</v>
      </c>
      <c r="BE273" s="122">
        <f t="shared" si="69"/>
        <v>0</v>
      </c>
      <c r="BF273" s="122">
        <f t="shared" si="70"/>
        <v>0</v>
      </c>
      <c r="BG273" s="122">
        <f t="shared" si="71"/>
        <v>0</v>
      </c>
      <c r="BH273" s="122">
        <f t="shared" si="72"/>
        <v>0</v>
      </c>
      <c r="BI273" s="122">
        <f t="shared" si="73"/>
        <v>0</v>
      </c>
      <c r="BJ273" s="18" t="s">
        <v>87</v>
      </c>
      <c r="BK273" s="122">
        <f t="shared" si="74"/>
        <v>0</v>
      </c>
      <c r="BL273" s="18" t="s">
        <v>569</v>
      </c>
      <c r="BM273" s="227" t="s">
        <v>1776</v>
      </c>
    </row>
    <row r="274" spans="1:65" s="2" customFormat="1" ht="24.2" customHeight="1">
      <c r="A274" s="36"/>
      <c r="B274" s="37"/>
      <c r="C274" s="215" t="s">
        <v>866</v>
      </c>
      <c r="D274" s="215" t="s">
        <v>204</v>
      </c>
      <c r="E274" s="216" t="s">
        <v>1777</v>
      </c>
      <c r="F274" s="217" t="s">
        <v>1778</v>
      </c>
      <c r="G274" s="218" t="s">
        <v>207</v>
      </c>
      <c r="H274" s="219">
        <v>3</v>
      </c>
      <c r="I274" s="220"/>
      <c r="J274" s="221">
        <f t="shared" si="65"/>
        <v>0</v>
      </c>
      <c r="K274" s="222"/>
      <c r="L274" s="39"/>
      <c r="M274" s="223" t="s">
        <v>1</v>
      </c>
      <c r="N274" s="224" t="s">
        <v>43</v>
      </c>
      <c r="O274" s="73"/>
      <c r="P274" s="225">
        <f t="shared" si="66"/>
        <v>0</v>
      </c>
      <c r="Q274" s="225">
        <v>0</v>
      </c>
      <c r="R274" s="225">
        <f t="shared" si="67"/>
        <v>0</v>
      </c>
      <c r="S274" s="225">
        <v>0</v>
      </c>
      <c r="T274" s="226">
        <f t="shared" si="68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7" t="s">
        <v>569</v>
      </c>
      <c r="AT274" s="227" t="s">
        <v>204</v>
      </c>
      <c r="AU274" s="227" t="s">
        <v>87</v>
      </c>
      <c r="AY274" s="18" t="s">
        <v>202</v>
      </c>
      <c r="BE274" s="122">
        <f t="shared" si="69"/>
        <v>0</v>
      </c>
      <c r="BF274" s="122">
        <f t="shared" si="70"/>
        <v>0</v>
      </c>
      <c r="BG274" s="122">
        <f t="shared" si="71"/>
        <v>0</v>
      </c>
      <c r="BH274" s="122">
        <f t="shared" si="72"/>
        <v>0</v>
      </c>
      <c r="BI274" s="122">
        <f t="shared" si="73"/>
        <v>0</v>
      </c>
      <c r="BJ274" s="18" t="s">
        <v>87</v>
      </c>
      <c r="BK274" s="122">
        <f t="shared" si="74"/>
        <v>0</v>
      </c>
      <c r="BL274" s="18" t="s">
        <v>569</v>
      </c>
      <c r="BM274" s="227" t="s">
        <v>1779</v>
      </c>
    </row>
    <row r="275" spans="1:65" s="2" customFormat="1" ht="24.2" customHeight="1">
      <c r="A275" s="36"/>
      <c r="B275" s="37"/>
      <c r="C275" s="215" t="s">
        <v>872</v>
      </c>
      <c r="D275" s="215" t="s">
        <v>204</v>
      </c>
      <c r="E275" s="216" t="s">
        <v>1780</v>
      </c>
      <c r="F275" s="217" t="s">
        <v>1781</v>
      </c>
      <c r="G275" s="218" t="s">
        <v>230</v>
      </c>
      <c r="H275" s="219">
        <v>16</v>
      </c>
      <c r="I275" s="220"/>
      <c r="J275" s="221">
        <f t="shared" si="65"/>
        <v>0</v>
      </c>
      <c r="K275" s="222"/>
      <c r="L275" s="39"/>
      <c r="M275" s="223" t="s">
        <v>1</v>
      </c>
      <c r="N275" s="224" t="s">
        <v>43</v>
      </c>
      <c r="O275" s="73"/>
      <c r="P275" s="225">
        <f t="shared" si="66"/>
        <v>0</v>
      </c>
      <c r="Q275" s="225">
        <v>0</v>
      </c>
      <c r="R275" s="225">
        <f t="shared" si="67"/>
        <v>0</v>
      </c>
      <c r="S275" s="225">
        <v>0</v>
      </c>
      <c r="T275" s="226">
        <f t="shared" si="68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7" t="s">
        <v>569</v>
      </c>
      <c r="AT275" s="227" t="s">
        <v>204</v>
      </c>
      <c r="AU275" s="227" t="s">
        <v>87</v>
      </c>
      <c r="AY275" s="18" t="s">
        <v>202</v>
      </c>
      <c r="BE275" s="122">
        <f t="shared" si="69"/>
        <v>0</v>
      </c>
      <c r="BF275" s="122">
        <f t="shared" si="70"/>
        <v>0</v>
      </c>
      <c r="BG275" s="122">
        <f t="shared" si="71"/>
        <v>0</v>
      </c>
      <c r="BH275" s="122">
        <f t="shared" si="72"/>
        <v>0</v>
      </c>
      <c r="BI275" s="122">
        <f t="shared" si="73"/>
        <v>0</v>
      </c>
      <c r="BJ275" s="18" t="s">
        <v>87</v>
      </c>
      <c r="BK275" s="122">
        <f t="shared" si="74"/>
        <v>0</v>
      </c>
      <c r="BL275" s="18" t="s">
        <v>569</v>
      </c>
      <c r="BM275" s="227" t="s">
        <v>1782</v>
      </c>
    </row>
    <row r="276" spans="1:65" s="2" customFormat="1" ht="24.2" customHeight="1">
      <c r="A276" s="36"/>
      <c r="B276" s="37"/>
      <c r="C276" s="215" t="s">
        <v>877</v>
      </c>
      <c r="D276" s="215" t="s">
        <v>204</v>
      </c>
      <c r="E276" s="216" t="s">
        <v>1783</v>
      </c>
      <c r="F276" s="217" t="s">
        <v>1784</v>
      </c>
      <c r="G276" s="218" t="s">
        <v>230</v>
      </c>
      <c r="H276" s="219">
        <v>65</v>
      </c>
      <c r="I276" s="220"/>
      <c r="J276" s="221">
        <f t="shared" si="65"/>
        <v>0</v>
      </c>
      <c r="K276" s="222"/>
      <c r="L276" s="39"/>
      <c r="M276" s="223" t="s">
        <v>1</v>
      </c>
      <c r="N276" s="224" t="s">
        <v>43</v>
      </c>
      <c r="O276" s="73"/>
      <c r="P276" s="225">
        <f t="shared" si="66"/>
        <v>0</v>
      </c>
      <c r="Q276" s="225">
        <v>0</v>
      </c>
      <c r="R276" s="225">
        <f t="shared" si="67"/>
        <v>0</v>
      </c>
      <c r="S276" s="225">
        <v>0</v>
      </c>
      <c r="T276" s="226">
        <f t="shared" si="68"/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27" t="s">
        <v>569</v>
      </c>
      <c r="AT276" s="227" t="s">
        <v>204</v>
      </c>
      <c r="AU276" s="227" t="s">
        <v>87</v>
      </c>
      <c r="AY276" s="18" t="s">
        <v>202</v>
      </c>
      <c r="BE276" s="122">
        <f t="shared" si="69"/>
        <v>0</v>
      </c>
      <c r="BF276" s="122">
        <f t="shared" si="70"/>
        <v>0</v>
      </c>
      <c r="BG276" s="122">
        <f t="shared" si="71"/>
        <v>0</v>
      </c>
      <c r="BH276" s="122">
        <f t="shared" si="72"/>
        <v>0</v>
      </c>
      <c r="BI276" s="122">
        <f t="shared" si="73"/>
        <v>0</v>
      </c>
      <c r="BJ276" s="18" t="s">
        <v>87</v>
      </c>
      <c r="BK276" s="122">
        <f t="shared" si="74"/>
        <v>0</v>
      </c>
      <c r="BL276" s="18" t="s">
        <v>569</v>
      </c>
      <c r="BM276" s="227" t="s">
        <v>1785</v>
      </c>
    </row>
    <row r="277" spans="1:65" s="2" customFormat="1" ht="14.45" customHeight="1">
      <c r="A277" s="36"/>
      <c r="B277" s="37"/>
      <c r="C277" s="215" t="s">
        <v>882</v>
      </c>
      <c r="D277" s="215" t="s">
        <v>204</v>
      </c>
      <c r="E277" s="216" t="s">
        <v>1786</v>
      </c>
      <c r="F277" s="217" t="s">
        <v>1787</v>
      </c>
      <c r="G277" s="218" t="s">
        <v>230</v>
      </c>
      <c r="H277" s="219">
        <v>65</v>
      </c>
      <c r="I277" s="220"/>
      <c r="J277" s="221">
        <f t="shared" si="65"/>
        <v>0</v>
      </c>
      <c r="K277" s="222"/>
      <c r="L277" s="39"/>
      <c r="M277" s="223" t="s">
        <v>1</v>
      </c>
      <c r="N277" s="224" t="s">
        <v>43</v>
      </c>
      <c r="O277" s="73"/>
      <c r="P277" s="225">
        <f t="shared" si="66"/>
        <v>0</v>
      </c>
      <c r="Q277" s="225">
        <v>0</v>
      </c>
      <c r="R277" s="225">
        <f t="shared" si="67"/>
        <v>0</v>
      </c>
      <c r="S277" s="225">
        <v>0</v>
      </c>
      <c r="T277" s="226">
        <f t="shared" si="68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27" t="s">
        <v>569</v>
      </c>
      <c r="AT277" s="227" t="s">
        <v>204</v>
      </c>
      <c r="AU277" s="227" t="s">
        <v>87</v>
      </c>
      <c r="AY277" s="18" t="s">
        <v>202</v>
      </c>
      <c r="BE277" s="122">
        <f t="shared" si="69"/>
        <v>0</v>
      </c>
      <c r="BF277" s="122">
        <f t="shared" si="70"/>
        <v>0</v>
      </c>
      <c r="BG277" s="122">
        <f t="shared" si="71"/>
        <v>0</v>
      </c>
      <c r="BH277" s="122">
        <f t="shared" si="72"/>
        <v>0</v>
      </c>
      <c r="BI277" s="122">
        <f t="shared" si="73"/>
        <v>0</v>
      </c>
      <c r="BJ277" s="18" t="s">
        <v>87</v>
      </c>
      <c r="BK277" s="122">
        <f t="shared" si="74"/>
        <v>0</v>
      </c>
      <c r="BL277" s="18" t="s">
        <v>569</v>
      </c>
      <c r="BM277" s="227" t="s">
        <v>1788</v>
      </c>
    </row>
    <row r="278" spans="1:65" s="2" customFormat="1" ht="24.2" customHeight="1">
      <c r="A278" s="36"/>
      <c r="B278" s="37"/>
      <c r="C278" s="215" t="s">
        <v>891</v>
      </c>
      <c r="D278" s="215" t="s">
        <v>204</v>
      </c>
      <c r="E278" s="216" t="s">
        <v>1789</v>
      </c>
      <c r="F278" s="217" t="s">
        <v>1790</v>
      </c>
      <c r="G278" s="218" t="s">
        <v>230</v>
      </c>
      <c r="H278" s="219">
        <v>30</v>
      </c>
      <c r="I278" s="220"/>
      <c r="J278" s="221">
        <f t="shared" si="65"/>
        <v>0</v>
      </c>
      <c r="K278" s="222"/>
      <c r="L278" s="39"/>
      <c r="M278" s="223" t="s">
        <v>1</v>
      </c>
      <c r="N278" s="224" t="s">
        <v>43</v>
      </c>
      <c r="O278" s="73"/>
      <c r="P278" s="225">
        <f t="shared" si="66"/>
        <v>0</v>
      </c>
      <c r="Q278" s="225">
        <v>0</v>
      </c>
      <c r="R278" s="225">
        <f t="shared" si="67"/>
        <v>0</v>
      </c>
      <c r="S278" s="225">
        <v>0</v>
      </c>
      <c r="T278" s="226">
        <f t="shared" si="68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7" t="s">
        <v>569</v>
      </c>
      <c r="AT278" s="227" t="s">
        <v>204</v>
      </c>
      <c r="AU278" s="227" t="s">
        <v>87</v>
      </c>
      <c r="AY278" s="18" t="s">
        <v>202</v>
      </c>
      <c r="BE278" s="122">
        <f t="shared" si="69"/>
        <v>0</v>
      </c>
      <c r="BF278" s="122">
        <f t="shared" si="70"/>
        <v>0</v>
      </c>
      <c r="BG278" s="122">
        <f t="shared" si="71"/>
        <v>0</v>
      </c>
      <c r="BH278" s="122">
        <f t="shared" si="72"/>
        <v>0</v>
      </c>
      <c r="BI278" s="122">
        <f t="shared" si="73"/>
        <v>0</v>
      </c>
      <c r="BJ278" s="18" t="s">
        <v>87</v>
      </c>
      <c r="BK278" s="122">
        <f t="shared" si="74"/>
        <v>0</v>
      </c>
      <c r="BL278" s="18" t="s">
        <v>569</v>
      </c>
      <c r="BM278" s="227" t="s">
        <v>1791</v>
      </c>
    </row>
    <row r="279" spans="1:65" s="2" customFormat="1" ht="24.2" customHeight="1">
      <c r="A279" s="36"/>
      <c r="B279" s="37"/>
      <c r="C279" s="215" t="s">
        <v>896</v>
      </c>
      <c r="D279" s="215" t="s">
        <v>204</v>
      </c>
      <c r="E279" s="216" t="s">
        <v>1792</v>
      </c>
      <c r="F279" s="217" t="s">
        <v>1793</v>
      </c>
      <c r="G279" s="218" t="s">
        <v>230</v>
      </c>
      <c r="H279" s="219">
        <v>30</v>
      </c>
      <c r="I279" s="220"/>
      <c r="J279" s="221">
        <f t="shared" si="65"/>
        <v>0</v>
      </c>
      <c r="K279" s="222"/>
      <c r="L279" s="39"/>
      <c r="M279" s="223" t="s">
        <v>1</v>
      </c>
      <c r="N279" s="224" t="s">
        <v>43</v>
      </c>
      <c r="O279" s="73"/>
      <c r="P279" s="225">
        <f t="shared" si="66"/>
        <v>0</v>
      </c>
      <c r="Q279" s="225">
        <v>0</v>
      </c>
      <c r="R279" s="225">
        <f t="shared" si="67"/>
        <v>0</v>
      </c>
      <c r="S279" s="225">
        <v>0</v>
      </c>
      <c r="T279" s="226">
        <f t="shared" si="68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7" t="s">
        <v>569</v>
      </c>
      <c r="AT279" s="227" t="s">
        <v>204</v>
      </c>
      <c r="AU279" s="227" t="s">
        <v>87</v>
      </c>
      <c r="AY279" s="18" t="s">
        <v>202</v>
      </c>
      <c r="BE279" s="122">
        <f t="shared" si="69"/>
        <v>0</v>
      </c>
      <c r="BF279" s="122">
        <f t="shared" si="70"/>
        <v>0</v>
      </c>
      <c r="BG279" s="122">
        <f t="shared" si="71"/>
        <v>0</v>
      </c>
      <c r="BH279" s="122">
        <f t="shared" si="72"/>
        <v>0</v>
      </c>
      <c r="BI279" s="122">
        <f t="shared" si="73"/>
        <v>0</v>
      </c>
      <c r="BJ279" s="18" t="s">
        <v>87</v>
      </c>
      <c r="BK279" s="122">
        <f t="shared" si="74"/>
        <v>0</v>
      </c>
      <c r="BL279" s="18" t="s">
        <v>569</v>
      </c>
      <c r="BM279" s="227" t="s">
        <v>1794</v>
      </c>
    </row>
    <row r="280" spans="1:65" s="2" customFormat="1" ht="24.2" customHeight="1">
      <c r="A280" s="36"/>
      <c r="B280" s="37"/>
      <c r="C280" s="215" t="s">
        <v>901</v>
      </c>
      <c r="D280" s="215" t="s">
        <v>204</v>
      </c>
      <c r="E280" s="216" t="s">
        <v>1795</v>
      </c>
      <c r="F280" s="217" t="s">
        <v>1796</v>
      </c>
      <c r="G280" s="218" t="s">
        <v>230</v>
      </c>
      <c r="H280" s="219">
        <v>30</v>
      </c>
      <c r="I280" s="220"/>
      <c r="J280" s="221">
        <f t="shared" si="65"/>
        <v>0</v>
      </c>
      <c r="K280" s="222"/>
      <c r="L280" s="39"/>
      <c r="M280" s="223" t="s">
        <v>1</v>
      </c>
      <c r="N280" s="224" t="s">
        <v>43</v>
      </c>
      <c r="O280" s="73"/>
      <c r="P280" s="225">
        <f t="shared" si="66"/>
        <v>0</v>
      </c>
      <c r="Q280" s="225">
        <v>0</v>
      </c>
      <c r="R280" s="225">
        <f t="shared" si="67"/>
        <v>0</v>
      </c>
      <c r="S280" s="225">
        <v>0</v>
      </c>
      <c r="T280" s="226">
        <f t="shared" si="68"/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7" t="s">
        <v>569</v>
      </c>
      <c r="AT280" s="227" t="s">
        <v>204</v>
      </c>
      <c r="AU280" s="227" t="s">
        <v>87</v>
      </c>
      <c r="AY280" s="18" t="s">
        <v>202</v>
      </c>
      <c r="BE280" s="122">
        <f t="shared" si="69"/>
        <v>0</v>
      </c>
      <c r="BF280" s="122">
        <f t="shared" si="70"/>
        <v>0</v>
      </c>
      <c r="BG280" s="122">
        <f t="shared" si="71"/>
        <v>0</v>
      </c>
      <c r="BH280" s="122">
        <f t="shared" si="72"/>
        <v>0</v>
      </c>
      <c r="BI280" s="122">
        <f t="shared" si="73"/>
        <v>0</v>
      </c>
      <c r="BJ280" s="18" t="s">
        <v>87</v>
      </c>
      <c r="BK280" s="122">
        <f t="shared" si="74"/>
        <v>0</v>
      </c>
      <c r="BL280" s="18" t="s">
        <v>569</v>
      </c>
      <c r="BM280" s="227" t="s">
        <v>1797</v>
      </c>
    </row>
    <row r="281" spans="1:65" s="2" customFormat="1" ht="24.2" customHeight="1">
      <c r="A281" s="36"/>
      <c r="B281" s="37"/>
      <c r="C281" s="215" t="s">
        <v>906</v>
      </c>
      <c r="D281" s="215" t="s">
        <v>204</v>
      </c>
      <c r="E281" s="216" t="s">
        <v>1798</v>
      </c>
      <c r="F281" s="217" t="s">
        <v>1799</v>
      </c>
      <c r="G281" s="218" t="s">
        <v>287</v>
      </c>
      <c r="H281" s="219">
        <v>50</v>
      </c>
      <c r="I281" s="220"/>
      <c r="J281" s="221">
        <f t="shared" si="65"/>
        <v>0</v>
      </c>
      <c r="K281" s="222"/>
      <c r="L281" s="39"/>
      <c r="M281" s="223" t="s">
        <v>1</v>
      </c>
      <c r="N281" s="224" t="s">
        <v>43</v>
      </c>
      <c r="O281" s="73"/>
      <c r="P281" s="225">
        <f t="shared" si="66"/>
        <v>0</v>
      </c>
      <c r="Q281" s="225">
        <v>0</v>
      </c>
      <c r="R281" s="225">
        <f t="shared" si="67"/>
        <v>0</v>
      </c>
      <c r="S281" s="225">
        <v>0</v>
      </c>
      <c r="T281" s="226">
        <f t="shared" si="68"/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27" t="s">
        <v>569</v>
      </c>
      <c r="AT281" s="227" t="s">
        <v>204</v>
      </c>
      <c r="AU281" s="227" t="s">
        <v>87</v>
      </c>
      <c r="AY281" s="18" t="s">
        <v>202</v>
      </c>
      <c r="BE281" s="122">
        <f t="shared" si="69"/>
        <v>0</v>
      </c>
      <c r="BF281" s="122">
        <f t="shared" si="70"/>
        <v>0</v>
      </c>
      <c r="BG281" s="122">
        <f t="shared" si="71"/>
        <v>0</v>
      </c>
      <c r="BH281" s="122">
        <f t="shared" si="72"/>
        <v>0</v>
      </c>
      <c r="BI281" s="122">
        <f t="shared" si="73"/>
        <v>0</v>
      </c>
      <c r="BJ281" s="18" t="s">
        <v>87</v>
      </c>
      <c r="BK281" s="122">
        <f t="shared" si="74"/>
        <v>0</v>
      </c>
      <c r="BL281" s="18" t="s">
        <v>569</v>
      </c>
      <c r="BM281" s="227" t="s">
        <v>446</v>
      </c>
    </row>
    <row r="282" spans="1:65" s="2" customFormat="1" ht="14.45" customHeight="1">
      <c r="A282" s="36"/>
      <c r="B282" s="37"/>
      <c r="C282" s="215" t="s">
        <v>912</v>
      </c>
      <c r="D282" s="215" t="s">
        <v>204</v>
      </c>
      <c r="E282" s="216" t="s">
        <v>1800</v>
      </c>
      <c r="F282" s="217" t="s">
        <v>1801</v>
      </c>
      <c r="G282" s="218" t="s">
        <v>230</v>
      </c>
      <c r="H282" s="219">
        <v>16</v>
      </c>
      <c r="I282" s="220"/>
      <c r="J282" s="221">
        <f t="shared" si="65"/>
        <v>0</v>
      </c>
      <c r="K282" s="222"/>
      <c r="L282" s="39"/>
      <c r="M282" s="223" t="s">
        <v>1</v>
      </c>
      <c r="N282" s="224" t="s">
        <v>43</v>
      </c>
      <c r="O282" s="73"/>
      <c r="P282" s="225">
        <f t="shared" si="66"/>
        <v>0</v>
      </c>
      <c r="Q282" s="225">
        <v>0</v>
      </c>
      <c r="R282" s="225">
        <f t="shared" si="67"/>
        <v>0</v>
      </c>
      <c r="S282" s="225">
        <v>0</v>
      </c>
      <c r="T282" s="226">
        <f t="shared" si="68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7" t="s">
        <v>569</v>
      </c>
      <c r="AT282" s="227" t="s">
        <v>204</v>
      </c>
      <c r="AU282" s="227" t="s">
        <v>87</v>
      </c>
      <c r="AY282" s="18" t="s">
        <v>202</v>
      </c>
      <c r="BE282" s="122">
        <f t="shared" si="69"/>
        <v>0</v>
      </c>
      <c r="BF282" s="122">
        <f t="shared" si="70"/>
        <v>0</v>
      </c>
      <c r="BG282" s="122">
        <f t="shared" si="71"/>
        <v>0</v>
      </c>
      <c r="BH282" s="122">
        <f t="shared" si="72"/>
        <v>0</v>
      </c>
      <c r="BI282" s="122">
        <f t="shared" si="73"/>
        <v>0</v>
      </c>
      <c r="BJ282" s="18" t="s">
        <v>87</v>
      </c>
      <c r="BK282" s="122">
        <f t="shared" si="74"/>
        <v>0</v>
      </c>
      <c r="BL282" s="18" t="s">
        <v>569</v>
      </c>
      <c r="BM282" s="227" t="s">
        <v>1802</v>
      </c>
    </row>
    <row r="283" spans="1:65" s="2" customFormat="1" ht="14.45" customHeight="1">
      <c r="A283" s="36"/>
      <c r="B283" s="37"/>
      <c r="C283" s="215" t="s">
        <v>917</v>
      </c>
      <c r="D283" s="215" t="s">
        <v>204</v>
      </c>
      <c r="E283" s="216" t="s">
        <v>1644</v>
      </c>
      <c r="F283" s="217" t="s">
        <v>1381</v>
      </c>
      <c r="G283" s="218" t="s">
        <v>683</v>
      </c>
      <c r="H283" s="283"/>
      <c r="I283" s="220"/>
      <c r="J283" s="221">
        <f t="shared" si="65"/>
        <v>0</v>
      </c>
      <c r="K283" s="222"/>
      <c r="L283" s="39"/>
      <c r="M283" s="223" t="s">
        <v>1</v>
      </c>
      <c r="N283" s="224" t="s">
        <v>43</v>
      </c>
      <c r="O283" s="73"/>
      <c r="P283" s="225">
        <f t="shared" si="66"/>
        <v>0</v>
      </c>
      <c r="Q283" s="225">
        <v>0</v>
      </c>
      <c r="R283" s="225">
        <f t="shared" si="67"/>
        <v>0</v>
      </c>
      <c r="S283" s="225">
        <v>0</v>
      </c>
      <c r="T283" s="226">
        <f t="shared" si="68"/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7" t="s">
        <v>569</v>
      </c>
      <c r="AT283" s="227" t="s">
        <v>204</v>
      </c>
      <c r="AU283" s="227" t="s">
        <v>87</v>
      </c>
      <c r="AY283" s="18" t="s">
        <v>202</v>
      </c>
      <c r="BE283" s="122">
        <f t="shared" si="69"/>
        <v>0</v>
      </c>
      <c r="BF283" s="122">
        <f t="shared" si="70"/>
        <v>0</v>
      </c>
      <c r="BG283" s="122">
        <f t="shared" si="71"/>
        <v>0</v>
      </c>
      <c r="BH283" s="122">
        <f t="shared" si="72"/>
        <v>0</v>
      </c>
      <c r="BI283" s="122">
        <f t="shared" si="73"/>
        <v>0</v>
      </c>
      <c r="BJ283" s="18" t="s">
        <v>87</v>
      </c>
      <c r="BK283" s="122">
        <f t="shared" si="74"/>
        <v>0</v>
      </c>
      <c r="BL283" s="18" t="s">
        <v>569</v>
      </c>
      <c r="BM283" s="227" t="s">
        <v>1803</v>
      </c>
    </row>
    <row r="284" spans="1:65" s="12" customFormat="1" ht="22.9" customHeight="1">
      <c r="B284" s="199"/>
      <c r="C284" s="200"/>
      <c r="D284" s="201" t="s">
        <v>76</v>
      </c>
      <c r="E284" s="213" t="s">
        <v>1804</v>
      </c>
      <c r="F284" s="213" t="s">
        <v>1805</v>
      </c>
      <c r="G284" s="200"/>
      <c r="H284" s="200"/>
      <c r="I284" s="203"/>
      <c r="J284" s="214">
        <f>BK284</f>
        <v>0</v>
      </c>
      <c r="K284" s="200"/>
      <c r="L284" s="205"/>
      <c r="M284" s="206"/>
      <c r="N284" s="207"/>
      <c r="O284" s="207"/>
      <c r="P284" s="208">
        <f>SUM(P285:P287)</f>
        <v>0</v>
      </c>
      <c r="Q284" s="207"/>
      <c r="R284" s="208">
        <f>SUM(R285:R287)</f>
        <v>0</v>
      </c>
      <c r="S284" s="207"/>
      <c r="T284" s="209">
        <f>SUM(T285:T287)</f>
        <v>0</v>
      </c>
      <c r="AR284" s="210" t="s">
        <v>81</v>
      </c>
      <c r="AT284" s="211" t="s">
        <v>76</v>
      </c>
      <c r="AU284" s="211" t="s">
        <v>81</v>
      </c>
      <c r="AY284" s="210" t="s">
        <v>202</v>
      </c>
      <c r="BK284" s="212">
        <f>SUM(BK285:BK287)</f>
        <v>0</v>
      </c>
    </row>
    <row r="285" spans="1:65" s="2" customFormat="1" ht="24.2" customHeight="1">
      <c r="A285" s="36"/>
      <c r="B285" s="37"/>
      <c r="C285" s="215" t="s">
        <v>922</v>
      </c>
      <c r="D285" s="215" t="s">
        <v>204</v>
      </c>
      <c r="E285" s="216" t="s">
        <v>1806</v>
      </c>
      <c r="F285" s="217" t="s">
        <v>1807</v>
      </c>
      <c r="G285" s="218" t="s">
        <v>287</v>
      </c>
      <c r="H285" s="219">
        <v>1</v>
      </c>
      <c r="I285" s="220"/>
      <c r="J285" s="221">
        <f>ROUND(I285*H285,2)</f>
        <v>0</v>
      </c>
      <c r="K285" s="222"/>
      <c r="L285" s="39"/>
      <c r="M285" s="223" t="s">
        <v>1</v>
      </c>
      <c r="N285" s="224" t="s">
        <v>43</v>
      </c>
      <c r="O285" s="73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7" t="s">
        <v>659</v>
      </c>
      <c r="AT285" s="227" t="s">
        <v>204</v>
      </c>
      <c r="AU285" s="227" t="s">
        <v>87</v>
      </c>
      <c r="AY285" s="18" t="s">
        <v>202</v>
      </c>
      <c r="BE285" s="122">
        <f>IF(N285="základná",J285,0)</f>
        <v>0</v>
      </c>
      <c r="BF285" s="122">
        <f>IF(N285="znížená",J285,0)</f>
        <v>0</v>
      </c>
      <c r="BG285" s="122">
        <f>IF(N285="zákl. prenesená",J285,0)</f>
        <v>0</v>
      </c>
      <c r="BH285" s="122">
        <f>IF(N285="zníž. prenesená",J285,0)</f>
        <v>0</v>
      </c>
      <c r="BI285" s="122">
        <f>IF(N285="nulová",J285,0)</f>
        <v>0</v>
      </c>
      <c r="BJ285" s="18" t="s">
        <v>87</v>
      </c>
      <c r="BK285" s="122">
        <f>ROUND(I285*H285,2)</f>
        <v>0</v>
      </c>
      <c r="BL285" s="18" t="s">
        <v>659</v>
      </c>
      <c r="BM285" s="227" t="s">
        <v>1808</v>
      </c>
    </row>
    <row r="286" spans="1:65" s="2" customFormat="1" ht="24.2" customHeight="1">
      <c r="A286" s="36"/>
      <c r="B286" s="37"/>
      <c r="C286" s="215" t="s">
        <v>927</v>
      </c>
      <c r="D286" s="215" t="s">
        <v>204</v>
      </c>
      <c r="E286" s="216" t="s">
        <v>1809</v>
      </c>
      <c r="F286" s="217" t="s">
        <v>1810</v>
      </c>
      <c r="G286" s="218" t="s">
        <v>1811</v>
      </c>
      <c r="H286" s="219">
        <v>20</v>
      </c>
      <c r="I286" s="220"/>
      <c r="J286" s="221">
        <f>ROUND(I286*H286,2)</f>
        <v>0</v>
      </c>
      <c r="K286" s="222"/>
      <c r="L286" s="39"/>
      <c r="M286" s="223" t="s">
        <v>1</v>
      </c>
      <c r="N286" s="224" t="s">
        <v>43</v>
      </c>
      <c r="O286" s="73"/>
      <c r="P286" s="225">
        <f>O286*H286</f>
        <v>0</v>
      </c>
      <c r="Q286" s="225">
        <v>0</v>
      </c>
      <c r="R286" s="225">
        <f>Q286*H286</f>
        <v>0</v>
      </c>
      <c r="S286" s="225">
        <v>0</v>
      </c>
      <c r="T286" s="22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27" t="s">
        <v>659</v>
      </c>
      <c r="AT286" s="227" t="s">
        <v>204</v>
      </c>
      <c r="AU286" s="227" t="s">
        <v>87</v>
      </c>
      <c r="AY286" s="18" t="s">
        <v>202</v>
      </c>
      <c r="BE286" s="122">
        <f>IF(N286="základná",J286,0)</f>
        <v>0</v>
      </c>
      <c r="BF286" s="122">
        <f>IF(N286="znížená",J286,0)</f>
        <v>0</v>
      </c>
      <c r="BG286" s="122">
        <f>IF(N286="zákl. prenesená",J286,0)</f>
        <v>0</v>
      </c>
      <c r="BH286" s="122">
        <f>IF(N286="zníž. prenesená",J286,0)</f>
        <v>0</v>
      </c>
      <c r="BI286" s="122">
        <f>IF(N286="nulová",J286,0)</f>
        <v>0</v>
      </c>
      <c r="BJ286" s="18" t="s">
        <v>87</v>
      </c>
      <c r="BK286" s="122">
        <f>ROUND(I286*H286,2)</f>
        <v>0</v>
      </c>
      <c r="BL286" s="18" t="s">
        <v>659</v>
      </c>
      <c r="BM286" s="227" t="s">
        <v>1812</v>
      </c>
    </row>
    <row r="287" spans="1:65" s="2" customFormat="1" ht="24.2" customHeight="1">
      <c r="A287" s="36"/>
      <c r="B287" s="37"/>
      <c r="C287" s="215" t="s">
        <v>932</v>
      </c>
      <c r="D287" s="215" t="s">
        <v>204</v>
      </c>
      <c r="E287" s="216" t="s">
        <v>1813</v>
      </c>
      <c r="F287" s="217" t="s">
        <v>1814</v>
      </c>
      <c r="G287" s="218" t="s">
        <v>1811</v>
      </c>
      <c r="H287" s="219">
        <v>25</v>
      </c>
      <c r="I287" s="220"/>
      <c r="J287" s="221">
        <f>ROUND(I287*H287,2)</f>
        <v>0</v>
      </c>
      <c r="K287" s="222"/>
      <c r="L287" s="39"/>
      <c r="M287" s="223" t="s">
        <v>1</v>
      </c>
      <c r="N287" s="224" t="s">
        <v>43</v>
      </c>
      <c r="O287" s="73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7" t="s">
        <v>659</v>
      </c>
      <c r="AT287" s="227" t="s">
        <v>204</v>
      </c>
      <c r="AU287" s="227" t="s">
        <v>87</v>
      </c>
      <c r="AY287" s="18" t="s">
        <v>202</v>
      </c>
      <c r="BE287" s="122">
        <f>IF(N287="základná",J287,0)</f>
        <v>0</v>
      </c>
      <c r="BF287" s="122">
        <f>IF(N287="znížená",J287,0)</f>
        <v>0</v>
      </c>
      <c r="BG287" s="122">
        <f>IF(N287="zákl. prenesená",J287,0)</f>
        <v>0</v>
      </c>
      <c r="BH287" s="122">
        <f>IF(N287="zníž. prenesená",J287,0)</f>
        <v>0</v>
      </c>
      <c r="BI287" s="122">
        <f>IF(N287="nulová",J287,0)</f>
        <v>0</v>
      </c>
      <c r="BJ287" s="18" t="s">
        <v>87</v>
      </c>
      <c r="BK287" s="122">
        <f>ROUND(I287*H287,2)</f>
        <v>0</v>
      </c>
      <c r="BL287" s="18" t="s">
        <v>659</v>
      </c>
      <c r="BM287" s="227" t="s">
        <v>1815</v>
      </c>
    </row>
    <row r="288" spans="1:65" s="12" customFormat="1" ht="22.9" customHeight="1">
      <c r="B288" s="199"/>
      <c r="C288" s="200"/>
      <c r="D288" s="201" t="s">
        <v>76</v>
      </c>
      <c r="E288" s="213" t="s">
        <v>1816</v>
      </c>
      <c r="F288" s="213" t="s">
        <v>1817</v>
      </c>
      <c r="G288" s="200"/>
      <c r="H288" s="200"/>
      <c r="I288" s="203"/>
      <c r="J288" s="214">
        <f>BK288</f>
        <v>0</v>
      </c>
      <c r="K288" s="200"/>
      <c r="L288" s="205"/>
      <c r="M288" s="206"/>
      <c r="N288" s="207"/>
      <c r="O288" s="207"/>
      <c r="P288" s="208">
        <f>SUM(P289:P298)</f>
        <v>0</v>
      </c>
      <c r="Q288" s="207"/>
      <c r="R288" s="208">
        <f>SUM(R289:R298)</f>
        <v>0</v>
      </c>
      <c r="S288" s="207"/>
      <c r="T288" s="209">
        <f>SUM(T289:T298)</f>
        <v>0</v>
      </c>
      <c r="AR288" s="210" t="s">
        <v>81</v>
      </c>
      <c r="AT288" s="211" t="s">
        <v>76</v>
      </c>
      <c r="AU288" s="211" t="s">
        <v>81</v>
      </c>
      <c r="AY288" s="210" t="s">
        <v>202</v>
      </c>
      <c r="BK288" s="212">
        <f>SUM(BK289:BK298)</f>
        <v>0</v>
      </c>
    </row>
    <row r="289" spans="1:65" s="2" customFormat="1" ht="24.2" customHeight="1">
      <c r="A289" s="36"/>
      <c r="B289" s="37"/>
      <c r="C289" s="215" t="s">
        <v>937</v>
      </c>
      <c r="D289" s="215" t="s">
        <v>204</v>
      </c>
      <c r="E289" s="216" t="s">
        <v>1818</v>
      </c>
      <c r="F289" s="217" t="s">
        <v>1819</v>
      </c>
      <c r="G289" s="218" t="s">
        <v>287</v>
      </c>
      <c r="H289" s="219">
        <v>0.5</v>
      </c>
      <c r="I289" s="220"/>
      <c r="J289" s="221">
        <f t="shared" ref="J289:J298" si="75">ROUND(I289*H289,2)</f>
        <v>0</v>
      </c>
      <c r="K289" s="222"/>
      <c r="L289" s="39"/>
      <c r="M289" s="223" t="s">
        <v>1</v>
      </c>
      <c r="N289" s="224" t="s">
        <v>43</v>
      </c>
      <c r="O289" s="73"/>
      <c r="P289" s="225">
        <f t="shared" ref="P289:P298" si="76">O289*H289</f>
        <v>0</v>
      </c>
      <c r="Q289" s="225">
        <v>0</v>
      </c>
      <c r="R289" s="225">
        <f t="shared" ref="R289:R298" si="77">Q289*H289</f>
        <v>0</v>
      </c>
      <c r="S289" s="225">
        <v>0</v>
      </c>
      <c r="T289" s="226">
        <f t="shared" ref="T289:T298" si="78"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7" t="s">
        <v>659</v>
      </c>
      <c r="AT289" s="227" t="s">
        <v>204</v>
      </c>
      <c r="AU289" s="227" t="s">
        <v>87</v>
      </c>
      <c r="AY289" s="18" t="s">
        <v>202</v>
      </c>
      <c r="BE289" s="122">
        <f t="shared" ref="BE289:BE298" si="79">IF(N289="základná",J289,0)</f>
        <v>0</v>
      </c>
      <c r="BF289" s="122">
        <f t="shared" ref="BF289:BF298" si="80">IF(N289="znížená",J289,0)</f>
        <v>0</v>
      </c>
      <c r="BG289" s="122">
        <f t="shared" ref="BG289:BG298" si="81">IF(N289="zákl. prenesená",J289,0)</f>
        <v>0</v>
      </c>
      <c r="BH289" s="122">
        <f t="shared" ref="BH289:BH298" si="82">IF(N289="zníž. prenesená",J289,0)</f>
        <v>0</v>
      </c>
      <c r="BI289" s="122">
        <f t="shared" ref="BI289:BI298" si="83">IF(N289="nulová",J289,0)</f>
        <v>0</v>
      </c>
      <c r="BJ289" s="18" t="s">
        <v>87</v>
      </c>
      <c r="BK289" s="122">
        <f t="shared" ref="BK289:BK298" si="84">ROUND(I289*H289,2)</f>
        <v>0</v>
      </c>
      <c r="BL289" s="18" t="s">
        <v>659</v>
      </c>
      <c r="BM289" s="227" t="s">
        <v>1820</v>
      </c>
    </row>
    <row r="290" spans="1:65" s="2" customFormat="1" ht="24.2" customHeight="1">
      <c r="A290" s="36"/>
      <c r="B290" s="37"/>
      <c r="C290" s="215" t="s">
        <v>942</v>
      </c>
      <c r="D290" s="215" t="s">
        <v>204</v>
      </c>
      <c r="E290" s="216" t="s">
        <v>1821</v>
      </c>
      <c r="F290" s="217" t="s">
        <v>1822</v>
      </c>
      <c r="G290" s="218" t="s">
        <v>287</v>
      </c>
      <c r="H290" s="219">
        <v>1</v>
      </c>
      <c r="I290" s="220"/>
      <c r="J290" s="221">
        <f t="shared" si="75"/>
        <v>0</v>
      </c>
      <c r="K290" s="222"/>
      <c r="L290" s="39"/>
      <c r="M290" s="223" t="s">
        <v>1</v>
      </c>
      <c r="N290" s="224" t="s">
        <v>43</v>
      </c>
      <c r="O290" s="73"/>
      <c r="P290" s="225">
        <f t="shared" si="76"/>
        <v>0</v>
      </c>
      <c r="Q290" s="225">
        <v>0</v>
      </c>
      <c r="R290" s="225">
        <f t="shared" si="77"/>
        <v>0</v>
      </c>
      <c r="S290" s="225">
        <v>0</v>
      </c>
      <c r="T290" s="226">
        <f t="shared" si="78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27" t="s">
        <v>569</v>
      </c>
      <c r="AT290" s="227" t="s">
        <v>204</v>
      </c>
      <c r="AU290" s="227" t="s">
        <v>87</v>
      </c>
      <c r="AY290" s="18" t="s">
        <v>202</v>
      </c>
      <c r="BE290" s="122">
        <f t="shared" si="79"/>
        <v>0</v>
      </c>
      <c r="BF290" s="122">
        <f t="shared" si="80"/>
        <v>0</v>
      </c>
      <c r="BG290" s="122">
        <f t="shared" si="81"/>
        <v>0</v>
      </c>
      <c r="BH290" s="122">
        <f t="shared" si="82"/>
        <v>0</v>
      </c>
      <c r="BI290" s="122">
        <f t="shared" si="83"/>
        <v>0</v>
      </c>
      <c r="BJ290" s="18" t="s">
        <v>87</v>
      </c>
      <c r="BK290" s="122">
        <f t="shared" si="84"/>
        <v>0</v>
      </c>
      <c r="BL290" s="18" t="s">
        <v>569</v>
      </c>
      <c r="BM290" s="227" t="s">
        <v>1823</v>
      </c>
    </row>
    <row r="291" spans="1:65" s="2" customFormat="1" ht="24.2" customHeight="1">
      <c r="A291" s="36"/>
      <c r="B291" s="37"/>
      <c r="C291" s="215" t="s">
        <v>947</v>
      </c>
      <c r="D291" s="215" t="s">
        <v>204</v>
      </c>
      <c r="E291" s="216" t="s">
        <v>1824</v>
      </c>
      <c r="F291" s="217" t="s">
        <v>1825</v>
      </c>
      <c r="G291" s="218" t="s">
        <v>287</v>
      </c>
      <c r="H291" s="219">
        <v>1</v>
      </c>
      <c r="I291" s="220"/>
      <c r="J291" s="221">
        <f t="shared" si="75"/>
        <v>0</v>
      </c>
      <c r="K291" s="222"/>
      <c r="L291" s="39"/>
      <c r="M291" s="223" t="s">
        <v>1</v>
      </c>
      <c r="N291" s="224" t="s">
        <v>43</v>
      </c>
      <c r="O291" s="73"/>
      <c r="P291" s="225">
        <f t="shared" si="76"/>
        <v>0</v>
      </c>
      <c r="Q291" s="225">
        <v>0</v>
      </c>
      <c r="R291" s="225">
        <f t="shared" si="77"/>
        <v>0</v>
      </c>
      <c r="S291" s="225">
        <v>0</v>
      </c>
      <c r="T291" s="226">
        <f t="shared" si="78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7" t="s">
        <v>569</v>
      </c>
      <c r="AT291" s="227" t="s">
        <v>204</v>
      </c>
      <c r="AU291" s="227" t="s">
        <v>87</v>
      </c>
      <c r="AY291" s="18" t="s">
        <v>202</v>
      </c>
      <c r="BE291" s="122">
        <f t="shared" si="79"/>
        <v>0</v>
      </c>
      <c r="BF291" s="122">
        <f t="shared" si="80"/>
        <v>0</v>
      </c>
      <c r="BG291" s="122">
        <f t="shared" si="81"/>
        <v>0</v>
      </c>
      <c r="BH291" s="122">
        <f t="shared" si="82"/>
        <v>0</v>
      </c>
      <c r="BI291" s="122">
        <f t="shared" si="83"/>
        <v>0</v>
      </c>
      <c r="BJ291" s="18" t="s">
        <v>87</v>
      </c>
      <c r="BK291" s="122">
        <f t="shared" si="84"/>
        <v>0</v>
      </c>
      <c r="BL291" s="18" t="s">
        <v>569</v>
      </c>
      <c r="BM291" s="227" t="s">
        <v>1826</v>
      </c>
    </row>
    <row r="292" spans="1:65" s="2" customFormat="1" ht="24.2" customHeight="1">
      <c r="A292" s="36"/>
      <c r="B292" s="37"/>
      <c r="C292" s="272" t="s">
        <v>952</v>
      </c>
      <c r="D292" s="272" t="s">
        <v>489</v>
      </c>
      <c r="E292" s="273" t="s">
        <v>1827</v>
      </c>
      <c r="F292" s="274" t="s">
        <v>1828</v>
      </c>
      <c r="G292" s="275" t="s">
        <v>287</v>
      </c>
      <c r="H292" s="276">
        <v>1</v>
      </c>
      <c r="I292" s="277"/>
      <c r="J292" s="278">
        <f t="shared" si="75"/>
        <v>0</v>
      </c>
      <c r="K292" s="279"/>
      <c r="L292" s="280"/>
      <c r="M292" s="281" t="s">
        <v>1</v>
      </c>
      <c r="N292" s="282" t="s">
        <v>43</v>
      </c>
      <c r="O292" s="73"/>
      <c r="P292" s="225">
        <f t="shared" si="76"/>
        <v>0</v>
      </c>
      <c r="Q292" s="225">
        <v>0</v>
      </c>
      <c r="R292" s="225">
        <f t="shared" si="77"/>
        <v>0</v>
      </c>
      <c r="S292" s="225">
        <v>0</v>
      </c>
      <c r="T292" s="226">
        <f t="shared" si="78"/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7" t="s">
        <v>1486</v>
      </c>
      <c r="AT292" s="227" t="s">
        <v>489</v>
      </c>
      <c r="AU292" s="227" t="s">
        <v>87</v>
      </c>
      <c r="AY292" s="18" t="s">
        <v>202</v>
      </c>
      <c r="BE292" s="122">
        <f t="shared" si="79"/>
        <v>0</v>
      </c>
      <c r="BF292" s="122">
        <f t="shared" si="80"/>
        <v>0</v>
      </c>
      <c r="BG292" s="122">
        <f t="shared" si="81"/>
        <v>0</v>
      </c>
      <c r="BH292" s="122">
        <f t="shared" si="82"/>
        <v>0</v>
      </c>
      <c r="BI292" s="122">
        <f t="shared" si="83"/>
        <v>0</v>
      </c>
      <c r="BJ292" s="18" t="s">
        <v>87</v>
      </c>
      <c r="BK292" s="122">
        <f t="shared" si="84"/>
        <v>0</v>
      </c>
      <c r="BL292" s="18" t="s">
        <v>569</v>
      </c>
      <c r="BM292" s="227" t="s">
        <v>1829</v>
      </c>
    </row>
    <row r="293" spans="1:65" s="2" customFormat="1" ht="24.2" customHeight="1">
      <c r="A293" s="36"/>
      <c r="B293" s="37"/>
      <c r="C293" s="272" t="s">
        <v>957</v>
      </c>
      <c r="D293" s="272" t="s">
        <v>489</v>
      </c>
      <c r="E293" s="273" t="s">
        <v>1830</v>
      </c>
      <c r="F293" s="274" t="s">
        <v>1831</v>
      </c>
      <c r="G293" s="275" t="s">
        <v>287</v>
      </c>
      <c r="H293" s="276">
        <v>1</v>
      </c>
      <c r="I293" s="277"/>
      <c r="J293" s="278">
        <f t="shared" si="75"/>
        <v>0</v>
      </c>
      <c r="K293" s="279"/>
      <c r="L293" s="280"/>
      <c r="M293" s="281" t="s">
        <v>1</v>
      </c>
      <c r="N293" s="282" t="s">
        <v>43</v>
      </c>
      <c r="O293" s="73"/>
      <c r="P293" s="225">
        <f t="shared" si="76"/>
        <v>0</v>
      </c>
      <c r="Q293" s="225">
        <v>0</v>
      </c>
      <c r="R293" s="225">
        <f t="shared" si="77"/>
        <v>0</v>
      </c>
      <c r="S293" s="225">
        <v>0</v>
      </c>
      <c r="T293" s="226">
        <f t="shared" si="78"/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7" t="s">
        <v>1486</v>
      </c>
      <c r="AT293" s="227" t="s">
        <v>489</v>
      </c>
      <c r="AU293" s="227" t="s">
        <v>87</v>
      </c>
      <c r="AY293" s="18" t="s">
        <v>202</v>
      </c>
      <c r="BE293" s="122">
        <f t="shared" si="79"/>
        <v>0</v>
      </c>
      <c r="BF293" s="122">
        <f t="shared" si="80"/>
        <v>0</v>
      </c>
      <c r="BG293" s="122">
        <f t="shared" si="81"/>
        <v>0</v>
      </c>
      <c r="BH293" s="122">
        <f t="shared" si="82"/>
        <v>0</v>
      </c>
      <c r="BI293" s="122">
        <f t="shared" si="83"/>
        <v>0</v>
      </c>
      <c r="BJ293" s="18" t="s">
        <v>87</v>
      </c>
      <c r="BK293" s="122">
        <f t="shared" si="84"/>
        <v>0</v>
      </c>
      <c r="BL293" s="18" t="s">
        <v>569</v>
      </c>
      <c r="BM293" s="227" t="s">
        <v>1832</v>
      </c>
    </row>
    <row r="294" spans="1:65" s="2" customFormat="1" ht="14.45" customHeight="1">
      <c r="A294" s="36"/>
      <c r="B294" s="37"/>
      <c r="C294" s="272" t="s">
        <v>962</v>
      </c>
      <c r="D294" s="272" t="s">
        <v>489</v>
      </c>
      <c r="E294" s="273" t="s">
        <v>1833</v>
      </c>
      <c r="F294" s="274" t="s">
        <v>1834</v>
      </c>
      <c r="G294" s="275" t="s">
        <v>287</v>
      </c>
      <c r="H294" s="276">
        <v>1</v>
      </c>
      <c r="I294" s="277"/>
      <c r="J294" s="278">
        <f t="shared" si="75"/>
        <v>0</v>
      </c>
      <c r="K294" s="279"/>
      <c r="L294" s="280"/>
      <c r="M294" s="281" t="s">
        <v>1</v>
      </c>
      <c r="N294" s="282" t="s">
        <v>43</v>
      </c>
      <c r="O294" s="73"/>
      <c r="P294" s="225">
        <f t="shared" si="76"/>
        <v>0</v>
      </c>
      <c r="Q294" s="225">
        <v>0</v>
      </c>
      <c r="R294" s="225">
        <f t="shared" si="77"/>
        <v>0</v>
      </c>
      <c r="S294" s="225">
        <v>0</v>
      </c>
      <c r="T294" s="226">
        <f t="shared" si="78"/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7" t="s">
        <v>1486</v>
      </c>
      <c r="AT294" s="227" t="s">
        <v>489</v>
      </c>
      <c r="AU294" s="227" t="s">
        <v>87</v>
      </c>
      <c r="AY294" s="18" t="s">
        <v>202</v>
      </c>
      <c r="BE294" s="122">
        <f t="shared" si="79"/>
        <v>0</v>
      </c>
      <c r="BF294" s="122">
        <f t="shared" si="80"/>
        <v>0</v>
      </c>
      <c r="BG294" s="122">
        <f t="shared" si="81"/>
        <v>0</v>
      </c>
      <c r="BH294" s="122">
        <f t="shared" si="82"/>
        <v>0</v>
      </c>
      <c r="BI294" s="122">
        <f t="shared" si="83"/>
        <v>0</v>
      </c>
      <c r="BJ294" s="18" t="s">
        <v>87</v>
      </c>
      <c r="BK294" s="122">
        <f t="shared" si="84"/>
        <v>0</v>
      </c>
      <c r="BL294" s="18" t="s">
        <v>569</v>
      </c>
      <c r="BM294" s="227" t="s">
        <v>1835</v>
      </c>
    </row>
    <row r="295" spans="1:65" s="2" customFormat="1" ht="14.45" customHeight="1">
      <c r="A295" s="36"/>
      <c r="B295" s="37"/>
      <c r="C295" s="272" t="s">
        <v>967</v>
      </c>
      <c r="D295" s="272" t="s">
        <v>489</v>
      </c>
      <c r="E295" s="273" t="s">
        <v>1836</v>
      </c>
      <c r="F295" s="274" t="s">
        <v>1837</v>
      </c>
      <c r="G295" s="275" t="s">
        <v>287</v>
      </c>
      <c r="H295" s="276">
        <v>1</v>
      </c>
      <c r="I295" s="277"/>
      <c r="J295" s="278">
        <f t="shared" si="75"/>
        <v>0</v>
      </c>
      <c r="K295" s="279"/>
      <c r="L295" s="280"/>
      <c r="M295" s="281" t="s">
        <v>1</v>
      </c>
      <c r="N295" s="282" t="s">
        <v>43</v>
      </c>
      <c r="O295" s="73"/>
      <c r="P295" s="225">
        <f t="shared" si="76"/>
        <v>0</v>
      </c>
      <c r="Q295" s="225">
        <v>0</v>
      </c>
      <c r="R295" s="225">
        <f t="shared" si="77"/>
        <v>0</v>
      </c>
      <c r="S295" s="225">
        <v>0</v>
      </c>
      <c r="T295" s="226">
        <f t="shared" si="78"/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7" t="s">
        <v>1486</v>
      </c>
      <c r="AT295" s="227" t="s">
        <v>489</v>
      </c>
      <c r="AU295" s="227" t="s">
        <v>87</v>
      </c>
      <c r="AY295" s="18" t="s">
        <v>202</v>
      </c>
      <c r="BE295" s="122">
        <f t="shared" si="79"/>
        <v>0</v>
      </c>
      <c r="BF295" s="122">
        <f t="shared" si="80"/>
        <v>0</v>
      </c>
      <c r="BG295" s="122">
        <f t="shared" si="81"/>
        <v>0</v>
      </c>
      <c r="BH295" s="122">
        <f t="shared" si="82"/>
        <v>0</v>
      </c>
      <c r="BI295" s="122">
        <f t="shared" si="83"/>
        <v>0</v>
      </c>
      <c r="BJ295" s="18" t="s">
        <v>87</v>
      </c>
      <c r="BK295" s="122">
        <f t="shared" si="84"/>
        <v>0</v>
      </c>
      <c r="BL295" s="18" t="s">
        <v>569</v>
      </c>
      <c r="BM295" s="227" t="s">
        <v>1838</v>
      </c>
    </row>
    <row r="296" spans="1:65" s="2" customFormat="1" ht="14.45" customHeight="1">
      <c r="A296" s="36"/>
      <c r="B296" s="37"/>
      <c r="C296" s="272" t="s">
        <v>972</v>
      </c>
      <c r="D296" s="272" t="s">
        <v>489</v>
      </c>
      <c r="E296" s="273" t="s">
        <v>1839</v>
      </c>
      <c r="F296" s="274" t="s">
        <v>1840</v>
      </c>
      <c r="G296" s="275" t="s">
        <v>287</v>
      </c>
      <c r="H296" s="276">
        <v>40</v>
      </c>
      <c r="I296" s="277"/>
      <c r="J296" s="278">
        <f t="shared" si="75"/>
        <v>0</v>
      </c>
      <c r="K296" s="279"/>
      <c r="L296" s="280"/>
      <c r="M296" s="281" t="s">
        <v>1</v>
      </c>
      <c r="N296" s="282" t="s">
        <v>43</v>
      </c>
      <c r="O296" s="73"/>
      <c r="P296" s="225">
        <f t="shared" si="76"/>
        <v>0</v>
      </c>
      <c r="Q296" s="225">
        <v>0</v>
      </c>
      <c r="R296" s="225">
        <f t="shared" si="77"/>
        <v>0</v>
      </c>
      <c r="S296" s="225">
        <v>0</v>
      </c>
      <c r="T296" s="226">
        <f t="shared" si="78"/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7" t="s">
        <v>1486</v>
      </c>
      <c r="AT296" s="227" t="s">
        <v>489</v>
      </c>
      <c r="AU296" s="227" t="s">
        <v>87</v>
      </c>
      <c r="AY296" s="18" t="s">
        <v>202</v>
      </c>
      <c r="BE296" s="122">
        <f t="shared" si="79"/>
        <v>0</v>
      </c>
      <c r="BF296" s="122">
        <f t="shared" si="80"/>
        <v>0</v>
      </c>
      <c r="BG296" s="122">
        <f t="shared" si="81"/>
        <v>0</v>
      </c>
      <c r="BH296" s="122">
        <f t="shared" si="82"/>
        <v>0</v>
      </c>
      <c r="BI296" s="122">
        <f t="shared" si="83"/>
        <v>0</v>
      </c>
      <c r="BJ296" s="18" t="s">
        <v>87</v>
      </c>
      <c r="BK296" s="122">
        <f t="shared" si="84"/>
        <v>0</v>
      </c>
      <c r="BL296" s="18" t="s">
        <v>569</v>
      </c>
      <c r="BM296" s="227" t="s">
        <v>1841</v>
      </c>
    </row>
    <row r="297" spans="1:65" s="2" customFormat="1" ht="14.45" customHeight="1">
      <c r="A297" s="36"/>
      <c r="B297" s="37"/>
      <c r="C297" s="272" t="s">
        <v>978</v>
      </c>
      <c r="D297" s="272" t="s">
        <v>489</v>
      </c>
      <c r="E297" s="273" t="s">
        <v>1842</v>
      </c>
      <c r="F297" s="274" t="s">
        <v>1843</v>
      </c>
      <c r="G297" s="275" t="s">
        <v>287</v>
      </c>
      <c r="H297" s="276">
        <v>60</v>
      </c>
      <c r="I297" s="277"/>
      <c r="J297" s="278">
        <f t="shared" si="75"/>
        <v>0</v>
      </c>
      <c r="K297" s="279"/>
      <c r="L297" s="280"/>
      <c r="M297" s="281" t="s">
        <v>1</v>
      </c>
      <c r="N297" s="282" t="s">
        <v>43</v>
      </c>
      <c r="O297" s="73"/>
      <c r="P297" s="225">
        <f t="shared" si="76"/>
        <v>0</v>
      </c>
      <c r="Q297" s="225">
        <v>0</v>
      </c>
      <c r="R297" s="225">
        <f t="shared" si="77"/>
        <v>0</v>
      </c>
      <c r="S297" s="225">
        <v>0</v>
      </c>
      <c r="T297" s="226">
        <f t="shared" si="78"/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27" t="s">
        <v>1486</v>
      </c>
      <c r="AT297" s="227" t="s">
        <v>489</v>
      </c>
      <c r="AU297" s="227" t="s">
        <v>87</v>
      </c>
      <c r="AY297" s="18" t="s">
        <v>202</v>
      </c>
      <c r="BE297" s="122">
        <f t="shared" si="79"/>
        <v>0</v>
      </c>
      <c r="BF297" s="122">
        <f t="shared" si="80"/>
        <v>0</v>
      </c>
      <c r="BG297" s="122">
        <f t="shared" si="81"/>
        <v>0</v>
      </c>
      <c r="BH297" s="122">
        <f t="shared" si="82"/>
        <v>0</v>
      </c>
      <c r="BI297" s="122">
        <f t="shared" si="83"/>
        <v>0</v>
      </c>
      <c r="BJ297" s="18" t="s">
        <v>87</v>
      </c>
      <c r="BK297" s="122">
        <f t="shared" si="84"/>
        <v>0</v>
      </c>
      <c r="BL297" s="18" t="s">
        <v>569</v>
      </c>
      <c r="BM297" s="227" t="s">
        <v>1844</v>
      </c>
    </row>
    <row r="298" spans="1:65" s="2" customFormat="1" ht="14.45" customHeight="1">
      <c r="A298" s="36"/>
      <c r="B298" s="37"/>
      <c r="C298" s="215" t="s">
        <v>984</v>
      </c>
      <c r="D298" s="215" t="s">
        <v>204</v>
      </c>
      <c r="E298" s="216" t="s">
        <v>1845</v>
      </c>
      <c r="F298" s="217" t="s">
        <v>1846</v>
      </c>
      <c r="G298" s="218" t="s">
        <v>1847</v>
      </c>
      <c r="H298" s="219">
        <v>750</v>
      </c>
      <c r="I298" s="220"/>
      <c r="J298" s="221">
        <f t="shared" si="75"/>
        <v>0</v>
      </c>
      <c r="K298" s="222"/>
      <c r="L298" s="39"/>
      <c r="M298" s="223" t="s">
        <v>1</v>
      </c>
      <c r="N298" s="224" t="s">
        <v>43</v>
      </c>
      <c r="O298" s="73"/>
      <c r="P298" s="225">
        <f t="shared" si="76"/>
        <v>0</v>
      </c>
      <c r="Q298" s="225">
        <v>0</v>
      </c>
      <c r="R298" s="225">
        <f t="shared" si="77"/>
        <v>0</v>
      </c>
      <c r="S298" s="225">
        <v>0</v>
      </c>
      <c r="T298" s="226">
        <f t="shared" si="78"/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27" t="s">
        <v>569</v>
      </c>
      <c r="AT298" s="227" t="s">
        <v>204</v>
      </c>
      <c r="AU298" s="227" t="s">
        <v>87</v>
      </c>
      <c r="AY298" s="18" t="s">
        <v>202</v>
      </c>
      <c r="BE298" s="122">
        <f t="shared" si="79"/>
        <v>0</v>
      </c>
      <c r="BF298" s="122">
        <f t="shared" si="80"/>
        <v>0</v>
      </c>
      <c r="BG298" s="122">
        <f t="shared" si="81"/>
        <v>0</v>
      </c>
      <c r="BH298" s="122">
        <f t="shared" si="82"/>
        <v>0</v>
      </c>
      <c r="BI298" s="122">
        <f t="shared" si="83"/>
        <v>0</v>
      </c>
      <c r="BJ298" s="18" t="s">
        <v>87</v>
      </c>
      <c r="BK298" s="122">
        <f t="shared" si="84"/>
        <v>0</v>
      </c>
      <c r="BL298" s="18" t="s">
        <v>569</v>
      </c>
      <c r="BM298" s="227" t="s">
        <v>1848</v>
      </c>
    </row>
    <row r="299" spans="1:65" s="12" customFormat="1" ht="22.9" customHeight="1">
      <c r="B299" s="199"/>
      <c r="C299" s="200"/>
      <c r="D299" s="201" t="s">
        <v>76</v>
      </c>
      <c r="E299" s="213" t="s">
        <v>1849</v>
      </c>
      <c r="F299" s="213" t="s">
        <v>1850</v>
      </c>
      <c r="G299" s="200"/>
      <c r="H299" s="200"/>
      <c r="I299" s="203"/>
      <c r="J299" s="214">
        <f>BK299</f>
        <v>0</v>
      </c>
      <c r="K299" s="200"/>
      <c r="L299" s="205"/>
      <c r="M299" s="206"/>
      <c r="N299" s="207"/>
      <c r="O299" s="207"/>
      <c r="P299" s="208">
        <f>SUM(P300:P304)</f>
        <v>0</v>
      </c>
      <c r="Q299" s="207"/>
      <c r="R299" s="208">
        <f>SUM(R300:R304)</f>
        <v>0</v>
      </c>
      <c r="S299" s="207"/>
      <c r="T299" s="209">
        <f>SUM(T300:T304)</f>
        <v>0</v>
      </c>
      <c r="AR299" s="210" t="s">
        <v>119</v>
      </c>
      <c r="AT299" s="211" t="s">
        <v>76</v>
      </c>
      <c r="AU299" s="211" t="s">
        <v>81</v>
      </c>
      <c r="AY299" s="210" t="s">
        <v>202</v>
      </c>
      <c r="BK299" s="212">
        <f>SUM(BK300:BK304)</f>
        <v>0</v>
      </c>
    </row>
    <row r="300" spans="1:65" s="2" customFormat="1" ht="49.15" customHeight="1">
      <c r="A300" s="36"/>
      <c r="B300" s="37"/>
      <c r="C300" s="215" t="s">
        <v>988</v>
      </c>
      <c r="D300" s="215" t="s">
        <v>204</v>
      </c>
      <c r="E300" s="216" t="s">
        <v>1851</v>
      </c>
      <c r="F300" s="217" t="s">
        <v>1852</v>
      </c>
      <c r="G300" s="218" t="s">
        <v>1811</v>
      </c>
      <c r="H300" s="219">
        <v>100</v>
      </c>
      <c r="I300" s="220"/>
      <c r="J300" s="221">
        <f>ROUND(I300*H300,2)</f>
        <v>0</v>
      </c>
      <c r="K300" s="222"/>
      <c r="L300" s="39"/>
      <c r="M300" s="223" t="s">
        <v>1</v>
      </c>
      <c r="N300" s="224" t="s">
        <v>43</v>
      </c>
      <c r="O300" s="73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27" t="s">
        <v>659</v>
      </c>
      <c r="AT300" s="227" t="s">
        <v>204</v>
      </c>
      <c r="AU300" s="227" t="s">
        <v>87</v>
      </c>
      <c r="AY300" s="18" t="s">
        <v>202</v>
      </c>
      <c r="BE300" s="122">
        <f>IF(N300="základná",J300,0)</f>
        <v>0</v>
      </c>
      <c r="BF300" s="122">
        <f>IF(N300="znížená",J300,0)</f>
        <v>0</v>
      </c>
      <c r="BG300" s="122">
        <f>IF(N300="zákl. prenesená",J300,0)</f>
        <v>0</v>
      </c>
      <c r="BH300" s="122">
        <f>IF(N300="zníž. prenesená",J300,0)</f>
        <v>0</v>
      </c>
      <c r="BI300" s="122">
        <f>IF(N300="nulová",J300,0)</f>
        <v>0</v>
      </c>
      <c r="BJ300" s="18" t="s">
        <v>87</v>
      </c>
      <c r="BK300" s="122">
        <f>ROUND(I300*H300,2)</f>
        <v>0</v>
      </c>
      <c r="BL300" s="18" t="s">
        <v>659</v>
      </c>
      <c r="BM300" s="227" t="s">
        <v>1853</v>
      </c>
    </row>
    <row r="301" spans="1:65" s="2" customFormat="1" ht="49.15" customHeight="1">
      <c r="A301" s="36"/>
      <c r="B301" s="37"/>
      <c r="C301" s="215" t="s">
        <v>994</v>
      </c>
      <c r="D301" s="215" t="s">
        <v>204</v>
      </c>
      <c r="E301" s="216" t="s">
        <v>1854</v>
      </c>
      <c r="F301" s="217" t="s">
        <v>1855</v>
      </c>
      <c r="G301" s="218" t="s">
        <v>1811</v>
      </c>
      <c r="H301" s="219">
        <v>50</v>
      </c>
      <c r="I301" s="220"/>
      <c r="J301" s="221">
        <f>ROUND(I301*H301,2)</f>
        <v>0</v>
      </c>
      <c r="K301" s="222"/>
      <c r="L301" s="39"/>
      <c r="M301" s="223" t="s">
        <v>1</v>
      </c>
      <c r="N301" s="224" t="s">
        <v>43</v>
      </c>
      <c r="O301" s="73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7" t="s">
        <v>659</v>
      </c>
      <c r="AT301" s="227" t="s">
        <v>204</v>
      </c>
      <c r="AU301" s="227" t="s">
        <v>87</v>
      </c>
      <c r="AY301" s="18" t="s">
        <v>202</v>
      </c>
      <c r="BE301" s="122">
        <f>IF(N301="základná",J301,0)</f>
        <v>0</v>
      </c>
      <c r="BF301" s="122">
        <f>IF(N301="znížená",J301,0)</f>
        <v>0</v>
      </c>
      <c r="BG301" s="122">
        <f>IF(N301="zákl. prenesená",J301,0)</f>
        <v>0</v>
      </c>
      <c r="BH301" s="122">
        <f>IF(N301="zníž. prenesená",J301,0)</f>
        <v>0</v>
      </c>
      <c r="BI301" s="122">
        <f>IF(N301="nulová",J301,0)</f>
        <v>0</v>
      </c>
      <c r="BJ301" s="18" t="s">
        <v>87</v>
      </c>
      <c r="BK301" s="122">
        <f>ROUND(I301*H301,2)</f>
        <v>0</v>
      </c>
      <c r="BL301" s="18" t="s">
        <v>659</v>
      </c>
      <c r="BM301" s="227" t="s">
        <v>1856</v>
      </c>
    </row>
    <row r="302" spans="1:65" s="2" customFormat="1" ht="37.9" customHeight="1">
      <c r="A302" s="36"/>
      <c r="B302" s="37"/>
      <c r="C302" s="215" t="s">
        <v>997</v>
      </c>
      <c r="D302" s="215" t="s">
        <v>204</v>
      </c>
      <c r="E302" s="216" t="s">
        <v>1857</v>
      </c>
      <c r="F302" s="217" t="s">
        <v>1858</v>
      </c>
      <c r="G302" s="218" t="s">
        <v>1811</v>
      </c>
      <c r="H302" s="219">
        <v>50</v>
      </c>
      <c r="I302" s="220"/>
      <c r="J302" s="221">
        <f>ROUND(I302*H302,2)</f>
        <v>0</v>
      </c>
      <c r="K302" s="222"/>
      <c r="L302" s="39"/>
      <c r="M302" s="223" t="s">
        <v>1</v>
      </c>
      <c r="N302" s="224" t="s">
        <v>43</v>
      </c>
      <c r="O302" s="73"/>
      <c r="P302" s="225">
        <f>O302*H302</f>
        <v>0</v>
      </c>
      <c r="Q302" s="225">
        <v>0</v>
      </c>
      <c r="R302" s="225">
        <f>Q302*H302</f>
        <v>0</v>
      </c>
      <c r="S302" s="225">
        <v>0</v>
      </c>
      <c r="T302" s="22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27" t="s">
        <v>659</v>
      </c>
      <c r="AT302" s="227" t="s">
        <v>204</v>
      </c>
      <c r="AU302" s="227" t="s">
        <v>87</v>
      </c>
      <c r="AY302" s="18" t="s">
        <v>202</v>
      </c>
      <c r="BE302" s="122">
        <f>IF(N302="základná",J302,0)</f>
        <v>0</v>
      </c>
      <c r="BF302" s="122">
        <f>IF(N302="znížená",J302,0)</f>
        <v>0</v>
      </c>
      <c r="BG302" s="122">
        <f>IF(N302="zákl. prenesená",J302,0)</f>
        <v>0</v>
      </c>
      <c r="BH302" s="122">
        <f>IF(N302="zníž. prenesená",J302,0)</f>
        <v>0</v>
      </c>
      <c r="BI302" s="122">
        <f>IF(N302="nulová",J302,0)</f>
        <v>0</v>
      </c>
      <c r="BJ302" s="18" t="s">
        <v>87</v>
      </c>
      <c r="BK302" s="122">
        <f>ROUND(I302*H302,2)</f>
        <v>0</v>
      </c>
      <c r="BL302" s="18" t="s">
        <v>659</v>
      </c>
      <c r="BM302" s="227" t="s">
        <v>1859</v>
      </c>
    </row>
    <row r="303" spans="1:65" s="2" customFormat="1" ht="37.9" customHeight="1">
      <c r="A303" s="36"/>
      <c r="B303" s="37"/>
      <c r="C303" s="215" t="s">
        <v>1001</v>
      </c>
      <c r="D303" s="215" t="s">
        <v>204</v>
      </c>
      <c r="E303" s="216" t="s">
        <v>1860</v>
      </c>
      <c r="F303" s="217" t="s">
        <v>1861</v>
      </c>
      <c r="G303" s="218" t="s">
        <v>1811</v>
      </c>
      <c r="H303" s="219">
        <v>100</v>
      </c>
      <c r="I303" s="220"/>
      <c r="J303" s="221">
        <f>ROUND(I303*H303,2)</f>
        <v>0</v>
      </c>
      <c r="K303" s="222"/>
      <c r="L303" s="39"/>
      <c r="M303" s="223" t="s">
        <v>1</v>
      </c>
      <c r="N303" s="224" t="s">
        <v>43</v>
      </c>
      <c r="O303" s="73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7" t="s">
        <v>659</v>
      </c>
      <c r="AT303" s="227" t="s">
        <v>204</v>
      </c>
      <c r="AU303" s="227" t="s">
        <v>87</v>
      </c>
      <c r="AY303" s="18" t="s">
        <v>202</v>
      </c>
      <c r="BE303" s="122">
        <f>IF(N303="základná",J303,0)</f>
        <v>0</v>
      </c>
      <c r="BF303" s="122">
        <f>IF(N303="znížená",J303,0)</f>
        <v>0</v>
      </c>
      <c r="BG303" s="122">
        <f>IF(N303="zákl. prenesená",J303,0)</f>
        <v>0</v>
      </c>
      <c r="BH303" s="122">
        <f>IF(N303="zníž. prenesená",J303,0)</f>
        <v>0</v>
      </c>
      <c r="BI303" s="122">
        <f>IF(N303="nulová",J303,0)</f>
        <v>0</v>
      </c>
      <c r="BJ303" s="18" t="s">
        <v>87</v>
      </c>
      <c r="BK303" s="122">
        <f>ROUND(I303*H303,2)</f>
        <v>0</v>
      </c>
      <c r="BL303" s="18" t="s">
        <v>659</v>
      </c>
      <c r="BM303" s="227" t="s">
        <v>1862</v>
      </c>
    </row>
    <row r="304" spans="1:65" s="2" customFormat="1" ht="24.2" customHeight="1">
      <c r="A304" s="36"/>
      <c r="B304" s="37"/>
      <c r="C304" s="215" t="s">
        <v>1007</v>
      </c>
      <c r="D304" s="215" t="s">
        <v>204</v>
      </c>
      <c r="E304" s="216" t="s">
        <v>1863</v>
      </c>
      <c r="F304" s="217" t="s">
        <v>1864</v>
      </c>
      <c r="G304" s="218" t="s">
        <v>1811</v>
      </c>
      <c r="H304" s="219">
        <v>10</v>
      </c>
      <c r="I304" s="220"/>
      <c r="J304" s="221">
        <f>ROUND(I304*H304,2)</f>
        <v>0</v>
      </c>
      <c r="K304" s="222"/>
      <c r="L304" s="39"/>
      <c r="M304" s="223" t="s">
        <v>1</v>
      </c>
      <c r="N304" s="224" t="s">
        <v>43</v>
      </c>
      <c r="O304" s="73"/>
      <c r="P304" s="225">
        <f>O304*H304</f>
        <v>0</v>
      </c>
      <c r="Q304" s="225">
        <v>0</v>
      </c>
      <c r="R304" s="225">
        <f>Q304*H304</f>
        <v>0</v>
      </c>
      <c r="S304" s="225">
        <v>0</v>
      </c>
      <c r="T304" s="22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27" t="s">
        <v>659</v>
      </c>
      <c r="AT304" s="227" t="s">
        <v>204</v>
      </c>
      <c r="AU304" s="227" t="s">
        <v>87</v>
      </c>
      <c r="AY304" s="18" t="s">
        <v>202</v>
      </c>
      <c r="BE304" s="122">
        <f>IF(N304="základná",J304,0)</f>
        <v>0</v>
      </c>
      <c r="BF304" s="122">
        <f>IF(N304="znížená",J304,0)</f>
        <v>0</v>
      </c>
      <c r="BG304" s="122">
        <f>IF(N304="zákl. prenesená",J304,0)</f>
        <v>0</v>
      </c>
      <c r="BH304" s="122">
        <f>IF(N304="zníž. prenesená",J304,0)</f>
        <v>0</v>
      </c>
      <c r="BI304" s="122">
        <f>IF(N304="nulová",J304,0)</f>
        <v>0</v>
      </c>
      <c r="BJ304" s="18" t="s">
        <v>87</v>
      </c>
      <c r="BK304" s="122">
        <f>ROUND(I304*H304,2)</f>
        <v>0</v>
      </c>
      <c r="BL304" s="18" t="s">
        <v>659</v>
      </c>
      <c r="BM304" s="227" t="s">
        <v>1865</v>
      </c>
    </row>
    <row r="305" spans="1:65" s="12" customFormat="1" ht="22.9" customHeight="1">
      <c r="B305" s="199"/>
      <c r="C305" s="200"/>
      <c r="D305" s="201" t="s">
        <v>76</v>
      </c>
      <c r="E305" s="213" t="s">
        <v>1866</v>
      </c>
      <c r="F305" s="213" t="s">
        <v>1867</v>
      </c>
      <c r="G305" s="200"/>
      <c r="H305" s="200"/>
      <c r="I305" s="203"/>
      <c r="J305" s="214">
        <f>BK305</f>
        <v>0</v>
      </c>
      <c r="K305" s="200"/>
      <c r="L305" s="205"/>
      <c r="M305" s="206"/>
      <c r="N305" s="207"/>
      <c r="O305" s="207"/>
      <c r="P305" s="208">
        <f>SUM(P306:P307)</f>
        <v>0</v>
      </c>
      <c r="Q305" s="207"/>
      <c r="R305" s="208">
        <f>SUM(R306:R307)</f>
        <v>0</v>
      </c>
      <c r="S305" s="207"/>
      <c r="T305" s="209">
        <f>SUM(T306:T307)</f>
        <v>0</v>
      </c>
      <c r="AR305" s="210" t="s">
        <v>81</v>
      </c>
      <c r="AT305" s="211" t="s">
        <v>76</v>
      </c>
      <c r="AU305" s="211" t="s">
        <v>81</v>
      </c>
      <c r="AY305" s="210" t="s">
        <v>202</v>
      </c>
      <c r="BK305" s="212">
        <f>SUM(BK306:BK307)</f>
        <v>0</v>
      </c>
    </row>
    <row r="306" spans="1:65" s="2" customFormat="1" ht="24.2" customHeight="1">
      <c r="A306" s="36"/>
      <c r="B306" s="37"/>
      <c r="C306" s="272" t="s">
        <v>1012</v>
      </c>
      <c r="D306" s="272" t="s">
        <v>489</v>
      </c>
      <c r="E306" s="273" t="s">
        <v>1868</v>
      </c>
      <c r="F306" s="274" t="s">
        <v>1869</v>
      </c>
      <c r="G306" s="275" t="s">
        <v>1811</v>
      </c>
      <c r="H306" s="276">
        <v>100</v>
      </c>
      <c r="I306" s="277"/>
      <c r="J306" s="278">
        <f>ROUND(I306*H306,2)</f>
        <v>0</v>
      </c>
      <c r="K306" s="279"/>
      <c r="L306" s="280"/>
      <c r="M306" s="281" t="s">
        <v>1</v>
      </c>
      <c r="N306" s="282" t="s">
        <v>43</v>
      </c>
      <c r="O306" s="73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7" t="s">
        <v>659</v>
      </c>
      <c r="AT306" s="227" t="s">
        <v>489</v>
      </c>
      <c r="AU306" s="227" t="s">
        <v>87</v>
      </c>
      <c r="AY306" s="18" t="s">
        <v>202</v>
      </c>
      <c r="BE306" s="122">
        <f>IF(N306="základná",J306,0)</f>
        <v>0</v>
      </c>
      <c r="BF306" s="122">
        <f>IF(N306="znížená",J306,0)</f>
        <v>0</v>
      </c>
      <c r="BG306" s="122">
        <f>IF(N306="zákl. prenesená",J306,0)</f>
        <v>0</v>
      </c>
      <c r="BH306" s="122">
        <f>IF(N306="zníž. prenesená",J306,0)</f>
        <v>0</v>
      </c>
      <c r="BI306" s="122">
        <f>IF(N306="nulová",J306,0)</f>
        <v>0</v>
      </c>
      <c r="BJ306" s="18" t="s">
        <v>87</v>
      </c>
      <c r="BK306" s="122">
        <f>ROUND(I306*H306,2)</f>
        <v>0</v>
      </c>
      <c r="BL306" s="18" t="s">
        <v>659</v>
      </c>
      <c r="BM306" s="227" t="s">
        <v>1870</v>
      </c>
    </row>
    <row r="307" spans="1:65" s="2" customFormat="1" ht="14.45" customHeight="1">
      <c r="A307" s="36"/>
      <c r="B307" s="37"/>
      <c r="C307" s="272" t="s">
        <v>1017</v>
      </c>
      <c r="D307" s="272" t="s">
        <v>489</v>
      </c>
      <c r="E307" s="273" t="s">
        <v>1871</v>
      </c>
      <c r="F307" s="274" t="s">
        <v>1872</v>
      </c>
      <c r="G307" s="275" t="s">
        <v>1811</v>
      </c>
      <c r="H307" s="276">
        <v>75</v>
      </c>
      <c r="I307" s="277"/>
      <c r="J307" s="278">
        <f>ROUND(I307*H307,2)</f>
        <v>0</v>
      </c>
      <c r="K307" s="279"/>
      <c r="L307" s="280"/>
      <c r="M307" s="289" t="s">
        <v>1</v>
      </c>
      <c r="N307" s="290" t="s">
        <v>43</v>
      </c>
      <c r="O307" s="286"/>
      <c r="P307" s="287">
        <f>O307*H307</f>
        <v>0</v>
      </c>
      <c r="Q307" s="287">
        <v>0</v>
      </c>
      <c r="R307" s="287">
        <f>Q307*H307</f>
        <v>0</v>
      </c>
      <c r="S307" s="287">
        <v>0</v>
      </c>
      <c r="T307" s="288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27" t="s">
        <v>659</v>
      </c>
      <c r="AT307" s="227" t="s">
        <v>489</v>
      </c>
      <c r="AU307" s="227" t="s">
        <v>87</v>
      </c>
      <c r="AY307" s="18" t="s">
        <v>202</v>
      </c>
      <c r="BE307" s="122">
        <f>IF(N307="základná",J307,0)</f>
        <v>0</v>
      </c>
      <c r="BF307" s="122">
        <f>IF(N307="znížená",J307,0)</f>
        <v>0</v>
      </c>
      <c r="BG307" s="122">
        <f>IF(N307="zákl. prenesená",J307,0)</f>
        <v>0</v>
      </c>
      <c r="BH307" s="122">
        <f>IF(N307="zníž. prenesená",J307,0)</f>
        <v>0</v>
      </c>
      <c r="BI307" s="122">
        <f>IF(N307="nulová",J307,0)</f>
        <v>0</v>
      </c>
      <c r="BJ307" s="18" t="s">
        <v>87</v>
      </c>
      <c r="BK307" s="122">
        <f>ROUND(I307*H307,2)</f>
        <v>0</v>
      </c>
      <c r="BL307" s="18" t="s">
        <v>659</v>
      </c>
      <c r="BM307" s="227" t="s">
        <v>1873</v>
      </c>
    </row>
    <row r="308" spans="1:65" s="2" customFormat="1" ht="6.95" customHeight="1">
      <c r="A308" s="36"/>
      <c r="B308" s="56"/>
      <c r="C308" s="57"/>
      <c r="D308" s="57"/>
      <c r="E308" s="57"/>
      <c r="F308" s="57"/>
      <c r="G308" s="57"/>
      <c r="H308" s="57"/>
      <c r="I308" s="57"/>
      <c r="J308" s="57"/>
      <c r="K308" s="57"/>
      <c r="L308" s="39"/>
      <c r="M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</row>
  </sheetData>
  <sheetProtection algorithmName="SHA-512" hashValue="U5eyySFDDqPC8VmecyKsseybDAWx96pmPUpP0ZMDvLP4yCve8czxaCpRYHFPvu1WAPn8ViDDHKi/FSifzeZgRQ==" saltValue="MnpzVQm+uSQxn2xLttMwBZCAUiDM5fa3UOaX9O6+Tk2+1T6tjy/XTnCP5bjgOfqPy4l/GeW0H9CLcRqhglfH/w==" spinCount="100000" sheet="1" objects="1" scenarios="1" formatColumns="0" formatRows="0" autoFilter="0"/>
  <autoFilter ref="C142:K307"/>
  <mergeCells count="17">
    <mergeCell ref="E135:H135"/>
    <mergeCell ref="L2:V2"/>
    <mergeCell ref="D117:F117"/>
    <mergeCell ref="D118:F118"/>
    <mergeCell ref="D119:F119"/>
    <mergeCell ref="E131:H131"/>
    <mergeCell ref="E133:H133"/>
    <mergeCell ref="E85:H85"/>
    <mergeCell ref="E87:H87"/>
    <mergeCell ref="E89:H89"/>
    <mergeCell ref="D115:F115"/>
    <mergeCell ref="D116:F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4"/>
  <sheetViews>
    <sheetView showGridLines="0" topLeftCell="A12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97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30" customHeight="1">
      <c r="A11" s="36"/>
      <c r="B11" s="39"/>
      <c r="C11" s="36"/>
      <c r="D11" s="36"/>
      <c r="E11" s="348" t="s">
        <v>1874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J102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ROUND((SUM(BE102:BE109) + SUM(BE131:BE153)),  2)</f>
        <v>0</v>
      </c>
      <c r="G37" s="36"/>
      <c r="H37" s="36"/>
      <c r="I37" s="146">
        <v>0.2</v>
      </c>
      <c r="J37" s="145">
        <f>ROUND(((SUM(BE102:BE109) + SUM(BE131:BE153))*I37),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ROUND((SUM(BF102:BF109) + SUM(BF131:BF153)),  2)</f>
        <v>0</v>
      </c>
      <c r="G38" s="36"/>
      <c r="H38" s="36"/>
      <c r="I38" s="146">
        <v>0.2</v>
      </c>
      <c r="J38" s="145">
        <f>ROUND(((SUM(BF102:BF109) + SUM(BF131:BF153))*I38),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ROUND((SUM(BG102:BG109) + SUM(BG131:BG153)),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ROUND((SUM(BH102:BH109) + SUM(BH131:BH153)),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ROUND((SUM(BI102:BI109) + SUM(BI131:BI153)),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30" customHeight="1">
      <c r="A89" s="36"/>
      <c r="B89" s="37"/>
      <c r="C89" s="38"/>
      <c r="D89" s="38"/>
      <c r="E89" s="339" t="str">
        <f>E11</f>
        <v>21M-22 - Svietidlá -materiál/požiadavky -včítane svetelných zdrojov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J131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1875</v>
      </c>
      <c r="E99" s="171"/>
      <c r="F99" s="171"/>
      <c r="G99" s="171"/>
      <c r="H99" s="171"/>
      <c r="I99" s="171"/>
      <c r="J99" s="172">
        <f>J132</f>
        <v>0</v>
      </c>
      <c r="K99" s="169"/>
      <c r="L99" s="173"/>
    </row>
    <row r="100" spans="1:65" s="2" customFormat="1" ht="21.7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6.9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29.25" customHeight="1">
      <c r="A102" s="36"/>
      <c r="B102" s="37"/>
      <c r="C102" s="167" t="s">
        <v>179</v>
      </c>
      <c r="D102" s="38"/>
      <c r="E102" s="38"/>
      <c r="F102" s="38"/>
      <c r="G102" s="38"/>
      <c r="H102" s="38"/>
      <c r="I102" s="38"/>
      <c r="J102" s="179">
        <f>ROUND(J103 + J104 + J105 + J106 + J107 + J108,2)</f>
        <v>0</v>
      </c>
      <c r="K102" s="38"/>
      <c r="L102" s="53"/>
      <c r="N102" s="180" t="s">
        <v>41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18" customHeight="1">
      <c r="A103" s="36"/>
      <c r="B103" s="37"/>
      <c r="C103" s="38"/>
      <c r="D103" s="345" t="s">
        <v>180</v>
      </c>
      <c r="E103" s="344"/>
      <c r="F103" s="344"/>
      <c r="G103" s="38"/>
      <c r="H103" s="38"/>
      <c r="I103" s="38"/>
      <c r="J103" s="119">
        <v>0</v>
      </c>
      <c r="K103" s="38"/>
      <c r="L103" s="181"/>
      <c r="M103" s="182"/>
      <c r="N103" s="183" t="s">
        <v>43</v>
      </c>
      <c r="O103" s="182"/>
      <c r="P103" s="182"/>
      <c r="Q103" s="182"/>
      <c r="R103" s="182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5" t="s">
        <v>181</v>
      </c>
      <c r="AZ103" s="182"/>
      <c r="BA103" s="182"/>
      <c r="BB103" s="182"/>
      <c r="BC103" s="182"/>
      <c r="BD103" s="182"/>
      <c r="BE103" s="186">
        <f t="shared" ref="BE103:BE108" si="0">IF(N103="základná",J103,0)</f>
        <v>0</v>
      </c>
      <c r="BF103" s="186">
        <f t="shared" ref="BF103:BF108" si="1">IF(N103="znížená",J103,0)</f>
        <v>0</v>
      </c>
      <c r="BG103" s="186">
        <f t="shared" ref="BG103:BG108" si="2">IF(N103="zákl. prenesená",J103,0)</f>
        <v>0</v>
      </c>
      <c r="BH103" s="186">
        <f t="shared" ref="BH103:BH108" si="3">IF(N103="zníž. prenesená",J103,0)</f>
        <v>0</v>
      </c>
      <c r="BI103" s="186">
        <f t="shared" ref="BI103:BI108" si="4">IF(N103="nulová",J103,0)</f>
        <v>0</v>
      </c>
      <c r="BJ103" s="185" t="s">
        <v>87</v>
      </c>
      <c r="BK103" s="182"/>
      <c r="BL103" s="182"/>
      <c r="BM103" s="182"/>
    </row>
    <row r="104" spans="1:65" s="2" customFormat="1" ht="18" customHeight="1">
      <c r="A104" s="36"/>
      <c r="B104" s="37"/>
      <c r="C104" s="38"/>
      <c r="D104" s="345" t="s">
        <v>182</v>
      </c>
      <c r="E104" s="344"/>
      <c r="F104" s="344"/>
      <c r="G104" s="38"/>
      <c r="H104" s="38"/>
      <c r="I104" s="38"/>
      <c r="J104" s="119">
        <v>0</v>
      </c>
      <c r="K104" s="38"/>
      <c r="L104" s="181"/>
      <c r="M104" s="182"/>
      <c r="N104" s="183" t="s">
        <v>43</v>
      </c>
      <c r="O104" s="182"/>
      <c r="P104" s="182"/>
      <c r="Q104" s="182"/>
      <c r="R104" s="182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5" t="s">
        <v>181</v>
      </c>
      <c r="AZ104" s="182"/>
      <c r="BA104" s="182"/>
      <c r="BB104" s="182"/>
      <c r="BC104" s="182"/>
      <c r="BD104" s="182"/>
      <c r="BE104" s="186">
        <f t="shared" si="0"/>
        <v>0</v>
      </c>
      <c r="BF104" s="186">
        <f t="shared" si="1"/>
        <v>0</v>
      </c>
      <c r="BG104" s="186">
        <f t="shared" si="2"/>
        <v>0</v>
      </c>
      <c r="BH104" s="186">
        <f t="shared" si="3"/>
        <v>0</v>
      </c>
      <c r="BI104" s="186">
        <f t="shared" si="4"/>
        <v>0</v>
      </c>
      <c r="BJ104" s="185" t="s">
        <v>87</v>
      </c>
      <c r="BK104" s="182"/>
      <c r="BL104" s="182"/>
      <c r="BM104" s="182"/>
    </row>
    <row r="105" spans="1:65" s="2" customFormat="1" ht="18" customHeight="1">
      <c r="A105" s="36"/>
      <c r="B105" s="37"/>
      <c r="C105" s="38"/>
      <c r="D105" s="345" t="s">
        <v>183</v>
      </c>
      <c r="E105" s="344"/>
      <c r="F105" s="344"/>
      <c r="G105" s="38"/>
      <c r="H105" s="38"/>
      <c r="I105" s="38"/>
      <c r="J105" s="119">
        <v>0</v>
      </c>
      <c r="K105" s="38"/>
      <c r="L105" s="181"/>
      <c r="M105" s="182"/>
      <c r="N105" s="183" t="s">
        <v>43</v>
      </c>
      <c r="O105" s="182"/>
      <c r="P105" s="182"/>
      <c r="Q105" s="182"/>
      <c r="R105" s="182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5" t="s">
        <v>181</v>
      </c>
      <c r="AZ105" s="182"/>
      <c r="BA105" s="182"/>
      <c r="BB105" s="182"/>
      <c r="BC105" s="182"/>
      <c r="BD105" s="182"/>
      <c r="BE105" s="186">
        <f t="shared" si="0"/>
        <v>0</v>
      </c>
      <c r="BF105" s="186">
        <f t="shared" si="1"/>
        <v>0</v>
      </c>
      <c r="BG105" s="186">
        <f t="shared" si="2"/>
        <v>0</v>
      </c>
      <c r="BH105" s="186">
        <f t="shared" si="3"/>
        <v>0</v>
      </c>
      <c r="BI105" s="186">
        <f t="shared" si="4"/>
        <v>0</v>
      </c>
      <c r="BJ105" s="185" t="s">
        <v>87</v>
      </c>
      <c r="BK105" s="182"/>
      <c r="BL105" s="182"/>
      <c r="BM105" s="182"/>
    </row>
    <row r="106" spans="1:65" s="2" customFormat="1" ht="18" customHeight="1">
      <c r="A106" s="36"/>
      <c r="B106" s="37"/>
      <c r="C106" s="38"/>
      <c r="D106" s="345" t="s">
        <v>184</v>
      </c>
      <c r="E106" s="344"/>
      <c r="F106" s="344"/>
      <c r="G106" s="38"/>
      <c r="H106" s="38"/>
      <c r="I106" s="38"/>
      <c r="J106" s="119">
        <v>0</v>
      </c>
      <c r="K106" s="38"/>
      <c r="L106" s="181"/>
      <c r="M106" s="182"/>
      <c r="N106" s="183" t="s">
        <v>43</v>
      </c>
      <c r="O106" s="182"/>
      <c r="P106" s="182"/>
      <c r="Q106" s="182"/>
      <c r="R106" s="182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5" t="s">
        <v>181</v>
      </c>
      <c r="AZ106" s="182"/>
      <c r="BA106" s="182"/>
      <c r="BB106" s="182"/>
      <c r="BC106" s="182"/>
      <c r="BD106" s="182"/>
      <c r="BE106" s="186">
        <f t="shared" si="0"/>
        <v>0</v>
      </c>
      <c r="BF106" s="186">
        <f t="shared" si="1"/>
        <v>0</v>
      </c>
      <c r="BG106" s="186">
        <f t="shared" si="2"/>
        <v>0</v>
      </c>
      <c r="BH106" s="186">
        <f t="shared" si="3"/>
        <v>0</v>
      </c>
      <c r="BI106" s="186">
        <f t="shared" si="4"/>
        <v>0</v>
      </c>
      <c r="BJ106" s="185" t="s">
        <v>87</v>
      </c>
      <c r="BK106" s="182"/>
      <c r="BL106" s="182"/>
      <c r="BM106" s="182"/>
    </row>
    <row r="107" spans="1:65" s="2" customFormat="1" ht="18" customHeight="1">
      <c r="A107" s="36"/>
      <c r="B107" s="37"/>
      <c r="C107" s="38"/>
      <c r="D107" s="345" t="s">
        <v>185</v>
      </c>
      <c r="E107" s="344"/>
      <c r="F107" s="344"/>
      <c r="G107" s="38"/>
      <c r="H107" s="38"/>
      <c r="I107" s="38"/>
      <c r="J107" s="119">
        <v>0</v>
      </c>
      <c r="K107" s="38"/>
      <c r="L107" s="181"/>
      <c r="M107" s="182"/>
      <c r="N107" s="183" t="s">
        <v>43</v>
      </c>
      <c r="O107" s="182"/>
      <c r="P107" s="182"/>
      <c r="Q107" s="182"/>
      <c r="R107" s="182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5" t="s">
        <v>181</v>
      </c>
      <c r="AZ107" s="182"/>
      <c r="BA107" s="182"/>
      <c r="BB107" s="182"/>
      <c r="BC107" s="182"/>
      <c r="BD107" s="182"/>
      <c r="BE107" s="186">
        <f t="shared" si="0"/>
        <v>0</v>
      </c>
      <c r="BF107" s="186">
        <f t="shared" si="1"/>
        <v>0</v>
      </c>
      <c r="BG107" s="186">
        <f t="shared" si="2"/>
        <v>0</v>
      </c>
      <c r="BH107" s="186">
        <f t="shared" si="3"/>
        <v>0</v>
      </c>
      <c r="BI107" s="186">
        <f t="shared" si="4"/>
        <v>0</v>
      </c>
      <c r="BJ107" s="185" t="s">
        <v>87</v>
      </c>
      <c r="BK107" s="182"/>
      <c r="BL107" s="182"/>
      <c r="BM107" s="182"/>
    </row>
    <row r="108" spans="1:65" s="2" customFormat="1" ht="18" customHeight="1">
      <c r="A108" s="36"/>
      <c r="B108" s="37"/>
      <c r="C108" s="38"/>
      <c r="D108" s="118" t="s">
        <v>186</v>
      </c>
      <c r="E108" s="38"/>
      <c r="F108" s="38"/>
      <c r="G108" s="38"/>
      <c r="H108" s="38"/>
      <c r="I108" s="38"/>
      <c r="J108" s="119">
        <f>ROUND(J32*T108,2)</f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187</v>
      </c>
      <c r="AZ108" s="182"/>
      <c r="BA108" s="182"/>
      <c r="BB108" s="182"/>
      <c r="BC108" s="182"/>
      <c r="BD108" s="182"/>
      <c r="BE108" s="186">
        <f t="shared" si="0"/>
        <v>0</v>
      </c>
      <c r="BF108" s="186">
        <f t="shared" si="1"/>
        <v>0</v>
      </c>
      <c r="BG108" s="186">
        <f t="shared" si="2"/>
        <v>0</v>
      </c>
      <c r="BH108" s="186">
        <f t="shared" si="3"/>
        <v>0</v>
      </c>
      <c r="BI108" s="186">
        <f t="shared" si="4"/>
        <v>0</v>
      </c>
      <c r="BJ108" s="185" t="s">
        <v>87</v>
      </c>
      <c r="BK108" s="182"/>
      <c r="BL108" s="182"/>
      <c r="BM108" s="182"/>
    </row>
    <row r="109" spans="1:65" s="2" customFormat="1" ht="11.25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65" s="2" customFormat="1" ht="29.25" customHeight="1">
      <c r="A110" s="36"/>
      <c r="B110" s="37"/>
      <c r="C110" s="126" t="s">
        <v>151</v>
      </c>
      <c r="D110" s="127"/>
      <c r="E110" s="127"/>
      <c r="F110" s="127"/>
      <c r="G110" s="127"/>
      <c r="H110" s="127"/>
      <c r="I110" s="127"/>
      <c r="J110" s="128">
        <f>ROUND(J98+J102,2)</f>
        <v>0</v>
      </c>
      <c r="K110" s="127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65" s="2" customFormat="1" ht="6.95" customHeight="1">
      <c r="A111" s="36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pans="1:31" s="2" customFormat="1" ht="6.95" customHeight="1">
      <c r="A115" s="36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s="2" customFormat="1" ht="24.95" customHeight="1">
      <c r="A116" s="36"/>
      <c r="B116" s="37"/>
      <c r="C116" s="24" t="s">
        <v>188</v>
      </c>
      <c r="D116" s="38"/>
      <c r="E116" s="38"/>
      <c r="F116" s="38"/>
      <c r="G116" s="38"/>
      <c r="H116" s="38"/>
      <c r="I116" s="38"/>
      <c r="J116" s="38"/>
      <c r="K116" s="38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31" s="2" customFormat="1" ht="6.95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31" s="2" customFormat="1" ht="12" customHeight="1">
      <c r="A118" s="36"/>
      <c r="B118" s="37"/>
      <c r="C118" s="30" t="s">
        <v>15</v>
      </c>
      <c r="D118" s="38"/>
      <c r="E118" s="38"/>
      <c r="F118" s="38"/>
      <c r="G118" s="38"/>
      <c r="H118" s="38"/>
      <c r="I118" s="38"/>
      <c r="J118" s="38"/>
      <c r="K118" s="38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s="2" customFormat="1" ht="26.25" customHeight="1">
      <c r="A119" s="36"/>
      <c r="B119" s="37"/>
      <c r="C119" s="38"/>
      <c r="D119" s="38"/>
      <c r="E119" s="353" t="str">
        <f>E7</f>
        <v>Rekonštrukcia Spišského hradu, Románsky palác a Západné paláce II.etapa</v>
      </c>
      <c r="F119" s="354"/>
      <c r="G119" s="354"/>
      <c r="H119" s="354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1" customFormat="1" ht="12" customHeight="1">
      <c r="B120" s="22"/>
      <c r="C120" s="30" t="s">
        <v>153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6"/>
      <c r="B121" s="37"/>
      <c r="C121" s="38"/>
      <c r="D121" s="38"/>
      <c r="E121" s="353" t="s">
        <v>154</v>
      </c>
      <c r="F121" s="355"/>
      <c r="G121" s="355"/>
      <c r="H121" s="355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12" customHeight="1">
      <c r="A122" s="36"/>
      <c r="B122" s="37"/>
      <c r="C122" s="30" t="s">
        <v>1260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30" customHeight="1">
      <c r="A123" s="36"/>
      <c r="B123" s="37"/>
      <c r="C123" s="38"/>
      <c r="D123" s="38"/>
      <c r="E123" s="339" t="str">
        <f>E11</f>
        <v>21M-22 - Svietidlá -materiál/požiadavky -včítane svetelných zdrojov</v>
      </c>
      <c r="F123" s="355"/>
      <c r="G123" s="355"/>
      <c r="H123" s="355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2" customFormat="1" ht="6.95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s="2" customFormat="1" ht="12" customHeight="1">
      <c r="A125" s="36"/>
      <c r="B125" s="37"/>
      <c r="C125" s="30" t="s">
        <v>19</v>
      </c>
      <c r="D125" s="38"/>
      <c r="E125" s="38"/>
      <c r="F125" s="28" t="str">
        <f>F14</f>
        <v xml:space="preserve"> </v>
      </c>
      <c r="G125" s="38"/>
      <c r="H125" s="38"/>
      <c r="I125" s="30" t="s">
        <v>21</v>
      </c>
      <c r="J125" s="68" t="str">
        <f>IF(J14="","",J14)</f>
        <v>20. 3. 2021</v>
      </c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6.95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25.7" customHeight="1">
      <c r="A127" s="36"/>
      <c r="B127" s="37"/>
      <c r="C127" s="30" t="s">
        <v>23</v>
      </c>
      <c r="D127" s="38"/>
      <c r="E127" s="38"/>
      <c r="F127" s="28" t="str">
        <f>E17</f>
        <v>Slovenské národné múzeum Bratislava</v>
      </c>
      <c r="G127" s="38"/>
      <c r="H127" s="38"/>
      <c r="I127" s="30" t="s">
        <v>29</v>
      </c>
      <c r="J127" s="33" t="str">
        <f>E23</f>
        <v>Štúdio J  J s.r.o. Levoča</v>
      </c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15.2" customHeight="1">
      <c r="A128" s="36"/>
      <c r="B128" s="37"/>
      <c r="C128" s="30" t="s">
        <v>27</v>
      </c>
      <c r="D128" s="38"/>
      <c r="E128" s="38"/>
      <c r="F128" s="28" t="str">
        <f>IF(E20="","",E20)</f>
        <v>Vyplň údaj</v>
      </c>
      <c r="G128" s="38"/>
      <c r="H128" s="38"/>
      <c r="I128" s="30" t="s">
        <v>31</v>
      </c>
      <c r="J128" s="33" t="str">
        <f>E26</f>
        <v>Anna Hricová</v>
      </c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0.3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11" customFormat="1" ht="29.25" customHeight="1">
      <c r="A130" s="187"/>
      <c r="B130" s="188"/>
      <c r="C130" s="189" t="s">
        <v>189</v>
      </c>
      <c r="D130" s="190" t="s">
        <v>62</v>
      </c>
      <c r="E130" s="190" t="s">
        <v>58</v>
      </c>
      <c r="F130" s="190" t="s">
        <v>59</v>
      </c>
      <c r="G130" s="190" t="s">
        <v>190</v>
      </c>
      <c r="H130" s="190" t="s">
        <v>191</v>
      </c>
      <c r="I130" s="190" t="s">
        <v>192</v>
      </c>
      <c r="J130" s="191" t="s">
        <v>158</v>
      </c>
      <c r="K130" s="192" t="s">
        <v>193</v>
      </c>
      <c r="L130" s="193"/>
      <c r="M130" s="77" t="s">
        <v>1</v>
      </c>
      <c r="N130" s="78" t="s">
        <v>41</v>
      </c>
      <c r="O130" s="78" t="s">
        <v>194</v>
      </c>
      <c r="P130" s="78" t="s">
        <v>195</v>
      </c>
      <c r="Q130" s="78" t="s">
        <v>196</v>
      </c>
      <c r="R130" s="78" t="s">
        <v>197</v>
      </c>
      <c r="S130" s="78" t="s">
        <v>198</v>
      </c>
      <c r="T130" s="79" t="s">
        <v>199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</row>
    <row r="131" spans="1:65" s="2" customFormat="1" ht="22.9" customHeight="1">
      <c r="A131" s="36"/>
      <c r="B131" s="37"/>
      <c r="C131" s="84" t="s">
        <v>155</v>
      </c>
      <c r="D131" s="38"/>
      <c r="E131" s="38"/>
      <c r="F131" s="38"/>
      <c r="G131" s="38"/>
      <c r="H131" s="38"/>
      <c r="I131" s="38"/>
      <c r="J131" s="194">
        <f>BK131</f>
        <v>0</v>
      </c>
      <c r="K131" s="38"/>
      <c r="L131" s="39"/>
      <c r="M131" s="80"/>
      <c r="N131" s="195"/>
      <c r="O131" s="81"/>
      <c r="P131" s="196">
        <f>P132</f>
        <v>0</v>
      </c>
      <c r="Q131" s="81"/>
      <c r="R131" s="196">
        <f>R132</f>
        <v>0</v>
      </c>
      <c r="S131" s="81"/>
      <c r="T131" s="197">
        <f>T132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76</v>
      </c>
      <c r="AU131" s="18" t="s">
        <v>160</v>
      </c>
      <c r="BK131" s="198">
        <f>BK132</f>
        <v>0</v>
      </c>
    </row>
    <row r="132" spans="1:65" s="12" customFormat="1" ht="25.9" customHeight="1">
      <c r="B132" s="199"/>
      <c r="C132" s="200"/>
      <c r="D132" s="201" t="s">
        <v>76</v>
      </c>
      <c r="E132" s="202" t="s">
        <v>95</v>
      </c>
      <c r="F132" s="202" t="s">
        <v>1876</v>
      </c>
      <c r="G132" s="200"/>
      <c r="H132" s="200"/>
      <c r="I132" s="203"/>
      <c r="J132" s="204">
        <f>BK132</f>
        <v>0</v>
      </c>
      <c r="K132" s="200"/>
      <c r="L132" s="205"/>
      <c r="M132" s="206"/>
      <c r="N132" s="207"/>
      <c r="O132" s="207"/>
      <c r="P132" s="208">
        <f>SUM(P133:P153)</f>
        <v>0</v>
      </c>
      <c r="Q132" s="207"/>
      <c r="R132" s="208">
        <f>SUM(R133:R153)</f>
        <v>0</v>
      </c>
      <c r="S132" s="207"/>
      <c r="T132" s="209">
        <f>SUM(T133:T153)</f>
        <v>0</v>
      </c>
      <c r="AR132" s="210" t="s">
        <v>81</v>
      </c>
      <c r="AT132" s="211" t="s">
        <v>76</v>
      </c>
      <c r="AU132" s="211" t="s">
        <v>77</v>
      </c>
      <c r="AY132" s="210" t="s">
        <v>202</v>
      </c>
      <c r="BK132" s="212">
        <f>SUM(BK133:BK153)</f>
        <v>0</v>
      </c>
    </row>
    <row r="133" spans="1:65" s="2" customFormat="1" ht="24.2" customHeight="1">
      <c r="A133" s="36"/>
      <c r="B133" s="37"/>
      <c r="C133" s="272" t="s">
        <v>81</v>
      </c>
      <c r="D133" s="272" t="s">
        <v>489</v>
      </c>
      <c r="E133" s="273" t="s">
        <v>1877</v>
      </c>
      <c r="F133" s="274" t="s">
        <v>1878</v>
      </c>
      <c r="G133" s="275" t="s">
        <v>287</v>
      </c>
      <c r="H133" s="276">
        <v>8</v>
      </c>
      <c r="I133" s="277"/>
      <c r="J133" s="278">
        <f t="shared" ref="J133:J153" si="5">ROUND(I133*H133,2)</f>
        <v>0</v>
      </c>
      <c r="K133" s="279"/>
      <c r="L133" s="280"/>
      <c r="M133" s="281" t="s">
        <v>1</v>
      </c>
      <c r="N133" s="282" t="s">
        <v>43</v>
      </c>
      <c r="O133" s="73"/>
      <c r="P133" s="225">
        <f t="shared" ref="P133:P153" si="6">O133*H133</f>
        <v>0</v>
      </c>
      <c r="Q133" s="225">
        <v>0</v>
      </c>
      <c r="R133" s="225">
        <f t="shared" ref="R133:R153" si="7">Q133*H133</f>
        <v>0</v>
      </c>
      <c r="S133" s="225">
        <v>0</v>
      </c>
      <c r="T133" s="226">
        <f t="shared" ref="T133:T153" si="8"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1486</v>
      </c>
      <c r="AT133" s="227" t="s">
        <v>489</v>
      </c>
      <c r="AU133" s="227" t="s">
        <v>81</v>
      </c>
      <c r="AY133" s="18" t="s">
        <v>202</v>
      </c>
      <c r="BE133" s="122">
        <f t="shared" ref="BE133:BE153" si="9">IF(N133="základná",J133,0)</f>
        <v>0</v>
      </c>
      <c r="BF133" s="122">
        <f t="shared" ref="BF133:BF153" si="10">IF(N133="znížená",J133,0)</f>
        <v>0</v>
      </c>
      <c r="BG133" s="122">
        <f t="shared" ref="BG133:BG153" si="11">IF(N133="zákl. prenesená",J133,0)</f>
        <v>0</v>
      </c>
      <c r="BH133" s="122">
        <f t="shared" ref="BH133:BH153" si="12">IF(N133="zníž. prenesená",J133,0)</f>
        <v>0</v>
      </c>
      <c r="BI133" s="122">
        <f t="shared" ref="BI133:BI153" si="13">IF(N133="nulová",J133,0)</f>
        <v>0</v>
      </c>
      <c r="BJ133" s="18" t="s">
        <v>87</v>
      </c>
      <c r="BK133" s="122">
        <f t="shared" ref="BK133:BK153" si="14">ROUND(I133*H133,2)</f>
        <v>0</v>
      </c>
      <c r="BL133" s="18" t="s">
        <v>569</v>
      </c>
      <c r="BM133" s="227" t="s">
        <v>87</v>
      </c>
    </row>
    <row r="134" spans="1:65" s="2" customFormat="1" ht="24.2" customHeight="1">
      <c r="A134" s="36"/>
      <c r="B134" s="37"/>
      <c r="C134" s="272" t="s">
        <v>87</v>
      </c>
      <c r="D134" s="272" t="s">
        <v>489</v>
      </c>
      <c r="E134" s="273" t="s">
        <v>1879</v>
      </c>
      <c r="F134" s="274" t="s">
        <v>1880</v>
      </c>
      <c r="G134" s="275" t="s">
        <v>287</v>
      </c>
      <c r="H134" s="276">
        <v>12</v>
      </c>
      <c r="I134" s="277"/>
      <c r="J134" s="278">
        <f t="shared" si="5"/>
        <v>0</v>
      </c>
      <c r="K134" s="279"/>
      <c r="L134" s="280"/>
      <c r="M134" s="281" t="s">
        <v>1</v>
      </c>
      <c r="N134" s="282" t="s">
        <v>43</v>
      </c>
      <c r="O134" s="73"/>
      <c r="P134" s="225">
        <f t="shared" si="6"/>
        <v>0</v>
      </c>
      <c r="Q134" s="225">
        <v>0</v>
      </c>
      <c r="R134" s="225">
        <f t="shared" si="7"/>
        <v>0</v>
      </c>
      <c r="S134" s="225">
        <v>0</v>
      </c>
      <c r="T134" s="226">
        <f t="shared" si="8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1486</v>
      </c>
      <c r="AT134" s="227" t="s">
        <v>489</v>
      </c>
      <c r="AU134" s="227" t="s">
        <v>81</v>
      </c>
      <c r="AY134" s="18" t="s">
        <v>202</v>
      </c>
      <c r="BE134" s="122">
        <f t="shared" si="9"/>
        <v>0</v>
      </c>
      <c r="BF134" s="122">
        <f t="shared" si="10"/>
        <v>0</v>
      </c>
      <c r="BG134" s="122">
        <f t="shared" si="11"/>
        <v>0</v>
      </c>
      <c r="BH134" s="122">
        <f t="shared" si="12"/>
        <v>0</v>
      </c>
      <c r="BI134" s="122">
        <f t="shared" si="13"/>
        <v>0</v>
      </c>
      <c r="BJ134" s="18" t="s">
        <v>87</v>
      </c>
      <c r="BK134" s="122">
        <f t="shared" si="14"/>
        <v>0</v>
      </c>
      <c r="BL134" s="18" t="s">
        <v>569</v>
      </c>
      <c r="BM134" s="227" t="s">
        <v>208</v>
      </c>
    </row>
    <row r="135" spans="1:65" s="2" customFormat="1" ht="14.45" customHeight="1">
      <c r="A135" s="36"/>
      <c r="B135" s="37"/>
      <c r="C135" s="272" t="s">
        <v>215</v>
      </c>
      <c r="D135" s="272" t="s">
        <v>489</v>
      </c>
      <c r="E135" s="273" t="s">
        <v>1881</v>
      </c>
      <c r="F135" s="274" t="s">
        <v>1882</v>
      </c>
      <c r="G135" s="275" t="s">
        <v>287</v>
      </c>
      <c r="H135" s="276">
        <v>55</v>
      </c>
      <c r="I135" s="277"/>
      <c r="J135" s="278">
        <f t="shared" si="5"/>
        <v>0</v>
      </c>
      <c r="K135" s="279"/>
      <c r="L135" s="280"/>
      <c r="M135" s="281" t="s">
        <v>1</v>
      </c>
      <c r="N135" s="282" t="s">
        <v>43</v>
      </c>
      <c r="O135" s="73"/>
      <c r="P135" s="225">
        <f t="shared" si="6"/>
        <v>0</v>
      </c>
      <c r="Q135" s="225">
        <v>0</v>
      </c>
      <c r="R135" s="225">
        <f t="shared" si="7"/>
        <v>0</v>
      </c>
      <c r="S135" s="225">
        <v>0</v>
      </c>
      <c r="T135" s="226">
        <f t="shared" si="8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1486</v>
      </c>
      <c r="AT135" s="227" t="s">
        <v>489</v>
      </c>
      <c r="AU135" s="227" t="s">
        <v>81</v>
      </c>
      <c r="AY135" s="18" t="s">
        <v>202</v>
      </c>
      <c r="BE135" s="122">
        <f t="shared" si="9"/>
        <v>0</v>
      </c>
      <c r="BF135" s="122">
        <f t="shared" si="10"/>
        <v>0</v>
      </c>
      <c r="BG135" s="122">
        <f t="shared" si="11"/>
        <v>0</v>
      </c>
      <c r="BH135" s="122">
        <f t="shared" si="12"/>
        <v>0</v>
      </c>
      <c r="BI135" s="122">
        <f t="shared" si="13"/>
        <v>0</v>
      </c>
      <c r="BJ135" s="18" t="s">
        <v>87</v>
      </c>
      <c r="BK135" s="122">
        <f t="shared" si="14"/>
        <v>0</v>
      </c>
      <c r="BL135" s="18" t="s">
        <v>569</v>
      </c>
      <c r="BM135" s="227" t="s">
        <v>122</v>
      </c>
    </row>
    <row r="136" spans="1:65" s="2" customFormat="1" ht="24.2" customHeight="1">
      <c r="A136" s="36"/>
      <c r="B136" s="37"/>
      <c r="C136" s="272" t="s">
        <v>208</v>
      </c>
      <c r="D136" s="272" t="s">
        <v>489</v>
      </c>
      <c r="E136" s="273" t="s">
        <v>1879</v>
      </c>
      <c r="F136" s="274" t="s">
        <v>1880</v>
      </c>
      <c r="G136" s="275" t="s">
        <v>287</v>
      </c>
      <c r="H136" s="276">
        <v>3</v>
      </c>
      <c r="I136" s="277"/>
      <c r="J136" s="278">
        <f t="shared" si="5"/>
        <v>0</v>
      </c>
      <c r="K136" s="279"/>
      <c r="L136" s="280"/>
      <c r="M136" s="281" t="s">
        <v>1</v>
      </c>
      <c r="N136" s="282" t="s">
        <v>43</v>
      </c>
      <c r="O136" s="73"/>
      <c r="P136" s="225">
        <f t="shared" si="6"/>
        <v>0</v>
      </c>
      <c r="Q136" s="225">
        <v>0</v>
      </c>
      <c r="R136" s="225">
        <f t="shared" si="7"/>
        <v>0</v>
      </c>
      <c r="S136" s="225">
        <v>0</v>
      </c>
      <c r="T136" s="226">
        <f t="shared" si="8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1486</v>
      </c>
      <c r="AT136" s="227" t="s">
        <v>489</v>
      </c>
      <c r="AU136" s="227" t="s">
        <v>81</v>
      </c>
      <c r="AY136" s="18" t="s">
        <v>202</v>
      </c>
      <c r="BE136" s="122">
        <f t="shared" si="9"/>
        <v>0</v>
      </c>
      <c r="BF136" s="122">
        <f t="shared" si="10"/>
        <v>0</v>
      </c>
      <c r="BG136" s="122">
        <f t="shared" si="11"/>
        <v>0</v>
      </c>
      <c r="BH136" s="122">
        <f t="shared" si="12"/>
        <v>0</v>
      </c>
      <c r="BI136" s="122">
        <f t="shared" si="13"/>
        <v>0</v>
      </c>
      <c r="BJ136" s="18" t="s">
        <v>87</v>
      </c>
      <c r="BK136" s="122">
        <f t="shared" si="14"/>
        <v>0</v>
      </c>
      <c r="BL136" s="18" t="s">
        <v>569</v>
      </c>
      <c r="BM136" s="227" t="s">
        <v>244</v>
      </c>
    </row>
    <row r="137" spans="1:65" s="2" customFormat="1" ht="14.45" customHeight="1">
      <c r="A137" s="36"/>
      <c r="B137" s="37"/>
      <c r="C137" s="272" t="s">
        <v>119</v>
      </c>
      <c r="D137" s="272" t="s">
        <v>489</v>
      </c>
      <c r="E137" s="273" t="s">
        <v>1881</v>
      </c>
      <c r="F137" s="274" t="s">
        <v>1882</v>
      </c>
      <c r="G137" s="275" t="s">
        <v>287</v>
      </c>
      <c r="H137" s="276">
        <v>12</v>
      </c>
      <c r="I137" s="277"/>
      <c r="J137" s="278">
        <f t="shared" si="5"/>
        <v>0</v>
      </c>
      <c r="K137" s="279"/>
      <c r="L137" s="280"/>
      <c r="M137" s="281" t="s">
        <v>1</v>
      </c>
      <c r="N137" s="282" t="s">
        <v>43</v>
      </c>
      <c r="O137" s="73"/>
      <c r="P137" s="225">
        <f t="shared" si="6"/>
        <v>0</v>
      </c>
      <c r="Q137" s="225">
        <v>0</v>
      </c>
      <c r="R137" s="225">
        <f t="shared" si="7"/>
        <v>0</v>
      </c>
      <c r="S137" s="225">
        <v>0</v>
      </c>
      <c r="T137" s="226">
        <f t="shared" si="8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1486</v>
      </c>
      <c r="AT137" s="227" t="s">
        <v>489</v>
      </c>
      <c r="AU137" s="227" t="s">
        <v>81</v>
      </c>
      <c r="AY137" s="18" t="s">
        <v>202</v>
      </c>
      <c r="BE137" s="122">
        <f t="shared" si="9"/>
        <v>0</v>
      </c>
      <c r="BF137" s="122">
        <f t="shared" si="10"/>
        <v>0</v>
      </c>
      <c r="BG137" s="122">
        <f t="shared" si="11"/>
        <v>0</v>
      </c>
      <c r="BH137" s="122">
        <f t="shared" si="12"/>
        <v>0</v>
      </c>
      <c r="BI137" s="122">
        <f t="shared" si="13"/>
        <v>0</v>
      </c>
      <c r="BJ137" s="18" t="s">
        <v>87</v>
      </c>
      <c r="BK137" s="122">
        <f t="shared" si="14"/>
        <v>0</v>
      </c>
      <c r="BL137" s="18" t="s">
        <v>569</v>
      </c>
      <c r="BM137" s="227" t="s">
        <v>253</v>
      </c>
    </row>
    <row r="138" spans="1:65" s="2" customFormat="1" ht="24.2" customHeight="1">
      <c r="A138" s="36"/>
      <c r="B138" s="37"/>
      <c r="C138" s="272" t="s">
        <v>122</v>
      </c>
      <c r="D138" s="272" t="s">
        <v>489</v>
      </c>
      <c r="E138" s="273" t="s">
        <v>1883</v>
      </c>
      <c r="F138" s="274" t="s">
        <v>1884</v>
      </c>
      <c r="G138" s="275" t="s">
        <v>287</v>
      </c>
      <c r="H138" s="276">
        <v>29</v>
      </c>
      <c r="I138" s="277"/>
      <c r="J138" s="278">
        <f t="shared" si="5"/>
        <v>0</v>
      </c>
      <c r="K138" s="279"/>
      <c r="L138" s="280"/>
      <c r="M138" s="281" t="s">
        <v>1</v>
      </c>
      <c r="N138" s="282" t="s">
        <v>43</v>
      </c>
      <c r="O138" s="73"/>
      <c r="P138" s="225">
        <f t="shared" si="6"/>
        <v>0</v>
      </c>
      <c r="Q138" s="225">
        <v>0</v>
      </c>
      <c r="R138" s="225">
        <f t="shared" si="7"/>
        <v>0</v>
      </c>
      <c r="S138" s="225">
        <v>0</v>
      </c>
      <c r="T138" s="226">
        <f t="shared" si="8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1486</v>
      </c>
      <c r="AT138" s="227" t="s">
        <v>489</v>
      </c>
      <c r="AU138" s="227" t="s">
        <v>81</v>
      </c>
      <c r="AY138" s="18" t="s">
        <v>202</v>
      </c>
      <c r="BE138" s="122">
        <f t="shared" si="9"/>
        <v>0</v>
      </c>
      <c r="BF138" s="122">
        <f t="shared" si="10"/>
        <v>0</v>
      </c>
      <c r="BG138" s="122">
        <f t="shared" si="11"/>
        <v>0</v>
      </c>
      <c r="BH138" s="122">
        <f t="shared" si="12"/>
        <v>0</v>
      </c>
      <c r="BI138" s="122">
        <f t="shared" si="13"/>
        <v>0</v>
      </c>
      <c r="BJ138" s="18" t="s">
        <v>87</v>
      </c>
      <c r="BK138" s="122">
        <f t="shared" si="14"/>
        <v>0</v>
      </c>
      <c r="BL138" s="18" t="s">
        <v>569</v>
      </c>
      <c r="BM138" s="227" t="s">
        <v>266</v>
      </c>
    </row>
    <row r="139" spans="1:65" s="2" customFormat="1" ht="24.2" customHeight="1">
      <c r="A139" s="36"/>
      <c r="B139" s="37"/>
      <c r="C139" s="272" t="s">
        <v>239</v>
      </c>
      <c r="D139" s="272" t="s">
        <v>489</v>
      </c>
      <c r="E139" s="273" t="s">
        <v>1885</v>
      </c>
      <c r="F139" s="274" t="s">
        <v>1886</v>
      </c>
      <c r="G139" s="275" t="s">
        <v>287</v>
      </c>
      <c r="H139" s="276">
        <v>2</v>
      </c>
      <c r="I139" s="277"/>
      <c r="J139" s="278">
        <f t="shared" si="5"/>
        <v>0</v>
      </c>
      <c r="K139" s="279"/>
      <c r="L139" s="280"/>
      <c r="M139" s="281" t="s">
        <v>1</v>
      </c>
      <c r="N139" s="282" t="s">
        <v>43</v>
      </c>
      <c r="O139" s="73"/>
      <c r="P139" s="225">
        <f t="shared" si="6"/>
        <v>0</v>
      </c>
      <c r="Q139" s="225">
        <v>0</v>
      </c>
      <c r="R139" s="225">
        <f t="shared" si="7"/>
        <v>0</v>
      </c>
      <c r="S139" s="225">
        <v>0</v>
      </c>
      <c r="T139" s="226">
        <f t="shared" si="8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1486</v>
      </c>
      <c r="AT139" s="227" t="s">
        <v>489</v>
      </c>
      <c r="AU139" s="227" t="s">
        <v>81</v>
      </c>
      <c r="AY139" s="18" t="s">
        <v>202</v>
      </c>
      <c r="BE139" s="122">
        <f t="shared" si="9"/>
        <v>0</v>
      </c>
      <c r="BF139" s="122">
        <f t="shared" si="10"/>
        <v>0</v>
      </c>
      <c r="BG139" s="122">
        <f t="shared" si="11"/>
        <v>0</v>
      </c>
      <c r="BH139" s="122">
        <f t="shared" si="12"/>
        <v>0</v>
      </c>
      <c r="BI139" s="122">
        <f t="shared" si="13"/>
        <v>0</v>
      </c>
      <c r="BJ139" s="18" t="s">
        <v>87</v>
      </c>
      <c r="BK139" s="122">
        <f t="shared" si="14"/>
        <v>0</v>
      </c>
      <c r="BL139" s="18" t="s">
        <v>569</v>
      </c>
      <c r="BM139" s="227" t="s">
        <v>276</v>
      </c>
    </row>
    <row r="140" spans="1:65" s="2" customFormat="1" ht="24.2" customHeight="1">
      <c r="A140" s="36"/>
      <c r="B140" s="37"/>
      <c r="C140" s="272" t="s">
        <v>244</v>
      </c>
      <c r="D140" s="272" t="s">
        <v>489</v>
      </c>
      <c r="E140" s="273" t="s">
        <v>1887</v>
      </c>
      <c r="F140" s="274" t="s">
        <v>1888</v>
      </c>
      <c r="G140" s="275" t="s">
        <v>287</v>
      </c>
      <c r="H140" s="276">
        <v>4</v>
      </c>
      <c r="I140" s="277"/>
      <c r="J140" s="278">
        <f t="shared" si="5"/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81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569</v>
      </c>
      <c r="BM140" s="227" t="s">
        <v>289</v>
      </c>
    </row>
    <row r="141" spans="1:65" s="2" customFormat="1" ht="24.2" customHeight="1">
      <c r="A141" s="36"/>
      <c r="B141" s="37"/>
      <c r="C141" s="272" t="s">
        <v>249</v>
      </c>
      <c r="D141" s="272" t="s">
        <v>489</v>
      </c>
      <c r="E141" s="273" t="s">
        <v>1889</v>
      </c>
      <c r="F141" s="274" t="s">
        <v>1884</v>
      </c>
      <c r="G141" s="275" t="s">
        <v>287</v>
      </c>
      <c r="H141" s="276">
        <v>14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81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322</v>
      </c>
    </row>
    <row r="142" spans="1:65" s="2" customFormat="1" ht="24.2" customHeight="1">
      <c r="A142" s="36"/>
      <c r="B142" s="37"/>
      <c r="C142" s="272" t="s">
        <v>253</v>
      </c>
      <c r="D142" s="272" t="s">
        <v>489</v>
      </c>
      <c r="E142" s="273" t="s">
        <v>1890</v>
      </c>
      <c r="F142" s="274" t="s">
        <v>1891</v>
      </c>
      <c r="G142" s="275" t="s">
        <v>287</v>
      </c>
      <c r="H142" s="276">
        <v>4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81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7</v>
      </c>
    </row>
    <row r="143" spans="1:65" s="2" customFormat="1" ht="24.2" customHeight="1">
      <c r="A143" s="36"/>
      <c r="B143" s="37"/>
      <c r="C143" s="272" t="s">
        <v>125</v>
      </c>
      <c r="D143" s="272" t="s">
        <v>489</v>
      </c>
      <c r="E143" s="273" t="s">
        <v>76</v>
      </c>
      <c r="F143" s="274" t="s">
        <v>1892</v>
      </c>
      <c r="G143" s="275" t="s">
        <v>287</v>
      </c>
      <c r="H143" s="276">
        <v>4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81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343</v>
      </c>
    </row>
    <row r="144" spans="1:65" s="2" customFormat="1" ht="24.2" customHeight="1">
      <c r="A144" s="36"/>
      <c r="B144" s="37"/>
      <c r="C144" s="272" t="s">
        <v>266</v>
      </c>
      <c r="D144" s="272" t="s">
        <v>489</v>
      </c>
      <c r="E144" s="273" t="s">
        <v>1893</v>
      </c>
      <c r="F144" s="274" t="s">
        <v>1894</v>
      </c>
      <c r="G144" s="275" t="s">
        <v>287</v>
      </c>
      <c r="H144" s="276">
        <v>4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81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351</v>
      </c>
    </row>
    <row r="145" spans="1:65" s="2" customFormat="1" ht="14.45" customHeight="1">
      <c r="A145" s="36"/>
      <c r="B145" s="37"/>
      <c r="C145" s="272" t="s">
        <v>271</v>
      </c>
      <c r="D145" s="272" t="s">
        <v>489</v>
      </c>
      <c r="E145" s="273" t="s">
        <v>1895</v>
      </c>
      <c r="F145" s="274" t="s">
        <v>1896</v>
      </c>
      <c r="G145" s="275" t="s">
        <v>287</v>
      </c>
      <c r="H145" s="276">
        <v>4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81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359</v>
      </c>
    </row>
    <row r="146" spans="1:65" s="2" customFormat="1" ht="24.2" customHeight="1">
      <c r="A146" s="36"/>
      <c r="B146" s="37"/>
      <c r="C146" s="272" t="s">
        <v>276</v>
      </c>
      <c r="D146" s="272" t="s">
        <v>489</v>
      </c>
      <c r="E146" s="273" t="s">
        <v>1897</v>
      </c>
      <c r="F146" s="274" t="s">
        <v>1880</v>
      </c>
      <c r="G146" s="275" t="s">
        <v>287</v>
      </c>
      <c r="H146" s="276">
        <v>1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81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368</v>
      </c>
    </row>
    <row r="147" spans="1:65" s="2" customFormat="1" ht="14.45" customHeight="1">
      <c r="A147" s="36"/>
      <c r="B147" s="37"/>
      <c r="C147" s="272" t="s">
        <v>284</v>
      </c>
      <c r="D147" s="272" t="s">
        <v>489</v>
      </c>
      <c r="E147" s="273" t="s">
        <v>1898</v>
      </c>
      <c r="F147" s="274" t="s">
        <v>1882</v>
      </c>
      <c r="G147" s="275" t="s">
        <v>287</v>
      </c>
      <c r="H147" s="276">
        <v>5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81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379</v>
      </c>
    </row>
    <row r="148" spans="1:65" s="2" customFormat="1" ht="24.2" customHeight="1">
      <c r="A148" s="36"/>
      <c r="B148" s="37"/>
      <c r="C148" s="272" t="s">
        <v>289</v>
      </c>
      <c r="D148" s="272" t="s">
        <v>489</v>
      </c>
      <c r="E148" s="273" t="s">
        <v>1897</v>
      </c>
      <c r="F148" s="274" t="s">
        <v>1880</v>
      </c>
      <c r="G148" s="275" t="s">
        <v>287</v>
      </c>
      <c r="H148" s="276">
        <v>3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81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390</v>
      </c>
    </row>
    <row r="149" spans="1:65" s="2" customFormat="1" ht="14.45" customHeight="1">
      <c r="A149" s="36"/>
      <c r="B149" s="37"/>
      <c r="C149" s="272" t="s">
        <v>301</v>
      </c>
      <c r="D149" s="272" t="s">
        <v>489</v>
      </c>
      <c r="E149" s="273" t="s">
        <v>1898</v>
      </c>
      <c r="F149" s="274" t="s">
        <v>1882</v>
      </c>
      <c r="G149" s="275" t="s">
        <v>287</v>
      </c>
      <c r="H149" s="276">
        <v>15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81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400</v>
      </c>
    </row>
    <row r="150" spans="1:65" s="2" customFormat="1" ht="14.45" customHeight="1">
      <c r="A150" s="36"/>
      <c r="B150" s="37"/>
      <c r="C150" s="272" t="s">
        <v>322</v>
      </c>
      <c r="D150" s="272" t="s">
        <v>489</v>
      </c>
      <c r="E150" s="273" t="s">
        <v>1899</v>
      </c>
      <c r="F150" s="274" t="s">
        <v>1900</v>
      </c>
      <c r="G150" s="275" t="s">
        <v>287</v>
      </c>
      <c r="H150" s="276">
        <v>2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1486</v>
      </c>
      <c r="AT150" s="227" t="s">
        <v>489</v>
      </c>
      <c r="AU150" s="227" t="s">
        <v>81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420</v>
      </c>
    </row>
    <row r="151" spans="1:65" s="2" customFormat="1" ht="14.45" customHeight="1">
      <c r="A151" s="36"/>
      <c r="B151" s="37"/>
      <c r="C151" s="272" t="s">
        <v>328</v>
      </c>
      <c r="D151" s="272" t="s">
        <v>489</v>
      </c>
      <c r="E151" s="273" t="s">
        <v>1901</v>
      </c>
      <c r="F151" s="274" t="s">
        <v>1902</v>
      </c>
      <c r="G151" s="275" t="s">
        <v>287</v>
      </c>
      <c r="H151" s="276">
        <v>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81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430</v>
      </c>
    </row>
    <row r="152" spans="1:65" s="2" customFormat="1" ht="14.45" customHeight="1">
      <c r="A152" s="36"/>
      <c r="B152" s="37"/>
      <c r="C152" s="272" t="s">
        <v>7</v>
      </c>
      <c r="D152" s="272" t="s">
        <v>489</v>
      </c>
      <c r="E152" s="273" t="s">
        <v>1903</v>
      </c>
      <c r="F152" s="274" t="s">
        <v>1904</v>
      </c>
      <c r="G152" s="275" t="s">
        <v>287</v>
      </c>
      <c r="H152" s="276">
        <v>1</v>
      </c>
      <c r="I152" s="277"/>
      <c r="J152" s="278">
        <f t="shared" si="5"/>
        <v>0</v>
      </c>
      <c r="K152" s="279"/>
      <c r="L152" s="280"/>
      <c r="M152" s="281" t="s">
        <v>1</v>
      </c>
      <c r="N152" s="282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1486</v>
      </c>
      <c r="AT152" s="227" t="s">
        <v>489</v>
      </c>
      <c r="AU152" s="227" t="s">
        <v>81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447</v>
      </c>
    </row>
    <row r="153" spans="1:65" s="2" customFormat="1" ht="14.45" customHeight="1">
      <c r="A153" s="36"/>
      <c r="B153" s="37"/>
      <c r="C153" s="272" t="s">
        <v>339</v>
      </c>
      <c r="D153" s="272" t="s">
        <v>489</v>
      </c>
      <c r="E153" s="273" t="s">
        <v>1905</v>
      </c>
      <c r="F153" s="274" t="s">
        <v>1906</v>
      </c>
      <c r="G153" s="275" t="s">
        <v>287</v>
      </c>
      <c r="H153" s="276">
        <v>1</v>
      </c>
      <c r="I153" s="277"/>
      <c r="J153" s="278">
        <f t="shared" si="5"/>
        <v>0</v>
      </c>
      <c r="K153" s="279"/>
      <c r="L153" s="280"/>
      <c r="M153" s="289" t="s">
        <v>1</v>
      </c>
      <c r="N153" s="290" t="s">
        <v>43</v>
      </c>
      <c r="O153" s="286"/>
      <c r="P153" s="287">
        <f t="shared" si="6"/>
        <v>0</v>
      </c>
      <c r="Q153" s="287">
        <v>0</v>
      </c>
      <c r="R153" s="287">
        <f t="shared" si="7"/>
        <v>0</v>
      </c>
      <c r="S153" s="287">
        <v>0</v>
      </c>
      <c r="T153" s="288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1486</v>
      </c>
      <c r="AT153" s="227" t="s">
        <v>489</v>
      </c>
      <c r="AU153" s="227" t="s">
        <v>81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458</v>
      </c>
    </row>
    <row r="154" spans="1:65" s="2" customFormat="1" ht="6.95" customHeight="1">
      <c r="A154" s="36"/>
      <c r="B154" s="56"/>
      <c r="C154" s="57"/>
      <c r="D154" s="57"/>
      <c r="E154" s="57"/>
      <c r="F154" s="57"/>
      <c r="G154" s="57"/>
      <c r="H154" s="57"/>
      <c r="I154" s="57"/>
      <c r="J154" s="57"/>
      <c r="K154" s="57"/>
      <c r="L154" s="39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algorithmName="SHA-512" hashValue="0bvESbV53FPDtGzalW+ND9TTCy5Nzt1x+tdq80lejKH1M9JmA2pf6gZVVZTZrPRtqSvg5GtaZ4d7ivKgKLdlbQ==" saltValue="hcBA9pZ9m6bTyFjylQeqRhzMuC+WM2Acp2eIku1RGevEJyAtSKhQZZtx14c137TMNPJ4gY9pOvS95ZJHsBdZ1A==" spinCount="100000" sheet="1" objects="1" scenarios="1" formatColumns="0" formatRows="0" autoFilter="0"/>
  <autoFilter ref="C130:K153"/>
  <mergeCells count="17">
    <mergeCell ref="E123:H123"/>
    <mergeCell ref="L2:V2"/>
    <mergeCell ref="D105:F105"/>
    <mergeCell ref="D106:F106"/>
    <mergeCell ref="D107:F107"/>
    <mergeCell ref="E119:H119"/>
    <mergeCell ref="E121:H121"/>
    <mergeCell ref="E85:H85"/>
    <mergeCell ref="E87:H87"/>
    <mergeCell ref="E89:H89"/>
    <mergeCell ref="D103:F103"/>
    <mergeCell ref="D104:F10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5"/>
  <sheetViews>
    <sheetView showGridLines="0" topLeftCell="A15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100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1907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J106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ROUND((SUM(BE106:BE113) + SUM(BE135:BE184)),  2)</f>
        <v>0</v>
      </c>
      <c r="G37" s="36"/>
      <c r="H37" s="36"/>
      <c r="I37" s="146">
        <v>0.2</v>
      </c>
      <c r="J37" s="145">
        <f>ROUND(((SUM(BE106:BE113) + SUM(BE135:BE184))*I37),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ROUND((SUM(BF106:BF113) + SUM(BF135:BF184)),  2)</f>
        <v>0</v>
      </c>
      <c r="G38" s="36"/>
      <c r="H38" s="36"/>
      <c r="I38" s="146">
        <v>0.2</v>
      </c>
      <c r="J38" s="145">
        <f>ROUND(((SUM(BF106:BF113) + SUM(BF135:BF184))*I38),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ROUND((SUM(BG106:BG113) + SUM(BG135:BG184)),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ROUND((SUM(BH106:BH113) + SUM(BH135:BH184)),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ROUND((SUM(BI106:BI113) + SUM(BI135:BI184)),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21M-2 - Dodávky -Rozvádzače-Špecifikácia hlavnej výzbroje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J135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1908</v>
      </c>
      <c r="E99" s="171"/>
      <c r="F99" s="171"/>
      <c r="G99" s="171"/>
      <c r="H99" s="171"/>
      <c r="I99" s="171"/>
      <c r="J99" s="172">
        <f>J136</f>
        <v>0</v>
      </c>
      <c r="K99" s="169"/>
      <c r="L99" s="173"/>
    </row>
    <row r="100" spans="1:65" s="10" customFormat="1" ht="19.899999999999999" customHeight="1">
      <c r="B100" s="174"/>
      <c r="C100" s="106"/>
      <c r="D100" s="175" t="s">
        <v>1909</v>
      </c>
      <c r="E100" s="176"/>
      <c r="F100" s="176"/>
      <c r="G100" s="176"/>
      <c r="H100" s="176"/>
      <c r="I100" s="176"/>
      <c r="J100" s="177">
        <f>J137</f>
        <v>0</v>
      </c>
      <c r="K100" s="106"/>
      <c r="L100" s="178"/>
    </row>
    <row r="101" spans="1:65" s="9" customFormat="1" ht="24.95" customHeight="1">
      <c r="B101" s="168"/>
      <c r="C101" s="169"/>
      <c r="D101" s="170" t="s">
        <v>1910</v>
      </c>
      <c r="E101" s="171"/>
      <c r="F101" s="171"/>
      <c r="G101" s="171"/>
      <c r="H101" s="171"/>
      <c r="I101" s="171"/>
      <c r="J101" s="172">
        <f>J163</f>
        <v>0</v>
      </c>
      <c r="K101" s="169"/>
      <c r="L101" s="173"/>
    </row>
    <row r="102" spans="1:65" s="9" customFormat="1" ht="24.95" customHeight="1">
      <c r="B102" s="168"/>
      <c r="C102" s="169"/>
      <c r="D102" s="170" t="s">
        <v>1911</v>
      </c>
      <c r="E102" s="171"/>
      <c r="F102" s="171"/>
      <c r="G102" s="171"/>
      <c r="H102" s="171"/>
      <c r="I102" s="171"/>
      <c r="J102" s="172">
        <f>J181</f>
        <v>0</v>
      </c>
      <c r="K102" s="169"/>
      <c r="L102" s="173"/>
    </row>
    <row r="103" spans="1:65" s="10" customFormat="1" ht="19.899999999999999" customHeight="1">
      <c r="B103" s="174"/>
      <c r="C103" s="106"/>
      <c r="D103" s="175" t="s">
        <v>1912</v>
      </c>
      <c r="E103" s="176"/>
      <c r="F103" s="176"/>
      <c r="G103" s="176"/>
      <c r="H103" s="176"/>
      <c r="I103" s="176"/>
      <c r="J103" s="177">
        <f>J182</f>
        <v>0</v>
      </c>
      <c r="K103" s="106"/>
      <c r="L103" s="178"/>
    </row>
    <row r="104" spans="1:65" s="2" customFormat="1" ht="21.75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6.95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2" customFormat="1" ht="29.25" customHeight="1">
      <c r="A106" s="36"/>
      <c r="B106" s="37"/>
      <c r="C106" s="167" t="s">
        <v>179</v>
      </c>
      <c r="D106" s="38"/>
      <c r="E106" s="38"/>
      <c r="F106" s="38"/>
      <c r="G106" s="38"/>
      <c r="H106" s="38"/>
      <c r="I106" s="38"/>
      <c r="J106" s="179">
        <f>ROUND(J107 + J108 + J109 + J110 + J111 + J112,2)</f>
        <v>0</v>
      </c>
      <c r="K106" s="38"/>
      <c r="L106" s="53"/>
      <c r="N106" s="180" t="s">
        <v>41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5" s="2" customFormat="1" ht="18" customHeight="1">
      <c r="A107" s="36"/>
      <c r="B107" s="37"/>
      <c r="C107" s="38"/>
      <c r="D107" s="345" t="s">
        <v>180</v>
      </c>
      <c r="E107" s="344"/>
      <c r="F107" s="344"/>
      <c r="G107" s="38"/>
      <c r="H107" s="38"/>
      <c r="I107" s="38"/>
      <c r="J107" s="119">
        <v>0</v>
      </c>
      <c r="K107" s="38"/>
      <c r="L107" s="181"/>
      <c r="M107" s="182"/>
      <c r="N107" s="183" t="s">
        <v>43</v>
      </c>
      <c r="O107" s="182"/>
      <c r="P107" s="182"/>
      <c r="Q107" s="182"/>
      <c r="R107" s="182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5" t="s">
        <v>181</v>
      </c>
      <c r="AZ107" s="182"/>
      <c r="BA107" s="182"/>
      <c r="BB107" s="182"/>
      <c r="BC107" s="182"/>
      <c r="BD107" s="182"/>
      <c r="BE107" s="186">
        <f t="shared" ref="BE107:BE112" si="0">IF(N107="základná",J107,0)</f>
        <v>0</v>
      </c>
      <c r="BF107" s="186">
        <f t="shared" ref="BF107:BF112" si="1">IF(N107="znížená",J107,0)</f>
        <v>0</v>
      </c>
      <c r="BG107" s="186">
        <f t="shared" ref="BG107:BG112" si="2">IF(N107="zákl. prenesená",J107,0)</f>
        <v>0</v>
      </c>
      <c r="BH107" s="186">
        <f t="shared" ref="BH107:BH112" si="3">IF(N107="zníž. prenesená",J107,0)</f>
        <v>0</v>
      </c>
      <c r="BI107" s="186">
        <f t="shared" ref="BI107:BI112" si="4">IF(N107="nulová",J107,0)</f>
        <v>0</v>
      </c>
      <c r="BJ107" s="185" t="s">
        <v>87</v>
      </c>
      <c r="BK107" s="182"/>
      <c r="BL107" s="182"/>
      <c r="BM107" s="182"/>
    </row>
    <row r="108" spans="1:65" s="2" customFormat="1" ht="18" customHeight="1">
      <c r="A108" s="36"/>
      <c r="B108" s="37"/>
      <c r="C108" s="38"/>
      <c r="D108" s="345" t="s">
        <v>182</v>
      </c>
      <c r="E108" s="344"/>
      <c r="F108" s="344"/>
      <c r="G108" s="38"/>
      <c r="H108" s="38"/>
      <c r="I108" s="38"/>
      <c r="J108" s="119"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181</v>
      </c>
      <c r="AZ108" s="182"/>
      <c r="BA108" s="182"/>
      <c r="BB108" s="182"/>
      <c r="BC108" s="182"/>
      <c r="BD108" s="182"/>
      <c r="BE108" s="186">
        <f t="shared" si="0"/>
        <v>0</v>
      </c>
      <c r="BF108" s="186">
        <f t="shared" si="1"/>
        <v>0</v>
      </c>
      <c r="BG108" s="186">
        <f t="shared" si="2"/>
        <v>0</v>
      </c>
      <c r="BH108" s="186">
        <f t="shared" si="3"/>
        <v>0</v>
      </c>
      <c r="BI108" s="186">
        <f t="shared" si="4"/>
        <v>0</v>
      </c>
      <c r="BJ108" s="185" t="s">
        <v>87</v>
      </c>
      <c r="BK108" s="182"/>
      <c r="BL108" s="182"/>
      <c r="BM108" s="182"/>
    </row>
    <row r="109" spans="1:65" s="2" customFormat="1" ht="18" customHeight="1">
      <c r="A109" s="36"/>
      <c r="B109" s="37"/>
      <c r="C109" s="38"/>
      <c r="D109" s="345" t="s">
        <v>183</v>
      </c>
      <c r="E109" s="344"/>
      <c r="F109" s="344"/>
      <c r="G109" s="38"/>
      <c r="H109" s="38"/>
      <c r="I109" s="38"/>
      <c r="J109" s="119">
        <v>0</v>
      </c>
      <c r="K109" s="38"/>
      <c r="L109" s="181"/>
      <c r="M109" s="182"/>
      <c r="N109" s="183" t="s">
        <v>43</v>
      </c>
      <c r="O109" s="182"/>
      <c r="P109" s="182"/>
      <c r="Q109" s="182"/>
      <c r="R109" s="182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5" t="s">
        <v>181</v>
      </c>
      <c r="AZ109" s="182"/>
      <c r="BA109" s="182"/>
      <c r="BB109" s="182"/>
      <c r="BC109" s="182"/>
      <c r="BD109" s="182"/>
      <c r="BE109" s="186">
        <f t="shared" si="0"/>
        <v>0</v>
      </c>
      <c r="BF109" s="186">
        <f t="shared" si="1"/>
        <v>0</v>
      </c>
      <c r="BG109" s="186">
        <f t="shared" si="2"/>
        <v>0</v>
      </c>
      <c r="BH109" s="186">
        <f t="shared" si="3"/>
        <v>0</v>
      </c>
      <c r="BI109" s="186">
        <f t="shared" si="4"/>
        <v>0</v>
      </c>
      <c r="BJ109" s="185" t="s">
        <v>87</v>
      </c>
      <c r="BK109" s="182"/>
      <c r="BL109" s="182"/>
      <c r="BM109" s="182"/>
    </row>
    <row r="110" spans="1:65" s="2" customFormat="1" ht="18" customHeight="1">
      <c r="A110" s="36"/>
      <c r="B110" s="37"/>
      <c r="C110" s="38"/>
      <c r="D110" s="345" t="s">
        <v>184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si="0"/>
        <v>0</v>
      </c>
      <c r="BF110" s="186">
        <f t="shared" si="1"/>
        <v>0</v>
      </c>
      <c r="BG110" s="186">
        <f t="shared" si="2"/>
        <v>0</v>
      </c>
      <c r="BH110" s="186">
        <f t="shared" si="3"/>
        <v>0</v>
      </c>
      <c r="BI110" s="186">
        <f t="shared" si="4"/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345" t="s">
        <v>185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118" t="s">
        <v>186</v>
      </c>
      <c r="E112" s="38"/>
      <c r="F112" s="38"/>
      <c r="G112" s="38"/>
      <c r="H112" s="38"/>
      <c r="I112" s="38"/>
      <c r="J112" s="119">
        <f>ROUND(J32*T112,2)</f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187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31" s="2" customFormat="1" ht="11.25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s="2" customFormat="1" ht="29.25" customHeight="1">
      <c r="A114" s="36"/>
      <c r="B114" s="37"/>
      <c r="C114" s="126" t="s">
        <v>151</v>
      </c>
      <c r="D114" s="127"/>
      <c r="E114" s="127"/>
      <c r="F114" s="127"/>
      <c r="G114" s="127"/>
      <c r="H114" s="127"/>
      <c r="I114" s="127"/>
      <c r="J114" s="128">
        <f>ROUND(J98+J106,2)</f>
        <v>0</v>
      </c>
      <c r="K114" s="127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31" s="2" customFormat="1" ht="6.95" customHeight="1">
      <c r="A115" s="36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pans="1:31" s="2" customFormat="1" ht="6.95" customHeight="1">
      <c r="A119" s="36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2" customFormat="1" ht="24.95" customHeight="1">
      <c r="A120" s="36"/>
      <c r="B120" s="37"/>
      <c r="C120" s="24" t="s">
        <v>188</v>
      </c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s="2" customFormat="1" ht="6.95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12" customHeight="1">
      <c r="A122" s="36"/>
      <c r="B122" s="37"/>
      <c r="C122" s="30" t="s">
        <v>15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26.25" customHeight="1">
      <c r="A123" s="36"/>
      <c r="B123" s="37"/>
      <c r="C123" s="38"/>
      <c r="D123" s="38"/>
      <c r="E123" s="353" t="str">
        <f>E7</f>
        <v>Rekonštrukcia Spišského hradu, Románsky palác a Západné paláce II.etapa</v>
      </c>
      <c r="F123" s="354"/>
      <c r="G123" s="354"/>
      <c r="H123" s="354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1" customFormat="1" ht="12" customHeight="1">
      <c r="B124" s="22"/>
      <c r="C124" s="30" t="s">
        <v>153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pans="1:31" s="2" customFormat="1" ht="16.5" customHeight="1">
      <c r="A125" s="36"/>
      <c r="B125" s="37"/>
      <c r="C125" s="38"/>
      <c r="D125" s="38"/>
      <c r="E125" s="353" t="s">
        <v>154</v>
      </c>
      <c r="F125" s="355"/>
      <c r="G125" s="355"/>
      <c r="H125" s="355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12" customHeight="1">
      <c r="A126" s="36"/>
      <c r="B126" s="37"/>
      <c r="C126" s="30" t="s">
        <v>1260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16.5" customHeight="1">
      <c r="A127" s="36"/>
      <c r="B127" s="37"/>
      <c r="C127" s="38"/>
      <c r="D127" s="38"/>
      <c r="E127" s="339" t="str">
        <f>E11</f>
        <v>21M-2 - Dodávky -Rozvádzače-Špecifikácia hlavnej výzbroje</v>
      </c>
      <c r="F127" s="355"/>
      <c r="G127" s="355"/>
      <c r="H127" s="355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6.95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2" customHeight="1">
      <c r="A129" s="36"/>
      <c r="B129" s="37"/>
      <c r="C129" s="30" t="s">
        <v>19</v>
      </c>
      <c r="D129" s="38"/>
      <c r="E129" s="38"/>
      <c r="F129" s="28" t="str">
        <f>F14</f>
        <v xml:space="preserve"> </v>
      </c>
      <c r="G129" s="38"/>
      <c r="H129" s="38"/>
      <c r="I129" s="30" t="s">
        <v>21</v>
      </c>
      <c r="J129" s="68" t="str">
        <f>IF(J14="","",J14)</f>
        <v>20. 3. 2021</v>
      </c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6.95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25.7" customHeight="1">
      <c r="A131" s="36"/>
      <c r="B131" s="37"/>
      <c r="C131" s="30" t="s">
        <v>23</v>
      </c>
      <c r="D131" s="38"/>
      <c r="E131" s="38"/>
      <c r="F131" s="28" t="str">
        <f>E17</f>
        <v>Slovenské národné múzeum Bratislava</v>
      </c>
      <c r="G131" s="38"/>
      <c r="H131" s="38"/>
      <c r="I131" s="30" t="s">
        <v>29</v>
      </c>
      <c r="J131" s="33" t="str">
        <f>E23</f>
        <v>Štúdio J  J s.r.o. Levoča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5.2" customHeight="1">
      <c r="A132" s="36"/>
      <c r="B132" s="37"/>
      <c r="C132" s="30" t="s">
        <v>27</v>
      </c>
      <c r="D132" s="38"/>
      <c r="E132" s="38"/>
      <c r="F132" s="28" t="str">
        <f>IF(E20="","",E20)</f>
        <v>Vyplň údaj</v>
      </c>
      <c r="G132" s="38"/>
      <c r="H132" s="38"/>
      <c r="I132" s="30" t="s">
        <v>31</v>
      </c>
      <c r="J132" s="33" t="str">
        <f>E26</f>
        <v>Anna Hricová</v>
      </c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0.35" customHeight="1">
      <c r="A133" s="36"/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11" customFormat="1" ht="29.25" customHeight="1">
      <c r="A134" s="187"/>
      <c r="B134" s="188"/>
      <c r="C134" s="189" t="s">
        <v>189</v>
      </c>
      <c r="D134" s="190" t="s">
        <v>62</v>
      </c>
      <c r="E134" s="190" t="s">
        <v>58</v>
      </c>
      <c r="F134" s="190" t="s">
        <v>59</v>
      </c>
      <c r="G134" s="190" t="s">
        <v>190</v>
      </c>
      <c r="H134" s="190" t="s">
        <v>191</v>
      </c>
      <c r="I134" s="190" t="s">
        <v>192</v>
      </c>
      <c r="J134" s="191" t="s">
        <v>158</v>
      </c>
      <c r="K134" s="192" t="s">
        <v>193</v>
      </c>
      <c r="L134" s="193"/>
      <c r="M134" s="77" t="s">
        <v>1</v>
      </c>
      <c r="N134" s="78" t="s">
        <v>41</v>
      </c>
      <c r="O134" s="78" t="s">
        <v>194</v>
      </c>
      <c r="P134" s="78" t="s">
        <v>195</v>
      </c>
      <c r="Q134" s="78" t="s">
        <v>196</v>
      </c>
      <c r="R134" s="78" t="s">
        <v>197</v>
      </c>
      <c r="S134" s="78" t="s">
        <v>198</v>
      </c>
      <c r="T134" s="79" t="s">
        <v>199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</row>
    <row r="135" spans="1:65" s="2" customFormat="1" ht="22.9" customHeight="1">
      <c r="A135" s="36"/>
      <c r="B135" s="37"/>
      <c r="C135" s="84" t="s">
        <v>155</v>
      </c>
      <c r="D135" s="38"/>
      <c r="E135" s="38"/>
      <c r="F135" s="38"/>
      <c r="G135" s="38"/>
      <c r="H135" s="38"/>
      <c r="I135" s="38"/>
      <c r="J135" s="194">
        <f>BK135</f>
        <v>0</v>
      </c>
      <c r="K135" s="38"/>
      <c r="L135" s="39"/>
      <c r="M135" s="80"/>
      <c r="N135" s="195"/>
      <c r="O135" s="81"/>
      <c r="P135" s="196">
        <f>P136+P163+P181</f>
        <v>0</v>
      </c>
      <c r="Q135" s="81"/>
      <c r="R135" s="196">
        <f>R136+R163+R181</f>
        <v>0</v>
      </c>
      <c r="S135" s="81"/>
      <c r="T135" s="197">
        <f>T136+T163+T181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76</v>
      </c>
      <c r="AU135" s="18" t="s">
        <v>160</v>
      </c>
      <c r="BK135" s="198">
        <f>BK136+BK163+BK181</f>
        <v>0</v>
      </c>
    </row>
    <row r="136" spans="1:65" s="12" customFormat="1" ht="25.9" customHeight="1">
      <c r="B136" s="199"/>
      <c r="C136" s="200"/>
      <c r="D136" s="201" t="s">
        <v>76</v>
      </c>
      <c r="E136" s="202" t="s">
        <v>98</v>
      </c>
      <c r="F136" s="202" t="s">
        <v>1913</v>
      </c>
      <c r="G136" s="200"/>
      <c r="H136" s="200"/>
      <c r="I136" s="203"/>
      <c r="J136" s="204">
        <f>BK136</f>
        <v>0</v>
      </c>
      <c r="K136" s="200"/>
      <c r="L136" s="205"/>
      <c r="M136" s="206"/>
      <c r="N136" s="207"/>
      <c r="O136" s="207"/>
      <c r="P136" s="208">
        <f>P137</f>
        <v>0</v>
      </c>
      <c r="Q136" s="207"/>
      <c r="R136" s="208">
        <f>R137</f>
        <v>0</v>
      </c>
      <c r="S136" s="207"/>
      <c r="T136" s="209">
        <f>T137</f>
        <v>0</v>
      </c>
      <c r="AR136" s="210" t="s">
        <v>81</v>
      </c>
      <c r="AT136" s="211" t="s">
        <v>76</v>
      </c>
      <c r="AU136" s="211" t="s">
        <v>77</v>
      </c>
      <c r="AY136" s="210" t="s">
        <v>202</v>
      </c>
      <c r="BK136" s="212">
        <f>BK137</f>
        <v>0</v>
      </c>
    </row>
    <row r="137" spans="1:65" s="12" customFormat="1" ht="22.9" customHeight="1">
      <c r="B137" s="199"/>
      <c r="C137" s="200"/>
      <c r="D137" s="201" t="s">
        <v>76</v>
      </c>
      <c r="E137" s="213" t="s">
        <v>1914</v>
      </c>
      <c r="F137" s="213" t="s">
        <v>1914</v>
      </c>
      <c r="G137" s="200"/>
      <c r="H137" s="200"/>
      <c r="I137" s="203"/>
      <c r="J137" s="214">
        <f>BK137</f>
        <v>0</v>
      </c>
      <c r="K137" s="200"/>
      <c r="L137" s="205"/>
      <c r="M137" s="206"/>
      <c r="N137" s="207"/>
      <c r="O137" s="207"/>
      <c r="P137" s="208">
        <f>SUM(P138:P162)</f>
        <v>0</v>
      </c>
      <c r="Q137" s="207"/>
      <c r="R137" s="208">
        <f>SUM(R138:R162)</f>
        <v>0</v>
      </c>
      <c r="S137" s="207"/>
      <c r="T137" s="209">
        <f>SUM(T138:T162)</f>
        <v>0</v>
      </c>
      <c r="AR137" s="210" t="s">
        <v>81</v>
      </c>
      <c r="AT137" s="211" t="s">
        <v>76</v>
      </c>
      <c r="AU137" s="211" t="s">
        <v>81</v>
      </c>
      <c r="AY137" s="210" t="s">
        <v>202</v>
      </c>
      <c r="BK137" s="212">
        <f>SUM(BK138:BK162)</f>
        <v>0</v>
      </c>
    </row>
    <row r="138" spans="1:65" s="2" customFormat="1" ht="24.2" customHeight="1">
      <c r="A138" s="36"/>
      <c r="B138" s="37"/>
      <c r="C138" s="272" t="s">
        <v>81</v>
      </c>
      <c r="D138" s="272" t="s">
        <v>489</v>
      </c>
      <c r="E138" s="273" t="s">
        <v>1915</v>
      </c>
      <c r="F138" s="274" t="s">
        <v>1916</v>
      </c>
      <c r="G138" s="275" t="s">
        <v>287</v>
      </c>
      <c r="H138" s="276">
        <v>1</v>
      </c>
      <c r="I138" s="277"/>
      <c r="J138" s="278">
        <f t="shared" ref="J138:J162" si="5">ROUND(I138*H138,2)</f>
        <v>0</v>
      </c>
      <c r="K138" s="279"/>
      <c r="L138" s="280"/>
      <c r="M138" s="281" t="s">
        <v>1</v>
      </c>
      <c r="N138" s="282" t="s">
        <v>43</v>
      </c>
      <c r="O138" s="73"/>
      <c r="P138" s="225">
        <f t="shared" ref="P138:P162" si="6">O138*H138</f>
        <v>0</v>
      </c>
      <c r="Q138" s="225">
        <v>0</v>
      </c>
      <c r="R138" s="225">
        <f t="shared" ref="R138:R162" si="7">Q138*H138</f>
        <v>0</v>
      </c>
      <c r="S138" s="225">
        <v>0</v>
      </c>
      <c r="T138" s="226">
        <f t="shared" ref="T138:T162" si="8"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1486</v>
      </c>
      <c r="AT138" s="227" t="s">
        <v>489</v>
      </c>
      <c r="AU138" s="227" t="s">
        <v>87</v>
      </c>
      <c r="AY138" s="18" t="s">
        <v>202</v>
      </c>
      <c r="BE138" s="122">
        <f t="shared" ref="BE138:BE162" si="9">IF(N138="základná",J138,0)</f>
        <v>0</v>
      </c>
      <c r="BF138" s="122">
        <f t="shared" ref="BF138:BF162" si="10">IF(N138="znížená",J138,0)</f>
        <v>0</v>
      </c>
      <c r="BG138" s="122">
        <f t="shared" ref="BG138:BG162" si="11">IF(N138="zákl. prenesená",J138,0)</f>
        <v>0</v>
      </c>
      <c r="BH138" s="122">
        <f t="shared" ref="BH138:BH162" si="12">IF(N138="zníž. prenesená",J138,0)</f>
        <v>0</v>
      </c>
      <c r="BI138" s="122">
        <f t="shared" ref="BI138:BI162" si="13">IF(N138="nulová",J138,0)</f>
        <v>0</v>
      </c>
      <c r="BJ138" s="18" t="s">
        <v>87</v>
      </c>
      <c r="BK138" s="122">
        <f t="shared" ref="BK138:BK162" si="14">ROUND(I138*H138,2)</f>
        <v>0</v>
      </c>
      <c r="BL138" s="18" t="s">
        <v>569</v>
      </c>
      <c r="BM138" s="227" t="s">
        <v>208</v>
      </c>
    </row>
    <row r="139" spans="1:65" s="2" customFormat="1" ht="14.45" customHeight="1">
      <c r="A139" s="36"/>
      <c r="B139" s="37"/>
      <c r="C139" s="272" t="s">
        <v>87</v>
      </c>
      <c r="D139" s="272" t="s">
        <v>489</v>
      </c>
      <c r="E139" s="273" t="s">
        <v>1917</v>
      </c>
      <c r="F139" s="274" t="s">
        <v>1918</v>
      </c>
      <c r="G139" s="275" t="s">
        <v>287</v>
      </c>
      <c r="H139" s="276">
        <v>1</v>
      </c>
      <c r="I139" s="277"/>
      <c r="J139" s="278">
        <f t="shared" si="5"/>
        <v>0</v>
      </c>
      <c r="K139" s="279"/>
      <c r="L139" s="280"/>
      <c r="M139" s="281" t="s">
        <v>1</v>
      </c>
      <c r="N139" s="282" t="s">
        <v>43</v>
      </c>
      <c r="O139" s="73"/>
      <c r="P139" s="225">
        <f t="shared" si="6"/>
        <v>0</v>
      </c>
      <c r="Q139" s="225">
        <v>0</v>
      </c>
      <c r="R139" s="225">
        <f t="shared" si="7"/>
        <v>0</v>
      </c>
      <c r="S139" s="225">
        <v>0</v>
      </c>
      <c r="T139" s="226">
        <f t="shared" si="8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1486</v>
      </c>
      <c r="AT139" s="227" t="s">
        <v>489</v>
      </c>
      <c r="AU139" s="227" t="s">
        <v>87</v>
      </c>
      <c r="AY139" s="18" t="s">
        <v>202</v>
      </c>
      <c r="BE139" s="122">
        <f t="shared" si="9"/>
        <v>0</v>
      </c>
      <c r="BF139" s="122">
        <f t="shared" si="10"/>
        <v>0</v>
      </c>
      <c r="BG139" s="122">
        <f t="shared" si="11"/>
        <v>0</v>
      </c>
      <c r="BH139" s="122">
        <f t="shared" si="12"/>
        <v>0</v>
      </c>
      <c r="BI139" s="122">
        <f t="shared" si="13"/>
        <v>0</v>
      </c>
      <c r="BJ139" s="18" t="s">
        <v>87</v>
      </c>
      <c r="BK139" s="122">
        <f t="shared" si="14"/>
        <v>0</v>
      </c>
      <c r="BL139" s="18" t="s">
        <v>569</v>
      </c>
      <c r="BM139" s="227" t="s">
        <v>122</v>
      </c>
    </row>
    <row r="140" spans="1:65" s="2" customFormat="1" ht="14.45" customHeight="1">
      <c r="A140" s="36"/>
      <c r="B140" s="37"/>
      <c r="C140" s="272" t="s">
        <v>215</v>
      </c>
      <c r="D140" s="272" t="s">
        <v>489</v>
      </c>
      <c r="E140" s="273" t="s">
        <v>1919</v>
      </c>
      <c r="F140" s="274" t="s">
        <v>1920</v>
      </c>
      <c r="G140" s="275" t="s">
        <v>287</v>
      </c>
      <c r="H140" s="276">
        <v>1</v>
      </c>
      <c r="I140" s="277"/>
      <c r="J140" s="278">
        <f t="shared" si="5"/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87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569</v>
      </c>
      <c r="BM140" s="227" t="s">
        <v>244</v>
      </c>
    </row>
    <row r="141" spans="1:65" s="2" customFormat="1" ht="14.45" customHeight="1">
      <c r="A141" s="36"/>
      <c r="B141" s="37"/>
      <c r="C141" s="272" t="s">
        <v>208</v>
      </c>
      <c r="D141" s="272" t="s">
        <v>489</v>
      </c>
      <c r="E141" s="273" t="s">
        <v>1921</v>
      </c>
      <c r="F141" s="274" t="s">
        <v>1922</v>
      </c>
      <c r="G141" s="275" t="s">
        <v>287</v>
      </c>
      <c r="H141" s="276">
        <v>1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87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253</v>
      </c>
    </row>
    <row r="142" spans="1:65" s="2" customFormat="1" ht="37.9" customHeight="1">
      <c r="A142" s="36"/>
      <c r="B142" s="37"/>
      <c r="C142" s="272" t="s">
        <v>119</v>
      </c>
      <c r="D142" s="272" t="s">
        <v>489</v>
      </c>
      <c r="E142" s="273" t="s">
        <v>1923</v>
      </c>
      <c r="F142" s="274" t="s">
        <v>1924</v>
      </c>
      <c r="G142" s="275" t="s">
        <v>287</v>
      </c>
      <c r="H142" s="276">
        <v>1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87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266</v>
      </c>
    </row>
    <row r="143" spans="1:65" s="2" customFormat="1" ht="37.9" customHeight="1">
      <c r="A143" s="36"/>
      <c r="B143" s="37"/>
      <c r="C143" s="272" t="s">
        <v>122</v>
      </c>
      <c r="D143" s="272" t="s">
        <v>489</v>
      </c>
      <c r="E143" s="273" t="s">
        <v>1925</v>
      </c>
      <c r="F143" s="274" t="s">
        <v>1926</v>
      </c>
      <c r="G143" s="275" t="s">
        <v>287</v>
      </c>
      <c r="H143" s="276">
        <v>2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276</v>
      </c>
    </row>
    <row r="144" spans="1:65" s="2" customFormat="1" ht="14.45" customHeight="1">
      <c r="A144" s="36"/>
      <c r="B144" s="37"/>
      <c r="C144" s="272" t="s">
        <v>239</v>
      </c>
      <c r="D144" s="272" t="s">
        <v>489</v>
      </c>
      <c r="E144" s="273" t="s">
        <v>1927</v>
      </c>
      <c r="F144" s="274" t="s">
        <v>1928</v>
      </c>
      <c r="G144" s="275" t="s">
        <v>287</v>
      </c>
      <c r="H144" s="276">
        <v>1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289</v>
      </c>
    </row>
    <row r="145" spans="1:65" s="2" customFormat="1" ht="14.45" customHeight="1">
      <c r="A145" s="36"/>
      <c r="B145" s="37"/>
      <c r="C145" s="272" t="s">
        <v>244</v>
      </c>
      <c r="D145" s="272" t="s">
        <v>489</v>
      </c>
      <c r="E145" s="273" t="s">
        <v>1929</v>
      </c>
      <c r="F145" s="274" t="s">
        <v>1930</v>
      </c>
      <c r="G145" s="275" t="s">
        <v>287</v>
      </c>
      <c r="H145" s="276">
        <v>2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322</v>
      </c>
    </row>
    <row r="146" spans="1:65" s="2" customFormat="1" ht="14.45" customHeight="1">
      <c r="A146" s="36"/>
      <c r="B146" s="37"/>
      <c r="C146" s="272" t="s">
        <v>249</v>
      </c>
      <c r="D146" s="272" t="s">
        <v>489</v>
      </c>
      <c r="E146" s="273" t="s">
        <v>1931</v>
      </c>
      <c r="F146" s="274" t="s">
        <v>1932</v>
      </c>
      <c r="G146" s="275" t="s">
        <v>287</v>
      </c>
      <c r="H146" s="276">
        <v>1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7</v>
      </c>
    </row>
    <row r="147" spans="1:65" s="2" customFormat="1" ht="14.45" customHeight="1">
      <c r="A147" s="36"/>
      <c r="B147" s="37"/>
      <c r="C147" s="272" t="s">
        <v>253</v>
      </c>
      <c r="D147" s="272" t="s">
        <v>489</v>
      </c>
      <c r="E147" s="273" t="s">
        <v>1933</v>
      </c>
      <c r="F147" s="274" t="s">
        <v>1934</v>
      </c>
      <c r="G147" s="275" t="s">
        <v>287</v>
      </c>
      <c r="H147" s="276">
        <v>1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343</v>
      </c>
    </row>
    <row r="148" spans="1:65" s="2" customFormat="1" ht="14.45" customHeight="1">
      <c r="A148" s="36"/>
      <c r="B148" s="37"/>
      <c r="C148" s="272" t="s">
        <v>125</v>
      </c>
      <c r="D148" s="272" t="s">
        <v>489</v>
      </c>
      <c r="E148" s="273" t="s">
        <v>1935</v>
      </c>
      <c r="F148" s="274" t="s">
        <v>1936</v>
      </c>
      <c r="G148" s="275" t="s">
        <v>287</v>
      </c>
      <c r="H148" s="276">
        <v>4</v>
      </c>
      <c r="I148" s="277"/>
      <c r="J148" s="278">
        <f t="shared" si="5"/>
        <v>0</v>
      </c>
      <c r="K148" s="279"/>
      <c r="L148" s="280"/>
      <c r="M148" s="281" t="s">
        <v>1</v>
      </c>
      <c r="N148" s="282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1486</v>
      </c>
      <c r="AT148" s="227" t="s">
        <v>489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351</v>
      </c>
    </row>
    <row r="149" spans="1:65" s="2" customFormat="1" ht="14.45" customHeight="1">
      <c r="A149" s="36"/>
      <c r="B149" s="37"/>
      <c r="C149" s="272" t="s">
        <v>266</v>
      </c>
      <c r="D149" s="272" t="s">
        <v>489</v>
      </c>
      <c r="E149" s="273" t="s">
        <v>1937</v>
      </c>
      <c r="F149" s="274" t="s">
        <v>1938</v>
      </c>
      <c r="G149" s="275" t="s">
        <v>287</v>
      </c>
      <c r="H149" s="276">
        <v>14</v>
      </c>
      <c r="I149" s="277"/>
      <c r="J149" s="278">
        <f t="shared" si="5"/>
        <v>0</v>
      </c>
      <c r="K149" s="279"/>
      <c r="L149" s="280"/>
      <c r="M149" s="281" t="s">
        <v>1</v>
      </c>
      <c r="N149" s="282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1486</v>
      </c>
      <c r="AT149" s="227" t="s">
        <v>489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359</v>
      </c>
    </row>
    <row r="150" spans="1:65" s="2" customFormat="1" ht="14.45" customHeight="1">
      <c r="A150" s="36"/>
      <c r="B150" s="37"/>
      <c r="C150" s="272" t="s">
        <v>271</v>
      </c>
      <c r="D150" s="272" t="s">
        <v>489</v>
      </c>
      <c r="E150" s="273" t="s">
        <v>1939</v>
      </c>
      <c r="F150" s="274" t="s">
        <v>1940</v>
      </c>
      <c r="G150" s="275" t="s">
        <v>287</v>
      </c>
      <c r="H150" s="276">
        <v>6</v>
      </c>
      <c r="I150" s="277"/>
      <c r="J150" s="278">
        <f t="shared" si="5"/>
        <v>0</v>
      </c>
      <c r="K150" s="279"/>
      <c r="L150" s="280"/>
      <c r="M150" s="281" t="s">
        <v>1</v>
      </c>
      <c r="N150" s="282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1486</v>
      </c>
      <c r="AT150" s="227" t="s">
        <v>489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368</v>
      </c>
    </row>
    <row r="151" spans="1:65" s="2" customFormat="1" ht="14.45" customHeight="1">
      <c r="A151" s="36"/>
      <c r="B151" s="37"/>
      <c r="C151" s="272" t="s">
        <v>276</v>
      </c>
      <c r="D151" s="272" t="s">
        <v>489</v>
      </c>
      <c r="E151" s="273" t="s">
        <v>1941</v>
      </c>
      <c r="F151" s="274" t="s">
        <v>1942</v>
      </c>
      <c r="G151" s="275" t="s">
        <v>287</v>
      </c>
      <c r="H151" s="276">
        <v>1</v>
      </c>
      <c r="I151" s="277"/>
      <c r="J151" s="278">
        <f t="shared" si="5"/>
        <v>0</v>
      </c>
      <c r="K151" s="279"/>
      <c r="L151" s="280"/>
      <c r="M151" s="281" t="s">
        <v>1</v>
      </c>
      <c r="N151" s="282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1486</v>
      </c>
      <c r="AT151" s="227" t="s">
        <v>489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379</v>
      </c>
    </row>
    <row r="152" spans="1:65" s="2" customFormat="1" ht="14.45" customHeight="1">
      <c r="A152" s="36"/>
      <c r="B152" s="37"/>
      <c r="C152" s="272" t="s">
        <v>284</v>
      </c>
      <c r="D152" s="272" t="s">
        <v>489</v>
      </c>
      <c r="E152" s="273" t="s">
        <v>1943</v>
      </c>
      <c r="F152" s="274" t="s">
        <v>1944</v>
      </c>
      <c r="G152" s="275" t="s">
        <v>287</v>
      </c>
      <c r="H152" s="276">
        <v>2</v>
      </c>
      <c r="I152" s="277"/>
      <c r="J152" s="278">
        <f t="shared" si="5"/>
        <v>0</v>
      </c>
      <c r="K152" s="279"/>
      <c r="L152" s="280"/>
      <c r="M152" s="281" t="s">
        <v>1</v>
      </c>
      <c r="N152" s="282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1486</v>
      </c>
      <c r="AT152" s="227" t="s">
        <v>489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390</v>
      </c>
    </row>
    <row r="153" spans="1:65" s="2" customFormat="1" ht="14.45" customHeight="1">
      <c r="A153" s="36"/>
      <c r="B153" s="37"/>
      <c r="C153" s="272" t="s">
        <v>289</v>
      </c>
      <c r="D153" s="272" t="s">
        <v>489</v>
      </c>
      <c r="E153" s="273" t="s">
        <v>1945</v>
      </c>
      <c r="F153" s="274" t="s">
        <v>1946</v>
      </c>
      <c r="G153" s="275" t="s">
        <v>287</v>
      </c>
      <c r="H153" s="276">
        <v>2</v>
      </c>
      <c r="I153" s="277"/>
      <c r="J153" s="278">
        <f t="shared" si="5"/>
        <v>0</v>
      </c>
      <c r="K153" s="279"/>
      <c r="L153" s="280"/>
      <c r="M153" s="281" t="s">
        <v>1</v>
      </c>
      <c r="N153" s="282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1486</v>
      </c>
      <c r="AT153" s="227" t="s">
        <v>489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400</v>
      </c>
    </row>
    <row r="154" spans="1:65" s="2" customFormat="1" ht="24.2" customHeight="1">
      <c r="A154" s="36"/>
      <c r="B154" s="37"/>
      <c r="C154" s="272" t="s">
        <v>301</v>
      </c>
      <c r="D154" s="272" t="s">
        <v>489</v>
      </c>
      <c r="E154" s="273" t="s">
        <v>1947</v>
      </c>
      <c r="F154" s="274" t="s">
        <v>1948</v>
      </c>
      <c r="G154" s="275" t="s">
        <v>287</v>
      </c>
      <c r="H154" s="276">
        <v>2</v>
      </c>
      <c r="I154" s="277"/>
      <c r="J154" s="278">
        <f t="shared" si="5"/>
        <v>0</v>
      </c>
      <c r="K154" s="279"/>
      <c r="L154" s="280"/>
      <c r="M154" s="281" t="s">
        <v>1</v>
      </c>
      <c r="N154" s="282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1486</v>
      </c>
      <c r="AT154" s="227" t="s">
        <v>489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420</v>
      </c>
    </row>
    <row r="155" spans="1:65" s="2" customFormat="1" ht="37.9" customHeight="1">
      <c r="A155" s="36"/>
      <c r="B155" s="37"/>
      <c r="C155" s="272" t="s">
        <v>322</v>
      </c>
      <c r="D155" s="272" t="s">
        <v>489</v>
      </c>
      <c r="E155" s="273" t="s">
        <v>1949</v>
      </c>
      <c r="F155" s="274" t="s">
        <v>1950</v>
      </c>
      <c r="G155" s="275" t="s">
        <v>287</v>
      </c>
      <c r="H155" s="276">
        <v>7</v>
      </c>
      <c r="I155" s="277"/>
      <c r="J155" s="278">
        <f t="shared" si="5"/>
        <v>0</v>
      </c>
      <c r="K155" s="279"/>
      <c r="L155" s="280"/>
      <c r="M155" s="281" t="s">
        <v>1</v>
      </c>
      <c r="N155" s="282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1486</v>
      </c>
      <c r="AT155" s="227" t="s">
        <v>489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430</v>
      </c>
    </row>
    <row r="156" spans="1:65" s="2" customFormat="1" ht="14.45" customHeight="1">
      <c r="A156" s="36"/>
      <c r="B156" s="37"/>
      <c r="C156" s="272" t="s">
        <v>328</v>
      </c>
      <c r="D156" s="272" t="s">
        <v>489</v>
      </c>
      <c r="E156" s="273" t="s">
        <v>1951</v>
      </c>
      <c r="F156" s="274" t="s">
        <v>1952</v>
      </c>
      <c r="G156" s="275" t="s">
        <v>287</v>
      </c>
      <c r="H156" s="276">
        <v>1</v>
      </c>
      <c r="I156" s="277"/>
      <c r="J156" s="278">
        <f t="shared" si="5"/>
        <v>0</v>
      </c>
      <c r="K156" s="279"/>
      <c r="L156" s="280"/>
      <c r="M156" s="281" t="s">
        <v>1</v>
      </c>
      <c r="N156" s="282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1486</v>
      </c>
      <c r="AT156" s="227" t="s">
        <v>489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447</v>
      </c>
    </row>
    <row r="157" spans="1:65" s="2" customFormat="1" ht="14.45" customHeight="1">
      <c r="A157" s="36"/>
      <c r="B157" s="37"/>
      <c r="C157" s="272" t="s">
        <v>7</v>
      </c>
      <c r="D157" s="272" t="s">
        <v>489</v>
      </c>
      <c r="E157" s="273" t="s">
        <v>1953</v>
      </c>
      <c r="F157" s="274" t="s">
        <v>1954</v>
      </c>
      <c r="G157" s="275" t="s">
        <v>287</v>
      </c>
      <c r="H157" s="276">
        <v>1</v>
      </c>
      <c r="I157" s="277"/>
      <c r="J157" s="278">
        <f t="shared" si="5"/>
        <v>0</v>
      </c>
      <c r="K157" s="279"/>
      <c r="L157" s="280"/>
      <c r="M157" s="281" t="s">
        <v>1</v>
      </c>
      <c r="N157" s="282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1486</v>
      </c>
      <c r="AT157" s="227" t="s">
        <v>489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458</v>
      </c>
    </row>
    <row r="158" spans="1:65" s="2" customFormat="1" ht="14.45" customHeight="1">
      <c r="A158" s="36"/>
      <c r="B158" s="37"/>
      <c r="C158" s="272" t="s">
        <v>339</v>
      </c>
      <c r="D158" s="272" t="s">
        <v>489</v>
      </c>
      <c r="E158" s="273" t="s">
        <v>1955</v>
      </c>
      <c r="F158" s="274" t="s">
        <v>1956</v>
      </c>
      <c r="G158" s="275" t="s">
        <v>287</v>
      </c>
      <c r="H158" s="276">
        <v>1</v>
      </c>
      <c r="I158" s="277"/>
      <c r="J158" s="278">
        <f t="shared" si="5"/>
        <v>0</v>
      </c>
      <c r="K158" s="279"/>
      <c r="L158" s="280"/>
      <c r="M158" s="281" t="s">
        <v>1</v>
      </c>
      <c r="N158" s="282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1486</v>
      </c>
      <c r="AT158" s="227" t="s">
        <v>489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569</v>
      </c>
      <c r="BM158" s="227" t="s">
        <v>469</v>
      </c>
    </row>
    <row r="159" spans="1:65" s="2" customFormat="1" ht="14.45" customHeight="1">
      <c r="A159" s="36"/>
      <c r="B159" s="37"/>
      <c r="C159" s="272" t="s">
        <v>343</v>
      </c>
      <c r="D159" s="272" t="s">
        <v>489</v>
      </c>
      <c r="E159" s="273" t="s">
        <v>1957</v>
      </c>
      <c r="F159" s="274" t="s">
        <v>1958</v>
      </c>
      <c r="G159" s="275" t="s">
        <v>287</v>
      </c>
      <c r="H159" s="276">
        <v>1</v>
      </c>
      <c r="I159" s="277"/>
      <c r="J159" s="278">
        <f t="shared" si="5"/>
        <v>0</v>
      </c>
      <c r="K159" s="279"/>
      <c r="L159" s="280"/>
      <c r="M159" s="281" t="s">
        <v>1</v>
      </c>
      <c r="N159" s="282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1486</v>
      </c>
      <c r="AT159" s="227" t="s">
        <v>489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569</v>
      </c>
      <c r="BM159" s="227" t="s">
        <v>479</v>
      </c>
    </row>
    <row r="160" spans="1:65" s="2" customFormat="1" ht="14.45" customHeight="1">
      <c r="A160" s="36"/>
      <c r="B160" s="37"/>
      <c r="C160" s="272" t="s">
        <v>347</v>
      </c>
      <c r="D160" s="272" t="s">
        <v>489</v>
      </c>
      <c r="E160" s="273" t="s">
        <v>1959</v>
      </c>
      <c r="F160" s="274" t="s">
        <v>1960</v>
      </c>
      <c r="G160" s="275" t="s">
        <v>287</v>
      </c>
      <c r="H160" s="276">
        <v>1</v>
      </c>
      <c r="I160" s="277"/>
      <c r="J160" s="278">
        <f t="shared" si="5"/>
        <v>0</v>
      </c>
      <c r="K160" s="279"/>
      <c r="L160" s="280"/>
      <c r="M160" s="281" t="s">
        <v>1</v>
      </c>
      <c r="N160" s="282" t="s">
        <v>43</v>
      </c>
      <c r="O160" s="73"/>
      <c r="P160" s="225">
        <f t="shared" si="6"/>
        <v>0</v>
      </c>
      <c r="Q160" s="225">
        <v>0</v>
      </c>
      <c r="R160" s="225">
        <f t="shared" si="7"/>
        <v>0</v>
      </c>
      <c r="S160" s="225">
        <v>0</v>
      </c>
      <c r="T160" s="226">
        <f t="shared" si="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1486</v>
      </c>
      <c r="AT160" s="227" t="s">
        <v>489</v>
      </c>
      <c r="AU160" s="227" t="s">
        <v>87</v>
      </c>
      <c r="AY160" s="18" t="s">
        <v>202</v>
      </c>
      <c r="BE160" s="122">
        <f t="shared" si="9"/>
        <v>0</v>
      </c>
      <c r="BF160" s="122">
        <f t="shared" si="10"/>
        <v>0</v>
      </c>
      <c r="BG160" s="122">
        <f t="shared" si="11"/>
        <v>0</v>
      </c>
      <c r="BH160" s="122">
        <f t="shared" si="12"/>
        <v>0</v>
      </c>
      <c r="BI160" s="122">
        <f t="shared" si="13"/>
        <v>0</v>
      </c>
      <c r="BJ160" s="18" t="s">
        <v>87</v>
      </c>
      <c r="BK160" s="122">
        <f t="shared" si="14"/>
        <v>0</v>
      </c>
      <c r="BL160" s="18" t="s">
        <v>569</v>
      </c>
      <c r="BM160" s="227" t="s">
        <v>488</v>
      </c>
    </row>
    <row r="161" spans="1:65" s="2" customFormat="1" ht="14.45" customHeight="1">
      <c r="A161" s="36"/>
      <c r="B161" s="37"/>
      <c r="C161" s="272" t="s">
        <v>351</v>
      </c>
      <c r="D161" s="272" t="s">
        <v>489</v>
      </c>
      <c r="E161" s="273" t="s">
        <v>1961</v>
      </c>
      <c r="F161" s="274" t="s">
        <v>1962</v>
      </c>
      <c r="G161" s="275" t="s">
        <v>287</v>
      </c>
      <c r="H161" s="276">
        <v>1</v>
      </c>
      <c r="I161" s="277"/>
      <c r="J161" s="278">
        <f t="shared" si="5"/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si="6"/>
        <v>0</v>
      </c>
      <c r="Q161" s="225">
        <v>0</v>
      </c>
      <c r="R161" s="225">
        <f t="shared" si="7"/>
        <v>0</v>
      </c>
      <c r="S161" s="225">
        <v>0</v>
      </c>
      <c r="T161" s="226">
        <f t="shared" si="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87</v>
      </c>
      <c r="AY161" s="18" t="s">
        <v>202</v>
      </c>
      <c r="BE161" s="122">
        <f t="shared" si="9"/>
        <v>0</v>
      </c>
      <c r="BF161" s="122">
        <f t="shared" si="10"/>
        <v>0</v>
      </c>
      <c r="BG161" s="122">
        <f t="shared" si="11"/>
        <v>0</v>
      </c>
      <c r="BH161" s="122">
        <f t="shared" si="12"/>
        <v>0</v>
      </c>
      <c r="BI161" s="122">
        <f t="shared" si="13"/>
        <v>0</v>
      </c>
      <c r="BJ161" s="18" t="s">
        <v>87</v>
      </c>
      <c r="BK161" s="122">
        <f t="shared" si="14"/>
        <v>0</v>
      </c>
      <c r="BL161" s="18" t="s">
        <v>569</v>
      </c>
      <c r="BM161" s="227" t="s">
        <v>498</v>
      </c>
    </row>
    <row r="162" spans="1:65" s="2" customFormat="1" ht="14.45" customHeight="1">
      <c r="A162" s="36"/>
      <c r="B162" s="37"/>
      <c r="C162" s="272" t="s">
        <v>355</v>
      </c>
      <c r="D162" s="272" t="s">
        <v>489</v>
      </c>
      <c r="E162" s="273" t="s">
        <v>1963</v>
      </c>
      <c r="F162" s="274" t="s">
        <v>1964</v>
      </c>
      <c r="G162" s="275" t="s">
        <v>287</v>
      </c>
      <c r="H162" s="276">
        <v>1</v>
      </c>
      <c r="I162" s="277"/>
      <c r="J162" s="278">
        <f t="shared" si="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6"/>
        <v>0</v>
      </c>
      <c r="Q162" s="225">
        <v>0</v>
      </c>
      <c r="R162" s="225">
        <f t="shared" si="7"/>
        <v>0</v>
      </c>
      <c r="S162" s="225">
        <v>0</v>
      </c>
      <c r="T162" s="226">
        <f t="shared" si="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1486</v>
      </c>
      <c r="AT162" s="227" t="s">
        <v>489</v>
      </c>
      <c r="AU162" s="227" t="s">
        <v>87</v>
      </c>
      <c r="AY162" s="18" t="s">
        <v>202</v>
      </c>
      <c r="BE162" s="122">
        <f t="shared" si="9"/>
        <v>0</v>
      </c>
      <c r="BF162" s="122">
        <f t="shared" si="10"/>
        <v>0</v>
      </c>
      <c r="BG162" s="122">
        <f t="shared" si="11"/>
        <v>0</v>
      </c>
      <c r="BH162" s="122">
        <f t="shared" si="12"/>
        <v>0</v>
      </c>
      <c r="BI162" s="122">
        <f t="shared" si="13"/>
        <v>0</v>
      </c>
      <c r="BJ162" s="18" t="s">
        <v>87</v>
      </c>
      <c r="BK162" s="122">
        <f t="shared" si="14"/>
        <v>0</v>
      </c>
      <c r="BL162" s="18" t="s">
        <v>569</v>
      </c>
      <c r="BM162" s="227" t="s">
        <v>506</v>
      </c>
    </row>
    <row r="163" spans="1:65" s="12" customFormat="1" ht="25.9" customHeight="1">
      <c r="B163" s="199"/>
      <c r="C163" s="200"/>
      <c r="D163" s="201" t="s">
        <v>76</v>
      </c>
      <c r="E163" s="202" t="s">
        <v>1816</v>
      </c>
      <c r="F163" s="202" t="s">
        <v>1965</v>
      </c>
      <c r="G163" s="200"/>
      <c r="H163" s="200"/>
      <c r="I163" s="203"/>
      <c r="J163" s="204">
        <f>BK163</f>
        <v>0</v>
      </c>
      <c r="K163" s="200"/>
      <c r="L163" s="205"/>
      <c r="M163" s="206"/>
      <c r="N163" s="207"/>
      <c r="O163" s="207"/>
      <c r="P163" s="208">
        <f>SUM(P164:P180)</f>
        <v>0</v>
      </c>
      <c r="Q163" s="207"/>
      <c r="R163" s="208">
        <f>SUM(R164:R180)</f>
        <v>0</v>
      </c>
      <c r="S163" s="207"/>
      <c r="T163" s="209">
        <f>SUM(T164:T180)</f>
        <v>0</v>
      </c>
      <c r="AR163" s="210" t="s">
        <v>81</v>
      </c>
      <c r="AT163" s="211" t="s">
        <v>76</v>
      </c>
      <c r="AU163" s="211" t="s">
        <v>77</v>
      </c>
      <c r="AY163" s="210" t="s">
        <v>202</v>
      </c>
      <c r="BK163" s="212">
        <f>SUM(BK164:BK180)</f>
        <v>0</v>
      </c>
    </row>
    <row r="164" spans="1:65" s="2" customFormat="1" ht="14.45" customHeight="1">
      <c r="A164" s="36"/>
      <c r="B164" s="37"/>
      <c r="C164" s="272" t="s">
        <v>359</v>
      </c>
      <c r="D164" s="272" t="s">
        <v>489</v>
      </c>
      <c r="E164" s="273" t="s">
        <v>1966</v>
      </c>
      <c r="F164" s="274" t="s">
        <v>1967</v>
      </c>
      <c r="G164" s="275" t="s">
        <v>287</v>
      </c>
      <c r="H164" s="276">
        <v>1</v>
      </c>
      <c r="I164" s="277"/>
      <c r="J164" s="278">
        <f t="shared" ref="J164:J180" si="15">ROUND(I164*H164,2)</f>
        <v>0</v>
      </c>
      <c r="K164" s="279"/>
      <c r="L164" s="280"/>
      <c r="M164" s="281" t="s">
        <v>1</v>
      </c>
      <c r="N164" s="282" t="s">
        <v>43</v>
      </c>
      <c r="O164" s="73"/>
      <c r="P164" s="225">
        <f t="shared" ref="P164:P180" si="16">O164*H164</f>
        <v>0</v>
      </c>
      <c r="Q164" s="225">
        <v>0</v>
      </c>
      <c r="R164" s="225">
        <f t="shared" ref="R164:R180" si="17">Q164*H164</f>
        <v>0</v>
      </c>
      <c r="S164" s="225">
        <v>0</v>
      </c>
      <c r="T164" s="226">
        <f t="shared" ref="T164:T180" si="18"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1486</v>
      </c>
      <c r="AT164" s="227" t="s">
        <v>489</v>
      </c>
      <c r="AU164" s="227" t="s">
        <v>81</v>
      </c>
      <c r="AY164" s="18" t="s">
        <v>202</v>
      </c>
      <c r="BE164" s="122">
        <f t="shared" ref="BE164:BE180" si="19">IF(N164="základná",J164,0)</f>
        <v>0</v>
      </c>
      <c r="BF164" s="122">
        <f t="shared" ref="BF164:BF180" si="20">IF(N164="znížená",J164,0)</f>
        <v>0</v>
      </c>
      <c r="BG164" s="122">
        <f t="shared" ref="BG164:BG180" si="21">IF(N164="zákl. prenesená",J164,0)</f>
        <v>0</v>
      </c>
      <c r="BH164" s="122">
        <f t="shared" ref="BH164:BH180" si="22">IF(N164="zníž. prenesená",J164,0)</f>
        <v>0</v>
      </c>
      <c r="BI164" s="122">
        <f t="shared" ref="BI164:BI180" si="23">IF(N164="nulová",J164,0)</f>
        <v>0</v>
      </c>
      <c r="BJ164" s="18" t="s">
        <v>87</v>
      </c>
      <c r="BK164" s="122">
        <f t="shared" ref="BK164:BK180" si="24">ROUND(I164*H164,2)</f>
        <v>0</v>
      </c>
      <c r="BL164" s="18" t="s">
        <v>569</v>
      </c>
      <c r="BM164" s="227" t="s">
        <v>516</v>
      </c>
    </row>
    <row r="165" spans="1:65" s="2" customFormat="1" ht="14.45" customHeight="1">
      <c r="A165" s="36"/>
      <c r="B165" s="37"/>
      <c r="C165" s="272" t="s">
        <v>364</v>
      </c>
      <c r="D165" s="272" t="s">
        <v>489</v>
      </c>
      <c r="E165" s="273" t="s">
        <v>1968</v>
      </c>
      <c r="F165" s="274" t="s">
        <v>1969</v>
      </c>
      <c r="G165" s="275" t="s">
        <v>287</v>
      </c>
      <c r="H165" s="276">
        <v>1</v>
      </c>
      <c r="I165" s="277"/>
      <c r="J165" s="278">
        <f t="shared" si="15"/>
        <v>0</v>
      </c>
      <c r="K165" s="279"/>
      <c r="L165" s="280"/>
      <c r="M165" s="281" t="s">
        <v>1</v>
      </c>
      <c r="N165" s="282" t="s">
        <v>43</v>
      </c>
      <c r="O165" s="73"/>
      <c r="P165" s="225">
        <f t="shared" si="16"/>
        <v>0</v>
      </c>
      <c r="Q165" s="225">
        <v>0</v>
      </c>
      <c r="R165" s="225">
        <f t="shared" si="17"/>
        <v>0</v>
      </c>
      <c r="S165" s="225">
        <v>0</v>
      </c>
      <c r="T165" s="226">
        <f t="shared" si="1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1486</v>
      </c>
      <c r="AT165" s="227" t="s">
        <v>489</v>
      </c>
      <c r="AU165" s="227" t="s">
        <v>81</v>
      </c>
      <c r="AY165" s="18" t="s">
        <v>202</v>
      </c>
      <c r="BE165" s="122">
        <f t="shared" si="19"/>
        <v>0</v>
      </c>
      <c r="BF165" s="122">
        <f t="shared" si="20"/>
        <v>0</v>
      </c>
      <c r="BG165" s="122">
        <f t="shared" si="21"/>
        <v>0</v>
      </c>
      <c r="BH165" s="122">
        <f t="shared" si="22"/>
        <v>0</v>
      </c>
      <c r="BI165" s="122">
        <f t="shared" si="23"/>
        <v>0</v>
      </c>
      <c r="BJ165" s="18" t="s">
        <v>87</v>
      </c>
      <c r="BK165" s="122">
        <f t="shared" si="24"/>
        <v>0</v>
      </c>
      <c r="BL165" s="18" t="s">
        <v>569</v>
      </c>
      <c r="BM165" s="227" t="s">
        <v>525</v>
      </c>
    </row>
    <row r="166" spans="1:65" s="2" customFormat="1" ht="14.45" customHeight="1">
      <c r="A166" s="36"/>
      <c r="B166" s="37"/>
      <c r="C166" s="272" t="s">
        <v>368</v>
      </c>
      <c r="D166" s="272" t="s">
        <v>489</v>
      </c>
      <c r="E166" s="273" t="s">
        <v>1970</v>
      </c>
      <c r="F166" s="274" t="s">
        <v>1971</v>
      </c>
      <c r="G166" s="275" t="s">
        <v>287</v>
      </c>
      <c r="H166" s="276">
        <v>1</v>
      </c>
      <c r="I166" s="277"/>
      <c r="J166" s="278">
        <f t="shared" si="15"/>
        <v>0</v>
      </c>
      <c r="K166" s="279"/>
      <c r="L166" s="280"/>
      <c r="M166" s="281" t="s">
        <v>1</v>
      </c>
      <c r="N166" s="282" t="s">
        <v>43</v>
      </c>
      <c r="O166" s="73"/>
      <c r="P166" s="225">
        <f t="shared" si="16"/>
        <v>0</v>
      </c>
      <c r="Q166" s="225">
        <v>0</v>
      </c>
      <c r="R166" s="225">
        <f t="shared" si="17"/>
        <v>0</v>
      </c>
      <c r="S166" s="225">
        <v>0</v>
      </c>
      <c r="T166" s="226">
        <f t="shared" si="1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1486</v>
      </c>
      <c r="AT166" s="227" t="s">
        <v>489</v>
      </c>
      <c r="AU166" s="227" t="s">
        <v>81</v>
      </c>
      <c r="AY166" s="18" t="s">
        <v>202</v>
      </c>
      <c r="BE166" s="122">
        <f t="shared" si="19"/>
        <v>0</v>
      </c>
      <c r="BF166" s="122">
        <f t="shared" si="20"/>
        <v>0</v>
      </c>
      <c r="BG166" s="122">
        <f t="shared" si="21"/>
        <v>0</v>
      </c>
      <c r="BH166" s="122">
        <f t="shared" si="22"/>
        <v>0</v>
      </c>
      <c r="BI166" s="122">
        <f t="shared" si="23"/>
        <v>0</v>
      </c>
      <c r="BJ166" s="18" t="s">
        <v>87</v>
      </c>
      <c r="BK166" s="122">
        <f t="shared" si="24"/>
        <v>0</v>
      </c>
      <c r="BL166" s="18" t="s">
        <v>569</v>
      </c>
      <c r="BM166" s="227" t="s">
        <v>537</v>
      </c>
    </row>
    <row r="167" spans="1:65" s="2" customFormat="1" ht="14.45" customHeight="1">
      <c r="A167" s="36"/>
      <c r="B167" s="37"/>
      <c r="C167" s="272" t="s">
        <v>374</v>
      </c>
      <c r="D167" s="272" t="s">
        <v>489</v>
      </c>
      <c r="E167" s="273" t="s">
        <v>1972</v>
      </c>
      <c r="F167" s="274" t="s">
        <v>1973</v>
      </c>
      <c r="G167" s="275" t="s">
        <v>287</v>
      </c>
      <c r="H167" s="276">
        <v>1</v>
      </c>
      <c r="I167" s="277"/>
      <c r="J167" s="278">
        <f t="shared" si="15"/>
        <v>0</v>
      </c>
      <c r="K167" s="279"/>
      <c r="L167" s="280"/>
      <c r="M167" s="281" t="s">
        <v>1</v>
      </c>
      <c r="N167" s="282" t="s">
        <v>43</v>
      </c>
      <c r="O167" s="73"/>
      <c r="P167" s="225">
        <f t="shared" si="16"/>
        <v>0</v>
      </c>
      <c r="Q167" s="225">
        <v>0</v>
      </c>
      <c r="R167" s="225">
        <f t="shared" si="17"/>
        <v>0</v>
      </c>
      <c r="S167" s="225">
        <v>0</v>
      </c>
      <c r="T167" s="226">
        <f t="shared" si="1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1486</v>
      </c>
      <c r="AT167" s="227" t="s">
        <v>489</v>
      </c>
      <c r="AU167" s="227" t="s">
        <v>81</v>
      </c>
      <c r="AY167" s="18" t="s">
        <v>202</v>
      </c>
      <c r="BE167" s="122">
        <f t="shared" si="19"/>
        <v>0</v>
      </c>
      <c r="BF167" s="122">
        <f t="shared" si="20"/>
        <v>0</v>
      </c>
      <c r="BG167" s="122">
        <f t="shared" si="21"/>
        <v>0</v>
      </c>
      <c r="BH167" s="122">
        <f t="shared" si="22"/>
        <v>0</v>
      </c>
      <c r="BI167" s="122">
        <f t="shared" si="23"/>
        <v>0</v>
      </c>
      <c r="BJ167" s="18" t="s">
        <v>87</v>
      </c>
      <c r="BK167" s="122">
        <f t="shared" si="24"/>
        <v>0</v>
      </c>
      <c r="BL167" s="18" t="s">
        <v>569</v>
      </c>
      <c r="BM167" s="227" t="s">
        <v>548</v>
      </c>
    </row>
    <row r="168" spans="1:65" s="2" customFormat="1" ht="14.45" customHeight="1">
      <c r="A168" s="36"/>
      <c r="B168" s="37"/>
      <c r="C168" s="272" t="s">
        <v>379</v>
      </c>
      <c r="D168" s="272" t="s">
        <v>489</v>
      </c>
      <c r="E168" s="273" t="s">
        <v>1974</v>
      </c>
      <c r="F168" s="274" t="s">
        <v>1975</v>
      </c>
      <c r="G168" s="275" t="s">
        <v>287</v>
      </c>
      <c r="H168" s="276">
        <v>3</v>
      </c>
      <c r="I168" s="277"/>
      <c r="J168" s="278">
        <f t="shared" si="15"/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si="16"/>
        <v>0</v>
      </c>
      <c r="Q168" s="225">
        <v>0</v>
      </c>
      <c r="R168" s="225">
        <f t="shared" si="17"/>
        <v>0</v>
      </c>
      <c r="S168" s="225">
        <v>0</v>
      </c>
      <c r="T168" s="226">
        <f t="shared" si="1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1486</v>
      </c>
      <c r="AT168" s="227" t="s">
        <v>489</v>
      </c>
      <c r="AU168" s="227" t="s">
        <v>81</v>
      </c>
      <c r="AY168" s="18" t="s">
        <v>202</v>
      </c>
      <c r="BE168" s="122">
        <f t="shared" si="19"/>
        <v>0</v>
      </c>
      <c r="BF168" s="122">
        <f t="shared" si="20"/>
        <v>0</v>
      </c>
      <c r="BG168" s="122">
        <f t="shared" si="21"/>
        <v>0</v>
      </c>
      <c r="BH168" s="122">
        <f t="shared" si="22"/>
        <v>0</v>
      </c>
      <c r="BI168" s="122">
        <f t="shared" si="23"/>
        <v>0</v>
      </c>
      <c r="BJ168" s="18" t="s">
        <v>87</v>
      </c>
      <c r="BK168" s="122">
        <f t="shared" si="24"/>
        <v>0</v>
      </c>
      <c r="BL168" s="18" t="s">
        <v>569</v>
      </c>
      <c r="BM168" s="227" t="s">
        <v>558</v>
      </c>
    </row>
    <row r="169" spans="1:65" s="2" customFormat="1" ht="14.45" customHeight="1">
      <c r="A169" s="36"/>
      <c r="B169" s="37"/>
      <c r="C169" s="272" t="s">
        <v>383</v>
      </c>
      <c r="D169" s="272" t="s">
        <v>489</v>
      </c>
      <c r="E169" s="273" t="s">
        <v>1976</v>
      </c>
      <c r="F169" s="274" t="s">
        <v>1977</v>
      </c>
      <c r="G169" s="275" t="s">
        <v>287</v>
      </c>
      <c r="H169" s="276">
        <v>1</v>
      </c>
      <c r="I169" s="277"/>
      <c r="J169" s="278">
        <f t="shared" si="1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16"/>
        <v>0</v>
      </c>
      <c r="Q169" s="225">
        <v>0</v>
      </c>
      <c r="R169" s="225">
        <f t="shared" si="17"/>
        <v>0</v>
      </c>
      <c r="S169" s="225">
        <v>0</v>
      </c>
      <c r="T169" s="226">
        <f t="shared" si="1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81</v>
      </c>
      <c r="AY169" s="18" t="s">
        <v>202</v>
      </c>
      <c r="BE169" s="122">
        <f t="shared" si="19"/>
        <v>0</v>
      </c>
      <c r="BF169" s="122">
        <f t="shared" si="20"/>
        <v>0</v>
      </c>
      <c r="BG169" s="122">
        <f t="shared" si="21"/>
        <v>0</v>
      </c>
      <c r="BH169" s="122">
        <f t="shared" si="22"/>
        <v>0</v>
      </c>
      <c r="BI169" s="122">
        <f t="shared" si="23"/>
        <v>0</v>
      </c>
      <c r="BJ169" s="18" t="s">
        <v>87</v>
      </c>
      <c r="BK169" s="122">
        <f t="shared" si="24"/>
        <v>0</v>
      </c>
      <c r="BL169" s="18" t="s">
        <v>569</v>
      </c>
      <c r="BM169" s="227" t="s">
        <v>569</v>
      </c>
    </row>
    <row r="170" spans="1:65" s="2" customFormat="1" ht="14.45" customHeight="1">
      <c r="A170" s="36"/>
      <c r="B170" s="37"/>
      <c r="C170" s="272" t="s">
        <v>390</v>
      </c>
      <c r="D170" s="272" t="s">
        <v>489</v>
      </c>
      <c r="E170" s="273" t="s">
        <v>1978</v>
      </c>
      <c r="F170" s="274" t="s">
        <v>1979</v>
      </c>
      <c r="G170" s="275" t="s">
        <v>287</v>
      </c>
      <c r="H170" s="276">
        <v>1</v>
      </c>
      <c r="I170" s="277"/>
      <c r="J170" s="278">
        <f t="shared" si="1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16"/>
        <v>0</v>
      </c>
      <c r="Q170" s="225">
        <v>0</v>
      </c>
      <c r="R170" s="225">
        <f t="shared" si="17"/>
        <v>0</v>
      </c>
      <c r="S170" s="225">
        <v>0</v>
      </c>
      <c r="T170" s="226">
        <f t="shared" si="1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1486</v>
      </c>
      <c r="AT170" s="227" t="s">
        <v>489</v>
      </c>
      <c r="AU170" s="227" t="s">
        <v>81</v>
      </c>
      <c r="AY170" s="18" t="s">
        <v>202</v>
      </c>
      <c r="BE170" s="122">
        <f t="shared" si="19"/>
        <v>0</v>
      </c>
      <c r="BF170" s="122">
        <f t="shared" si="20"/>
        <v>0</v>
      </c>
      <c r="BG170" s="122">
        <f t="shared" si="21"/>
        <v>0</v>
      </c>
      <c r="BH170" s="122">
        <f t="shared" si="22"/>
        <v>0</v>
      </c>
      <c r="BI170" s="122">
        <f t="shared" si="23"/>
        <v>0</v>
      </c>
      <c r="BJ170" s="18" t="s">
        <v>87</v>
      </c>
      <c r="BK170" s="122">
        <f t="shared" si="24"/>
        <v>0</v>
      </c>
      <c r="BL170" s="18" t="s">
        <v>569</v>
      </c>
      <c r="BM170" s="227" t="s">
        <v>581</v>
      </c>
    </row>
    <row r="171" spans="1:65" s="2" customFormat="1" ht="14.45" customHeight="1">
      <c r="A171" s="36"/>
      <c r="B171" s="37"/>
      <c r="C171" s="272" t="s">
        <v>395</v>
      </c>
      <c r="D171" s="272" t="s">
        <v>489</v>
      </c>
      <c r="E171" s="273" t="s">
        <v>1980</v>
      </c>
      <c r="F171" s="274" t="s">
        <v>1981</v>
      </c>
      <c r="G171" s="275" t="s">
        <v>287</v>
      </c>
      <c r="H171" s="276">
        <v>1</v>
      </c>
      <c r="I171" s="277"/>
      <c r="J171" s="278">
        <f t="shared" si="1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16"/>
        <v>0</v>
      </c>
      <c r="Q171" s="225">
        <v>0</v>
      </c>
      <c r="R171" s="225">
        <f t="shared" si="17"/>
        <v>0</v>
      </c>
      <c r="S171" s="225">
        <v>0</v>
      </c>
      <c r="T171" s="226">
        <f t="shared" si="1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1486</v>
      </c>
      <c r="AT171" s="227" t="s">
        <v>489</v>
      </c>
      <c r="AU171" s="227" t="s">
        <v>81</v>
      </c>
      <c r="AY171" s="18" t="s">
        <v>202</v>
      </c>
      <c r="BE171" s="122">
        <f t="shared" si="19"/>
        <v>0</v>
      </c>
      <c r="BF171" s="122">
        <f t="shared" si="20"/>
        <v>0</v>
      </c>
      <c r="BG171" s="122">
        <f t="shared" si="21"/>
        <v>0</v>
      </c>
      <c r="BH171" s="122">
        <f t="shared" si="22"/>
        <v>0</v>
      </c>
      <c r="BI171" s="122">
        <f t="shared" si="23"/>
        <v>0</v>
      </c>
      <c r="BJ171" s="18" t="s">
        <v>87</v>
      </c>
      <c r="BK171" s="122">
        <f t="shared" si="24"/>
        <v>0</v>
      </c>
      <c r="BL171" s="18" t="s">
        <v>569</v>
      </c>
      <c r="BM171" s="227" t="s">
        <v>591</v>
      </c>
    </row>
    <row r="172" spans="1:65" s="2" customFormat="1" ht="14.45" customHeight="1">
      <c r="A172" s="36"/>
      <c r="B172" s="37"/>
      <c r="C172" s="272" t="s">
        <v>400</v>
      </c>
      <c r="D172" s="272" t="s">
        <v>489</v>
      </c>
      <c r="E172" s="273" t="s">
        <v>1982</v>
      </c>
      <c r="F172" s="274" t="s">
        <v>1983</v>
      </c>
      <c r="G172" s="275" t="s">
        <v>287</v>
      </c>
      <c r="H172" s="276">
        <v>1</v>
      </c>
      <c r="I172" s="277"/>
      <c r="J172" s="278">
        <f t="shared" si="15"/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si="16"/>
        <v>0</v>
      </c>
      <c r="Q172" s="225">
        <v>0</v>
      </c>
      <c r="R172" s="225">
        <f t="shared" si="17"/>
        <v>0</v>
      </c>
      <c r="S172" s="225">
        <v>0</v>
      </c>
      <c r="T172" s="226">
        <f t="shared" si="1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1486</v>
      </c>
      <c r="AT172" s="227" t="s">
        <v>489</v>
      </c>
      <c r="AU172" s="227" t="s">
        <v>81</v>
      </c>
      <c r="AY172" s="18" t="s">
        <v>202</v>
      </c>
      <c r="BE172" s="122">
        <f t="shared" si="19"/>
        <v>0</v>
      </c>
      <c r="BF172" s="122">
        <f t="shared" si="20"/>
        <v>0</v>
      </c>
      <c r="BG172" s="122">
        <f t="shared" si="21"/>
        <v>0</v>
      </c>
      <c r="BH172" s="122">
        <f t="shared" si="22"/>
        <v>0</v>
      </c>
      <c r="BI172" s="122">
        <f t="shared" si="23"/>
        <v>0</v>
      </c>
      <c r="BJ172" s="18" t="s">
        <v>87</v>
      </c>
      <c r="BK172" s="122">
        <f t="shared" si="24"/>
        <v>0</v>
      </c>
      <c r="BL172" s="18" t="s">
        <v>569</v>
      </c>
      <c r="BM172" s="227" t="s">
        <v>603</v>
      </c>
    </row>
    <row r="173" spans="1:65" s="2" customFormat="1" ht="24.2" customHeight="1">
      <c r="A173" s="36"/>
      <c r="B173" s="37"/>
      <c r="C173" s="272" t="s">
        <v>406</v>
      </c>
      <c r="D173" s="272" t="s">
        <v>489</v>
      </c>
      <c r="E173" s="273" t="s">
        <v>1984</v>
      </c>
      <c r="F173" s="274" t="s">
        <v>1985</v>
      </c>
      <c r="G173" s="275" t="s">
        <v>287</v>
      </c>
      <c r="H173" s="276">
        <v>28</v>
      </c>
      <c r="I173" s="277"/>
      <c r="J173" s="278">
        <f t="shared" si="15"/>
        <v>0</v>
      </c>
      <c r="K173" s="279"/>
      <c r="L173" s="280"/>
      <c r="M173" s="281" t="s">
        <v>1</v>
      </c>
      <c r="N173" s="282" t="s">
        <v>43</v>
      </c>
      <c r="O173" s="73"/>
      <c r="P173" s="225">
        <f t="shared" si="16"/>
        <v>0</v>
      </c>
      <c r="Q173" s="225">
        <v>0</v>
      </c>
      <c r="R173" s="225">
        <f t="shared" si="17"/>
        <v>0</v>
      </c>
      <c r="S173" s="225">
        <v>0</v>
      </c>
      <c r="T173" s="226">
        <f t="shared" si="1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1486</v>
      </c>
      <c r="AT173" s="227" t="s">
        <v>489</v>
      </c>
      <c r="AU173" s="227" t="s">
        <v>81</v>
      </c>
      <c r="AY173" s="18" t="s">
        <v>202</v>
      </c>
      <c r="BE173" s="122">
        <f t="shared" si="19"/>
        <v>0</v>
      </c>
      <c r="BF173" s="122">
        <f t="shared" si="20"/>
        <v>0</v>
      </c>
      <c r="BG173" s="122">
        <f t="shared" si="21"/>
        <v>0</v>
      </c>
      <c r="BH173" s="122">
        <f t="shared" si="22"/>
        <v>0</v>
      </c>
      <c r="BI173" s="122">
        <f t="shared" si="23"/>
        <v>0</v>
      </c>
      <c r="BJ173" s="18" t="s">
        <v>87</v>
      </c>
      <c r="BK173" s="122">
        <f t="shared" si="24"/>
        <v>0</v>
      </c>
      <c r="BL173" s="18" t="s">
        <v>569</v>
      </c>
      <c r="BM173" s="227" t="s">
        <v>615</v>
      </c>
    </row>
    <row r="174" spans="1:65" s="2" customFormat="1" ht="14.45" customHeight="1">
      <c r="A174" s="36"/>
      <c r="B174" s="37"/>
      <c r="C174" s="272" t="s">
        <v>420</v>
      </c>
      <c r="D174" s="272" t="s">
        <v>489</v>
      </c>
      <c r="E174" s="273" t="s">
        <v>1986</v>
      </c>
      <c r="F174" s="274" t="s">
        <v>1987</v>
      </c>
      <c r="G174" s="275" t="s">
        <v>287</v>
      </c>
      <c r="H174" s="276">
        <v>100</v>
      </c>
      <c r="I174" s="277"/>
      <c r="J174" s="278">
        <f t="shared" si="15"/>
        <v>0</v>
      </c>
      <c r="K174" s="279"/>
      <c r="L174" s="280"/>
      <c r="M174" s="281" t="s">
        <v>1</v>
      </c>
      <c r="N174" s="282" t="s">
        <v>43</v>
      </c>
      <c r="O174" s="73"/>
      <c r="P174" s="225">
        <f t="shared" si="16"/>
        <v>0</v>
      </c>
      <c r="Q174" s="225">
        <v>0</v>
      </c>
      <c r="R174" s="225">
        <f t="shared" si="17"/>
        <v>0</v>
      </c>
      <c r="S174" s="225">
        <v>0</v>
      </c>
      <c r="T174" s="226">
        <f t="shared" si="1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1486</v>
      </c>
      <c r="AT174" s="227" t="s">
        <v>489</v>
      </c>
      <c r="AU174" s="227" t="s">
        <v>81</v>
      </c>
      <c r="AY174" s="18" t="s">
        <v>202</v>
      </c>
      <c r="BE174" s="122">
        <f t="shared" si="19"/>
        <v>0</v>
      </c>
      <c r="BF174" s="122">
        <f t="shared" si="20"/>
        <v>0</v>
      </c>
      <c r="BG174" s="122">
        <f t="shared" si="21"/>
        <v>0</v>
      </c>
      <c r="BH174" s="122">
        <f t="shared" si="22"/>
        <v>0</v>
      </c>
      <c r="BI174" s="122">
        <f t="shared" si="23"/>
        <v>0</v>
      </c>
      <c r="BJ174" s="18" t="s">
        <v>87</v>
      </c>
      <c r="BK174" s="122">
        <f t="shared" si="24"/>
        <v>0</v>
      </c>
      <c r="BL174" s="18" t="s">
        <v>569</v>
      </c>
      <c r="BM174" s="227" t="s">
        <v>630</v>
      </c>
    </row>
    <row r="175" spans="1:65" s="2" customFormat="1" ht="14.45" customHeight="1">
      <c r="A175" s="36"/>
      <c r="B175" s="37"/>
      <c r="C175" s="272" t="s">
        <v>425</v>
      </c>
      <c r="D175" s="272" t="s">
        <v>489</v>
      </c>
      <c r="E175" s="273" t="s">
        <v>1988</v>
      </c>
      <c r="F175" s="274" t="s">
        <v>1989</v>
      </c>
      <c r="G175" s="275" t="s">
        <v>287</v>
      </c>
      <c r="H175" s="276">
        <v>16</v>
      </c>
      <c r="I175" s="277"/>
      <c r="J175" s="278">
        <f t="shared" si="15"/>
        <v>0</v>
      </c>
      <c r="K175" s="279"/>
      <c r="L175" s="280"/>
      <c r="M175" s="281" t="s">
        <v>1</v>
      </c>
      <c r="N175" s="282" t="s">
        <v>43</v>
      </c>
      <c r="O175" s="73"/>
      <c r="P175" s="225">
        <f t="shared" si="16"/>
        <v>0</v>
      </c>
      <c r="Q175" s="225">
        <v>0</v>
      </c>
      <c r="R175" s="225">
        <f t="shared" si="17"/>
        <v>0</v>
      </c>
      <c r="S175" s="225">
        <v>0</v>
      </c>
      <c r="T175" s="226">
        <f t="shared" si="18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1486</v>
      </c>
      <c r="AT175" s="227" t="s">
        <v>489</v>
      </c>
      <c r="AU175" s="227" t="s">
        <v>81</v>
      </c>
      <c r="AY175" s="18" t="s">
        <v>202</v>
      </c>
      <c r="BE175" s="122">
        <f t="shared" si="19"/>
        <v>0</v>
      </c>
      <c r="BF175" s="122">
        <f t="shared" si="20"/>
        <v>0</v>
      </c>
      <c r="BG175" s="122">
        <f t="shared" si="21"/>
        <v>0</v>
      </c>
      <c r="BH175" s="122">
        <f t="shared" si="22"/>
        <v>0</v>
      </c>
      <c r="BI175" s="122">
        <f t="shared" si="23"/>
        <v>0</v>
      </c>
      <c r="BJ175" s="18" t="s">
        <v>87</v>
      </c>
      <c r="BK175" s="122">
        <f t="shared" si="24"/>
        <v>0</v>
      </c>
      <c r="BL175" s="18" t="s">
        <v>569</v>
      </c>
      <c r="BM175" s="227" t="s">
        <v>641</v>
      </c>
    </row>
    <row r="176" spans="1:65" s="2" customFormat="1" ht="14.45" customHeight="1">
      <c r="A176" s="36"/>
      <c r="B176" s="37"/>
      <c r="C176" s="272" t="s">
        <v>430</v>
      </c>
      <c r="D176" s="272" t="s">
        <v>489</v>
      </c>
      <c r="E176" s="273" t="s">
        <v>1990</v>
      </c>
      <c r="F176" s="274" t="s">
        <v>1991</v>
      </c>
      <c r="G176" s="275" t="s">
        <v>287</v>
      </c>
      <c r="H176" s="276">
        <v>4</v>
      </c>
      <c r="I176" s="277"/>
      <c r="J176" s="278">
        <f t="shared" si="15"/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si="16"/>
        <v>0</v>
      </c>
      <c r="Q176" s="225">
        <v>0</v>
      </c>
      <c r="R176" s="225">
        <f t="shared" si="17"/>
        <v>0</v>
      </c>
      <c r="S176" s="225">
        <v>0</v>
      </c>
      <c r="T176" s="226">
        <f t="shared" si="1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81</v>
      </c>
      <c r="AY176" s="18" t="s">
        <v>202</v>
      </c>
      <c r="BE176" s="122">
        <f t="shared" si="19"/>
        <v>0</v>
      </c>
      <c r="BF176" s="122">
        <f t="shared" si="20"/>
        <v>0</v>
      </c>
      <c r="BG176" s="122">
        <f t="shared" si="21"/>
        <v>0</v>
      </c>
      <c r="BH176" s="122">
        <f t="shared" si="22"/>
        <v>0</v>
      </c>
      <c r="BI176" s="122">
        <f t="shared" si="23"/>
        <v>0</v>
      </c>
      <c r="BJ176" s="18" t="s">
        <v>87</v>
      </c>
      <c r="BK176" s="122">
        <f t="shared" si="24"/>
        <v>0</v>
      </c>
      <c r="BL176" s="18" t="s">
        <v>569</v>
      </c>
      <c r="BM176" s="227" t="s">
        <v>651</v>
      </c>
    </row>
    <row r="177" spans="1:65" s="2" customFormat="1" ht="14.45" customHeight="1">
      <c r="A177" s="36"/>
      <c r="B177" s="37"/>
      <c r="C177" s="272" t="s">
        <v>442</v>
      </c>
      <c r="D177" s="272" t="s">
        <v>489</v>
      </c>
      <c r="E177" s="273" t="s">
        <v>1992</v>
      </c>
      <c r="F177" s="274" t="s">
        <v>1993</v>
      </c>
      <c r="G177" s="275" t="s">
        <v>287</v>
      </c>
      <c r="H177" s="276">
        <v>2</v>
      </c>
      <c r="I177" s="277"/>
      <c r="J177" s="278">
        <f t="shared" si="15"/>
        <v>0</v>
      </c>
      <c r="K177" s="279"/>
      <c r="L177" s="280"/>
      <c r="M177" s="281" t="s">
        <v>1</v>
      </c>
      <c r="N177" s="282" t="s">
        <v>43</v>
      </c>
      <c r="O177" s="73"/>
      <c r="P177" s="225">
        <f t="shared" si="16"/>
        <v>0</v>
      </c>
      <c r="Q177" s="225">
        <v>0</v>
      </c>
      <c r="R177" s="225">
        <f t="shared" si="17"/>
        <v>0</v>
      </c>
      <c r="S177" s="225">
        <v>0</v>
      </c>
      <c r="T177" s="226">
        <f t="shared" si="1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1486</v>
      </c>
      <c r="AT177" s="227" t="s">
        <v>489</v>
      </c>
      <c r="AU177" s="227" t="s">
        <v>81</v>
      </c>
      <c r="AY177" s="18" t="s">
        <v>202</v>
      </c>
      <c r="BE177" s="122">
        <f t="shared" si="19"/>
        <v>0</v>
      </c>
      <c r="BF177" s="122">
        <f t="shared" si="20"/>
        <v>0</v>
      </c>
      <c r="BG177" s="122">
        <f t="shared" si="21"/>
        <v>0</v>
      </c>
      <c r="BH177" s="122">
        <f t="shared" si="22"/>
        <v>0</v>
      </c>
      <c r="BI177" s="122">
        <f t="shared" si="23"/>
        <v>0</v>
      </c>
      <c r="BJ177" s="18" t="s">
        <v>87</v>
      </c>
      <c r="BK177" s="122">
        <f t="shared" si="24"/>
        <v>0</v>
      </c>
      <c r="BL177" s="18" t="s">
        <v>569</v>
      </c>
      <c r="BM177" s="227" t="s">
        <v>662</v>
      </c>
    </row>
    <row r="178" spans="1:65" s="2" customFormat="1" ht="14.45" customHeight="1">
      <c r="A178" s="36"/>
      <c r="B178" s="37"/>
      <c r="C178" s="272" t="s">
        <v>447</v>
      </c>
      <c r="D178" s="272" t="s">
        <v>489</v>
      </c>
      <c r="E178" s="273" t="s">
        <v>1994</v>
      </c>
      <c r="F178" s="274" t="s">
        <v>1995</v>
      </c>
      <c r="G178" s="275" t="s">
        <v>683</v>
      </c>
      <c r="H178" s="291"/>
      <c r="I178" s="277"/>
      <c r="J178" s="278">
        <f t="shared" si="1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16"/>
        <v>0</v>
      </c>
      <c r="Q178" s="225">
        <v>0</v>
      </c>
      <c r="R178" s="225">
        <f t="shared" si="17"/>
        <v>0</v>
      </c>
      <c r="S178" s="225">
        <v>0</v>
      </c>
      <c r="T178" s="226">
        <f t="shared" si="1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1486</v>
      </c>
      <c r="AT178" s="227" t="s">
        <v>489</v>
      </c>
      <c r="AU178" s="227" t="s">
        <v>81</v>
      </c>
      <c r="AY178" s="18" t="s">
        <v>202</v>
      </c>
      <c r="BE178" s="122">
        <f t="shared" si="19"/>
        <v>0</v>
      </c>
      <c r="BF178" s="122">
        <f t="shared" si="20"/>
        <v>0</v>
      </c>
      <c r="BG178" s="122">
        <f t="shared" si="21"/>
        <v>0</v>
      </c>
      <c r="BH178" s="122">
        <f t="shared" si="22"/>
        <v>0</v>
      </c>
      <c r="BI178" s="122">
        <f t="shared" si="23"/>
        <v>0</v>
      </c>
      <c r="BJ178" s="18" t="s">
        <v>87</v>
      </c>
      <c r="BK178" s="122">
        <f t="shared" si="24"/>
        <v>0</v>
      </c>
      <c r="BL178" s="18" t="s">
        <v>569</v>
      </c>
      <c r="BM178" s="227" t="s">
        <v>672</v>
      </c>
    </row>
    <row r="179" spans="1:65" s="2" customFormat="1" ht="14.45" customHeight="1">
      <c r="A179" s="36"/>
      <c r="B179" s="37"/>
      <c r="C179" s="272" t="s">
        <v>452</v>
      </c>
      <c r="D179" s="272" t="s">
        <v>489</v>
      </c>
      <c r="E179" s="273" t="s">
        <v>1996</v>
      </c>
      <c r="F179" s="274" t="s">
        <v>1997</v>
      </c>
      <c r="G179" s="275" t="s">
        <v>287</v>
      </c>
      <c r="H179" s="276">
        <v>1</v>
      </c>
      <c r="I179" s="277"/>
      <c r="J179" s="278">
        <f t="shared" si="1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16"/>
        <v>0</v>
      </c>
      <c r="Q179" s="225">
        <v>0</v>
      </c>
      <c r="R179" s="225">
        <f t="shared" si="17"/>
        <v>0</v>
      </c>
      <c r="S179" s="225">
        <v>0</v>
      </c>
      <c r="T179" s="226">
        <f t="shared" si="1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1486</v>
      </c>
      <c r="AT179" s="227" t="s">
        <v>489</v>
      </c>
      <c r="AU179" s="227" t="s">
        <v>81</v>
      </c>
      <c r="AY179" s="18" t="s">
        <v>202</v>
      </c>
      <c r="BE179" s="122">
        <f t="shared" si="19"/>
        <v>0</v>
      </c>
      <c r="BF179" s="122">
        <f t="shared" si="20"/>
        <v>0</v>
      </c>
      <c r="BG179" s="122">
        <f t="shared" si="21"/>
        <v>0</v>
      </c>
      <c r="BH179" s="122">
        <f t="shared" si="22"/>
        <v>0</v>
      </c>
      <c r="BI179" s="122">
        <f t="shared" si="23"/>
        <v>0</v>
      </c>
      <c r="BJ179" s="18" t="s">
        <v>87</v>
      </c>
      <c r="BK179" s="122">
        <f t="shared" si="24"/>
        <v>0</v>
      </c>
      <c r="BL179" s="18" t="s">
        <v>569</v>
      </c>
      <c r="BM179" s="227" t="s">
        <v>680</v>
      </c>
    </row>
    <row r="180" spans="1:65" s="2" customFormat="1" ht="14.45" customHeight="1">
      <c r="A180" s="36"/>
      <c r="B180" s="37"/>
      <c r="C180" s="272" t="s">
        <v>458</v>
      </c>
      <c r="D180" s="272" t="s">
        <v>489</v>
      </c>
      <c r="E180" s="273" t="s">
        <v>1998</v>
      </c>
      <c r="F180" s="274" t="s">
        <v>1999</v>
      </c>
      <c r="G180" s="275" t="s">
        <v>683</v>
      </c>
      <c r="H180" s="291"/>
      <c r="I180" s="277"/>
      <c r="J180" s="278">
        <f t="shared" si="1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16"/>
        <v>0</v>
      </c>
      <c r="Q180" s="225">
        <v>0</v>
      </c>
      <c r="R180" s="225">
        <f t="shared" si="17"/>
        <v>0</v>
      </c>
      <c r="S180" s="225">
        <v>0</v>
      </c>
      <c r="T180" s="226">
        <f t="shared" si="1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1486</v>
      </c>
      <c r="AT180" s="227" t="s">
        <v>489</v>
      </c>
      <c r="AU180" s="227" t="s">
        <v>81</v>
      </c>
      <c r="AY180" s="18" t="s">
        <v>202</v>
      </c>
      <c r="BE180" s="122">
        <f t="shared" si="19"/>
        <v>0</v>
      </c>
      <c r="BF180" s="122">
        <f t="shared" si="20"/>
        <v>0</v>
      </c>
      <c r="BG180" s="122">
        <f t="shared" si="21"/>
        <v>0</v>
      </c>
      <c r="BH180" s="122">
        <f t="shared" si="22"/>
        <v>0</v>
      </c>
      <c r="BI180" s="122">
        <f t="shared" si="23"/>
        <v>0</v>
      </c>
      <c r="BJ180" s="18" t="s">
        <v>87</v>
      </c>
      <c r="BK180" s="122">
        <f t="shared" si="24"/>
        <v>0</v>
      </c>
      <c r="BL180" s="18" t="s">
        <v>569</v>
      </c>
      <c r="BM180" s="227" t="s">
        <v>694</v>
      </c>
    </row>
    <row r="181" spans="1:65" s="12" customFormat="1" ht="25.9" customHeight="1">
      <c r="B181" s="199"/>
      <c r="C181" s="200"/>
      <c r="D181" s="201" t="s">
        <v>76</v>
      </c>
      <c r="E181" s="202" t="s">
        <v>1471</v>
      </c>
      <c r="F181" s="202" t="s">
        <v>1</v>
      </c>
      <c r="G181" s="200"/>
      <c r="H181" s="200"/>
      <c r="I181" s="203"/>
      <c r="J181" s="204">
        <f>BK181</f>
        <v>0</v>
      </c>
      <c r="K181" s="200"/>
      <c r="L181" s="205"/>
      <c r="M181" s="206"/>
      <c r="N181" s="207"/>
      <c r="O181" s="207"/>
      <c r="P181" s="208">
        <f>P182</f>
        <v>0</v>
      </c>
      <c r="Q181" s="207"/>
      <c r="R181" s="208">
        <f>R182</f>
        <v>0</v>
      </c>
      <c r="S181" s="207"/>
      <c r="T181" s="209">
        <f>T182</f>
        <v>0</v>
      </c>
      <c r="AR181" s="210" t="s">
        <v>81</v>
      </c>
      <c r="AT181" s="211" t="s">
        <v>76</v>
      </c>
      <c r="AU181" s="211" t="s">
        <v>77</v>
      </c>
      <c r="AY181" s="210" t="s">
        <v>202</v>
      </c>
      <c r="BK181" s="212">
        <f>BK182</f>
        <v>0</v>
      </c>
    </row>
    <row r="182" spans="1:65" s="12" customFormat="1" ht="22.9" customHeight="1">
      <c r="B182" s="199"/>
      <c r="C182" s="200"/>
      <c r="D182" s="201" t="s">
        <v>76</v>
      </c>
      <c r="E182" s="213" t="s">
        <v>2000</v>
      </c>
      <c r="F182" s="213" t="s">
        <v>2000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SUM(P183:P184)</f>
        <v>0</v>
      </c>
      <c r="Q182" s="207"/>
      <c r="R182" s="208">
        <f>SUM(R183:R184)</f>
        <v>0</v>
      </c>
      <c r="S182" s="207"/>
      <c r="T182" s="209">
        <f>SUM(T183:T184)</f>
        <v>0</v>
      </c>
      <c r="AR182" s="210" t="s">
        <v>81</v>
      </c>
      <c r="AT182" s="211" t="s">
        <v>76</v>
      </c>
      <c r="AU182" s="211" t="s">
        <v>81</v>
      </c>
      <c r="AY182" s="210" t="s">
        <v>202</v>
      </c>
      <c r="BK182" s="212">
        <f>SUM(BK183:BK184)</f>
        <v>0</v>
      </c>
    </row>
    <row r="183" spans="1:65" s="2" customFormat="1" ht="49.15" customHeight="1">
      <c r="A183" s="36"/>
      <c r="B183" s="37"/>
      <c r="C183" s="272" t="s">
        <v>463</v>
      </c>
      <c r="D183" s="272" t="s">
        <v>489</v>
      </c>
      <c r="E183" s="273" t="s">
        <v>2001</v>
      </c>
      <c r="F183" s="274" t="s">
        <v>2002</v>
      </c>
      <c r="G183" s="275" t="s">
        <v>287</v>
      </c>
      <c r="H183" s="276">
        <v>1</v>
      </c>
      <c r="I183" s="277"/>
      <c r="J183" s="278">
        <f>ROUND(I183*H183,2)</f>
        <v>0</v>
      </c>
      <c r="K183" s="279"/>
      <c r="L183" s="280"/>
      <c r="M183" s="281" t="s">
        <v>1</v>
      </c>
      <c r="N183" s="282" t="s">
        <v>43</v>
      </c>
      <c r="O183" s="73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1486</v>
      </c>
      <c r="AT183" s="227" t="s">
        <v>489</v>
      </c>
      <c r="AU183" s="227" t="s">
        <v>87</v>
      </c>
      <c r="AY183" s="18" t="s">
        <v>202</v>
      </c>
      <c r="BE183" s="122">
        <f>IF(N183="základná",J183,0)</f>
        <v>0</v>
      </c>
      <c r="BF183" s="122">
        <f>IF(N183="znížená",J183,0)</f>
        <v>0</v>
      </c>
      <c r="BG183" s="122">
        <f>IF(N183="zákl. prenesená",J183,0)</f>
        <v>0</v>
      </c>
      <c r="BH183" s="122">
        <f>IF(N183="zníž. prenesená",J183,0)</f>
        <v>0</v>
      </c>
      <c r="BI183" s="122">
        <f>IF(N183="nulová",J183,0)</f>
        <v>0</v>
      </c>
      <c r="BJ183" s="18" t="s">
        <v>87</v>
      </c>
      <c r="BK183" s="122">
        <f>ROUND(I183*H183,2)</f>
        <v>0</v>
      </c>
      <c r="BL183" s="18" t="s">
        <v>569</v>
      </c>
      <c r="BM183" s="227" t="s">
        <v>703</v>
      </c>
    </row>
    <row r="184" spans="1:65" s="2" customFormat="1" ht="14.45" customHeight="1">
      <c r="A184" s="36"/>
      <c r="B184" s="37"/>
      <c r="C184" s="272" t="s">
        <v>469</v>
      </c>
      <c r="D184" s="272" t="s">
        <v>489</v>
      </c>
      <c r="E184" s="273" t="s">
        <v>2003</v>
      </c>
      <c r="F184" s="274" t="s">
        <v>1999</v>
      </c>
      <c r="G184" s="275" t="s">
        <v>683</v>
      </c>
      <c r="H184" s="291"/>
      <c r="I184" s="277"/>
      <c r="J184" s="278">
        <f>ROUND(I184*H184,2)</f>
        <v>0</v>
      </c>
      <c r="K184" s="279"/>
      <c r="L184" s="280"/>
      <c r="M184" s="289" t="s">
        <v>1</v>
      </c>
      <c r="N184" s="290" t="s">
        <v>43</v>
      </c>
      <c r="O184" s="286"/>
      <c r="P184" s="287">
        <f>O184*H184</f>
        <v>0</v>
      </c>
      <c r="Q184" s="287">
        <v>0</v>
      </c>
      <c r="R184" s="287">
        <f>Q184*H184</f>
        <v>0</v>
      </c>
      <c r="S184" s="287">
        <v>0</v>
      </c>
      <c r="T184" s="28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1486</v>
      </c>
      <c r="AT184" s="227" t="s">
        <v>489</v>
      </c>
      <c r="AU184" s="227" t="s">
        <v>87</v>
      </c>
      <c r="AY184" s="18" t="s">
        <v>202</v>
      </c>
      <c r="BE184" s="122">
        <f>IF(N184="základná",J184,0)</f>
        <v>0</v>
      </c>
      <c r="BF184" s="122">
        <f>IF(N184="znížená",J184,0)</f>
        <v>0</v>
      </c>
      <c r="BG184" s="122">
        <f>IF(N184="zákl. prenesená",J184,0)</f>
        <v>0</v>
      </c>
      <c r="BH184" s="122">
        <f>IF(N184="zníž. prenesená",J184,0)</f>
        <v>0</v>
      </c>
      <c r="BI184" s="122">
        <f>IF(N184="nulová",J184,0)</f>
        <v>0</v>
      </c>
      <c r="BJ184" s="18" t="s">
        <v>87</v>
      </c>
      <c r="BK184" s="122">
        <f>ROUND(I184*H184,2)</f>
        <v>0</v>
      </c>
      <c r="BL184" s="18" t="s">
        <v>569</v>
      </c>
      <c r="BM184" s="227" t="s">
        <v>711</v>
      </c>
    </row>
    <row r="185" spans="1:65" s="2" customFormat="1" ht="6.95" customHeight="1">
      <c r="A185" s="36"/>
      <c r="B185" s="56"/>
      <c r="C185" s="57"/>
      <c r="D185" s="57"/>
      <c r="E185" s="57"/>
      <c r="F185" s="57"/>
      <c r="G185" s="57"/>
      <c r="H185" s="57"/>
      <c r="I185" s="57"/>
      <c r="J185" s="57"/>
      <c r="K185" s="57"/>
      <c r="L185" s="39"/>
      <c r="M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</sheetData>
  <sheetProtection algorithmName="SHA-512" hashValue="EpDwzqzx+UIOQVxBThNggXq9vho9LOxU1xuEeCaNDJGNc6iEa2BmAOiHzcht3/QvK2sYJYsU2Us7UMPfcCaGew==" saltValue="lNZqZEc+ziQNfJyLtDCz5jLBoVjgx7iMl80HgLPTiRyjPAsBKHVnJCSSdlqXM3JRrsyQr6qb/b6VTl5a4LHR5A==" spinCount="100000" sheet="1" objects="1" scenarios="1" formatColumns="0" formatRows="0" autoFilter="0"/>
  <autoFilter ref="C134:K184"/>
  <mergeCells count="17"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1"/>
  <sheetViews>
    <sheetView showGridLines="0" topLeftCell="A15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103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2004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J105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ROUND((SUM(BE105:BE112) + SUM(BE134:BE160)),  2)</f>
        <v>0</v>
      </c>
      <c r="G37" s="36"/>
      <c r="H37" s="36"/>
      <c r="I37" s="146">
        <v>0.2</v>
      </c>
      <c r="J37" s="145">
        <f>ROUND(((SUM(BE105:BE112) + SUM(BE134:BE160))*I37),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ROUND((SUM(BF105:BF112) + SUM(BF134:BF160)),  2)</f>
        <v>0</v>
      </c>
      <c r="G38" s="36"/>
      <c r="H38" s="36"/>
      <c r="I38" s="146">
        <v>0.2</v>
      </c>
      <c r="J38" s="145">
        <f>ROUND(((SUM(BF105:BF112) + SUM(BF134:BF160))*I38),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ROUND((SUM(BG105:BG112) + SUM(BG134:BG160)),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ROUND((SUM(BH105:BH112) + SUM(BH134:BH160)),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ROUND((SUM(BI105:BI112) + SUM(BI134:BI160)),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OZV - Ozvučenie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J134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2005</v>
      </c>
      <c r="E99" s="171"/>
      <c r="F99" s="171"/>
      <c r="G99" s="171"/>
      <c r="H99" s="171"/>
      <c r="I99" s="171"/>
      <c r="J99" s="172">
        <f>J135</f>
        <v>0</v>
      </c>
      <c r="K99" s="169"/>
      <c r="L99" s="173"/>
    </row>
    <row r="100" spans="1:65" s="10" customFormat="1" ht="19.899999999999999" customHeight="1">
      <c r="B100" s="174"/>
      <c r="C100" s="106"/>
      <c r="D100" s="175" t="s">
        <v>2006</v>
      </c>
      <c r="E100" s="176"/>
      <c r="F100" s="176"/>
      <c r="G100" s="176"/>
      <c r="H100" s="176"/>
      <c r="I100" s="176"/>
      <c r="J100" s="177">
        <f>J136</f>
        <v>0</v>
      </c>
      <c r="K100" s="106"/>
      <c r="L100" s="178"/>
    </row>
    <row r="101" spans="1:65" s="10" customFormat="1" ht="19.899999999999999" customHeight="1">
      <c r="B101" s="174"/>
      <c r="C101" s="106"/>
      <c r="D101" s="175" t="s">
        <v>2007</v>
      </c>
      <c r="E101" s="176"/>
      <c r="F101" s="176"/>
      <c r="G101" s="176"/>
      <c r="H101" s="176"/>
      <c r="I101" s="176"/>
      <c r="J101" s="177">
        <f>J141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2008</v>
      </c>
      <c r="E102" s="176"/>
      <c r="F102" s="176"/>
      <c r="G102" s="176"/>
      <c r="H102" s="176"/>
      <c r="I102" s="176"/>
      <c r="J102" s="177">
        <f>J158</f>
        <v>0</v>
      </c>
      <c r="K102" s="106"/>
      <c r="L102" s="178"/>
    </row>
    <row r="103" spans="1:65" s="2" customFormat="1" ht="21.7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2" customFormat="1" ht="6.95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29.25" customHeight="1">
      <c r="A105" s="36"/>
      <c r="B105" s="37"/>
      <c r="C105" s="167" t="s">
        <v>179</v>
      </c>
      <c r="D105" s="38"/>
      <c r="E105" s="38"/>
      <c r="F105" s="38"/>
      <c r="G105" s="38"/>
      <c r="H105" s="38"/>
      <c r="I105" s="38"/>
      <c r="J105" s="179">
        <f>ROUND(J106 + J107 + J108 + J109 + J110 + J111,2)</f>
        <v>0</v>
      </c>
      <c r="K105" s="38"/>
      <c r="L105" s="53"/>
      <c r="N105" s="180" t="s">
        <v>41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2" customFormat="1" ht="18" customHeight="1">
      <c r="A106" s="36"/>
      <c r="B106" s="37"/>
      <c r="C106" s="38"/>
      <c r="D106" s="345" t="s">
        <v>180</v>
      </c>
      <c r="E106" s="344"/>
      <c r="F106" s="344"/>
      <c r="G106" s="38"/>
      <c r="H106" s="38"/>
      <c r="I106" s="38"/>
      <c r="J106" s="119">
        <v>0</v>
      </c>
      <c r="K106" s="38"/>
      <c r="L106" s="181"/>
      <c r="M106" s="182"/>
      <c r="N106" s="183" t="s">
        <v>43</v>
      </c>
      <c r="O106" s="182"/>
      <c r="P106" s="182"/>
      <c r="Q106" s="182"/>
      <c r="R106" s="182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5" t="s">
        <v>181</v>
      </c>
      <c r="AZ106" s="182"/>
      <c r="BA106" s="182"/>
      <c r="BB106" s="182"/>
      <c r="BC106" s="182"/>
      <c r="BD106" s="182"/>
      <c r="BE106" s="186">
        <f t="shared" ref="BE106:BE111" si="0">IF(N106="základná",J106,0)</f>
        <v>0</v>
      </c>
      <c r="BF106" s="186">
        <f t="shared" ref="BF106:BF111" si="1">IF(N106="znížená",J106,0)</f>
        <v>0</v>
      </c>
      <c r="BG106" s="186">
        <f t="shared" ref="BG106:BG111" si="2">IF(N106="zákl. prenesená",J106,0)</f>
        <v>0</v>
      </c>
      <c r="BH106" s="186">
        <f t="shared" ref="BH106:BH111" si="3">IF(N106="zníž. prenesená",J106,0)</f>
        <v>0</v>
      </c>
      <c r="BI106" s="186">
        <f t="shared" ref="BI106:BI111" si="4">IF(N106="nulová",J106,0)</f>
        <v>0</v>
      </c>
      <c r="BJ106" s="185" t="s">
        <v>87</v>
      </c>
      <c r="BK106" s="182"/>
      <c r="BL106" s="182"/>
      <c r="BM106" s="182"/>
    </row>
    <row r="107" spans="1:65" s="2" customFormat="1" ht="18" customHeight="1">
      <c r="A107" s="36"/>
      <c r="B107" s="37"/>
      <c r="C107" s="38"/>
      <c r="D107" s="345" t="s">
        <v>182</v>
      </c>
      <c r="E107" s="344"/>
      <c r="F107" s="344"/>
      <c r="G107" s="38"/>
      <c r="H107" s="38"/>
      <c r="I107" s="38"/>
      <c r="J107" s="119">
        <v>0</v>
      </c>
      <c r="K107" s="38"/>
      <c r="L107" s="181"/>
      <c r="M107" s="182"/>
      <c r="N107" s="183" t="s">
        <v>43</v>
      </c>
      <c r="O107" s="182"/>
      <c r="P107" s="182"/>
      <c r="Q107" s="182"/>
      <c r="R107" s="182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5" t="s">
        <v>181</v>
      </c>
      <c r="AZ107" s="182"/>
      <c r="BA107" s="182"/>
      <c r="BB107" s="182"/>
      <c r="BC107" s="182"/>
      <c r="BD107" s="182"/>
      <c r="BE107" s="186">
        <f t="shared" si="0"/>
        <v>0</v>
      </c>
      <c r="BF107" s="186">
        <f t="shared" si="1"/>
        <v>0</v>
      </c>
      <c r="BG107" s="186">
        <f t="shared" si="2"/>
        <v>0</v>
      </c>
      <c r="BH107" s="186">
        <f t="shared" si="3"/>
        <v>0</v>
      </c>
      <c r="BI107" s="186">
        <f t="shared" si="4"/>
        <v>0</v>
      </c>
      <c r="BJ107" s="185" t="s">
        <v>87</v>
      </c>
      <c r="BK107" s="182"/>
      <c r="BL107" s="182"/>
      <c r="BM107" s="182"/>
    </row>
    <row r="108" spans="1:65" s="2" customFormat="1" ht="18" customHeight="1">
      <c r="A108" s="36"/>
      <c r="B108" s="37"/>
      <c r="C108" s="38"/>
      <c r="D108" s="345" t="s">
        <v>183</v>
      </c>
      <c r="E108" s="344"/>
      <c r="F108" s="344"/>
      <c r="G108" s="38"/>
      <c r="H108" s="38"/>
      <c r="I108" s="38"/>
      <c r="J108" s="119"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181</v>
      </c>
      <c r="AZ108" s="182"/>
      <c r="BA108" s="182"/>
      <c r="BB108" s="182"/>
      <c r="BC108" s="182"/>
      <c r="BD108" s="182"/>
      <c r="BE108" s="186">
        <f t="shared" si="0"/>
        <v>0</v>
      </c>
      <c r="BF108" s="186">
        <f t="shared" si="1"/>
        <v>0</v>
      </c>
      <c r="BG108" s="186">
        <f t="shared" si="2"/>
        <v>0</v>
      </c>
      <c r="BH108" s="186">
        <f t="shared" si="3"/>
        <v>0</v>
      </c>
      <c r="BI108" s="186">
        <f t="shared" si="4"/>
        <v>0</v>
      </c>
      <c r="BJ108" s="185" t="s">
        <v>87</v>
      </c>
      <c r="BK108" s="182"/>
      <c r="BL108" s="182"/>
      <c r="BM108" s="182"/>
    </row>
    <row r="109" spans="1:65" s="2" customFormat="1" ht="18" customHeight="1">
      <c r="A109" s="36"/>
      <c r="B109" s="37"/>
      <c r="C109" s="38"/>
      <c r="D109" s="345" t="s">
        <v>184</v>
      </c>
      <c r="E109" s="344"/>
      <c r="F109" s="344"/>
      <c r="G109" s="38"/>
      <c r="H109" s="38"/>
      <c r="I109" s="38"/>
      <c r="J109" s="119">
        <v>0</v>
      </c>
      <c r="K109" s="38"/>
      <c r="L109" s="181"/>
      <c r="M109" s="182"/>
      <c r="N109" s="183" t="s">
        <v>43</v>
      </c>
      <c r="O109" s="182"/>
      <c r="P109" s="182"/>
      <c r="Q109" s="182"/>
      <c r="R109" s="182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5" t="s">
        <v>181</v>
      </c>
      <c r="AZ109" s="182"/>
      <c r="BA109" s="182"/>
      <c r="BB109" s="182"/>
      <c r="BC109" s="182"/>
      <c r="BD109" s="182"/>
      <c r="BE109" s="186">
        <f t="shared" si="0"/>
        <v>0</v>
      </c>
      <c r="BF109" s="186">
        <f t="shared" si="1"/>
        <v>0</v>
      </c>
      <c r="BG109" s="186">
        <f t="shared" si="2"/>
        <v>0</v>
      </c>
      <c r="BH109" s="186">
        <f t="shared" si="3"/>
        <v>0</v>
      </c>
      <c r="BI109" s="186">
        <f t="shared" si="4"/>
        <v>0</v>
      </c>
      <c r="BJ109" s="185" t="s">
        <v>87</v>
      </c>
      <c r="BK109" s="182"/>
      <c r="BL109" s="182"/>
      <c r="BM109" s="182"/>
    </row>
    <row r="110" spans="1:65" s="2" customFormat="1" ht="18" customHeight="1">
      <c r="A110" s="36"/>
      <c r="B110" s="37"/>
      <c r="C110" s="38"/>
      <c r="D110" s="345" t="s">
        <v>185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si="0"/>
        <v>0</v>
      </c>
      <c r="BF110" s="186">
        <f t="shared" si="1"/>
        <v>0</v>
      </c>
      <c r="BG110" s="186">
        <f t="shared" si="2"/>
        <v>0</v>
      </c>
      <c r="BH110" s="186">
        <f t="shared" si="3"/>
        <v>0</v>
      </c>
      <c r="BI110" s="186">
        <f t="shared" si="4"/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118" t="s">
        <v>186</v>
      </c>
      <c r="E111" s="38"/>
      <c r="F111" s="38"/>
      <c r="G111" s="38"/>
      <c r="H111" s="38"/>
      <c r="I111" s="38"/>
      <c r="J111" s="119">
        <f>ROUND(J32*T111,2)</f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187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1.25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31" s="2" customFormat="1" ht="29.25" customHeight="1">
      <c r="A113" s="36"/>
      <c r="B113" s="37"/>
      <c r="C113" s="126" t="s">
        <v>151</v>
      </c>
      <c r="D113" s="127"/>
      <c r="E113" s="127"/>
      <c r="F113" s="127"/>
      <c r="G113" s="127"/>
      <c r="H113" s="127"/>
      <c r="I113" s="127"/>
      <c r="J113" s="128">
        <f>ROUND(J98+J105,2)</f>
        <v>0</v>
      </c>
      <c r="K113" s="127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s="2" customFormat="1" ht="6.95" customHeight="1">
      <c r="A114" s="36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pans="1:31" s="2" customFormat="1" ht="6.95" customHeight="1">
      <c r="A118" s="36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s="2" customFormat="1" ht="24.95" customHeight="1">
      <c r="A119" s="36"/>
      <c r="B119" s="37"/>
      <c r="C119" s="24" t="s">
        <v>188</v>
      </c>
      <c r="D119" s="38"/>
      <c r="E119" s="38"/>
      <c r="F119" s="38"/>
      <c r="G119" s="38"/>
      <c r="H119" s="38"/>
      <c r="I119" s="38"/>
      <c r="J119" s="38"/>
      <c r="K119" s="38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2" customFormat="1" ht="6.95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s="2" customFormat="1" ht="12" customHeight="1">
      <c r="A121" s="36"/>
      <c r="B121" s="37"/>
      <c r="C121" s="30" t="s">
        <v>15</v>
      </c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26.25" customHeight="1">
      <c r="A122" s="36"/>
      <c r="B122" s="37"/>
      <c r="C122" s="38"/>
      <c r="D122" s="38"/>
      <c r="E122" s="353" t="str">
        <f>E7</f>
        <v>Rekonštrukcia Spišského hradu, Románsky palác a Západné paláce II.etapa</v>
      </c>
      <c r="F122" s="354"/>
      <c r="G122" s="354"/>
      <c r="H122" s="354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1" customFormat="1" ht="12" customHeight="1">
      <c r="B123" s="22"/>
      <c r="C123" s="30" t="s">
        <v>153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6"/>
      <c r="B124" s="37"/>
      <c r="C124" s="38"/>
      <c r="D124" s="38"/>
      <c r="E124" s="353" t="s">
        <v>154</v>
      </c>
      <c r="F124" s="355"/>
      <c r="G124" s="355"/>
      <c r="H124" s="355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s="2" customFormat="1" ht="12" customHeight="1">
      <c r="A125" s="36"/>
      <c r="B125" s="37"/>
      <c r="C125" s="30" t="s">
        <v>1260</v>
      </c>
      <c r="D125" s="38"/>
      <c r="E125" s="38"/>
      <c r="F125" s="38"/>
      <c r="G125" s="38"/>
      <c r="H125" s="38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16.5" customHeight="1">
      <c r="A126" s="36"/>
      <c r="B126" s="37"/>
      <c r="C126" s="38"/>
      <c r="D126" s="38"/>
      <c r="E126" s="339" t="str">
        <f>E11</f>
        <v>OZV - Ozvučenie</v>
      </c>
      <c r="F126" s="355"/>
      <c r="G126" s="355"/>
      <c r="H126" s="355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6.95" customHeight="1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12" customHeight="1">
      <c r="A128" s="36"/>
      <c r="B128" s="37"/>
      <c r="C128" s="30" t="s">
        <v>19</v>
      </c>
      <c r="D128" s="38"/>
      <c r="E128" s="38"/>
      <c r="F128" s="28" t="str">
        <f>F14</f>
        <v xml:space="preserve"> </v>
      </c>
      <c r="G128" s="38"/>
      <c r="H128" s="38"/>
      <c r="I128" s="30" t="s">
        <v>21</v>
      </c>
      <c r="J128" s="68" t="str">
        <f>IF(J14="","",J14)</f>
        <v>20. 3. 2021</v>
      </c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25.7" customHeight="1">
      <c r="A130" s="36"/>
      <c r="B130" s="37"/>
      <c r="C130" s="30" t="s">
        <v>23</v>
      </c>
      <c r="D130" s="38"/>
      <c r="E130" s="38"/>
      <c r="F130" s="28" t="str">
        <f>E17</f>
        <v>Slovenské národné múzeum Bratislava</v>
      </c>
      <c r="G130" s="38"/>
      <c r="H130" s="38"/>
      <c r="I130" s="30" t="s">
        <v>29</v>
      </c>
      <c r="J130" s="33" t="str">
        <f>E23</f>
        <v>Štúdio J  J s.r.o. Levoča</v>
      </c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15.2" customHeight="1">
      <c r="A131" s="36"/>
      <c r="B131" s="37"/>
      <c r="C131" s="30" t="s">
        <v>27</v>
      </c>
      <c r="D131" s="38"/>
      <c r="E131" s="38"/>
      <c r="F131" s="28" t="str">
        <f>IF(E20="","",E20)</f>
        <v>Vyplň údaj</v>
      </c>
      <c r="G131" s="38"/>
      <c r="H131" s="38"/>
      <c r="I131" s="30" t="s">
        <v>31</v>
      </c>
      <c r="J131" s="33" t="str">
        <f>E26</f>
        <v>Anna Hricová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0.35" customHeight="1">
      <c r="A132" s="36"/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11" customFormat="1" ht="29.25" customHeight="1">
      <c r="A133" s="187"/>
      <c r="B133" s="188"/>
      <c r="C133" s="189" t="s">
        <v>189</v>
      </c>
      <c r="D133" s="190" t="s">
        <v>62</v>
      </c>
      <c r="E133" s="190" t="s">
        <v>58</v>
      </c>
      <c r="F133" s="190" t="s">
        <v>59</v>
      </c>
      <c r="G133" s="190" t="s">
        <v>190</v>
      </c>
      <c r="H133" s="190" t="s">
        <v>191</v>
      </c>
      <c r="I133" s="190" t="s">
        <v>192</v>
      </c>
      <c r="J133" s="191" t="s">
        <v>158</v>
      </c>
      <c r="K133" s="192" t="s">
        <v>193</v>
      </c>
      <c r="L133" s="193"/>
      <c r="M133" s="77" t="s">
        <v>1</v>
      </c>
      <c r="N133" s="78" t="s">
        <v>41</v>
      </c>
      <c r="O133" s="78" t="s">
        <v>194</v>
      </c>
      <c r="P133" s="78" t="s">
        <v>195</v>
      </c>
      <c r="Q133" s="78" t="s">
        <v>196</v>
      </c>
      <c r="R133" s="78" t="s">
        <v>197</v>
      </c>
      <c r="S133" s="78" t="s">
        <v>198</v>
      </c>
      <c r="T133" s="79" t="s">
        <v>199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</row>
    <row r="134" spans="1:65" s="2" customFormat="1" ht="22.9" customHeight="1">
      <c r="A134" s="36"/>
      <c r="B134" s="37"/>
      <c r="C134" s="84" t="s">
        <v>155</v>
      </c>
      <c r="D134" s="38"/>
      <c r="E134" s="38"/>
      <c r="F134" s="38"/>
      <c r="G134" s="38"/>
      <c r="H134" s="38"/>
      <c r="I134" s="38"/>
      <c r="J134" s="194">
        <f>BK134</f>
        <v>0</v>
      </c>
      <c r="K134" s="38"/>
      <c r="L134" s="39"/>
      <c r="M134" s="80"/>
      <c r="N134" s="195"/>
      <c r="O134" s="81"/>
      <c r="P134" s="196">
        <f>P135</f>
        <v>0</v>
      </c>
      <c r="Q134" s="81"/>
      <c r="R134" s="196">
        <f>R135</f>
        <v>0</v>
      </c>
      <c r="S134" s="81"/>
      <c r="T134" s="197">
        <f>T135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76</v>
      </c>
      <c r="AU134" s="18" t="s">
        <v>160</v>
      </c>
      <c r="BK134" s="198">
        <f>BK135</f>
        <v>0</v>
      </c>
    </row>
    <row r="135" spans="1:65" s="12" customFormat="1" ht="25.9" customHeight="1">
      <c r="B135" s="199"/>
      <c r="C135" s="200"/>
      <c r="D135" s="201" t="s">
        <v>76</v>
      </c>
      <c r="E135" s="202" t="s">
        <v>489</v>
      </c>
      <c r="F135" s="202" t="s">
        <v>2009</v>
      </c>
      <c r="G135" s="200"/>
      <c r="H135" s="200"/>
      <c r="I135" s="203"/>
      <c r="J135" s="204">
        <f>BK135</f>
        <v>0</v>
      </c>
      <c r="K135" s="200"/>
      <c r="L135" s="205"/>
      <c r="M135" s="206"/>
      <c r="N135" s="207"/>
      <c r="O135" s="207"/>
      <c r="P135" s="208">
        <f>P136+P141+P158</f>
        <v>0</v>
      </c>
      <c r="Q135" s="207"/>
      <c r="R135" s="208">
        <f>R136+R141+R158</f>
        <v>0</v>
      </c>
      <c r="S135" s="207"/>
      <c r="T135" s="209">
        <f>T136+T141+T158</f>
        <v>0</v>
      </c>
      <c r="AR135" s="210" t="s">
        <v>215</v>
      </c>
      <c r="AT135" s="211" t="s">
        <v>76</v>
      </c>
      <c r="AU135" s="211" t="s">
        <v>77</v>
      </c>
      <c r="AY135" s="210" t="s">
        <v>202</v>
      </c>
      <c r="BK135" s="212">
        <f>BK136+BK141+BK158</f>
        <v>0</v>
      </c>
    </row>
    <row r="136" spans="1:65" s="12" customFormat="1" ht="22.9" customHeight="1">
      <c r="B136" s="199"/>
      <c r="C136" s="200"/>
      <c r="D136" s="201" t="s">
        <v>76</v>
      </c>
      <c r="E136" s="213" t="s">
        <v>2010</v>
      </c>
      <c r="F136" s="213" t="s">
        <v>2011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SUM(P137:P140)</f>
        <v>0</v>
      </c>
      <c r="Q136" s="207"/>
      <c r="R136" s="208">
        <f>SUM(R137:R140)</f>
        <v>0</v>
      </c>
      <c r="S136" s="207"/>
      <c r="T136" s="209">
        <f>SUM(T137:T140)</f>
        <v>0</v>
      </c>
      <c r="AR136" s="210" t="s">
        <v>215</v>
      </c>
      <c r="AT136" s="211" t="s">
        <v>76</v>
      </c>
      <c r="AU136" s="211" t="s">
        <v>81</v>
      </c>
      <c r="AY136" s="210" t="s">
        <v>202</v>
      </c>
      <c r="BK136" s="212">
        <f>SUM(BK137:BK140)</f>
        <v>0</v>
      </c>
    </row>
    <row r="137" spans="1:65" s="2" customFormat="1" ht="24.2" customHeight="1">
      <c r="A137" s="36"/>
      <c r="B137" s="37"/>
      <c r="C137" s="272" t="s">
        <v>81</v>
      </c>
      <c r="D137" s="272" t="s">
        <v>489</v>
      </c>
      <c r="E137" s="273" t="s">
        <v>2012</v>
      </c>
      <c r="F137" s="274" t="s">
        <v>2013</v>
      </c>
      <c r="G137" s="275" t="s">
        <v>287</v>
      </c>
      <c r="H137" s="276">
        <v>5</v>
      </c>
      <c r="I137" s="277"/>
      <c r="J137" s="278">
        <f>ROUND(I137*H137,2)</f>
        <v>0</v>
      </c>
      <c r="K137" s="279"/>
      <c r="L137" s="280"/>
      <c r="M137" s="281" t="s">
        <v>1</v>
      </c>
      <c r="N137" s="282" t="s">
        <v>43</v>
      </c>
      <c r="O137" s="73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1486</v>
      </c>
      <c r="AT137" s="227" t="s">
        <v>489</v>
      </c>
      <c r="AU137" s="227" t="s">
        <v>87</v>
      </c>
      <c r="AY137" s="18" t="s">
        <v>202</v>
      </c>
      <c r="BE137" s="122">
        <f>IF(N137="základná",J137,0)</f>
        <v>0</v>
      </c>
      <c r="BF137" s="122">
        <f>IF(N137="znížená",J137,0)</f>
        <v>0</v>
      </c>
      <c r="BG137" s="122">
        <f>IF(N137="zákl. prenesená",J137,0)</f>
        <v>0</v>
      </c>
      <c r="BH137" s="122">
        <f>IF(N137="zníž. prenesená",J137,0)</f>
        <v>0</v>
      </c>
      <c r="BI137" s="122">
        <f>IF(N137="nulová",J137,0)</f>
        <v>0</v>
      </c>
      <c r="BJ137" s="18" t="s">
        <v>87</v>
      </c>
      <c r="BK137" s="122">
        <f>ROUND(I137*H137,2)</f>
        <v>0</v>
      </c>
      <c r="BL137" s="18" t="s">
        <v>569</v>
      </c>
      <c r="BM137" s="227" t="s">
        <v>87</v>
      </c>
    </row>
    <row r="138" spans="1:65" s="2" customFormat="1" ht="24.2" customHeight="1">
      <c r="A138" s="36"/>
      <c r="B138" s="37"/>
      <c r="C138" s="272" t="s">
        <v>87</v>
      </c>
      <c r="D138" s="272" t="s">
        <v>489</v>
      </c>
      <c r="E138" s="273" t="s">
        <v>2014</v>
      </c>
      <c r="F138" s="274" t="s">
        <v>2015</v>
      </c>
      <c r="G138" s="275" t="s">
        <v>287</v>
      </c>
      <c r="H138" s="276">
        <v>1</v>
      </c>
      <c r="I138" s="277"/>
      <c r="J138" s="278">
        <f>ROUND(I138*H138,2)</f>
        <v>0</v>
      </c>
      <c r="K138" s="279"/>
      <c r="L138" s="280"/>
      <c r="M138" s="281" t="s">
        <v>1</v>
      </c>
      <c r="N138" s="282" t="s">
        <v>43</v>
      </c>
      <c r="O138" s="73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1486</v>
      </c>
      <c r="AT138" s="227" t="s">
        <v>489</v>
      </c>
      <c r="AU138" s="227" t="s">
        <v>87</v>
      </c>
      <c r="AY138" s="18" t="s">
        <v>202</v>
      </c>
      <c r="BE138" s="122">
        <f>IF(N138="základná",J138,0)</f>
        <v>0</v>
      </c>
      <c r="BF138" s="122">
        <f>IF(N138="znížená",J138,0)</f>
        <v>0</v>
      </c>
      <c r="BG138" s="122">
        <f>IF(N138="zákl. prenesená",J138,0)</f>
        <v>0</v>
      </c>
      <c r="BH138" s="122">
        <f>IF(N138="zníž. prenesená",J138,0)</f>
        <v>0</v>
      </c>
      <c r="BI138" s="122">
        <f>IF(N138="nulová",J138,0)</f>
        <v>0</v>
      </c>
      <c r="BJ138" s="18" t="s">
        <v>87</v>
      </c>
      <c r="BK138" s="122">
        <f>ROUND(I138*H138,2)</f>
        <v>0</v>
      </c>
      <c r="BL138" s="18" t="s">
        <v>569</v>
      </c>
      <c r="BM138" s="227" t="s">
        <v>208</v>
      </c>
    </row>
    <row r="139" spans="1:65" s="2" customFormat="1" ht="14.45" customHeight="1">
      <c r="A139" s="36"/>
      <c r="B139" s="37"/>
      <c r="C139" s="215" t="s">
        <v>215</v>
      </c>
      <c r="D139" s="215" t="s">
        <v>204</v>
      </c>
      <c r="E139" s="216" t="s">
        <v>2016</v>
      </c>
      <c r="F139" s="217" t="s">
        <v>2017</v>
      </c>
      <c r="G139" s="218" t="s">
        <v>287</v>
      </c>
      <c r="H139" s="219">
        <v>5</v>
      </c>
      <c r="I139" s="220"/>
      <c r="J139" s="221">
        <f>ROUND(I139*H139,2)</f>
        <v>0</v>
      </c>
      <c r="K139" s="222"/>
      <c r="L139" s="39"/>
      <c r="M139" s="223" t="s">
        <v>1</v>
      </c>
      <c r="N139" s="224" t="s">
        <v>43</v>
      </c>
      <c r="O139" s="73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569</v>
      </c>
      <c r="AT139" s="227" t="s">
        <v>204</v>
      </c>
      <c r="AU139" s="227" t="s">
        <v>87</v>
      </c>
      <c r="AY139" s="18" t="s">
        <v>202</v>
      </c>
      <c r="BE139" s="122">
        <f>IF(N139="základná",J139,0)</f>
        <v>0</v>
      </c>
      <c r="BF139" s="122">
        <f>IF(N139="znížená",J139,0)</f>
        <v>0</v>
      </c>
      <c r="BG139" s="122">
        <f>IF(N139="zákl. prenesená",J139,0)</f>
        <v>0</v>
      </c>
      <c r="BH139" s="122">
        <f>IF(N139="zníž. prenesená",J139,0)</f>
        <v>0</v>
      </c>
      <c r="BI139" s="122">
        <f>IF(N139="nulová",J139,0)</f>
        <v>0</v>
      </c>
      <c r="BJ139" s="18" t="s">
        <v>87</v>
      </c>
      <c r="BK139" s="122">
        <f>ROUND(I139*H139,2)</f>
        <v>0</v>
      </c>
      <c r="BL139" s="18" t="s">
        <v>569</v>
      </c>
      <c r="BM139" s="227" t="s">
        <v>2018</v>
      </c>
    </row>
    <row r="140" spans="1:65" s="2" customFormat="1" ht="14.45" customHeight="1">
      <c r="A140" s="36"/>
      <c r="B140" s="37"/>
      <c r="C140" s="215" t="s">
        <v>208</v>
      </c>
      <c r="D140" s="215" t="s">
        <v>204</v>
      </c>
      <c r="E140" s="216" t="s">
        <v>2019</v>
      </c>
      <c r="F140" s="217" t="s">
        <v>2020</v>
      </c>
      <c r="G140" s="218" t="s">
        <v>287</v>
      </c>
      <c r="H140" s="219">
        <v>5</v>
      </c>
      <c r="I140" s="220"/>
      <c r="J140" s="221">
        <f>ROUND(I140*H140,2)</f>
        <v>0</v>
      </c>
      <c r="K140" s="222"/>
      <c r="L140" s="39"/>
      <c r="M140" s="223" t="s">
        <v>1</v>
      </c>
      <c r="N140" s="224" t="s">
        <v>43</v>
      </c>
      <c r="O140" s="73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569</v>
      </c>
      <c r="AT140" s="227" t="s">
        <v>204</v>
      </c>
      <c r="AU140" s="227" t="s">
        <v>87</v>
      </c>
      <c r="AY140" s="18" t="s">
        <v>202</v>
      </c>
      <c r="BE140" s="122">
        <f>IF(N140="základná",J140,0)</f>
        <v>0</v>
      </c>
      <c r="BF140" s="122">
        <f>IF(N140="znížená",J140,0)</f>
        <v>0</v>
      </c>
      <c r="BG140" s="122">
        <f>IF(N140="zákl. prenesená",J140,0)</f>
        <v>0</v>
      </c>
      <c r="BH140" s="122">
        <f>IF(N140="zníž. prenesená",J140,0)</f>
        <v>0</v>
      </c>
      <c r="BI140" s="122">
        <f>IF(N140="nulová",J140,0)</f>
        <v>0</v>
      </c>
      <c r="BJ140" s="18" t="s">
        <v>87</v>
      </c>
      <c r="BK140" s="122">
        <f>ROUND(I140*H140,2)</f>
        <v>0</v>
      </c>
      <c r="BL140" s="18" t="s">
        <v>569</v>
      </c>
      <c r="BM140" s="227" t="s">
        <v>2021</v>
      </c>
    </row>
    <row r="141" spans="1:65" s="12" customFormat="1" ht="22.9" customHeight="1">
      <c r="B141" s="199"/>
      <c r="C141" s="200"/>
      <c r="D141" s="201" t="s">
        <v>76</v>
      </c>
      <c r="E141" s="213" t="s">
        <v>2022</v>
      </c>
      <c r="F141" s="213" t="s">
        <v>2023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SUM(P142:P157)</f>
        <v>0</v>
      </c>
      <c r="Q141" s="207"/>
      <c r="R141" s="208">
        <f>SUM(R142:R157)</f>
        <v>0</v>
      </c>
      <c r="S141" s="207"/>
      <c r="T141" s="209">
        <f>SUM(T142:T157)</f>
        <v>0</v>
      </c>
      <c r="AR141" s="210" t="s">
        <v>215</v>
      </c>
      <c r="AT141" s="211" t="s">
        <v>76</v>
      </c>
      <c r="AU141" s="211" t="s">
        <v>81</v>
      </c>
      <c r="AY141" s="210" t="s">
        <v>202</v>
      </c>
      <c r="BK141" s="212">
        <f>SUM(BK142:BK157)</f>
        <v>0</v>
      </c>
    </row>
    <row r="142" spans="1:65" s="2" customFormat="1" ht="14.45" customHeight="1">
      <c r="A142" s="36"/>
      <c r="B142" s="37"/>
      <c r="C142" s="272" t="s">
        <v>119</v>
      </c>
      <c r="D142" s="272" t="s">
        <v>489</v>
      </c>
      <c r="E142" s="273" t="s">
        <v>2024</v>
      </c>
      <c r="F142" s="274" t="s">
        <v>2025</v>
      </c>
      <c r="G142" s="275" t="s">
        <v>230</v>
      </c>
      <c r="H142" s="276">
        <v>130</v>
      </c>
      <c r="I142" s="277"/>
      <c r="J142" s="278">
        <f t="shared" ref="J142:J157" si="5">ROUND(I142*H142,2)</f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ref="P142:P157" si="6">O142*H142</f>
        <v>0</v>
      </c>
      <c r="Q142" s="225">
        <v>0</v>
      </c>
      <c r="R142" s="225">
        <f t="shared" ref="R142:R157" si="7">Q142*H142</f>
        <v>0</v>
      </c>
      <c r="S142" s="225">
        <v>0</v>
      </c>
      <c r="T142" s="226">
        <f t="shared" ref="T142:T157" si="8"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87</v>
      </c>
      <c r="AY142" s="18" t="s">
        <v>202</v>
      </c>
      <c r="BE142" s="122">
        <f t="shared" ref="BE142:BE157" si="9">IF(N142="základná",J142,0)</f>
        <v>0</v>
      </c>
      <c r="BF142" s="122">
        <f t="shared" ref="BF142:BF157" si="10">IF(N142="znížená",J142,0)</f>
        <v>0</v>
      </c>
      <c r="BG142" s="122">
        <f t="shared" ref="BG142:BG157" si="11">IF(N142="zákl. prenesená",J142,0)</f>
        <v>0</v>
      </c>
      <c r="BH142" s="122">
        <f t="shared" ref="BH142:BH157" si="12">IF(N142="zníž. prenesená",J142,0)</f>
        <v>0</v>
      </c>
      <c r="BI142" s="122">
        <f t="shared" ref="BI142:BI157" si="13">IF(N142="nulová",J142,0)</f>
        <v>0</v>
      </c>
      <c r="BJ142" s="18" t="s">
        <v>87</v>
      </c>
      <c r="BK142" s="122">
        <f t="shared" ref="BK142:BK157" si="14">ROUND(I142*H142,2)</f>
        <v>0</v>
      </c>
      <c r="BL142" s="18" t="s">
        <v>569</v>
      </c>
      <c r="BM142" s="227" t="s">
        <v>253</v>
      </c>
    </row>
    <row r="143" spans="1:65" s="2" customFormat="1" ht="14.45" customHeight="1">
      <c r="A143" s="36"/>
      <c r="B143" s="37"/>
      <c r="C143" s="272" t="s">
        <v>122</v>
      </c>
      <c r="D143" s="272" t="s">
        <v>489</v>
      </c>
      <c r="E143" s="273" t="s">
        <v>2026</v>
      </c>
      <c r="F143" s="274" t="s">
        <v>2027</v>
      </c>
      <c r="G143" s="275" t="s">
        <v>230</v>
      </c>
      <c r="H143" s="276">
        <v>130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266</v>
      </c>
    </row>
    <row r="144" spans="1:65" s="2" customFormat="1" ht="14.45" customHeight="1">
      <c r="A144" s="36"/>
      <c r="B144" s="37"/>
      <c r="C144" s="272" t="s">
        <v>239</v>
      </c>
      <c r="D144" s="272" t="s">
        <v>489</v>
      </c>
      <c r="E144" s="273" t="s">
        <v>2028</v>
      </c>
      <c r="F144" s="274" t="s">
        <v>2029</v>
      </c>
      <c r="G144" s="275" t="s">
        <v>287</v>
      </c>
      <c r="H144" s="276">
        <v>4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276</v>
      </c>
    </row>
    <row r="145" spans="1:65" s="2" customFormat="1" ht="14.45" customHeight="1">
      <c r="A145" s="36"/>
      <c r="B145" s="37"/>
      <c r="C145" s="272" t="s">
        <v>244</v>
      </c>
      <c r="D145" s="272" t="s">
        <v>489</v>
      </c>
      <c r="E145" s="273" t="s">
        <v>2030</v>
      </c>
      <c r="F145" s="274" t="s">
        <v>2031</v>
      </c>
      <c r="G145" s="275" t="s">
        <v>287</v>
      </c>
      <c r="H145" s="276">
        <v>4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289</v>
      </c>
    </row>
    <row r="146" spans="1:65" s="2" customFormat="1" ht="14.45" customHeight="1">
      <c r="A146" s="36"/>
      <c r="B146" s="37"/>
      <c r="C146" s="272" t="s">
        <v>249</v>
      </c>
      <c r="D146" s="272" t="s">
        <v>489</v>
      </c>
      <c r="E146" s="273" t="s">
        <v>2032</v>
      </c>
      <c r="F146" s="274" t="s">
        <v>2033</v>
      </c>
      <c r="G146" s="275" t="s">
        <v>287</v>
      </c>
      <c r="H146" s="276">
        <v>8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322</v>
      </c>
    </row>
    <row r="147" spans="1:65" s="2" customFormat="1" ht="24.2" customHeight="1">
      <c r="A147" s="36"/>
      <c r="B147" s="37"/>
      <c r="C147" s="272" t="s">
        <v>253</v>
      </c>
      <c r="D147" s="272" t="s">
        <v>489</v>
      </c>
      <c r="E147" s="273" t="s">
        <v>2034</v>
      </c>
      <c r="F147" s="274" t="s">
        <v>2035</v>
      </c>
      <c r="G147" s="275" t="s">
        <v>230</v>
      </c>
      <c r="H147" s="276">
        <v>130</v>
      </c>
      <c r="I147" s="277"/>
      <c r="J147" s="278">
        <f t="shared" si="5"/>
        <v>0</v>
      </c>
      <c r="K147" s="279"/>
      <c r="L147" s="280"/>
      <c r="M147" s="281" t="s">
        <v>1</v>
      </c>
      <c r="N147" s="282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1486</v>
      </c>
      <c r="AT147" s="227" t="s">
        <v>489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7</v>
      </c>
    </row>
    <row r="148" spans="1:65" s="2" customFormat="1" ht="14.45" customHeight="1">
      <c r="A148" s="36"/>
      <c r="B148" s="37"/>
      <c r="C148" s="215" t="s">
        <v>125</v>
      </c>
      <c r="D148" s="215" t="s">
        <v>204</v>
      </c>
      <c r="E148" s="216" t="s">
        <v>2036</v>
      </c>
      <c r="F148" s="217" t="s">
        <v>2037</v>
      </c>
      <c r="G148" s="218" t="s">
        <v>230</v>
      </c>
      <c r="H148" s="219">
        <v>130</v>
      </c>
      <c r="I148" s="220"/>
      <c r="J148" s="221">
        <f t="shared" si="5"/>
        <v>0</v>
      </c>
      <c r="K148" s="222"/>
      <c r="L148" s="39"/>
      <c r="M148" s="223" t="s">
        <v>1</v>
      </c>
      <c r="N148" s="224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569</v>
      </c>
      <c r="AT148" s="227" t="s">
        <v>204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2038</v>
      </c>
    </row>
    <row r="149" spans="1:65" s="2" customFormat="1" ht="14.45" customHeight="1">
      <c r="A149" s="36"/>
      <c r="B149" s="37"/>
      <c r="C149" s="215" t="s">
        <v>266</v>
      </c>
      <c r="D149" s="215" t="s">
        <v>204</v>
      </c>
      <c r="E149" s="216" t="s">
        <v>2039</v>
      </c>
      <c r="F149" s="217" t="s">
        <v>2040</v>
      </c>
      <c r="G149" s="218" t="s">
        <v>230</v>
      </c>
      <c r="H149" s="219">
        <v>130</v>
      </c>
      <c r="I149" s="220"/>
      <c r="J149" s="221">
        <f t="shared" si="5"/>
        <v>0</v>
      </c>
      <c r="K149" s="222"/>
      <c r="L149" s="39"/>
      <c r="M149" s="223" t="s">
        <v>1</v>
      </c>
      <c r="N149" s="224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569</v>
      </c>
      <c r="AT149" s="227" t="s">
        <v>204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2041</v>
      </c>
    </row>
    <row r="150" spans="1:65" s="2" customFormat="1" ht="14.45" customHeight="1">
      <c r="A150" s="36"/>
      <c r="B150" s="37"/>
      <c r="C150" s="215" t="s">
        <v>271</v>
      </c>
      <c r="D150" s="215" t="s">
        <v>204</v>
      </c>
      <c r="E150" s="216" t="s">
        <v>2042</v>
      </c>
      <c r="F150" s="217" t="s">
        <v>2043</v>
      </c>
      <c r="G150" s="218" t="s">
        <v>287</v>
      </c>
      <c r="H150" s="219">
        <v>15</v>
      </c>
      <c r="I150" s="220"/>
      <c r="J150" s="221">
        <f t="shared" si="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569</v>
      </c>
      <c r="AT150" s="227" t="s">
        <v>204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2044</v>
      </c>
    </row>
    <row r="151" spans="1:65" s="2" customFormat="1" ht="14.45" customHeight="1">
      <c r="A151" s="36"/>
      <c r="B151" s="37"/>
      <c r="C151" s="215" t="s">
        <v>276</v>
      </c>
      <c r="D151" s="215" t="s">
        <v>204</v>
      </c>
      <c r="E151" s="216" t="s">
        <v>1653</v>
      </c>
      <c r="F151" s="217" t="s">
        <v>2045</v>
      </c>
      <c r="G151" s="218" t="s">
        <v>287</v>
      </c>
      <c r="H151" s="219">
        <v>16</v>
      </c>
      <c r="I151" s="220"/>
      <c r="J151" s="221">
        <f t="shared" si="5"/>
        <v>0</v>
      </c>
      <c r="K151" s="222"/>
      <c r="L151" s="39"/>
      <c r="M151" s="223" t="s">
        <v>1</v>
      </c>
      <c r="N151" s="224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569</v>
      </c>
      <c r="AT151" s="227" t="s">
        <v>204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2046</v>
      </c>
    </row>
    <row r="152" spans="1:65" s="2" customFormat="1" ht="14.45" customHeight="1">
      <c r="A152" s="36"/>
      <c r="B152" s="37"/>
      <c r="C152" s="215" t="s">
        <v>284</v>
      </c>
      <c r="D152" s="215" t="s">
        <v>204</v>
      </c>
      <c r="E152" s="216" t="s">
        <v>2047</v>
      </c>
      <c r="F152" s="217" t="s">
        <v>2048</v>
      </c>
      <c r="G152" s="218" t="s">
        <v>287</v>
      </c>
      <c r="H152" s="219">
        <v>8</v>
      </c>
      <c r="I152" s="220"/>
      <c r="J152" s="221">
        <f t="shared" si="5"/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2049</v>
      </c>
    </row>
    <row r="153" spans="1:65" s="2" customFormat="1" ht="14.45" customHeight="1">
      <c r="A153" s="36"/>
      <c r="B153" s="37"/>
      <c r="C153" s="215" t="s">
        <v>289</v>
      </c>
      <c r="D153" s="215" t="s">
        <v>204</v>
      </c>
      <c r="E153" s="216" t="s">
        <v>2050</v>
      </c>
      <c r="F153" s="217" t="s">
        <v>2051</v>
      </c>
      <c r="G153" s="218" t="s">
        <v>287</v>
      </c>
      <c r="H153" s="219">
        <v>8</v>
      </c>
      <c r="I153" s="220"/>
      <c r="J153" s="221">
        <f t="shared" si="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569</v>
      </c>
      <c r="AT153" s="227" t="s">
        <v>204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2052</v>
      </c>
    </row>
    <row r="154" spans="1:65" s="2" customFormat="1" ht="14.45" customHeight="1">
      <c r="A154" s="36"/>
      <c r="B154" s="37"/>
      <c r="C154" s="215" t="s">
        <v>301</v>
      </c>
      <c r="D154" s="215" t="s">
        <v>204</v>
      </c>
      <c r="E154" s="216" t="s">
        <v>2053</v>
      </c>
      <c r="F154" s="217" t="s">
        <v>2054</v>
      </c>
      <c r="G154" s="218" t="s">
        <v>230</v>
      </c>
      <c r="H154" s="219">
        <v>130</v>
      </c>
      <c r="I154" s="220"/>
      <c r="J154" s="221">
        <f t="shared" si="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2055</v>
      </c>
    </row>
    <row r="155" spans="1:65" s="2" customFormat="1" ht="14.45" customHeight="1">
      <c r="A155" s="36"/>
      <c r="B155" s="37"/>
      <c r="C155" s="215" t="s">
        <v>322</v>
      </c>
      <c r="D155" s="215" t="s">
        <v>204</v>
      </c>
      <c r="E155" s="216" t="s">
        <v>2056</v>
      </c>
      <c r="F155" s="217" t="s">
        <v>2057</v>
      </c>
      <c r="G155" s="218" t="s">
        <v>230</v>
      </c>
      <c r="H155" s="219">
        <v>130</v>
      </c>
      <c r="I155" s="220"/>
      <c r="J155" s="221">
        <f t="shared" si="5"/>
        <v>0</v>
      </c>
      <c r="K155" s="222"/>
      <c r="L155" s="39"/>
      <c r="M155" s="223" t="s">
        <v>1</v>
      </c>
      <c r="N155" s="224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569</v>
      </c>
      <c r="AT155" s="227" t="s">
        <v>204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2058</v>
      </c>
    </row>
    <row r="156" spans="1:65" s="2" customFormat="1" ht="14.45" customHeight="1">
      <c r="A156" s="36"/>
      <c r="B156" s="37"/>
      <c r="C156" s="215" t="s">
        <v>328</v>
      </c>
      <c r="D156" s="215" t="s">
        <v>204</v>
      </c>
      <c r="E156" s="216" t="s">
        <v>1747</v>
      </c>
      <c r="F156" s="217" t="s">
        <v>2059</v>
      </c>
      <c r="G156" s="218" t="s">
        <v>287</v>
      </c>
      <c r="H156" s="219">
        <v>4</v>
      </c>
      <c r="I156" s="220"/>
      <c r="J156" s="221">
        <f t="shared" si="5"/>
        <v>0</v>
      </c>
      <c r="K156" s="222"/>
      <c r="L156" s="39"/>
      <c r="M156" s="223" t="s">
        <v>1</v>
      </c>
      <c r="N156" s="224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569</v>
      </c>
      <c r="AT156" s="227" t="s">
        <v>204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2060</v>
      </c>
    </row>
    <row r="157" spans="1:65" s="2" customFormat="1" ht="14.45" customHeight="1">
      <c r="A157" s="36"/>
      <c r="B157" s="37"/>
      <c r="C157" s="215" t="s">
        <v>7</v>
      </c>
      <c r="D157" s="215" t="s">
        <v>204</v>
      </c>
      <c r="E157" s="216" t="s">
        <v>2061</v>
      </c>
      <c r="F157" s="217" t="s">
        <v>2062</v>
      </c>
      <c r="G157" s="218" t="s">
        <v>2063</v>
      </c>
      <c r="H157" s="219">
        <v>2</v>
      </c>
      <c r="I157" s="220"/>
      <c r="J157" s="221">
        <f t="shared" si="5"/>
        <v>0</v>
      </c>
      <c r="K157" s="222"/>
      <c r="L157" s="39"/>
      <c r="M157" s="223" t="s">
        <v>1</v>
      </c>
      <c r="N157" s="224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569</v>
      </c>
      <c r="AT157" s="227" t="s">
        <v>204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2064</v>
      </c>
    </row>
    <row r="158" spans="1:65" s="12" customFormat="1" ht="22.9" customHeight="1">
      <c r="B158" s="199"/>
      <c r="C158" s="200"/>
      <c r="D158" s="201" t="s">
        <v>76</v>
      </c>
      <c r="E158" s="213" t="s">
        <v>2065</v>
      </c>
      <c r="F158" s="213" t="s">
        <v>2066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SUM(P159:P160)</f>
        <v>0</v>
      </c>
      <c r="Q158" s="207"/>
      <c r="R158" s="208">
        <f>SUM(R159:R160)</f>
        <v>0</v>
      </c>
      <c r="S158" s="207"/>
      <c r="T158" s="209">
        <f>SUM(T159:T160)</f>
        <v>0</v>
      </c>
      <c r="AR158" s="210" t="s">
        <v>208</v>
      </c>
      <c r="AT158" s="211" t="s">
        <v>76</v>
      </c>
      <c r="AU158" s="211" t="s">
        <v>81</v>
      </c>
      <c r="AY158" s="210" t="s">
        <v>202</v>
      </c>
      <c r="BK158" s="212">
        <f>SUM(BK159:BK160)</f>
        <v>0</v>
      </c>
    </row>
    <row r="159" spans="1:65" s="2" customFormat="1" ht="14.45" customHeight="1">
      <c r="A159" s="36"/>
      <c r="B159" s="37"/>
      <c r="C159" s="272" t="s">
        <v>339</v>
      </c>
      <c r="D159" s="272" t="s">
        <v>489</v>
      </c>
      <c r="E159" s="273" t="s">
        <v>2067</v>
      </c>
      <c r="F159" s="274" t="s">
        <v>2068</v>
      </c>
      <c r="G159" s="275" t="s">
        <v>287</v>
      </c>
      <c r="H159" s="276">
        <v>1</v>
      </c>
      <c r="I159" s="277"/>
      <c r="J159" s="278">
        <f>ROUND(I159*H159,2)</f>
        <v>0</v>
      </c>
      <c r="K159" s="279"/>
      <c r="L159" s="280"/>
      <c r="M159" s="281" t="s">
        <v>1</v>
      </c>
      <c r="N159" s="282" t="s">
        <v>43</v>
      </c>
      <c r="O159" s="73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659</v>
      </c>
      <c r="AT159" s="227" t="s">
        <v>489</v>
      </c>
      <c r="AU159" s="227" t="s">
        <v>87</v>
      </c>
      <c r="AY159" s="18" t="s">
        <v>202</v>
      </c>
      <c r="BE159" s="122">
        <f>IF(N159="základná",J159,0)</f>
        <v>0</v>
      </c>
      <c r="BF159" s="122">
        <f>IF(N159="znížená",J159,0)</f>
        <v>0</v>
      </c>
      <c r="BG159" s="122">
        <f>IF(N159="zákl. prenesená",J159,0)</f>
        <v>0</v>
      </c>
      <c r="BH159" s="122">
        <f>IF(N159="zníž. prenesená",J159,0)</f>
        <v>0</v>
      </c>
      <c r="BI159" s="122">
        <f>IF(N159="nulová",J159,0)</f>
        <v>0</v>
      </c>
      <c r="BJ159" s="18" t="s">
        <v>87</v>
      </c>
      <c r="BK159" s="122">
        <f>ROUND(I159*H159,2)</f>
        <v>0</v>
      </c>
      <c r="BL159" s="18" t="s">
        <v>659</v>
      </c>
      <c r="BM159" s="227" t="s">
        <v>458</v>
      </c>
    </row>
    <row r="160" spans="1:65" s="2" customFormat="1" ht="14.45" customHeight="1">
      <c r="A160" s="36"/>
      <c r="B160" s="37"/>
      <c r="C160" s="272" t="s">
        <v>343</v>
      </c>
      <c r="D160" s="272" t="s">
        <v>489</v>
      </c>
      <c r="E160" s="273" t="s">
        <v>2069</v>
      </c>
      <c r="F160" s="274" t="s">
        <v>2070</v>
      </c>
      <c r="G160" s="275" t="s">
        <v>2071</v>
      </c>
      <c r="H160" s="276">
        <v>1</v>
      </c>
      <c r="I160" s="277"/>
      <c r="J160" s="278">
        <f>ROUND(I160*H160,2)</f>
        <v>0</v>
      </c>
      <c r="K160" s="279"/>
      <c r="L160" s="280"/>
      <c r="M160" s="289" t="s">
        <v>1</v>
      </c>
      <c r="N160" s="290" t="s">
        <v>43</v>
      </c>
      <c r="O160" s="286"/>
      <c r="P160" s="287">
        <f>O160*H160</f>
        <v>0</v>
      </c>
      <c r="Q160" s="287">
        <v>0</v>
      </c>
      <c r="R160" s="287">
        <f>Q160*H160</f>
        <v>0</v>
      </c>
      <c r="S160" s="287">
        <v>0</v>
      </c>
      <c r="T160" s="28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659</v>
      </c>
      <c r="AT160" s="227" t="s">
        <v>489</v>
      </c>
      <c r="AU160" s="227" t="s">
        <v>87</v>
      </c>
      <c r="AY160" s="18" t="s">
        <v>202</v>
      </c>
      <c r="BE160" s="122">
        <f>IF(N160="základná",J160,0)</f>
        <v>0</v>
      </c>
      <c r="BF160" s="122">
        <f>IF(N160="znížená",J160,0)</f>
        <v>0</v>
      </c>
      <c r="BG160" s="122">
        <f>IF(N160="zákl. prenesená",J160,0)</f>
        <v>0</v>
      </c>
      <c r="BH160" s="122">
        <f>IF(N160="zníž. prenesená",J160,0)</f>
        <v>0</v>
      </c>
      <c r="BI160" s="122">
        <f>IF(N160="nulová",J160,0)</f>
        <v>0</v>
      </c>
      <c r="BJ160" s="18" t="s">
        <v>87</v>
      </c>
      <c r="BK160" s="122">
        <f>ROUND(I160*H160,2)</f>
        <v>0</v>
      </c>
      <c r="BL160" s="18" t="s">
        <v>659</v>
      </c>
      <c r="BM160" s="227" t="s">
        <v>469</v>
      </c>
    </row>
    <row r="161" spans="1:31" s="2" customFormat="1" ht="6.95" customHeight="1">
      <c r="A161" s="36"/>
      <c r="B161" s="56"/>
      <c r="C161" s="57"/>
      <c r="D161" s="57"/>
      <c r="E161" s="57"/>
      <c r="F161" s="57"/>
      <c r="G161" s="57"/>
      <c r="H161" s="57"/>
      <c r="I161" s="57"/>
      <c r="J161" s="57"/>
      <c r="K161" s="57"/>
      <c r="L161" s="39"/>
      <c r="M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</sheetData>
  <sheetProtection algorithmName="SHA-512" hashValue="pKttr2kZr9Zx8bDtO5p5lRqorgYlVq5x/nfv0Pl+qkpYSUJMleNGDore4jUpgn+OjMPH+QTXMJCfuwq7KE5Wdw==" saltValue="4nHebOPixl/sSUC9cG80ZjxnqC9giD+izOW2zVsHv+KharoOgseC3xlXPoxAKtd/EWAEDfFV17qbDnxxE5ve1w==" spinCount="100000" sheet="1" objects="1" scenarios="1" formatColumns="0" formatRows="0" autoFilter="0"/>
  <autoFilter ref="C133:K160"/>
  <mergeCells count="17">
    <mergeCell ref="E126:H126"/>
    <mergeCell ref="L2:V2"/>
    <mergeCell ref="D108:F108"/>
    <mergeCell ref="D109:F109"/>
    <mergeCell ref="D110:F110"/>
    <mergeCell ref="E122:H122"/>
    <mergeCell ref="E124:H124"/>
    <mergeCell ref="E85:H85"/>
    <mergeCell ref="E87:H87"/>
    <mergeCell ref="E89:H89"/>
    <mergeCell ref="D106:F106"/>
    <mergeCell ref="D107:F10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1"/>
  <sheetViews>
    <sheetView showGridLines="0" topLeftCell="A16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106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2072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J106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ROUND((SUM(BE106:BE113) + SUM(BE135:BE170)),  2)</f>
        <v>0</v>
      </c>
      <c r="G37" s="36"/>
      <c r="H37" s="36"/>
      <c r="I37" s="146">
        <v>0.2</v>
      </c>
      <c r="J37" s="145">
        <f>ROUND(((SUM(BE106:BE113) + SUM(BE135:BE170))*I37),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ROUND((SUM(BF106:BF113) + SUM(BF135:BF170)),  2)</f>
        <v>0</v>
      </c>
      <c r="G38" s="36"/>
      <c r="H38" s="36"/>
      <c r="I38" s="146">
        <v>0.2</v>
      </c>
      <c r="J38" s="145">
        <f>ROUND(((SUM(BF106:BF113) + SUM(BF135:BF170))*I38),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ROUND((SUM(BG106:BG113) + SUM(BG135:BG170)),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ROUND((SUM(BH106:BH113) + SUM(BH135:BH170)),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ROUND((SUM(BI106:BI113) + SUM(BI135:BI170)),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ZTI - Zdravotechnika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J135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161</v>
      </c>
      <c r="E99" s="171"/>
      <c r="F99" s="171"/>
      <c r="G99" s="171"/>
      <c r="H99" s="171"/>
      <c r="I99" s="171"/>
      <c r="J99" s="172">
        <f>J136</f>
        <v>0</v>
      </c>
      <c r="K99" s="169"/>
      <c r="L99" s="173"/>
    </row>
    <row r="100" spans="1:65" s="10" customFormat="1" ht="19.899999999999999" customHeight="1">
      <c r="B100" s="174"/>
      <c r="C100" s="106"/>
      <c r="D100" s="175" t="s">
        <v>165</v>
      </c>
      <c r="E100" s="176"/>
      <c r="F100" s="176"/>
      <c r="G100" s="176"/>
      <c r="H100" s="176"/>
      <c r="I100" s="176"/>
      <c r="J100" s="177">
        <f>J137</f>
        <v>0</v>
      </c>
      <c r="K100" s="106"/>
      <c r="L100" s="178"/>
    </row>
    <row r="101" spans="1:65" s="9" customFormat="1" ht="24.95" customHeight="1">
      <c r="B101" s="168"/>
      <c r="C101" s="169"/>
      <c r="D101" s="170" t="s">
        <v>169</v>
      </c>
      <c r="E101" s="171"/>
      <c r="F101" s="171"/>
      <c r="G101" s="171"/>
      <c r="H101" s="171"/>
      <c r="I101" s="171"/>
      <c r="J101" s="172">
        <f>J139</f>
        <v>0</v>
      </c>
      <c r="K101" s="169"/>
      <c r="L101" s="173"/>
    </row>
    <row r="102" spans="1:65" s="10" customFormat="1" ht="19.899999999999999" customHeight="1">
      <c r="B102" s="174"/>
      <c r="C102" s="106"/>
      <c r="D102" s="175" t="s">
        <v>2073</v>
      </c>
      <c r="E102" s="176"/>
      <c r="F102" s="176"/>
      <c r="G102" s="176"/>
      <c r="H102" s="176"/>
      <c r="I102" s="176"/>
      <c r="J102" s="177">
        <f>J140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2074</v>
      </c>
      <c r="E103" s="176"/>
      <c r="F103" s="176"/>
      <c r="G103" s="176"/>
      <c r="H103" s="176"/>
      <c r="I103" s="176"/>
      <c r="J103" s="177">
        <f>J151</f>
        <v>0</v>
      </c>
      <c r="K103" s="106"/>
      <c r="L103" s="178"/>
    </row>
    <row r="104" spans="1:65" s="2" customFormat="1" ht="21.75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6.95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2" customFormat="1" ht="29.25" customHeight="1">
      <c r="A106" s="36"/>
      <c r="B106" s="37"/>
      <c r="C106" s="167" t="s">
        <v>179</v>
      </c>
      <c r="D106" s="38"/>
      <c r="E106" s="38"/>
      <c r="F106" s="38"/>
      <c r="G106" s="38"/>
      <c r="H106" s="38"/>
      <c r="I106" s="38"/>
      <c r="J106" s="179">
        <f>ROUND(J107 + J108 + J109 + J110 + J111 + J112,2)</f>
        <v>0</v>
      </c>
      <c r="K106" s="38"/>
      <c r="L106" s="53"/>
      <c r="N106" s="180" t="s">
        <v>41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5" s="2" customFormat="1" ht="18" customHeight="1">
      <c r="A107" s="36"/>
      <c r="B107" s="37"/>
      <c r="C107" s="38"/>
      <c r="D107" s="345" t="s">
        <v>180</v>
      </c>
      <c r="E107" s="344"/>
      <c r="F107" s="344"/>
      <c r="G107" s="38"/>
      <c r="H107" s="38"/>
      <c r="I107" s="38"/>
      <c r="J107" s="119">
        <v>0</v>
      </c>
      <c r="K107" s="38"/>
      <c r="L107" s="181"/>
      <c r="M107" s="182"/>
      <c r="N107" s="183" t="s">
        <v>43</v>
      </c>
      <c r="O107" s="182"/>
      <c r="P107" s="182"/>
      <c r="Q107" s="182"/>
      <c r="R107" s="182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5" t="s">
        <v>181</v>
      </c>
      <c r="AZ107" s="182"/>
      <c r="BA107" s="182"/>
      <c r="BB107" s="182"/>
      <c r="BC107" s="182"/>
      <c r="BD107" s="182"/>
      <c r="BE107" s="186">
        <f t="shared" ref="BE107:BE112" si="0">IF(N107="základná",J107,0)</f>
        <v>0</v>
      </c>
      <c r="BF107" s="186">
        <f t="shared" ref="BF107:BF112" si="1">IF(N107="znížená",J107,0)</f>
        <v>0</v>
      </c>
      <c r="BG107" s="186">
        <f t="shared" ref="BG107:BG112" si="2">IF(N107="zákl. prenesená",J107,0)</f>
        <v>0</v>
      </c>
      <c r="BH107" s="186">
        <f t="shared" ref="BH107:BH112" si="3">IF(N107="zníž. prenesená",J107,0)</f>
        <v>0</v>
      </c>
      <c r="BI107" s="186">
        <f t="shared" ref="BI107:BI112" si="4">IF(N107="nulová",J107,0)</f>
        <v>0</v>
      </c>
      <c r="BJ107" s="185" t="s">
        <v>87</v>
      </c>
      <c r="BK107" s="182"/>
      <c r="BL107" s="182"/>
      <c r="BM107" s="182"/>
    </row>
    <row r="108" spans="1:65" s="2" customFormat="1" ht="18" customHeight="1">
      <c r="A108" s="36"/>
      <c r="B108" s="37"/>
      <c r="C108" s="38"/>
      <c r="D108" s="345" t="s">
        <v>182</v>
      </c>
      <c r="E108" s="344"/>
      <c r="F108" s="344"/>
      <c r="G108" s="38"/>
      <c r="H108" s="38"/>
      <c r="I108" s="38"/>
      <c r="J108" s="119"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181</v>
      </c>
      <c r="AZ108" s="182"/>
      <c r="BA108" s="182"/>
      <c r="BB108" s="182"/>
      <c r="BC108" s="182"/>
      <c r="BD108" s="182"/>
      <c r="BE108" s="186">
        <f t="shared" si="0"/>
        <v>0</v>
      </c>
      <c r="BF108" s="186">
        <f t="shared" si="1"/>
        <v>0</v>
      </c>
      <c r="BG108" s="186">
        <f t="shared" si="2"/>
        <v>0</v>
      </c>
      <c r="BH108" s="186">
        <f t="shared" si="3"/>
        <v>0</v>
      </c>
      <c r="BI108" s="186">
        <f t="shared" si="4"/>
        <v>0</v>
      </c>
      <c r="BJ108" s="185" t="s">
        <v>87</v>
      </c>
      <c r="BK108" s="182"/>
      <c r="BL108" s="182"/>
      <c r="BM108" s="182"/>
    </row>
    <row r="109" spans="1:65" s="2" customFormat="1" ht="18" customHeight="1">
      <c r="A109" s="36"/>
      <c r="B109" s="37"/>
      <c r="C109" s="38"/>
      <c r="D109" s="345" t="s">
        <v>183</v>
      </c>
      <c r="E109" s="344"/>
      <c r="F109" s="344"/>
      <c r="G109" s="38"/>
      <c r="H109" s="38"/>
      <c r="I109" s="38"/>
      <c r="J109" s="119">
        <v>0</v>
      </c>
      <c r="K109" s="38"/>
      <c r="L109" s="181"/>
      <c r="M109" s="182"/>
      <c r="N109" s="183" t="s">
        <v>43</v>
      </c>
      <c r="O109" s="182"/>
      <c r="P109" s="182"/>
      <c r="Q109" s="182"/>
      <c r="R109" s="182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5" t="s">
        <v>181</v>
      </c>
      <c r="AZ109" s="182"/>
      <c r="BA109" s="182"/>
      <c r="BB109" s="182"/>
      <c r="BC109" s="182"/>
      <c r="BD109" s="182"/>
      <c r="BE109" s="186">
        <f t="shared" si="0"/>
        <v>0</v>
      </c>
      <c r="BF109" s="186">
        <f t="shared" si="1"/>
        <v>0</v>
      </c>
      <c r="BG109" s="186">
        <f t="shared" si="2"/>
        <v>0</v>
      </c>
      <c r="BH109" s="186">
        <f t="shared" si="3"/>
        <v>0</v>
      </c>
      <c r="BI109" s="186">
        <f t="shared" si="4"/>
        <v>0</v>
      </c>
      <c r="BJ109" s="185" t="s">
        <v>87</v>
      </c>
      <c r="BK109" s="182"/>
      <c r="BL109" s="182"/>
      <c r="BM109" s="182"/>
    </row>
    <row r="110" spans="1:65" s="2" customFormat="1" ht="18" customHeight="1">
      <c r="A110" s="36"/>
      <c r="B110" s="37"/>
      <c r="C110" s="38"/>
      <c r="D110" s="345" t="s">
        <v>184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si="0"/>
        <v>0</v>
      </c>
      <c r="BF110" s="186">
        <f t="shared" si="1"/>
        <v>0</v>
      </c>
      <c r="BG110" s="186">
        <f t="shared" si="2"/>
        <v>0</v>
      </c>
      <c r="BH110" s="186">
        <f t="shared" si="3"/>
        <v>0</v>
      </c>
      <c r="BI110" s="186">
        <f t="shared" si="4"/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345" t="s">
        <v>185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118" t="s">
        <v>186</v>
      </c>
      <c r="E112" s="38"/>
      <c r="F112" s="38"/>
      <c r="G112" s="38"/>
      <c r="H112" s="38"/>
      <c r="I112" s="38"/>
      <c r="J112" s="119">
        <f>ROUND(J32*T112,2)</f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187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31" s="2" customFormat="1" ht="11.25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s="2" customFormat="1" ht="29.25" customHeight="1">
      <c r="A114" s="36"/>
      <c r="B114" s="37"/>
      <c r="C114" s="126" t="s">
        <v>151</v>
      </c>
      <c r="D114" s="127"/>
      <c r="E114" s="127"/>
      <c r="F114" s="127"/>
      <c r="G114" s="127"/>
      <c r="H114" s="127"/>
      <c r="I114" s="127"/>
      <c r="J114" s="128">
        <f>ROUND(J98+J106,2)</f>
        <v>0</v>
      </c>
      <c r="K114" s="127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31" s="2" customFormat="1" ht="6.95" customHeight="1">
      <c r="A115" s="36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pans="1:31" s="2" customFormat="1" ht="6.95" customHeight="1">
      <c r="A119" s="36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s="2" customFormat="1" ht="24.95" customHeight="1">
      <c r="A120" s="36"/>
      <c r="B120" s="37"/>
      <c r="C120" s="24" t="s">
        <v>188</v>
      </c>
      <c r="D120" s="38"/>
      <c r="E120" s="38"/>
      <c r="F120" s="38"/>
      <c r="G120" s="38"/>
      <c r="H120" s="38"/>
      <c r="I120" s="38"/>
      <c r="J120" s="38"/>
      <c r="K120" s="38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s="2" customFormat="1" ht="6.95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s="2" customFormat="1" ht="12" customHeight="1">
      <c r="A122" s="36"/>
      <c r="B122" s="37"/>
      <c r="C122" s="30" t="s">
        <v>15</v>
      </c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s="2" customFormat="1" ht="26.25" customHeight="1">
      <c r="A123" s="36"/>
      <c r="B123" s="37"/>
      <c r="C123" s="38"/>
      <c r="D123" s="38"/>
      <c r="E123" s="353" t="str">
        <f>E7</f>
        <v>Rekonštrukcia Spišského hradu, Románsky palác a Západné paláce II.etapa</v>
      </c>
      <c r="F123" s="354"/>
      <c r="G123" s="354"/>
      <c r="H123" s="354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s="1" customFormat="1" ht="12" customHeight="1">
      <c r="B124" s="22"/>
      <c r="C124" s="30" t="s">
        <v>153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pans="1:31" s="2" customFormat="1" ht="16.5" customHeight="1">
      <c r="A125" s="36"/>
      <c r="B125" s="37"/>
      <c r="C125" s="38"/>
      <c r="D125" s="38"/>
      <c r="E125" s="353" t="s">
        <v>154</v>
      </c>
      <c r="F125" s="355"/>
      <c r="G125" s="355"/>
      <c r="H125" s="355"/>
      <c r="I125" s="38"/>
      <c r="J125" s="38"/>
      <c r="K125" s="38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s="2" customFormat="1" ht="12" customHeight="1">
      <c r="A126" s="36"/>
      <c r="B126" s="37"/>
      <c r="C126" s="30" t="s">
        <v>1260</v>
      </c>
      <c r="D126" s="38"/>
      <c r="E126" s="38"/>
      <c r="F126" s="38"/>
      <c r="G126" s="38"/>
      <c r="H126" s="38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s="2" customFormat="1" ht="16.5" customHeight="1">
      <c r="A127" s="36"/>
      <c r="B127" s="37"/>
      <c r="C127" s="38"/>
      <c r="D127" s="38"/>
      <c r="E127" s="339" t="str">
        <f>E11</f>
        <v>ZTI - Zdravotechnika</v>
      </c>
      <c r="F127" s="355"/>
      <c r="G127" s="355"/>
      <c r="H127" s="355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s="2" customFormat="1" ht="6.95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12" customHeight="1">
      <c r="A129" s="36"/>
      <c r="B129" s="37"/>
      <c r="C129" s="30" t="s">
        <v>19</v>
      </c>
      <c r="D129" s="38"/>
      <c r="E129" s="38"/>
      <c r="F129" s="28" t="str">
        <f>F14</f>
        <v xml:space="preserve"> </v>
      </c>
      <c r="G129" s="38"/>
      <c r="H129" s="38"/>
      <c r="I129" s="30" t="s">
        <v>21</v>
      </c>
      <c r="J129" s="68" t="str">
        <f>IF(J14="","",J14)</f>
        <v>20. 3. 2021</v>
      </c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6.95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25.7" customHeight="1">
      <c r="A131" s="36"/>
      <c r="B131" s="37"/>
      <c r="C131" s="30" t="s">
        <v>23</v>
      </c>
      <c r="D131" s="38"/>
      <c r="E131" s="38"/>
      <c r="F131" s="28" t="str">
        <f>E17</f>
        <v>Slovenské národné múzeum Bratislava</v>
      </c>
      <c r="G131" s="38"/>
      <c r="H131" s="38"/>
      <c r="I131" s="30" t="s">
        <v>29</v>
      </c>
      <c r="J131" s="33" t="str">
        <f>E23</f>
        <v>Štúdio J  J s.r.o. Levoča</v>
      </c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15.2" customHeight="1">
      <c r="A132" s="36"/>
      <c r="B132" s="37"/>
      <c r="C132" s="30" t="s">
        <v>27</v>
      </c>
      <c r="D132" s="38"/>
      <c r="E132" s="38"/>
      <c r="F132" s="28" t="str">
        <f>IF(E20="","",E20)</f>
        <v>Vyplň údaj</v>
      </c>
      <c r="G132" s="38"/>
      <c r="H132" s="38"/>
      <c r="I132" s="30" t="s">
        <v>31</v>
      </c>
      <c r="J132" s="33" t="str">
        <f>E26</f>
        <v>Anna Hricová</v>
      </c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0.35" customHeight="1">
      <c r="A133" s="36"/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11" customFormat="1" ht="29.25" customHeight="1">
      <c r="A134" s="187"/>
      <c r="B134" s="188"/>
      <c r="C134" s="189" t="s">
        <v>189</v>
      </c>
      <c r="D134" s="190" t="s">
        <v>62</v>
      </c>
      <c r="E134" s="190" t="s">
        <v>58</v>
      </c>
      <c r="F134" s="190" t="s">
        <v>59</v>
      </c>
      <c r="G134" s="190" t="s">
        <v>190</v>
      </c>
      <c r="H134" s="190" t="s">
        <v>191</v>
      </c>
      <c r="I134" s="190" t="s">
        <v>192</v>
      </c>
      <c r="J134" s="191" t="s">
        <v>158</v>
      </c>
      <c r="K134" s="192" t="s">
        <v>193</v>
      </c>
      <c r="L134" s="193"/>
      <c r="M134" s="77" t="s">
        <v>1</v>
      </c>
      <c r="N134" s="78" t="s">
        <v>41</v>
      </c>
      <c r="O134" s="78" t="s">
        <v>194</v>
      </c>
      <c r="P134" s="78" t="s">
        <v>195</v>
      </c>
      <c r="Q134" s="78" t="s">
        <v>196</v>
      </c>
      <c r="R134" s="78" t="s">
        <v>197</v>
      </c>
      <c r="S134" s="78" t="s">
        <v>198</v>
      </c>
      <c r="T134" s="79" t="s">
        <v>199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</row>
    <row r="135" spans="1:65" s="2" customFormat="1" ht="22.9" customHeight="1">
      <c r="A135" s="36"/>
      <c r="B135" s="37"/>
      <c r="C135" s="84" t="s">
        <v>155</v>
      </c>
      <c r="D135" s="38"/>
      <c r="E135" s="38"/>
      <c r="F135" s="38"/>
      <c r="G135" s="38"/>
      <c r="H135" s="38"/>
      <c r="I135" s="38"/>
      <c r="J135" s="194">
        <f>BK135</f>
        <v>0</v>
      </c>
      <c r="K135" s="38"/>
      <c r="L135" s="39"/>
      <c r="M135" s="80"/>
      <c r="N135" s="195"/>
      <c r="O135" s="81"/>
      <c r="P135" s="196">
        <f>P136+P139</f>
        <v>0</v>
      </c>
      <c r="Q135" s="81"/>
      <c r="R135" s="196">
        <f>R136+R139</f>
        <v>25.464999999999993</v>
      </c>
      <c r="S135" s="81"/>
      <c r="T135" s="197">
        <f>T136+T139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76</v>
      </c>
      <c r="AU135" s="18" t="s">
        <v>160</v>
      </c>
      <c r="BK135" s="198">
        <f>BK136+BK139</f>
        <v>0</v>
      </c>
    </row>
    <row r="136" spans="1:65" s="12" customFormat="1" ht="25.9" customHeight="1">
      <c r="B136" s="199"/>
      <c r="C136" s="200"/>
      <c r="D136" s="201" t="s">
        <v>76</v>
      </c>
      <c r="E136" s="202" t="s">
        <v>200</v>
      </c>
      <c r="F136" s="202" t="s">
        <v>201</v>
      </c>
      <c r="G136" s="200"/>
      <c r="H136" s="200"/>
      <c r="I136" s="203"/>
      <c r="J136" s="204">
        <f>BK136</f>
        <v>0</v>
      </c>
      <c r="K136" s="200"/>
      <c r="L136" s="205"/>
      <c r="M136" s="206"/>
      <c r="N136" s="207"/>
      <c r="O136" s="207"/>
      <c r="P136" s="208">
        <f>P137</f>
        <v>0</v>
      </c>
      <c r="Q136" s="207"/>
      <c r="R136" s="208">
        <f>R137</f>
        <v>24.579999999999991</v>
      </c>
      <c r="S136" s="207"/>
      <c r="T136" s="209">
        <f>T137</f>
        <v>0</v>
      </c>
      <c r="AR136" s="210" t="s">
        <v>81</v>
      </c>
      <c r="AT136" s="211" t="s">
        <v>76</v>
      </c>
      <c r="AU136" s="211" t="s">
        <v>77</v>
      </c>
      <c r="AY136" s="210" t="s">
        <v>202</v>
      </c>
      <c r="BK136" s="212">
        <f>BK137</f>
        <v>0</v>
      </c>
    </row>
    <row r="137" spans="1:65" s="12" customFormat="1" ht="22.9" customHeight="1">
      <c r="B137" s="199"/>
      <c r="C137" s="200"/>
      <c r="D137" s="201" t="s">
        <v>76</v>
      </c>
      <c r="E137" s="213" t="s">
        <v>208</v>
      </c>
      <c r="F137" s="213" t="s">
        <v>327</v>
      </c>
      <c r="G137" s="200"/>
      <c r="H137" s="200"/>
      <c r="I137" s="203"/>
      <c r="J137" s="214">
        <f>BK137</f>
        <v>0</v>
      </c>
      <c r="K137" s="200"/>
      <c r="L137" s="205"/>
      <c r="M137" s="206"/>
      <c r="N137" s="207"/>
      <c r="O137" s="207"/>
      <c r="P137" s="208">
        <f>P138</f>
        <v>0</v>
      </c>
      <c r="Q137" s="207"/>
      <c r="R137" s="208">
        <f>R138</f>
        <v>24.579999999999991</v>
      </c>
      <c r="S137" s="207"/>
      <c r="T137" s="209">
        <f>T138</f>
        <v>0</v>
      </c>
      <c r="AR137" s="210" t="s">
        <v>81</v>
      </c>
      <c r="AT137" s="211" t="s">
        <v>76</v>
      </c>
      <c r="AU137" s="211" t="s">
        <v>81</v>
      </c>
      <c r="AY137" s="210" t="s">
        <v>202</v>
      </c>
      <c r="BK137" s="212">
        <f>BK138</f>
        <v>0</v>
      </c>
    </row>
    <row r="138" spans="1:65" s="2" customFormat="1" ht="24.2" customHeight="1">
      <c r="A138" s="36"/>
      <c r="B138" s="37"/>
      <c r="C138" s="215" t="s">
        <v>81</v>
      </c>
      <c r="D138" s="215" t="s">
        <v>204</v>
      </c>
      <c r="E138" s="216" t="s">
        <v>2075</v>
      </c>
      <c r="F138" s="217" t="s">
        <v>2076</v>
      </c>
      <c r="G138" s="218" t="s">
        <v>2077</v>
      </c>
      <c r="H138" s="219">
        <v>13</v>
      </c>
      <c r="I138" s="220"/>
      <c r="J138" s="221">
        <f>ROUND(I138*H138,2)</f>
        <v>0</v>
      </c>
      <c r="K138" s="222"/>
      <c r="L138" s="39"/>
      <c r="M138" s="223" t="s">
        <v>1</v>
      </c>
      <c r="N138" s="224" t="s">
        <v>43</v>
      </c>
      <c r="O138" s="73"/>
      <c r="P138" s="225">
        <f>O138*H138</f>
        <v>0</v>
      </c>
      <c r="Q138" s="225">
        <v>1.8907692307692301</v>
      </c>
      <c r="R138" s="225">
        <f>Q138*H138</f>
        <v>24.579999999999991</v>
      </c>
      <c r="S138" s="225">
        <v>0</v>
      </c>
      <c r="T138" s="22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208</v>
      </c>
      <c r="AT138" s="227" t="s">
        <v>204</v>
      </c>
      <c r="AU138" s="227" t="s">
        <v>87</v>
      </c>
      <c r="AY138" s="18" t="s">
        <v>202</v>
      </c>
      <c r="BE138" s="122">
        <f>IF(N138="základná",J138,0)</f>
        <v>0</v>
      </c>
      <c r="BF138" s="122">
        <f>IF(N138="znížená",J138,0)</f>
        <v>0</v>
      </c>
      <c r="BG138" s="122">
        <f>IF(N138="zákl. prenesená",J138,0)</f>
        <v>0</v>
      </c>
      <c r="BH138" s="122">
        <f>IF(N138="zníž. prenesená",J138,0)</f>
        <v>0</v>
      </c>
      <c r="BI138" s="122">
        <f>IF(N138="nulová",J138,0)</f>
        <v>0</v>
      </c>
      <c r="BJ138" s="18" t="s">
        <v>87</v>
      </c>
      <c r="BK138" s="122">
        <f>ROUND(I138*H138,2)</f>
        <v>0</v>
      </c>
      <c r="BL138" s="18" t="s">
        <v>208</v>
      </c>
      <c r="BM138" s="227" t="s">
        <v>87</v>
      </c>
    </row>
    <row r="139" spans="1:65" s="12" customFormat="1" ht="25.9" customHeight="1">
      <c r="B139" s="199"/>
      <c r="C139" s="200"/>
      <c r="D139" s="201" t="s">
        <v>76</v>
      </c>
      <c r="E139" s="202" t="s">
        <v>620</v>
      </c>
      <c r="F139" s="202" t="s">
        <v>621</v>
      </c>
      <c r="G139" s="200"/>
      <c r="H139" s="200"/>
      <c r="I139" s="203"/>
      <c r="J139" s="204">
        <f>BK139</f>
        <v>0</v>
      </c>
      <c r="K139" s="200"/>
      <c r="L139" s="205"/>
      <c r="M139" s="206"/>
      <c r="N139" s="207"/>
      <c r="O139" s="207"/>
      <c r="P139" s="208">
        <f>P140+P151</f>
        <v>0</v>
      </c>
      <c r="Q139" s="207"/>
      <c r="R139" s="208">
        <f>R140+R151</f>
        <v>0.88500000000000023</v>
      </c>
      <c r="S139" s="207"/>
      <c r="T139" s="209">
        <f>T140+T151</f>
        <v>0</v>
      </c>
      <c r="AR139" s="210" t="s">
        <v>87</v>
      </c>
      <c r="AT139" s="211" t="s">
        <v>76</v>
      </c>
      <c r="AU139" s="211" t="s">
        <v>77</v>
      </c>
      <c r="AY139" s="210" t="s">
        <v>202</v>
      </c>
      <c r="BK139" s="212">
        <f>BK140+BK151</f>
        <v>0</v>
      </c>
    </row>
    <row r="140" spans="1:65" s="12" customFormat="1" ht="22.9" customHeight="1">
      <c r="B140" s="199"/>
      <c r="C140" s="200"/>
      <c r="D140" s="201" t="s">
        <v>76</v>
      </c>
      <c r="E140" s="213" t="s">
        <v>1816</v>
      </c>
      <c r="F140" s="213" t="s">
        <v>2078</v>
      </c>
      <c r="G140" s="200"/>
      <c r="H140" s="200"/>
      <c r="I140" s="203"/>
      <c r="J140" s="214">
        <f>BK140</f>
        <v>0</v>
      </c>
      <c r="K140" s="200"/>
      <c r="L140" s="205"/>
      <c r="M140" s="206"/>
      <c r="N140" s="207"/>
      <c r="O140" s="207"/>
      <c r="P140" s="208">
        <f>SUM(P141:P150)</f>
        <v>0</v>
      </c>
      <c r="Q140" s="207"/>
      <c r="R140" s="208">
        <f>SUM(R141:R150)</f>
        <v>4.0000000000000022E-2</v>
      </c>
      <c r="S140" s="207"/>
      <c r="T140" s="209">
        <f>SUM(T141:T150)</f>
        <v>0</v>
      </c>
      <c r="AR140" s="210" t="s">
        <v>81</v>
      </c>
      <c r="AT140" s="211" t="s">
        <v>76</v>
      </c>
      <c r="AU140" s="211" t="s">
        <v>81</v>
      </c>
      <c r="AY140" s="210" t="s">
        <v>202</v>
      </c>
      <c r="BK140" s="212">
        <f>SUM(BK141:BK150)</f>
        <v>0</v>
      </c>
    </row>
    <row r="141" spans="1:65" s="2" customFormat="1" ht="24.2" customHeight="1">
      <c r="A141" s="36"/>
      <c r="B141" s="37"/>
      <c r="C141" s="215" t="s">
        <v>87</v>
      </c>
      <c r="D141" s="215" t="s">
        <v>204</v>
      </c>
      <c r="E141" s="216" t="s">
        <v>2079</v>
      </c>
      <c r="F141" s="217" t="s">
        <v>2080</v>
      </c>
      <c r="G141" s="218" t="s">
        <v>2081</v>
      </c>
      <c r="H141" s="219">
        <v>31</v>
      </c>
      <c r="I141" s="220"/>
      <c r="J141" s="221">
        <f t="shared" ref="J141:J150" si="5">ROUND(I141*H141,2)</f>
        <v>0</v>
      </c>
      <c r="K141" s="222"/>
      <c r="L141" s="39"/>
      <c r="M141" s="223" t="s">
        <v>1</v>
      </c>
      <c r="N141" s="224" t="s">
        <v>43</v>
      </c>
      <c r="O141" s="73"/>
      <c r="P141" s="225">
        <f t="shared" ref="P141:P150" si="6">O141*H141</f>
        <v>0</v>
      </c>
      <c r="Q141" s="225">
        <v>3.2258064516129E-4</v>
      </c>
      <c r="R141" s="225">
        <f t="shared" ref="R141:R150" si="7">Q141*H141</f>
        <v>9.9999999999999898E-3</v>
      </c>
      <c r="S141" s="225">
        <v>0</v>
      </c>
      <c r="T141" s="226">
        <f t="shared" ref="T141:T150" si="8"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208</v>
      </c>
      <c r="AT141" s="227" t="s">
        <v>204</v>
      </c>
      <c r="AU141" s="227" t="s">
        <v>87</v>
      </c>
      <c r="AY141" s="18" t="s">
        <v>202</v>
      </c>
      <c r="BE141" s="122">
        <f t="shared" ref="BE141:BE150" si="9">IF(N141="základná",J141,0)</f>
        <v>0</v>
      </c>
      <c r="BF141" s="122">
        <f t="shared" ref="BF141:BF150" si="10">IF(N141="znížená",J141,0)</f>
        <v>0</v>
      </c>
      <c r="BG141" s="122">
        <f t="shared" ref="BG141:BG150" si="11">IF(N141="zákl. prenesená",J141,0)</f>
        <v>0</v>
      </c>
      <c r="BH141" s="122">
        <f t="shared" ref="BH141:BH150" si="12">IF(N141="zníž. prenesená",J141,0)</f>
        <v>0</v>
      </c>
      <c r="BI141" s="122">
        <f t="shared" ref="BI141:BI150" si="13">IF(N141="nulová",J141,0)</f>
        <v>0</v>
      </c>
      <c r="BJ141" s="18" t="s">
        <v>87</v>
      </c>
      <c r="BK141" s="122">
        <f t="shared" ref="BK141:BK150" si="14">ROUND(I141*H141,2)</f>
        <v>0</v>
      </c>
      <c r="BL141" s="18" t="s">
        <v>208</v>
      </c>
      <c r="BM141" s="227" t="s">
        <v>208</v>
      </c>
    </row>
    <row r="142" spans="1:65" s="2" customFormat="1" ht="14.45" customHeight="1">
      <c r="A142" s="36"/>
      <c r="B142" s="37"/>
      <c r="C142" s="215" t="s">
        <v>215</v>
      </c>
      <c r="D142" s="215" t="s">
        <v>204</v>
      </c>
      <c r="E142" s="216" t="s">
        <v>2082</v>
      </c>
      <c r="F142" s="217" t="s">
        <v>2083</v>
      </c>
      <c r="G142" s="218" t="s">
        <v>489</v>
      </c>
      <c r="H142" s="219">
        <v>29</v>
      </c>
      <c r="I142" s="220"/>
      <c r="J142" s="221">
        <f t="shared" si="5"/>
        <v>0</v>
      </c>
      <c r="K142" s="222"/>
      <c r="L142" s="39"/>
      <c r="M142" s="223" t="s">
        <v>1</v>
      </c>
      <c r="N142" s="224" t="s">
        <v>43</v>
      </c>
      <c r="O142" s="73"/>
      <c r="P142" s="225">
        <f t="shared" si="6"/>
        <v>0</v>
      </c>
      <c r="Q142" s="225">
        <v>4.48275862068966E-4</v>
      </c>
      <c r="R142" s="225">
        <f t="shared" si="7"/>
        <v>1.3000000000000013E-2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208</v>
      </c>
      <c r="AT142" s="227" t="s">
        <v>204</v>
      </c>
      <c r="AU142" s="227" t="s">
        <v>87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208</v>
      </c>
      <c r="BM142" s="227" t="s">
        <v>122</v>
      </c>
    </row>
    <row r="143" spans="1:65" s="2" customFormat="1" ht="14.45" customHeight="1">
      <c r="A143" s="36"/>
      <c r="B143" s="37"/>
      <c r="C143" s="215" t="s">
        <v>208</v>
      </c>
      <c r="D143" s="215" t="s">
        <v>204</v>
      </c>
      <c r="E143" s="216" t="s">
        <v>2084</v>
      </c>
      <c r="F143" s="217" t="s">
        <v>2085</v>
      </c>
      <c r="G143" s="218" t="s">
        <v>489</v>
      </c>
      <c r="H143" s="219">
        <v>12</v>
      </c>
      <c r="I143" s="220"/>
      <c r="J143" s="221">
        <f t="shared" si="5"/>
        <v>0</v>
      </c>
      <c r="K143" s="222"/>
      <c r="L143" s="39"/>
      <c r="M143" s="223" t="s">
        <v>1</v>
      </c>
      <c r="N143" s="224" t="s">
        <v>43</v>
      </c>
      <c r="O143" s="73"/>
      <c r="P143" s="225">
        <f t="shared" si="6"/>
        <v>0</v>
      </c>
      <c r="Q143" s="225">
        <v>4.1666666666666702E-4</v>
      </c>
      <c r="R143" s="225">
        <f t="shared" si="7"/>
        <v>5.0000000000000044E-3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208</v>
      </c>
      <c r="AT143" s="227" t="s">
        <v>204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208</v>
      </c>
      <c r="BM143" s="227" t="s">
        <v>244</v>
      </c>
    </row>
    <row r="144" spans="1:65" s="2" customFormat="1" ht="14.45" customHeight="1">
      <c r="A144" s="36"/>
      <c r="B144" s="37"/>
      <c r="C144" s="215" t="s">
        <v>119</v>
      </c>
      <c r="D144" s="215" t="s">
        <v>204</v>
      </c>
      <c r="E144" s="216" t="s">
        <v>2086</v>
      </c>
      <c r="F144" s="217" t="s">
        <v>2087</v>
      </c>
      <c r="G144" s="218" t="s">
        <v>489</v>
      </c>
      <c r="H144" s="219">
        <v>28</v>
      </c>
      <c r="I144" s="220"/>
      <c r="J144" s="221">
        <f t="shared" si="5"/>
        <v>0</v>
      </c>
      <c r="K144" s="222"/>
      <c r="L144" s="39"/>
      <c r="M144" s="223" t="s">
        <v>1</v>
      </c>
      <c r="N144" s="224" t="s">
        <v>43</v>
      </c>
      <c r="O144" s="73"/>
      <c r="P144" s="225">
        <f t="shared" si="6"/>
        <v>0</v>
      </c>
      <c r="Q144" s="225">
        <v>4.2857142857142898E-4</v>
      </c>
      <c r="R144" s="225">
        <f t="shared" si="7"/>
        <v>1.2000000000000011E-2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208</v>
      </c>
      <c r="AT144" s="227" t="s">
        <v>204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208</v>
      </c>
      <c r="BM144" s="227" t="s">
        <v>253</v>
      </c>
    </row>
    <row r="145" spans="1:65" s="2" customFormat="1" ht="24.2" customHeight="1">
      <c r="A145" s="36"/>
      <c r="B145" s="37"/>
      <c r="C145" s="215" t="s">
        <v>122</v>
      </c>
      <c r="D145" s="215" t="s">
        <v>204</v>
      </c>
      <c r="E145" s="216" t="s">
        <v>2088</v>
      </c>
      <c r="F145" s="217" t="s">
        <v>2089</v>
      </c>
      <c r="G145" s="218" t="s">
        <v>683</v>
      </c>
      <c r="H145" s="283"/>
      <c r="I145" s="220"/>
      <c r="J145" s="221">
        <f t="shared" si="5"/>
        <v>0</v>
      </c>
      <c r="K145" s="222"/>
      <c r="L145" s="39"/>
      <c r="M145" s="223" t="s">
        <v>1</v>
      </c>
      <c r="N145" s="224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208</v>
      </c>
      <c r="AT145" s="227" t="s">
        <v>204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208</v>
      </c>
      <c r="BM145" s="227" t="s">
        <v>266</v>
      </c>
    </row>
    <row r="146" spans="1:65" s="2" customFormat="1" ht="24.2" customHeight="1">
      <c r="A146" s="36"/>
      <c r="B146" s="37"/>
      <c r="C146" s="215" t="s">
        <v>239</v>
      </c>
      <c r="D146" s="215" t="s">
        <v>204</v>
      </c>
      <c r="E146" s="216" t="s">
        <v>2090</v>
      </c>
      <c r="F146" s="217" t="s">
        <v>2091</v>
      </c>
      <c r="G146" s="218" t="s">
        <v>489</v>
      </c>
      <c r="H146" s="219">
        <v>12</v>
      </c>
      <c r="I146" s="220"/>
      <c r="J146" s="221">
        <f t="shared" si="5"/>
        <v>0</v>
      </c>
      <c r="K146" s="222"/>
      <c r="L146" s="39"/>
      <c r="M146" s="223" t="s">
        <v>1</v>
      </c>
      <c r="N146" s="224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208</v>
      </c>
      <c r="AT146" s="227" t="s">
        <v>204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208</v>
      </c>
      <c r="BM146" s="227" t="s">
        <v>276</v>
      </c>
    </row>
    <row r="147" spans="1:65" s="2" customFormat="1" ht="24.2" customHeight="1">
      <c r="A147" s="36"/>
      <c r="B147" s="37"/>
      <c r="C147" s="215" t="s">
        <v>244</v>
      </c>
      <c r="D147" s="215" t="s">
        <v>204</v>
      </c>
      <c r="E147" s="216" t="s">
        <v>2092</v>
      </c>
      <c r="F147" s="217" t="s">
        <v>2093</v>
      </c>
      <c r="G147" s="218" t="s">
        <v>489</v>
      </c>
      <c r="H147" s="219">
        <v>6</v>
      </c>
      <c r="I147" s="220"/>
      <c r="J147" s="221">
        <f t="shared" si="5"/>
        <v>0</v>
      </c>
      <c r="K147" s="222"/>
      <c r="L147" s="39"/>
      <c r="M147" s="223" t="s">
        <v>1</v>
      </c>
      <c r="N147" s="224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208</v>
      </c>
      <c r="AT147" s="227" t="s">
        <v>204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208</v>
      </c>
      <c r="BM147" s="227" t="s">
        <v>289</v>
      </c>
    </row>
    <row r="148" spans="1:65" s="2" customFormat="1" ht="24.2" customHeight="1">
      <c r="A148" s="36"/>
      <c r="B148" s="37"/>
      <c r="C148" s="215" t="s">
        <v>249</v>
      </c>
      <c r="D148" s="215" t="s">
        <v>204</v>
      </c>
      <c r="E148" s="216" t="s">
        <v>2094</v>
      </c>
      <c r="F148" s="217" t="s">
        <v>2095</v>
      </c>
      <c r="G148" s="218" t="s">
        <v>489</v>
      </c>
      <c r="H148" s="219">
        <v>23</v>
      </c>
      <c r="I148" s="220"/>
      <c r="J148" s="221">
        <f t="shared" si="5"/>
        <v>0</v>
      </c>
      <c r="K148" s="222"/>
      <c r="L148" s="39"/>
      <c r="M148" s="223" t="s">
        <v>1</v>
      </c>
      <c r="N148" s="224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208</v>
      </c>
      <c r="AT148" s="227" t="s">
        <v>204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208</v>
      </c>
      <c r="BM148" s="227" t="s">
        <v>322</v>
      </c>
    </row>
    <row r="149" spans="1:65" s="2" customFormat="1" ht="24.2" customHeight="1">
      <c r="A149" s="36"/>
      <c r="B149" s="37"/>
      <c r="C149" s="215" t="s">
        <v>253</v>
      </c>
      <c r="D149" s="215" t="s">
        <v>204</v>
      </c>
      <c r="E149" s="216" t="s">
        <v>2096</v>
      </c>
      <c r="F149" s="217" t="s">
        <v>2097</v>
      </c>
      <c r="G149" s="218" t="s">
        <v>489</v>
      </c>
      <c r="H149" s="219">
        <v>28</v>
      </c>
      <c r="I149" s="220"/>
      <c r="J149" s="221">
        <f t="shared" si="5"/>
        <v>0</v>
      </c>
      <c r="K149" s="222"/>
      <c r="L149" s="39"/>
      <c r="M149" s="223" t="s">
        <v>1</v>
      </c>
      <c r="N149" s="224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208</v>
      </c>
      <c r="AT149" s="227" t="s">
        <v>204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208</v>
      </c>
      <c r="BM149" s="227" t="s">
        <v>7</v>
      </c>
    </row>
    <row r="150" spans="1:65" s="2" customFormat="1" ht="14.45" customHeight="1">
      <c r="A150" s="36"/>
      <c r="B150" s="37"/>
      <c r="C150" s="215" t="s">
        <v>125</v>
      </c>
      <c r="D150" s="215" t="s">
        <v>204</v>
      </c>
      <c r="E150" s="216" t="s">
        <v>2098</v>
      </c>
      <c r="F150" s="217" t="s">
        <v>2099</v>
      </c>
      <c r="G150" s="218" t="s">
        <v>2081</v>
      </c>
      <c r="H150" s="219">
        <v>31</v>
      </c>
      <c r="I150" s="220"/>
      <c r="J150" s="221">
        <f t="shared" si="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208</v>
      </c>
      <c r="AT150" s="227" t="s">
        <v>204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208</v>
      </c>
      <c r="BM150" s="227" t="s">
        <v>343</v>
      </c>
    </row>
    <row r="151" spans="1:65" s="12" customFormat="1" ht="22.9" customHeight="1">
      <c r="B151" s="199"/>
      <c r="C151" s="200"/>
      <c r="D151" s="201" t="s">
        <v>76</v>
      </c>
      <c r="E151" s="213" t="s">
        <v>692</v>
      </c>
      <c r="F151" s="213" t="s">
        <v>2100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SUM(P152:P170)</f>
        <v>0</v>
      </c>
      <c r="Q151" s="207"/>
      <c r="R151" s="208">
        <f>SUM(R152:R170)</f>
        <v>0.8450000000000002</v>
      </c>
      <c r="S151" s="207"/>
      <c r="T151" s="209">
        <f>SUM(T152:T170)</f>
        <v>0</v>
      </c>
      <c r="AR151" s="210" t="s">
        <v>87</v>
      </c>
      <c r="AT151" s="211" t="s">
        <v>76</v>
      </c>
      <c r="AU151" s="211" t="s">
        <v>81</v>
      </c>
      <c r="AY151" s="210" t="s">
        <v>202</v>
      </c>
      <c r="BK151" s="212">
        <f>SUM(BK152:BK170)</f>
        <v>0</v>
      </c>
    </row>
    <row r="152" spans="1:65" s="2" customFormat="1" ht="14.45" customHeight="1">
      <c r="A152" s="36"/>
      <c r="B152" s="37"/>
      <c r="C152" s="215" t="s">
        <v>266</v>
      </c>
      <c r="D152" s="215" t="s">
        <v>204</v>
      </c>
      <c r="E152" s="216" t="s">
        <v>2101</v>
      </c>
      <c r="F152" s="217" t="s">
        <v>2102</v>
      </c>
      <c r="G152" s="218" t="s">
        <v>489</v>
      </c>
      <c r="H152" s="219">
        <v>6</v>
      </c>
      <c r="I152" s="220"/>
      <c r="J152" s="221">
        <f t="shared" ref="J152:J170" si="15">ROUND(I152*H152,2)</f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ref="P152:P170" si="16">O152*H152</f>
        <v>0</v>
      </c>
      <c r="Q152" s="225">
        <v>5.0000000000000001E-4</v>
      </c>
      <c r="R152" s="225">
        <f t="shared" ref="R152:R170" si="17">Q152*H152</f>
        <v>3.0000000000000001E-3</v>
      </c>
      <c r="S152" s="225">
        <v>0</v>
      </c>
      <c r="T152" s="226">
        <f t="shared" ref="T152:T170" si="18"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208</v>
      </c>
      <c r="AT152" s="227" t="s">
        <v>204</v>
      </c>
      <c r="AU152" s="227" t="s">
        <v>87</v>
      </c>
      <c r="AY152" s="18" t="s">
        <v>202</v>
      </c>
      <c r="BE152" s="122">
        <f t="shared" ref="BE152:BE170" si="19">IF(N152="základná",J152,0)</f>
        <v>0</v>
      </c>
      <c r="BF152" s="122">
        <f t="shared" ref="BF152:BF170" si="20">IF(N152="znížená",J152,0)</f>
        <v>0</v>
      </c>
      <c r="BG152" s="122">
        <f t="shared" ref="BG152:BG170" si="21">IF(N152="zákl. prenesená",J152,0)</f>
        <v>0</v>
      </c>
      <c r="BH152" s="122">
        <f t="shared" ref="BH152:BH170" si="22">IF(N152="zníž. prenesená",J152,0)</f>
        <v>0</v>
      </c>
      <c r="BI152" s="122">
        <f t="shared" ref="BI152:BI170" si="23">IF(N152="nulová",J152,0)</f>
        <v>0</v>
      </c>
      <c r="BJ152" s="18" t="s">
        <v>87</v>
      </c>
      <c r="BK152" s="122">
        <f t="shared" ref="BK152:BK170" si="24">ROUND(I152*H152,2)</f>
        <v>0</v>
      </c>
      <c r="BL152" s="18" t="s">
        <v>208</v>
      </c>
      <c r="BM152" s="227" t="s">
        <v>351</v>
      </c>
    </row>
    <row r="153" spans="1:65" s="2" customFormat="1" ht="14.45" customHeight="1">
      <c r="A153" s="36"/>
      <c r="B153" s="37"/>
      <c r="C153" s="215" t="s">
        <v>271</v>
      </c>
      <c r="D153" s="215" t="s">
        <v>204</v>
      </c>
      <c r="E153" s="216" t="s">
        <v>2103</v>
      </c>
      <c r="F153" s="217" t="s">
        <v>2104</v>
      </c>
      <c r="G153" s="218" t="s">
        <v>489</v>
      </c>
      <c r="H153" s="219">
        <v>23</v>
      </c>
      <c r="I153" s="220"/>
      <c r="J153" s="221">
        <f t="shared" si="1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16"/>
        <v>0</v>
      </c>
      <c r="Q153" s="225">
        <v>4.3478260869565197E-4</v>
      </c>
      <c r="R153" s="225">
        <f t="shared" si="17"/>
        <v>9.999999999999995E-3</v>
      </c>
      <c r="S153" s="225">
        <v>0</v>
      </c>
      <c r="T153" s="226">
        <f t="shared" si="1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208</v>
      </c>
      <c r="AT153" s="227" t="s">
        <v>204</v>
      </c>
      <c r="AU153" s="227" t="s">
        <v>87</v>
      </c>
      <c r="AY153" s="18" t="s">
        <v>202</v>
      </c>
      <c r="BE153" s="122">
        <f t="shared" si="19"/>
        <v>0</v>
      </c>
      <c r="BF153" s="122">
        <f t="shared" si="20"/>
        <v>0</v>
      </c>
      <c r="BG153" s="122">
        <f t="shared" si="21"/>
        <v>0</v>
      </c>
      <c r="BH153" s="122">
        <f t="shared" si="22"/>
        <v>0</v>
      </c>
      <c r="BI153" s="122">
        <f t="shared" si="23"/>
        <v>0</v>
      </c>
      <c r="BJ153" s="18" t="s">
        <v>87</v>
      </c>
      <c r="BK153" s="122">
        <f t="shared" si="24"/>
        <v>0</v>
      </c>
      <c r="BL153" s="18" t="s">
        <v>208</v>
      </c>
      <c r="BM153" s="227" t="s">
        <v>359</v>
      </c>
    </row>
    <row r="154" spans="1:65" s="2" customFormat="1" ht="14.45" customHeight="1">
      <c r="A154" s="36"/>
      <c r="B154" s="37"/>
      <c r="C154" s="215" t="s">
        <v>276</v>
      </c>
      <c r="D154" s="215" t="s">
        <v>204</v>
      </c>
      <c r="E154" s="216" t="s">
        <v>2105</v>
      </c>
      <c r="F154" s="217" t="s">
        <v>2106</v>
      </c>
      <c r="G154" s="218" t="s">
        <v>489</v>
      </c>
      <c r="H154" s="219">
        <v>12</v>
      </c>
      <c r="I154" s="220"/>
      <c r="J154" s="221">
        <f t="shared" si="1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16"/>
        <v>0</v>
      </c>
      <c r="Q154" s="225">
        <v>4.1666666666666702E-4</v>
      </c>
      <c r="R154" s="225">
        <f t="shared" si="17"/>
        <v>5.0000000000000044E-3</v>
      </c>
      <c r="S154" s="225">
        <v>0</v>
      </c>
      <c r="T154" s="226">
        <f t="shared" si="1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208</v>
      </c>
      <c r="AT154" s="227" t="s">
        <v>204</v>
      </c>
      <c r="AU154" s="227" t="s">
        <v>87</v>
      </c>
      <c r="AY154" s="18" t="s">
        <v>202</v>
      </c>
      <c r="BE154" s="122">
        <f t="shared" si="19"/>
        <v>0</v>
      </c>
      <c r="BF154" s="122">
        <f t="shared" si="20"/>
        <v>0</v>
      </c>
      <c r="BG154" s="122">
        <f t="shared" si="21"/>
        <v>0</v>
      </c>
      <c r="BH154" s="122">
        <f t="shared" si="22"/>
        <v>0</v>
      </c>
      <c r="BI154" s="122">
        <f t="shared" si="23"/>
        <v>0</v>
      </c>
      <c r="BJ154" s="18" t="s">
        <v>87</v>
      </c>
      <c r="BK154" s="122">
        <f t="shared" si="24"/>
        <v>0</v>
      </c>
      <c r="BL154" s="18" t="s">
        <v>208</v>
      </c>
      <c r="BM154" s="227" t="s">
        <v>368</v>
      </c>
    </row>
    <row r="155" spans="1:65" s="2" customFormat="1" ht="14.45" customHeight="1">
      <c r="A155" s="36"/>
      <c r="B155" s="37"/>
      <c r="C155" s="215" t="s">
        <v>284</v>
      </c>
      <c r="D155" s="215" t="s">
        <v>204</v>
      </c>
      <c r="E155" s="216" t="s">
        <v>2107</v>
      </c>
      <c r="F155" s="217" t="s">
        <v>2108</v>
      </c>
      <c r="G155" s="218" t="s">
        <v>489</v>
      </c>
      <c r="H155" s="219">
        <v>28</v>
      </c>
      <c r="I155" s="220"/>
      <c r="J155" s="221">
        <f t="shared" si="15"/>
        <v>0</v>
      </c>
      <c r="K155" s="222"/>
      <c r="L155" s="39"/>
      <c r="M155" s="223" t="s">
        <v>1</v>
      </c>
      <c r="N155" s="224" t="s">
        <v>43</v>
      </c>
      <c r="O155" s="73"/>
      <c r="P155" s="225">
        <f t="shared" si="16"/>
        <v>0</v>
      </c>
      <c r="Q155" s="225">
        <v>0</v>
      </c>
      <c r="R155" s="225">
        <f t="shared" si="17"/>
        <v>0</v>
      </c>
      <c r="S155" s="225">
        <v>0</v>
      </c>
      <c r="T155" s="226">
        <f t="shared" si="1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208</v>
      </c>
      <c r="AT155" s="227" t="s">
        <v>204</v>
      </c>
      <c r="AU155" s="227" t="s">
        <v>87</v>
      </c>
      <c r="AY155" s="18" t="s">
        <v>202</v>
      </c>
      <c r="BE155" s="122">
        <f t="shared" si="19"/>
        <v>0</v>
      </c>
      <c r="BF155" s="122">
        <f t="shared" si="20"/>
        <v>0</v>
      </c>
      <c r="BG155" s="122">
        <f t="shared" si="21"/>
        <v>0</v>
      </c>
      <c r="BH155" s="122">
        <f t="shared" si="22"/>
        <v>0</v>
      </c>
      <c r="BI155" s="122">
        <f t="shared" si="23"/>
        <v>0</v>
      </c>
      <c r="BJ155" s="18" t="s">
        <v>87</v>
      </c>
      <c r="BK155" s="122">
        <f t="shared" si="24"/>
        <v>0</v>
      </c>
      <c r="BL155" s="18" t="s">
        <v>208</v>
      </c>
      <c r="BM155" s="227" t="s">
        <v>379</v>
      </c>
    </row>
    <row r="156" spans="1:65" s="2" customFormat="1" ht="24.2" customHeight="1">
      <c r="A156" s="36"/>
      <c r="B156" s="37"/>
      <c r="C156" s="215" t="s">
        <v>289</v>
      </c>
      <c r="D156" s="215" t="s">
        <v>204</v>
      </c>
      <c r="E156" s="216" t="s">
        <v>2109</v>
      </c>
      <c r="F156" s="217" t="s">
        <v>2110</v>
      </c>
      <c r="G156" s="218" t="s">
        <v>489</v>
      </c>
      <c r="H156" s="219">
        <v>57</v>
      </c>
      <c r="I156" s="220"/>
      <c r="J156" s="221">
        <f t="shared" si="15"/>
        <v>0</v>
      </c>
      <c r="K156" s="222"/>
      <c r="L156" s="39"/>
      <c r="M156" s="223" t="s">
        <v>1</v>
      </c>
      <c r="N156" s="224" t="s">
        <v>43</v>
      </c>
      <c r="O156" s="73"/>
      <c r="P156" s="225">
        <f t="shared" si="16"/>
        <v>0</v>
      </c>
      <c r="Q156" s="225">
        <v>7.8947368421052599E-3</v>
      </c>
      <c r="R156" s="225">
        <f t="shared" si="17"/>
        <v>0.44999999999999984</v>
      </c>
      <c r="S156" s="225">
        <v>0</v>
      </c>
      <c r="T156" s="226">
        <f t="shared" si="1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208</v>
      </c>
      <c r="AT156" s="227" t="s">
        <v>204</v>
      </c>
      <c r="AU156" s="227" t="s">
        <v>87</v>
      </c>
      <c r="AY156" s="18" t="s">
        <v>202</v>
      </c>
      <c r="BE156" s="122">
        <f t="shared" si="19"/>
        <v>0</v>
      </c>
      <c r="BF156" s="122">
        <f t="shared" si="20"/>
        <v>0</v>
      </c>
      <c r="BG156" s="122">
        <f t="shared" si="21"/>
        <v>0</v>
      </c>
      <c r="BH156" s="122">
        <f t="shared" si="22"/>
        <v>0</v>
      </c>
      <c r="BI156" s="122">
        <f t="shared" si="23"/>
        <v>0</v>
      </c>
      <c r="BJ156" s="18" t="s">
        <v>87</v>
      </c>
      <c r="BK156" s="122">
        <f t="shared" si="24"/>
        <v>0</v>
      </c>
      <c r="BL156" s="18" t="s">
        <v>208</v>
      </c>
      <c r="BM156" s="227" t="s">
        <v>390</v>
      </c>
    </row>
    <row r="157" spans="1:65" s="2" customFormat="1" ht="24.2" customHeight="1">
      <c r="A157" s="36"/>
      <c r="B157" s="37"/>
      <c r="C157" s="215" t="s">
        <v>301</v>
      </c>
      <c r="D157" s="215" t="s">
        <v>204</v>
      </c>
      <c r="E157" s="216" t="s">
        <v>2111</v>
      </c>
      <c r="F157" s="217" t="s">
        <v>2112</v>
      </c>
      <c r="G157" s="218" t="s">
        <v>489</v>
      </c>
      <c r="H157" s="219">
        <v>12</v>
      </c>
      <c r="I157" s="220"/>
      <c r="J157" s="221">
        <f t="shared" si="15"/>
        <v>0</v>
      </c>
      <c r="K157" s="222"/>
      <c r="L157" s="39"/>
      <c r="M157" s="223" t="s">
        <v>1</v>
      </c>
      <c r="N157" s="224" t="s">
        <v>43</v>
      </c>
      <c r="O157" s="73"/>
      <c r="P157" s="225">
        <f t="shared" si="16"/>
        <v>0</v>
      </c>
      <c r="Q157" s="225">
        <v>3.1416666666666697E-2</v>
      </c>
      <c r="R157" s="225">
        <f t="shared" si="17"/>
        <v>0.37700000000000033</v>
      </c>
      <c r="S157" s="225">
        <v>0</v>
      </c>
      <c r="T157" s="226">
        <f t="shared" si="1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208</v>
      </c>
      <c r="AT157" s="227" t="s">
        <v>204</v>
      </c>
      <c r="AU157" s="227" t="s">
        <v>87</v>
      </c>
      <c r="AY157" s="18" t="s">
        <v>202</v>
      </c>
      <c r="BE157" s="122">
        <f t="shared" si="19"/>
        <v>0</v>
      </c>
      <c r="BF157" s="122">
        <f t="shared" si="20"/>
        <v>0</v>
      </c>
      <c r="BG157" s="122">
        <f t="shared" si="21"/>
        <v>0</v>
      </c>
      <c r="BH157" s="122">
        <f t="shared" si="22"/>
        <v>0</v>
      </c>
      <c r="BI157" s="122">
        <f t="shared" si="23"/>
        <v>0</v>
      </c>
      <c r="BJ157" s="18" t="s">
        <v>87</v>
      </c>
      <c r="BK157" s="122">
        <f t="shared" si="24"/>
        <v>0</v>
      </c>
      <c r="BL157" s="18" t="s">
        <v>208</v>
      </c>
      <c r="BM157" s="227" t="s">
        <v>400</v>
      </c>
    </row>
    <row r="158" spans="1:65" s="2" customFormat="1" ht="24.2" customHeight="1">
      <c r="A158" s="36"/>
      <c r="B158" s="37"/>
      <c r="C158" s="215" t="s">
        <v>322</v>
      </c>
      <c r="D158" s="215" t="s">
        <v>204</v>
      </c>
      <c r="E158" s="216" t="s">
        <v>2113</v>
      </c>
      <c r="F158" s="217" t="s">
        <v>2114</v>
      </c>
      <c r="G158" s="218" t="s">
        <v>683</v>
      </c>
      <c r="H158" s="283"/>
      <c r="I158" s="220"/>
      <c r="J158" s="221">
        <f t="shared" si="15"/>
        <v>0</v>
      </c>
      <c r="K158" s="222"/>
      <c r="L158" s="39"/>
      <c r="M158" s="223" t="s">
        <v>1</v>
      </c>
      <c r="N158" s="224" t="s">
        <v>43</v>
      </c>
      <c r="O158" s="73"/>
      <c r="P158" s="225">
        <f t="shared" si="16"/>
        <v>0</v>
      </c>
      <c r="Q158" s="225">
        <v>0</v>
      </c>
      <c r="R158" s="225">
        <f t="shared" si="17"/>
        <v>0</v>
      </c>
      <c r="S158" s="225">
        <v>0</v>
      </c>
      <c r="T158" s="226">
        <f t="shared" si="1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208</v>
      </c>
      <c r="AT158" s="227" t="s">
        <v>204</v>
      </c>
      <c r="AU158" s="227" t="s">
        <v>87</v>
      </c>
      <c r="AY158" s="18" t="s">
        <v>202</v>
      </c>
      <c r="BE158" s="122">
        <f t="shared" si="19"/>
        <v>0</v>
      </c>
      <c r="BF158" s="122">
        <f t="shared" si="20"/>
        <v>0</v>
      </c>
      <c r="BG158" s="122">
        <f t="shared" si="21"/>
        <v>0</v>
      </c>
      <c r="BH158" s="122">
        <f t="shared" si="22"/>
        <v>0</v>
      </c>
      <c r="BI158" s="122">
        <f t="shared" si="23"/>
        <v>0</v>
      </c>
      <c r="BJ158" s="18" t="s">
        <v>87</v>
      </c>
      <c r="BK158" s="122">
        <f t="shared" si="24"/>
        <v>0</v>
      </c>
      <c r="BL158" s="18" t="s">
        <v>208</v>
      </c>
      <c r="BM158" s="227" t="s">
        <v>420</v>
      </c>
    </row>
    <row r="159" spans="1:65" s="2" customFormat="1" ht="14.45" customHeight="1">
      <c r="A159" s="36"/>
      <c r="B159" s="37"/>
      <c r="C159" s="215" t="s">
        <v>328</v>
      </c>
      <c r="D159" s="215" t="s">
        <v>204</v>
      </c>
      <c r="E159" s="216" t="s">
        <v>2115</v>
      </c>
      <c r="F159" s="217" t="s">
        <v>2116</v>
      </c>
      <c r="G159" s="218" t="s">
        <v>2117</v>
      </c>
      <c r="H159" s="219">
        <v>1</v>
      </c>
      <c r="I159" s="220"/>
      <c r="J159" s="221">
        <f t="shared" si="15"/>
        <v>0</v>
      </c>
      <c r="K159" s="222"/>
      <c r="L159" s="39"/>
      <c r="M159" s="223" t="s">
        <v>1</v>
      </c>
      <c r="N159" s="224" t="s">
        <v>43</v>
      </c>
      <c r="O159" s="73"/>
      <c r="P159" s="225">
        <f t="shared" si="16"/>
        <v>0</v>
      </c>
      <c r="Q159" s="225">
        <v>0</v>
      </c>
      <c r="R159" s="225">
        <f t="shared" si="17"/>
        <v>0</v>
      </c>
      <c r="S159" s="225">
        <v>0</v>
      </c>
      <c r="T159" s="226">
        <f t="shared" si="1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208</v>
      </c>
      <c r="AT159" s="227" t="s">
        <v>204</v>
      </c>
      <c r="AU159" s="227" t="s">
        <v>87</v>
      </c>
      <c r="AY159" s="18" t="s">
        <v>202</v>
      </c>
      <c r="BE159" s="122">
        <f t="shared" si="19"/>
        <v>0</v>
      </c>
      <c r="BF159" s="122">
        <f t="shared" si="20"/>
        <v>0</v>
      </c>
      <c r="BG159" s="122">
        <f t="shared" si="21"/>
        <v>0</v>
      </c>
      <c r="BH159" s="122">
        <f t="shared" si="22"/>
        <v>0</v>
      </c>
      <c r="BI159" s="122">
        <f t="shared" si="23"/>
        <v>0</v>
      </c>
      <c r="BJ159" s="18" t="s">
        <v>87</v>
      </c>
      <c r="BK159" s="122">
        <f t="shared" si="24"/>
        <v>0</v>
      </c>
      <c r="BL159" s="18" t="s">
        <v>208</v>
      </c>
      <c r="BM159" s="227" t="s">
        <v>430</v>
      </c>
    </row>
    <row r="160" spans="1:65" s="2" customFormat="1" ht="14.45" customHeight="1">
      <c r="A160" s="36"/>
      <c r="B160" s="37"/>
      <c r="C160" s="215" t="s">
        <v>7</v>
      </c>
      <c r="D160" s="215" t="s">
        <v>204</v>
      </c>
      <c r="E160" s="216" t="s">
        <v>2118</v>
      </c>
      <c r="F160" s="217" t="s">
        <v>2119</v>
      </c>
      <c r="G160" s="218" t="s">
        <v>2117</v>
      </c>
      <c r="H160" s="219">
        <v>2</v>
      </c>
      <c r="I160" s="220"/>
      <c r="J160" s="221">
        <f t="shared" si="15"/>
        <v>0</v>
      </c>
      <c r="K160" s="222"/>
      <c r="L160" s="39"/>
      <c r="M160" s="223" t="s">
        <v>1</v>
      </c>
      <c r="N160" s="224" t="s">
        <v>43</v>
      </c>
      <c r="O160" s="73"/>
      <c r="P160" s="225">
        <f t="shared" si="16"/>
        <v>0</v>
      </c>
      <c r="Q160" s="225">
        <v>0</v>
      </c>
      <c r="R160" s="225">
        <f t="shared" si="17"/>
        <v>0</v>
      </c>
      <c r="S160" s="225">
        <v>0</v>
      </c>
      <c r="T160" s="226">
        <f t="shared" si="18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208</v>
      </c>
      <c r="AT160" s="227" t="s">
        <v>204</v>
      </c>
      <c r="AU160" s="227" t="s">
        <v>87</v>
      </c>
      <c r="AY160" s="18" t="s">
        <v>202</v>
      </c>
      <c r="BE160" s="122">
        <f t="shared" si="19"/>
        <v>0</v>
      </c>
      <c r="BF160" s="122">
        <f t="shared" si="20"/>
        <v>0</v>
      </c>
      <c r="BG160" s="122">
        <f t="shared" si="21"/>
        <v>0</v>
      </c>
      <c r="BH160" s="122">
        <f t="shared" si="22"/>
        <v>0</v>
      </c>
      <c r="BI160" s="122">
        <f t="shared" si="23"/>
        <v>0</v>
      </c>
      <c r="BJ160" s="18" t="s">
        <v>87</v>
      </c>
      <c r="BK160" s="122">
        <f t="shared" si="24"/>
        <v>0</v>
      </c>
      <c r="BL160" s="18" t="s">
        <v>208</v>
      </c>
      <c r="BM160" s="227" t="s">
        <v>447</v>
      </c>
    </row>
    <row r="161" spans="1:65" s="2" customFormat="1" ht="14.45" customHeight="1">
      <c r="A161" s="36"/>
      <c r="B161" s="37"/>
      <c r="C161" s="215" t="s">
        <v>339</v>
      </c>
      <c r="D161" s="215" t="s">
        <v>204</v>
      </c>
      <c r="E161" s="216" t="s">
        <v>2120</v>
      </c>
      <c r="F161" s="217" t="s">
        <v>2121</v>
      </c>
      <c r="G161" s="218" t="s">
        <v>2117</v>
      </c>
      <c r="H161" s="219">
        <v>1</v>
      </c>
      <c r="I161" s="220"/>
      <c r="J161" s="221">
        <f t="shared" si="15"/>
        <v>0</v>
      </c>
      <c r="K161" s="222"/>
      <c r="L161" s="39"/>
      <c r="M161" s="223" t="s">
        <v>1</v>
      </c>
      <c r="N161" s="224" t="s">
        <v>43</v>
      </c>
      <c r="O161" s="73"/>
      <c r="P161" s="225">
        <f t="shared" si="16"/>
        <v>0</v>
      </c>
      <c r="Q161" s="225">
        <v>0</v>
      </c>
      <c r="R161" s="225">
        <f t="shared" si="17"/>
        <v>0</v>
      </c>
      <c r="S161" s="225">
        <v>0</v>
      </c>
      <c r="T161" s="226">
        <f t="shared" si="18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208</v>
      </c>
      <c r="AT161" s="227" t="s">
        <v>204</v>
      </c>
      <c r="AU161" s="227" t="s">
        <v>87</v>
      </c>
      <c r="AY161" s="18" t="s">
        <v>202</v>
      </c>
      <c r="BE161" s="122">
        <f t="shared" si="19"/>
        <v>0</v>
      </c>
      <c r="BF161" s="122">
        <f t="shared" si="20"/>
        <v>0</v>
      </c>
      <c r="BG161" s="122">
        <f t="shared" si="21"/>
        <v>0</v>
      </c>
      <c r="BH161" s="122">
        <f t="shared" si="22"/>
        <v>0</v>
      </c>
      <c r="BI161" s="122">
        <f t="shared" si="23"/>
        <v>0</v>
      </c>
      <c r="BJ161" s="18" t="s">
        <v>87</v>
      </c>
      <c r="BK161" s="122">
        <f t="shared" si="24"/>
        <v>0</v>
      </c>
      <c r="BL161" s="18" t="s">
        <v>208</v>
      </c>
      <c r="BM161" s="227" t="s">
        <v>458</v>
      </c>
    </row>
    <row r="162" spans="1:65" s="2" customFormat="1" ht="14.45" customHeight="1">
      <c r="A162" s="36"/>
      <c r="B162" s="37"/>
      <c r="C162" s="215" t="s">
        <v>343</v>
      </c>
      <c r="D162" s="215" t="s">
        <v>204</v>
      </c>
      <c r="E162" s="216" t="s">
        <v>2122</v>
      </c>
      <c r="F162" s="217" t="s">
        <v>2123</v>
      </c>
      <c r="G162" s="218" t="s">
        <v>2117</v>
      </c>
      <c r="H162" s="219">
        <v>1</v>
      </c>
      <c r="I162" s="220"/>
      <c r="J162" s="221">
        <f t="shared" si="15"/>
        <v>0</v>
      </c>
      <c r="K162" s="222"/>
      <c r="L162" s="39"/>
      <c r="M162" s="223" t="s">
        <v>1</v>
      </c>
      <c r="N162" s="224" t="s">
        <v>43</v>
      </c>
      <c r="O162" s="73"/>
      <c r="P162" s="225">
        <f t="shared" si="16"/>
        <v>0</v>
      </c>
      <c r="Q162" s="225">
        <v>0</v>
      </c>
      <c r="R162" s="225">
        <f t="shared" si="17"/>
        <v>0</v>
      </c>
      <c r="S162" s="225">
        <v>0</v>
      </c>
      <c r="T162" s="226">
        <f t="shared" si="1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208</v>
      </c>
      <c r="AT162" s="227" t="s">
        <v>204</v>
      </c>
      <c r="AU162" s="227" t="s">
        <v>87</v>
      </c>
      <c r="AY162" s="18" t="s">
        <v>202</v>
      </c>
      <c r="BE162" s="122">
        <f t="shared" si="19"/>
        <v>0</v>
      </c>
      <c r="BF162" s="122">
        <f t="shared" si="20"/>
        <v>0</v>
      </c>
      <c r="BG162" s="122">
        <f t="shared" si="21"/>
        <v>0</v>
      </c>
      <c r="BH162" s="122">
        <f t="shared" si="22"/>
        <v>0</v>
      </c>
      <c r="BI162" s="122">
        <f t="shared" si="23"/>
        <v>0</v>
      </c>
      <c r="BJ162" s="18" t="s">
        <v>87</v>
      </c>
      <c r="BK162" s="122">
        <f t="shared" si="24"/>
        <v>0</v>
      </c>
      <c r="BL162" s="18" t="s">
        <v>208</v>
      </c>
      <c r="BM162" s="227" t="s">
        <v>469</v>
      </c>
    </row>
    <row r="163" spans="1:65" s="2" customFormat="1" ht="14.45" customHeight="1">
      <c r="A163" s="36"/>
      <c r="B163" s="37"/>
      <c r="C163" s="215" t="s">
        <v>347</v>
      </c>
      <c r="D163" s="215" t="s">
        <v>204</v>
      </c>
      <c r="E163" s="216" t="s">
        <v>2124</v>
      </c>
      <c r="F163" s="217" t="s">
        <v>2125</v>
      </c>
      <c r="G163" s="218" t="s">
        <v>2117</v>
      </c>
      <c r="H163" s="219">
        <v>4</v>
      </c>
      <c r="I163" s="220"/>
      <c r="J163" s="221">
        <f t="shared" si="15"/>
        <v>0</v>
      </c>
      <c r="K163" s="222"/>
      <c r="L163" s="39"/>
      <c r="M163" s="223" t="s">
        <v>1</v>
      </c>
      <c r="N163" s="224" t="s">
        <v>43</v>
      </c>
      <c r="O163" s="73"/>
      <c r="P163" s="225">
        <f t="shared" si="16"/>
        <v>0</v>
      </c>
      <c r="Q163" s="225">
        <v>0</v>
      </c>
      <c r="R163" s="225">
        <f t="shared" si="17"/>
        <v>0</v>
      </c>
      <c r="S163" s="225">
        <v>0</v>
      </c>
      <c r="T163" s="226">
        <f t="shared" si="1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208</v>
      </c>
      <c r="AT163" s="227" t="s">
        <v>204</v>
      </c>
      <c r="AU163" s="227" t="s">
        <v>87</v>
      </c>
      <c r="AY163" s="18" t="s">
        <v>202</v>
      </c>
      <c r="BE163" s="122">
        <f t="shared" si="19"/>
        <v>0</v>
      </c>
      <c r="BF163" s="122">
        <f t="shared" si="20"/>
        <v>0</v>
      </c>
      <c r="BG163" s="122">
        <f t="shared" si="21"/>
        <v>0</v>
      </c>
      <c r="BH163" s="122">
        <f t="shared" si="22"/>
        <v>0</v>
      </c>
      <c r="BI163" s="122">
        <f t="shared" si="23"/>
        <v>0</v>
      </c>
      <c r="BJ163" s="18" t="s">
        <v>87</v>
      </c>
      <c r="BK163" s="122">
        <f t="shared" si="24"/>
        <v>0</v>
      </c>
      <c r="BL163" s="18" t="s">
        <v>208</v>
      </c>
      <c r="BM163" s="227" t="s">
        <v>479</v>
      </c>
    </row>
    <row r="164" spans="1:65" s="2" customFormat="1" ht="14.45" customHeight="1">
      <c r="A164" s="36"/>
      <c r="B164" s="37"/>
      <c r="C164" s="215" t="s">
        <v>351</v>
      </c>
      <c r="D164" s="215" t="s">
        <v>204</v>
      </c>
      <c r="E164" s="216" t="s">
        <v>2126</v>
      </c>
      <c r="F164" s="217" t="s">
        <v>2127</v>
      </c>
      <c r="G164" s="218" t="s">
        <v>2117</v>
      </c>
      <c r="H164" s="219">
        <v>2</v>
      </c>
      <c r="I164" s="220"/>
      <c r="J164" s="221">
        <f t="shared" si="15"/>
        <v>0</v>
      </c>
      <c r="K164" s="222"/>
      <c r="L164" s="39"/>
      <c r="M164" s="223" t="s">
        <v>1</v>
      </c>
      <c r="N164" s="224" t="s">
        <v>43</v>
      </c>
      <c r="O164" s="73"/>
      <c r="P164" s="225">
        <f t="shared" si="16"/>
        <v>0</v>
      </c>
      <c r="Q164" s="225">
        <v>0</v>
      </c>
      <c r="R164" s="225">
        <f t="shared" si="17"/>
        <v>0</v>
      </c>
      <c r="S164" s="225">
        <v>0</v>
      </c>
      <c r="T164" s="226">
        <f t="shared" si="1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208</v>
      </c>
      <c r="AT164" s="227" t="s">
        <v>204</v>
      </c>
      <c r="AU164" s="227" t="s">
        <v>87</v>
      </c>
      <c r="AY164" s="18" t="s">
        <v>202</v>
      </c>
      <c r="BE164" s="122">
        <f t="shared" si="19"/>
        <v>0</v>
      </c>
      <c r="BF164" s="122">
        <f t="shared" si="20"/>
        <v>0</v>
      </c>
      <c r="BG164" s="122">
        <f t="shared" si="21"/>
        <v>0</v>
      </c>
      <c r="BH164" s="122">
        <f t="shared" si="22"/>
        <v>0</v>
      </c>
      <c r="BI164" s="122">
        <f t="shared" si="23"/>
        <v>0</v>
      </c>
      <c r="BJ164" s="18" t="s">
        <v>87</v>
      </c>
      <c r="BK164" s="122">
        <f t="shared" si="24"/>
        <v>0</v>
      </c>
      <c r="BL164" s="18" t="s">
        <v>208</v>
      </c>
      <c r="BM164" s="227" t="s">
        <v>488</v>
      </c>
    </row>
    <row r="165" spans="1:65" s="2" customFormat="1" ht="14.45" customHeight="1">
      <c r="A165" s="36"/>
      <c r="B165" s="37"/>
      <c r="C165" s="215" t="s">
        <v>355</v>
      </c>
      <c r="D165" s="215" t="s">
        <v>204</v>
      </c>
      <c r="E165" s="216" t="s">
        <v>2128</v>
      </c>
      <c r="F165" s="217" t="s">
        <v>2129</v>
      </c>
      <c r="G165" s="218" t="s">
        <v>2117</v>
      </c>
      <c r="H165" s="219">
        <v>1</v>
      </c>
      <c r="I165" s="220"/>
      <c r="J165" s="221">
        <f t="shared" si="15"/>
        <v>0</v>
      </c>
      <c r="K165" s="222"/>
      <c r="L165" s="39"/>
      <c r="M165" s="223" t="s">
        <v>1</v>
      </c>
      <c r="N165" s="224" t="s">
        <v>43</v>
      </c>
      <c r="O165" s="73"/>
      <c r="P165" s="225">
        <f t="shared" si="16"/>
        <v>0</v>
      </c>
      <c r="Q165" s="225">
        <v>0</v>
      </c>
      <c r="R165" s="225">
        <f t="shared" si="17"/>
        <v>0</v>
      </c>
      <c r="S165" s="225">
        <v>0</v>
      </c>
      <c r="T165" s="226">
        <f t="shared" si="1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208</v>
      </c>
      <c r="AT165" s="227" t="s">
        <v>204</v>
      </c>
      <c r="AU165" s="227" t="s">
        <v>87</v>
      </c>
      <c r="AY165" s="18" t="s">
        <v>202</v>
      </c>
      <c r="BE165" s="122">
        <f t="shared" si="19"/>
        <v>0</v>
      </c>
      <c r="BF165" s="122">
        <f t="shared" si="20"/>
        <v>0</v>
      </c>
      <c r="BG165" s="122">
        <f t="shared" si="21"/>
        <v>0</v>
      </c>
      <c r="BH165" s="122">
        <f t="shared" si="22"/>
        <v>0</v>
      </c>
      <c r="BI165" s="122">
        <f t="shared" si="23"/>
        <v>0</v>
      </c>
      <c r="BJ165" s="18" t="s">
        <v>87</v>
      </c>
      <c r="BK165" s="122">
        <f t="shared" si="24"/>
        <v>0</v>
      </c>
      <c r="BL165" s="18" t="s">
        <v>208</v>
      </c>
      <c r="BM165" s="227" t="s">
        <v>498</v>
      </c>
    </row>
    <row r="166" spans="1:65" s="2" customFormat="1" ht="14.45" customHeight="1">
      <c r="A166" s="36"/>
      <c r="B166" s="37"/>
      <c r="C166" s="215" t="s">
        <v>359</v>
      </c>
      <c r="D166" s="215" t="s">
        <v>204</v>
      </c>
      <c r="E166" s="216" t="s">
        <v>2130</v>
      </c>
      <c r="F166" s="217" t="s">
        <v>2131</v>
      </c>
      <c r="G166" s="218" t="s">
        <v>2117</v>
      </c>
      <c r="H166" s="219">
        <v>3</v>
      </c>
      <c r="I166" s="220"/>
      <c r="J166" s="221">
        <f t="shared" si="15"/>
        <v>0</v>
      </c>
      <c r="K166" s="222"/>
      <c r="L166" s="39"/>
      <c r="M166" s="223" t="s">
        <v>1</v>
      </c>
      <c r="N166" s="224" t="s">
        <v>43</v>
      </c>
      <c r="O166" s="73"/>
      <c r="P166" s="225">
        <f t="shared" si="16"/>
        <v>0</v>
      </c>
      <c r="Q166" s="225">
        <v>0</v>
      </c>
      <c r="R166" s="225">
        <f t="shared" si="17"/>
        <v>0</v>
      </c>
      <c r="S166" s="225">
        <v>0</v>
      </c>
      <c r="T166" s="226">
        <f t="shared" si="1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208</v>
      </c>
      <c r="AT166" s="227" t="s">
        <v>204</v>
      </c>
      <c r="AU166" s="227" t="s">
        <v>87</v>
      </c>
      <c r="AY166" s="18" t="s">
        <v>202</v>
      </c>
      <c r="BE166" s="122">
        <f t="shared" si="19"/>
        <v>0</v>
      </c>
      <c r="BF166" s="122">
        <f t="shared" si="20"/>
        <v>0</v>
      </c>
      <c r="BG166" s="122">
        <f t="shared" si="21"/>
        <v>0</v>
      </c>
      <c r="BH166" s="122">
        <f t="shared" si="22"/>
        <v>0</v>
      </c>
      <c r="BI166" s="122">
        <f t="shared" si="23"/>
        <v>0</v>
      </c>
      <c r="BJ166" s="18" t="s">
        <v>87</v>
      </c>
      <c r="BK166" s="122">
        <f t="shared" si="24"/>
        <v>0</v>
      </c>
      <c r="BL166" s="18" t="s">
        <v>208</v>
      </c>
      <c r="BM166" s="227" t="s">
        <v>506</v>
      </c>
    </row>
    <row r="167" spans="1:65" s="2" customFormat="1" ht="14.45" customHeight="1">
      <c r="A167" s="36"/>
      <c r="B167" s="37"/>
      <c r="C167" s="215" t="s">
        <v>364</v>
      </c>
      <c r="D167" s="215" t="s">
        <v>204</v>
      </c>
      <c r="E167" s="216" t="s">
        <v>2132</v>
      </c>
      <c r="F167" s="217" t="s">
        <v>2133</v>
      </c>
      <c r="G167" s="218" t="s">
        <v>2117</v>
      </c>
      <c r="H167" s="219">
        <v>4</v>
      </c>
      <c r="I167" s="220"/>
      <c r="J167" s="221">
        <f t="shared" si="15"/>
        <v>0</v>
      </c>
      <c r="K167" s="222"/>
      <c r="L167" s="39"/>
      <c r="M167" s="223" t="s">
        <v>1</v>
      </c>
      <c r="N167" s="224" t="s">
        <v>43</v>
      </c>
      <c r="O167" s="73"/>
      <c r="P167" s="225">
        <f t="shared" si="16"/>
        <v>0</v>
      </c>
      <c r="Q167" s="225">
        <v>0</v>
      </c>
      <c r="R167" s="225">
        <f t="shared" si="17"/>
        <v>0</v>
      </c>
      <c r="S167" s="225">
        <v>0</v>
      </c>
      <c r="T167" s="226">
        <f t="shared" si="18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208</v>
      </c>
      <c r="AT167" s="227" t="s">
        <v>204</v>
      </c>
      <c r="AU167" s="227" t="s">
        <v>87</v>
      </c>
      <c r="AY167" s="18" t="s">
        <v>202</v>
      </c>
      <c r="BE167" s="122">
        <f t="shared" si="19"/>
        <v>0</v>
      </c>
      <c r="BF167" s="122">
        <f t="shared" si="20"/>
        <v>0</v>
      </c>
      <c r="BG167" s="122">
        <f t="shared" si="21"/>
        <v>0</v>
      </c>
      <c r="BH167" s="122">
        <f t="shared" si="22"/>
        <v>0</v>
      </c>
      <c r="BI167" s="122">
        <f t="shared" si="23"/>
        <v>0</v>
      </c>
      <c r="BJ167" s="18" t="s">
        <v>87</v>
      </c>
      <c r="BK167" s="122">
        <f t="shared" si="24"/>
        <v>0</v>
      </c>
      <c r="BL167" s="18" t="s">
        <v>208</v>
      </c>
      <c r="BM167" s="227" t="s">
        <v>516</v>
      </c>
    </row>
    <row r="168" spans="1:65" s="2" customFormat="1" ht="14.45" customHeight="1">
      <c r="A168" s="36"/>
      <c r="B168" s="37"/>
      <c r="C168" s="215" t="s">
        <v>368</v>
      </c>
      <c r="D168" s="215" t="s">
        <v>204</v>
      </c>
      <c r="E168" s="216" t="s">
        <v>2134</v>
      </c>
      <c r="F168" s="217" t="s">
        <v>2135</v>
      </c>
      <c r="G168" s="218" t="s">
        <v>2117</v>
      </c>
      <c r="H168" s="219">
        <v>8</v>
      </c>
      <c r="I168" s="220"/>
      <c r="J168" s="221">
        <f t="shared" si="15"/>
        <v>0</v>
      </c>
      <c r="K168" s="222"/>
      <c r="L168" s="39"/>
      <c r="M168" s="223" t="s">
        <v>1</v>
      </c>
      <c r="N168" s="224" t="s">
        <v>43</v>
      </c>
      <c r="O168" s="73"/>
      <c r="P168" s="225">
        <f t="shared" si="16"/>
        <v>0</v>
      </c>
      <c r="Q168" s="225">
        <v>0</v>
      </c>
      <c r="R168" s="225">
        <f t="shared" si="17"/>
        <v>0</v>
      </c>
      <c r="S168" s="225">
        <v>0</v>
      </c>
      <c r="T168" s="226">
        <f t="shared" si="18"/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208</v>
      </c>
      <c r="AT168" s="227" t="s">
        <v>204</v>
      </c>
      <c r="AU168" s="227" t="s">
        <v>87</v>
      </c>
      <c r="AY168" s="18" t="s">
        <v>202</v>
      </c>
      <c r="BE168" s="122">
        <f t="shared" si="19"/>
        <v>0</v>
      </c>
      <c r="BF168" s="122">
        <f t="shared" si="20"/>
        <v>0</v>
      </c>
      <c r="BG168" s="122">
        <f t="shared" si="21"/>
        <v>0</v>
      </c>
      <c r="BH168" s="122">
        <f t="shared" si="22"/>
        <v>0</v>
      </c>
      <c r="BI168" s="122">
        <f t="shared" si="23"/>
        <v>0</v>
      </c>
      <c r="BJ168" s="18" t="s">
        <v>87</v>
      </c>
      <c r="BK168" s="122">
        <f t="shared" si="24"/>
        <v>0</v>
      </c>
      <c r="BL168" s="18" t="s">
        <v>208</v>
      </c>
      <c r="BM168" s="227" t="s">
        <v>525</v>
      </c>
    </row>
    <row r="169" spans="1:65" s="2" customFormat="1" ht="14.45" customHeight="1">
      <c r="A169" s="36"/>
      <c r="B169" s="37"/>
      <c r="C169" s="215" t="s">
        <v>374</v>
      </c>
      <c r="D169" s="215" t="s">
        <v>204</v>
      </c>
      <c r="E169" s="216" t="s">
        <v>2136</v>
      </c>
      <c r="F169" s="217" t="s">
        <v>2137</v>
      </c>
      <c r="G169" s="218" t="s">
        <v>2117</v>
      </c>
      <c r="H169" s="219">
        <v>16</v>
      </c>
      <c r="I169" s="220"/>
      <c r="J169" s="221">
        <f t="shared" si="15"/>
        <v>0</v>
      </c>
      <c r="K169" s="222"/>
      <c r="L169" s="39"/>
      <c r="M169" s="223" t="s">
        <v>1</v>
      </c>
      <c r="N169" s="224" t="s">
        <v>43</v>
      </c>
      <c r="O169" s="73"/>
      <c r="P169" s="225">
        <f t="shared" si="16"/>
        <v>0</v>
      </c>
      <c r="Q169" s="225">
        <v>0</v>
      </c>
      <c r="R169" s="225">
        <f t="shared" si="17"/>
        <v>0</v>
      </c>
      <c r="S169" s="225">
        <v>0</v>
      </c>
      <c r="T169" s="226">
        <f t="shared" si="1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208</v>
      </c>
      <c r="AT169" s="227" t="s">
        <v>204</v>
      </c>
      <c r="AU169" s="227" t="s">
        <v>87</v>
      </c>
      <c r="AY169" s="18" t="s">
        <v>202</v>
      </c>
      <c r="BE169" s="122">
        <f t="shared" si="19"/>
        <v>0</v>
      </c>
      <c r="BF169" s="122">
        <f t="shared" si="20"/>
        <v>0</v>
      </c>
      <c r="BG169" s="122">
        <f t="shared" si="21"/>
        <v>0</v>
      </c>
      <c r="BH169" s="122">
        <f t="shared" si="22"/>
        <v>0</v>
      </c>
      <c r="BI169" s="122">
        <f t="shared" si="23"/>
        <v>0</v>
      </c>
      <c r="BJ169" s="18" t="s">
        <v>87</v>
      </c>
      <c r="BK169" s="122">
        <f t="shared" si="24"/>
        <v>0</v>
      </c>
      <c r="BL169" s="18" t="s">
        <v>208</v>
      </c>
      <c r="BM169" s="227" t="s">
        <v>537</v>
      </c>
    </row>
    <row r="170" spans="1:65" s="2" customFormat="1" ht="14.45" customHeight="1">
      <c r="A170" s="36"/>
      <c r="B170" s="37"/>
      <c r="C170" s="215" t="s">
        <v>379</v>
      </c>
      <c r="D170" s="215" t="s">
        <v>204</v>
      </c>
      <c r="E170" s="216" t="s">
        <v>2138</v>
      </c>
      <c r="F170" s="217" t="s">
        <v>2139</v>
      </c>
      <c r="G170" s="218" t="s">
        <v>2117</v>
      </c>
      <c r="H170" s="219">
        <v>2</v>
      </c>
      <c r="I170" s="220"/>
      <c r="J170" s="221">
        <f t="shared" si="15"/>
        <v>0</v>
      </c>
      <c r="K170" s="222"/>
      <c r="L170" s="39"/>
      <c r="M170" s="284" t="s">
        <v>1</v>
      </c>
      <c r="N170" s="285" t="s">
        <v>43</v>
      </c>
      <c r="O170" s="286"/>
      <c r="P170" s="287">
        <f t="shared" si="16"/>
        <v>0</v>
      </c>
      <c r="Q170" s="287">
        <v>0</v>
      </c>
      <c r="R170" s="287">
        <f t="shared" si="17"/>
        <v>0</v>
      </c>
      <c r="S170" s="287">
        <v>0</v>
      </c>
      <c r="T170" s="288">
        <f t="shared" si="1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208</v>
      </c>
      <c r="AT170" s="227" t="s">
        <v>204</v>
      </c>
      <c r="AU170" s="227" t="s">
        <v>87</v>
      </c>
      <c r="AY170" s="18" t="s">
        <v>202</v>
      </c>
      <c r="BE170" s="122">
        <f t="shared" si="19"/>
        <v>0</v>
      </c>
      <c r="BF170" s="122">
        <f t="shared" si="20"/>
        <v>0</v>
      </c>
      <c r="BG170" s="122">
        <f t="shared" si="21"/>
        <v>0</v>
      </c>
      <c r="BH170" s="122">
        <f t="shared" si="22"/>
        <v>0</v>
      </c>
      <c r="BI170" s="122">
        <f t="shared" si="23"/>
        <v>0</v>
      </c>
      <c r="BJ170" s="18" t="s">
        <v>87</v>
      </c>
      <c r="BK170" s="122">
        <f t="shared" si="24"/>
        <v>0</v>
      </c>
      <c r="BL170" s="18" t="s">
        <v>208</v>
      </c>
      <c r="BM170" s="227" t="s">
        <v>548</v>
      </c>
    </row>
    <row r="171" spans="1:65" s="2" customFormat="1" ht="6.95" customHeight="1">
      <c r="A171" s="36"/>
      <c r="B171" s="56"/>
      <c r="C171" s="57"/>
      <c r="D171" s="57"/>
      <c r="E171" s="57"/>
      <c r="F171" s="57"/>
      <c r="G171" s="57"/>
      <c r="H171" s="57"/>
      <c r="I171" s="57"/>
      <c r="J171" s="57"/>
      <c r="K171" s="57"/>
      <c r="L171" s="39"/>
      <c r="M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algorithmName="SHA-512" hashValue="VnH7/mJss7LLKCDcDZ2piBwQ9OxyP5VzBSlFBeC5epUwMS/0bY7cSCiaLNTjicj1q9qGn2IGtKPRBVy2N9PjBg==" saltValue="1/7UhxHPjEecMX+7mxneKwpL2i6E+9AC0euv/wUjdiTpnb1RnsNbXqQlrdGD749pVtHHPsg/GU1C8iQn8g3wLA==" spinCount="100000" sheet="1" objects="1" scenarios="1" formatColumns="0" formatRows="0" autoFilter="0"/>
  <autoFilter ref="C134:K170"/>
  <mergeCells count="17">
    <mergeCell ref="E127:H127"/>
    <mergeCell ref="L2:V2"/>
    <mergeCell ref="D109:F109"/>
    <mergeCell ref="D110:F110"/>
    <mergeCell ref="D111:F111"/>
    <mergeCell ref="E123:H123"/>
    <mergeCell ref="E125:H125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8"/>
  <sheetViews>
    <sheetView showGridLines="0" topLeftCell="A18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18" t="s">
        <v>109</v>
      </c>
    </row>
    <row r="3" spans="1:46" s="1" customFormat="1" ht="6.95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77</v>
      </c>
    </row>
    <row r="4" spans="1:46" s="1" customFormat="1" ht="24.95" customHeight="1">
      <c r="B4" s="21"/>
      <c r="D4" s="131" t="s">
        <v>152</v>
      </c>
      <c r="L4" s="21"/>
      <c r="M4" s="132" t="s">
        <v>9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33" t="s">
        <v>15</v>
      </c>
      <c r="L6" s="21"/>
    </row>
    <row r="7" spans="1:46" s="1" customFormat="1" ht="26.25" customHeight="1">
      <c r="B7" s="21"/>
      <c r="E7" s="346" t="str">
        <f>'Rekapitulácia stavby'!K6</f>
        <v>Rekonštrukcia Spišského hradu, Románsky palác a Západné paláce II.etapa</v>
      </c>
      <c r="F7" s="347"/>
      <c r="G7" s="347"/>
      <c r="H7" s="347"/>
      <c r="L7" s="21"/>
    </row>
    <row r="8" spans="1:46" s="1" customFormat="1" ht="12" customHeight="1">
      <c r="B8" s="21"/>
      <c r="D8" s="133" t="s">
        <v>153</v>
      </c>
      <c r="L8" s="21"/>
    </row>
    <row r="9" spans="1:46" s="2" customFormat="1" ht="16.5" customHeight="1">
      <c r="A9" s="36"/>
      <c r="B9" s="39"/>
      <c r="C9" s="36"/>
      <c r="D9" s="36"/>
      <c r="E9" s="346" t="s">
        <v>154</v>
      </c>
      <c r="F9" s="349"/>
      <c r="G9" s="349"/>
      <c r="H9" s="349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39"/>
      <c r="C10" s="36"/>
      <c r="D10" s="133" t="s">
        <v>1260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39"/>
      <c r="C11" s="36"/>
      <c r="D11" s="36"/>
      <c r="E11" s="348" t="s">
        <v>2140</v>
      </c>
      <c r="F11" s="349"/>
      <c r="G11" s="349"/>
      <c r="H11" s="349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39"/>
      <c r="C13" s="36"/>
      <c r="D13" s="133" t="s">
        <v>17</v>
      </c>
      <c r="E13" s="36"/>
      <c r="F13" s="112" t="s">
        <v>1</v>
      </c>
      <c r="G13" s="36"/>
      <c r="H13" s="36"/>
      <c r="I13" s="133" t="s">
        <v>18</v>
      </c>
      <c r="J13" s="112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39"/>
      <c r="C14" s="36"/>
      <c r="D14" s="133" t="s">
        <v>19</v>
      </c>
      <c r="E14" s="36"/>
      <c r="F14" s="112" t="s">
        <v>20</v>
      </c>
      <c r="G14" s="36"/>
      <c r="H14" s="36"/>
      <c r="I14" s="133" t="s">
        <v>21</v>
      </c>
      <c r="J14" s="134" t="str">
        <f>'Rekapitulácia stavby'!AN8</f>
        <v>20. 3. 2021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39"/>
      <c r="C16" s="36"/>
      <c r="D16" s="133" t="s">
        <v>23</v>
      </c>
      <c r="E16" s="36"/>
      <c r="F16" s="36"/>
      <c r="G16" s="36"/>
      <c r="H16" s="36"/>
      <c r="I16" s="133" t="s">
        <v>24</v>
      </c>
      <c r="J16" s="112" t="s">
        <v>1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39"/>
      <c r="C17" s="36"/>
      <c r="D17" s="36"/>
      <c r="E17" s="112" t="s">
        <v>25</v>
      </c>
      <c r="F17" s="36"/>
      <c r="G17" s="36"/>
      <c r="H17" s="36"/>
      <c r="I17" s="133" t="s">
        <v>26</v>
      </c>
      <c r="J17" s="112" t="s">
        <v>1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39"/>
      <c r="C19" s="36"/>
      <c r="D19" s="133" t="s">
        <v>27</v>
      </c>
      <c r="E19" s="36"/>
      <c r="F19" s="36"/>
      <c r="G19" s="36"/>
      <c r="H19" s="36"/>
      <c r="I19" s="133" t="s">
        <v>24</v>
      </c>
      <c r="J19" s="31" t="str">
        <f>'Rekapitulácia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39"/>
      <c r="C20" s="36"/>
      <c r="D20" s="36"/>
      <c r="E20" s="350" t="str">
        <f>'Rekapitulácia stavby'!E14</f>
        <v>Vyplň údaj</v>
      </c>
      <c r="F20" s="351"/>
      <c r="G20" s="351"/>
      <c r="H20" s="351"/>
      <c r="I20" s="133" t="s">
        <v>26</v>
      </c>
      <c r="J20" s="31" t="str">
        <f>'Rekapitulácia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39"/>
      <c r="C22" s="36"/>
      <c r="D22" s="133" t="s">
        <v>29</v>
      </c>
      <c r="E22" s="36"/>
      <c r="F22" s="36"/>
      <c r="G22" s="36"/>
      <c r="H22" s="36"/>
      <c r="I22" s="133" t="s">
        <v>24</v>
      </c>
      <c r="J22" s="112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39"/>
      <c r="C23" s="36"/>
      <c r="D23" s="36"/>
      <c r="E23" s="112" t="s">
        <v>30</v>
      </c>
      <c r="F23" s="36"/>
      <c r="G23" s="36"/>
      <c r="H23" s="36"/>
      <c r="I23" s="133" t="s">
        <v>26</v>
      </c>
      <c r="J23" s="112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39"/>
      <c r="C25" s="36"/>
      <c r="D25" s="133" t="s">
        <v>31</v>
      </c>
      <c r="E25" s="36"/>
      <c r="F25" s="36"/>
      <c r="G25" s="36"/>
      <c r="H25" s="36"/>
      <c r="I25" s="133" t="s">
        <v>24</v>
      </c>
      <c r="J25" s="112" t="s">
        <v>1</v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39"/>
      <c r="C26" s="36"/>
      <c r="D26" s="36"/>
      <c r="E26" s="112" t="s">
        <v>32</v>
      </c>
      <c r="F26" s="36"/>
      <c r="G26" s="36"/>
      <c r="H26" s="36"/>
      <c r="I26" s="133" t="s">
        <v>26</v>
      </c>
      <c r="J26" s="112" t="s">
        <v>1</v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39"/>
      <c r="C28" s="36"/>
      <c r="D28" s="133" t="s">
        <v>34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35"/>
      <c r="B29" s="136"/>
      <c r="C29" s="135"/>
      <c r="D29" s="135"/>
      <c r="E29" s="352" t="s">
        <v>1</v>
      </c>
      <c r="F29" s="352"/>
      <c r="G29" s="352"/>
      <c r="H29" s="352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pans="1:31" s="2" customFormat="1" ht="6.95" customHeight="1">
      <c r="A30" s="36"/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39"/>
      <c r="C31" s="36"/>
      <c r="D31" s="138"/>
      <c r="E31" s="138"/>
      <c r="F31" s="138"/>
      <c r="G31" s="138"/>
      <c r="H31" s="138"/>
      <c r="I31" s="138"/>
      <c r="J31" s="138"/>
      <c r="K31" s="13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39"/>
      <c r="C32" s="36"/>
      <c r="D32" s="112" t="s">
        <v>155</v>
      </c>
      <c r="E32" s="36"/>
      <c r="F32" s="36"/>
      <c r="G32" s="36"/>
      <c r="H32" s="36"/>
      <c r="I32" s="36"/>
      <c r="J32" s="139">
        <f>J98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39"/>
      <c r="C33" s="36"/>
      <c r="D33" s="140" t="s">
        <v>141</v>
      </c>
      <c r="E33" s="36"/>
      <c r="F33" s="36"/>
      <c r="G33" s="36"/>
      <c r="H33" s="36"/>
      <c r="I33" s="36"/>
      <c r="J33" s="139">
        <f>J107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25.35" customHeight="1">
      <c r="A34" s="36"/>
      <c r="B34" s="39"/>
      <c r="C34" s="36"/>
      <c r="D34" s="141" t="s">
        <v>37</v>
      </c>
      <c r="E34" s="36"/>
      <c r="F34" s="36"/>
      <c r="G34" s="36"/>
      <c r="H34" s="36"/>
      <c r="I34" s="36"/>
      <c r="J34" s="142">
        <f>ROUND(J32 + J33,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6.95" customHeight="1">
      <c r="A35" s="36"/>
      <c r="B35" s="39"/>
      <c r="C35" s="36"/>
      <c r="D35" s="138"/>
      <c r="E35" s="138"/>
      <c r="F35" s="138"/>
      <c r="G35" s="138"/>
      <c r="H35" s="138"/>
      <c r="I35" s="138"/>
      <c r="J35" s="138"/>
      <c r="K35" s="138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39"/>
      <c r="C36" s="36"/>
      <c r="D36" s="36"/>
      <c r="E36" s="36"/>
      <c r="F36" s="143" t="s">
        <v>39</v>
      </c>
      <c r="G36" s="36"/>
      <c r="H36" s="36"/>
      <c r="I36" s="143" t="s">
        <v>38</v>
      </c>
      <c r="J36" s="143" t="s">
        <v>40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customHeight="1">
      <c r="A37" s="36"/>
      <c r="B37" s="39"/>
      <c r="C37" s="36"/>
      <c r="D37" s="144" t="s">
        <v>41</v>
      </c>
      <c r="E37" s="133" t="s">
        <v>42</v>
      </c>
      <c r="F37" s="145">
        <f>ROUND((SUM(BE107:BE114) + SUM(BE136:BE197)),  2)</f>
        <v>0</v>
      </c>
      <c r="G37" s="36"/>
      <c r="H37" s="36"/>
      <c r="I37" s="146">
        <v>0.2</v>
      </c>
      <c r="J37" s="145">
        <f>ROUND(((SUM(BE107:BE114) + SUM(BE136:BE197))*I37),  2)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39"/>
      <c r="C38" s="36"/>
      <c r="D38" s="36"/>
      <c r="E38" s="133" t="s">
        <v>43</v>
      </c>
      <c r="F38" s="145">
        <f>ROUND((SUM(BF107:BF114) + SUM(BF136:BF197)),  2)</f>
        <v>0</v>
      </c>
      <c r="G38" s="36"/>
      <c r="H38" s="36"/>
      <c r="I38" s="146">
        <v>0.2</v>
      </c>
      <c r="J38" s="145">
        <f>ROUND(((SUM(BF107:BF114) + SUM(BF136:BF197))*I38),  2)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39"/>
      <c r="C39" s="36"/>
      <c r="D39" s="36"/>
      <c r="E39" s="133" t="s">
        <v>44</v>
      </c>
      <c r="F39" s="145">
        <f>ROUND((SUM(BG107:BG114) + SUM(BG136:BG197)),  2)</f>
        <v>0</v>
      </c>
      <c r="G39" s="36"/>
      <c r="H39" s="36"/>
      <c r="I39" s="146">
        <v>0.2</v>
      </c>
      <c r="J39" s="145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hidden="1" customHeight="1">
      <c r="A40" s="36"/>
      <c r="B40" s="39"/>
      <c r="C40" s="36"/>
      <c r="D40" s="36"/>
      <c r="E40" s="133" t="s">
        <v>45</v>
      </c>
      <c r="F40" s="145">
        <f>ROUND((SUM(BH107:BH114) + SUM(BH136:BH197)),  2)</f>
        <v>0</v>
      </c>
      <c r="G40" s="36"/>
      <c r="H40" s="36"/>
      <c r="I40" s="146">
        <v>0.2</v>
      </c>
      <c r="J40" s="145">
        <f>0</f>
        <v>0</v>
      </c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14.45" hidden="1" customHeight="1">
      <c r="A41" s="36"/>
      <c r="B41" s="39"/>
      <c r="C41" s="36"/>
      <c r="D41" s="36"/>
      <c r="E41" s="133" t="s">
        <v>46</v>
      </c>
      <c r="F41" s="145">
        <f>ROUND((SUM(BI107:BI114) + SUM(BI136:BI197)),  2)</f>
        <v>0</v>
      </c>
      <c r="G41" s="36"/>
      <c r="H41" s="36"/>
      <c r="I41" s="146">
        <v>0</v>
      </c>
      <c r="J41" s="145">
        <f>0</f>
        <v>0</v>
      </c>
      <c r="K41" s="3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6.95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5.35" customHeight="1">
      <c r="A43" s="36"/>
      <c r="B43" s="39"/>
      <c r="C43" s="147"/>
      <c r="D43" s="148" t="s">
        <v>47</v>
      </c>
      <c r="E43" s="149"/>
      <c r="F43" s="149"/>
      <c r="G43" s="150" t="s">
        <v>48</v>
      </c>
      <c r="H43" s="151" t="s">
        <v>49</v>
      </c>
      <c r="I43" s="149"/>
      <c r="J43" s="152">
        <f>SUM(J34:J41)</f>
        <v>0</v>
      </c>
      <c r="K43" s="153"/>
      <c r="L43" s="53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14.45" customHeight="1">
      <c r="A44" s="36"/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53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3"/>
      <c r="D50" s="154" t="s">
        <v>50</v>
      </c>
      <c r="E50" s="155"/>
      <c r="F50" s="155"/>
      <c r="G50" s="154" t="s">
        <v>51</v>
      </c>
      <c r="H50" s="155"/>
      <c r="I50" s="155"/>
      <c r="J50" s="155"/>
      <c r="K50" s="155"/>
      <c r="L50" s="5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6"/>
      <c r="B61" s="39"/>
      <c r="C61" s="36"/>
      <c r="D61" s="156" t="s">
        <v>52</v>
      </c>
      <c r="E61" s="157"/>
      <c r="F61" s="158" t="s">
        <v>53</v>
      </c>
      <c r="G61" s="156" t="s">
        <v>52</v>
      </c>
      <c r="H61" s="157"/>
      <c r="I61" s="157"/>
      <c r="J61" s="159" t="s">
        <v>53</v>
      </c>
      <c r="K61" s="157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6"/>
      <c r="B65" s="39"/>
      <c r="C65" s="36"/>
      <c r="D65" s="154" t="s">
        <v>54</v>
      </c>
      <c r="E65" s="160"/>
      <c r="F65" s="160"/>
      <c r="G65" s="154" t="s">
        <v>55</v>
      </c>
      <c r="H65" s="160"/>
      <c r="I65" s="160"/>
      <c r="J65" s="160"/>
      <c r="K65" s="160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6"/>
      <c r="B76" s="39"/>
      <c r="C76" s="36"/>
      <c r="D76" s="156" t="s">
        <v>52</v>
      </c>
      <c r="E76" s="157"/>
      <c r="F76" s="158" t="s">
        <v>53</v>
      </c>
      <c r="G76" s="156" t="s">
        <v>52</v>
      </c>
      <c r="H76" s="157"/>
      <c r="I76" s="157"/>
      <c r="J76" s="159" t="s">
        <v>53</v>
      </c>
      <c r="K76" s="157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4.45" customHeight="1">
      <c r="A77" s="36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4" t="s">
        <v>156</v>
      </c>
      <c r="D82" s="38"/>
      <c r="E82" s="38"/>
      <c r="F82" s="38"/>
      <c r="G82" s="38"/>
      <c r="H82" s="38"/>
      <c r="I82" s="38"/>
      <c r="J82" s="38"/>
      <c r="K82" s="38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26.25" customHeight="1">
      <c r="A85" s="36"/>
      <c r="B85" s="37"/>
      <c r="C85" s="38"/>
      <c r="D85" s="38"/>
      <c r="E85" s="353" t="str">
        <f>E7</f>
        <v>Rekonštrukcia Spišského hradu, Románsky palác a Západné paláce II.etapa</v>
      </c>
      <c r="F85" s="354"/>
      <c r="G85" s="354"/>
      <c r="H85" s="354"/>
      <c r="I85" s="38"/>
      <c r="J85" s="38"/>
      <c r="K85" s="38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2"/>
      <c r="C86" s="30" t="s">
        <v>153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6"/>
      <c r="B87" s="37"/>
      <c r="C87" s="38"/>
      <c r="D87" s="38"/>
      <c r="E87" s="353" t="s">
        <v>154</v>
      </c>
      <c r="F87" s="355"/>
      <c r="G87" s="355"/>
      <c r="H87" s="355"/>
      <c r="I87" s="38"/>
      <c r="J87" s="38"/>
      <c r="K87" s="38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1260</v>
      </c>
      <c r="D88" s="38"/>
      <c r="E88" s="38"/>
      <c r="F88" s="38"/>
      <c r="G88" s="38"/>
      <c r="H88" s="38"/>
      <c r="I88" s="38"/>
      <c r="J88" s="38"/>
      <c r="K88" s="38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39" t="str">
        <f>E11</f>
        <v>ŠK - Štrukturovaná kabeláž</v>
      </c>
      <c r="F89" s="355"/>
      <c r="G89" s="355"/>
      <c r="H89" s="355"/>
      <c r="I89" s="38"/>
      <c r="J89" s="38"/>
      <c r="K89" s="38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19</v>
      </c>
      <c r="D91" s="38"/>
      <c r="E91" s="38"/>
      <c r="F91" s="28" t="str">
        <f>F14</f>
        <v xml:space="preserve"> </v>
      </c>
      <c r="G91" s="38"/>
      <c r="H91" s="38"/>
      <c r="I91" s="30" t="s">
        <v>21</v>
      </c>
      <c r="J91" s="68" t="str">
        <f>IF(J14="","",J14)</f>
        <v>20. 3. 2021</v>
      </c>
      <c r="K91" s="38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0" t="s">
        <v>23</v>
      </c>
      <c r="D93" s="38"/>
      <c r="E93" s="38"/>
      <c r="F93" s="28" t="str">
        <f>E17</f>
        <v>Slovenské národné múzeum Bratislava</v>
      </c>
      <c r="G93" s="38"/>
      <c r="H93" s="38"/>
      <c r="I93" s="30" t="s">
        <v>29</v>
      </c>
      <c r="J93" s="33" t="str">
        <f>E23</f>
        <v>Štúdio J  J s.r.o. Levoča</v>
      </c>
      <c r="K93" s="38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27</v>
      </c>
      <c r="D94" s="38"/>
      <c r="E94" s="38"/>
      <c r="F94" s="28" t="str">
        <f>IF(E20="","",E20)</f>
        <v>Vyplň údaj</v>
      </c>
      <c r="G94" s="38"/>
      <c r="H94" s="38"/>
      <c r="I94" s="30" t="s">
        <v>31</v>
      </c>
      <c r="J94" s="33" t="str">
        <f>E26</f>
        <v>Anna Hricová</v>
      </c>
      <c r="K94" s="38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29.25" customHeight="1">
      <c r="A96" s="36"/>
      <c r="B96" s="37"/>
      <c r="C96" s="165" t="s">
        <v>157</v>
      </c>
      <c r="D96" s="127"/>
      <c r="E96" s="127"/>
      <c r="F96" s="127"/>
      <c r="G96" s="127"/>
      <c r="H96" s="127"/>
      <c r="I96" s="127"/>
      <c r="J96" s="166" t="s">
        <v>158</v>
      </c>
      <c r="K96" s="127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22.9" customHeight="1">
      <c r="A98" s="36"/>
      <c r="B98" s="37"/>
      <c r="C98" s="167" t="s">
        <v>159</v>
      </c>
      <c r="D98" s="38"/>
      <c r="E98" s="38"/>
      <c r="F98" s="38"/>
      <c r="G98" s="38"/>
      <c r="H98" s="38"/>
      <c r="I98" s="38"/>
      <c r="J98" s="86">
        <f>J136</f>
        <v>0</v>
      </c>
      <c r="K98" s="38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8" t="s">
        <v>160</v>
      </c>
    </row>
    <row r="99" spans="1:65" s="9" customFormat="1" ht="24.95" customHeight="1">
      <c r="B99" s="168"/>
      <c r="C99" s="169"/>
      <c r="D99" s="170" t="s">
        <v>2141</v>
      </c>
      <c r="E99" s="171"/>
      <c r="F99" s="171"/>
      <c r="G99" s="171"/>
      <c r="H99" s="171"/>
      <c r="I99" s="171"/>
      <c r="J99" s="172">
        <f>J137</f>
        <v>0</v>
      </c>
      <c r="K99" s="169"/>
      <c r="L99" s="173"/>
    </row>
    <row r="100" spans="1:65" s="10" customFormat="1" ht="19.899999999999999" customHeight="1">
      <c r="B100" s="174"/>
      <c r="C100" s="106"/>
      <c r="D100" s="175" t="s">
        <v>2142</v>
      </c>
      <c r="E100" s="176"/>
      <c r="F100" s="176"/>
      <c r="G100" s="176"/>
      <c r="H100" s="176"/>
      <c r="I100" s="176"/>
      <c r="J100" s="177">
        <f>J138</f>
        <v>0</v>
      </c>
      <c r="K100" s="106"/>
      <c r="L100" s="178"/>
    </row>
    <row r="101" spans="1:65" s="10" customFormat="1" ht="19.899999999999999" customHeight="1">
      <c r="B101" s="174"/>
      <c r="C101" s="106"/>
      <c r="D101" s="175" t="s">
        <v>2143</v>
      </c>
      <c r="E101" s="176"/>
      <c r="F101" s="176"/>
      <c r="G101" s="176"/>
      <c r="H101" s="176"/>
      <c r="I101" s="176"/>
      <c r="J101" s="177">
        <f>J160</f>
        <v>0</v>
      </c>
      <c r="K101" s="106"/>
      <c r="L101" s="178"/>
    </row>
    <row r="102" spans="1:65" s="10" customFormat="1" ht="19.899999999999999" customHeight="1">
      <c r="B102" s="174"/>
      <c r="C102" s="106"/>
      <c r="D102" s="175" t="s">
        <v>2144</v>
      </c>
      <c r="E102" s="176"/>
      <c r="F102" s="176"/>
      <c r="G102" s="176"/>
      <c r="H102" s="176"/>
      <c r="I102" s="176"/>
      <c r="J102" s="177">
        <f>J167</f>
        <v>0</v>
      </c>
      <c r="K102" s="106"/>
      <c r="L102" s="178"/>
    </row>
    <row r="103" spans="1:65" s="10" customFormat="1" ht="19.899999999999999" customHeight="1">
      <c r="B103" s="174"/>
      <c r="C103" s="106"/>
      <c r="D103" s="175" t="s">
        <v>2145</v>
      </c>
      <c r="E103" s="176"/>
      <c r="F103" s="176"/>
      <c r="G103" s="176"/>
      <c r="H103" s="176"/>
      <c r="I103" s="176"/>
      <c r="J103" s="177">
        <f>J191</f>
        <v>0</v>
      </c>
      <c r="K103" s="106"/>
      <c r="L103" s="178"/>
    </row>
    <row r="104" spans="1:65" s="9" customFormat="1" ht="24.95" customHeight="1">
      <c r="B104" s="168"/>
      <c r="C104" s="169"/>
      <c r="D104" s="170" t="s">
        <v>2146</v>
      </c>
      <c r="E104" s="171"/>
      <c r="F104" s="171"/>
      <c r="G104" s="171"/>
      <c r="H104" s="171"/>
      <c r="I104" s="171"/>
      <c r="J104" s="172">
        <f>J195</f>
        <v>0</v>
      </c>
      <c r="K104" s="169"/>
      <c r="L104" s="173"/>
    </row>
    <row r="105" spans="1:65" s="2" customFormat="1" ht="21.75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2" customFormat="1" ht="6.95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65" s="2" customFormat="1" ht="29.25" customHeight="1">
      <c r="A107" s="36"/>
      <c r="B107" s="37"/>
      <c r="C107" s="167" t="s">
        <v>179</v>
      </c>
      <c r="D107" s="38"/>
      <c r="E107" s="38"/>
      <c r="F107" s="38"/>
      <c r="G107" s="38"/>
      <c r="H107" s="38"/>
      <c r="I107" s="38"/>
      <c r="J107" s="179">
        <f>ROUND(J108 + J109 + J110 + J111 + J112 + J113,2)</f>
        <v>0</v>
      </c>
      <c r="K107" s="38"/>
      <c r="L107" s="53"/>
      <c r="N107" s="180" t="s">
        <v>41</v>
      </c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65" s="2" customFormat="1" ht="18" customHeight="1">
      <c r="A108" s="36"/>
      <c r="B108" s="37"/>
      <c r="C108" s="38"/>
      <c r="D108" s="345" t="s">
        <v>180</v>
      </c>
      <c r="E108" s="344"/>
      <c r="F108" s="344"/>
      <c r="G108" s="38"/>
      <c r="H108" s="38"/>
      <c r="I108" s="38"/>
      <c r="J108" s="119">
        <v>0</v>
      </c>
      <c r="K108" s="38"/>
      <c r="L108" s="181"/>
      <c r="M108" s="182"/>
      <c r="N108" s="183" t="s">
        <v>43</v>
      </c>
      <c r="O108" s="182"/>
      <c r="P108" s="182"/>
      <c r="Q108" s="182"/>
      <c r="R108" s="182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5" t="s">
        <v>181</v>
      </c>
      <c r="AZ108" s="182"/>
      <c r="BA108" s="182"/>
      <c r="BB108" s="182"/>
      <c r="BC108" s="182"/>
      <c r="BD108" s="182"/>
      <c r="BE108" s="186">
        <f t="shared" ref="BE108:BE113" si="0">IF(N108="základná",J108,0)</f>
        <v>0</v>
      </c>
      <c r="BF108" s="186">
        <f t="shared" ref="BF108:BF113" si="1">IF(N108="znížená",J108,0)</f>
        <v>0</v>
      </c>
      <c r="BG108" s="186">
        <f t="shared" ref="BG108:BG113" si="2">IF(N108="zákl. prenesená",J108,0)</f>
        <v>0</v>
      </c>
      <c r="BH108" s="186">
        <f t="shared" ref="BH108:BH113" si="3">IF(N108="zníž. prenesená",J108,0)</f>
        <v>0</v>
      </c>
      <c r="BI108" s="186">
        <f t="shared" ref="BI108:BI113" si="4">IF(N108="nulová",J108,0)</f>
        <v>0</v>
      </c>
      <c r="BJ108" s="185" t="s">
        <v>87</v>
      </c>
      <c r="BK108" s="182"/>
      <c r="BL108" s="182"/>
      <c r="BM108" s="182"/>
    </row>
    <row r="109" spans="1:65" s="2" customFormat="1" ht="18" customHeight="1">
      <c r="A109" s="36"/>
      <c r="B109" s="37"/>
      <c r="C109" s="38"/>
      <c r="D109" s="345" t="s">
        <v>182</v>
      </c>
      <c r="E109" s="344"/>
      <c r="F109" s="344"/>
      <c r="G109" s="38"/>
      <c r="H109" s="38"/>
      <c r="I109" s="38"/>
      <c r="J109" s="119">
        <v>0</v>
      </c>
      <c r="K109" s="38"/>
      <c r="L109" s="181"/>
      <c r="M109" s="182"/>
      <c r="N109" s="183" t="s">
        <v>43</v>
      </c>
      <c r="O109" s="182"/>
      <c r="P109" s="182"/>
      <c r="Q109" s="182"/>
      <c r="R109" s="182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5" t="s">
        <v>181</v>
      </c>
      <c r="AZ109" s="182"/>
      <c r="BA109" s="182"/>
      <c r="BB109" s="182"/>
      <c r="BC109" s="182"/>
      <c r="BD109" s="182"/>
      <c r="BE109" s="186">
        <f t="shared" si="0"/>
        <v>0</v>
      </c>
      <c r="BF109" s="186">
        <f t="shared" si="1"/>
        <v>0</v>
      </c>
      <c r="BG109" s="186">
        <f t="shared" si="2"/>
        <v>0</v>
      </c>
      <c r="BH109" s="186">
        <f t="shared" si="3"/>
        <v>0</v>
      </c>
      <c r="BI109" s="186">
        <f t="shared" si="4"/>
        <v>0</v>
      </c>
      <c r="BJ109" s="185" t="s">
        <v>87</v>
      </c>
      <c r="BK109" s="182"/>
      <c r="BL109" s="182"/>
      <c r="BM109" s="182"/>
    </row>
    <row r="110" spans="1:65" s="2" customFormat="1" ht="18" customHeight="1">
      <c r="A110" s="36"/>
      <c r="B110" s="37"/>
      <c r="C110" s="38"/>
      <c r="D110" s="345" t="s">
        <v>183</v>
      </c>
      <c r="E110" s="344"/>
      <c r="F110" s="344"/>
      <c r="G110" s="38"/>
      <c r="H110" s="38"/>
      <c r="I110" s="38"/>
      <c r="J110" s="119">
        <v>0</v>
      </c>
      <c r="K110" s="38"/>
      <c r="L110" s="181"/>
      <c r="M110" s="182"/>
      <c r="N110" s="183" t="s">
        <v>43</v>
      </c>
      <c r="O110" s="182"/>
      <c r="P110" s="182"/>
      <c r="Q110" s="182"/>
      <c r="R110" s="182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5" t="s">
        <v>181</v>
      </c>
      <c r="AZ110" s="182"/>
      <c r="BA110" s="182"/>
      <c r="BB110" s="182"/>
      <c r="BC110" s="182"/>
      <c r="BD110" s="182"/>
      <c r="BE110" s="186">
        <f t="shared" si="0"/>
        <v>0</v>
      </c>
      <c r="BF110" s="186">
        <f t="shared" si="1"/>
        <v>0</v>
      </c>
      <c r="BG110" s="186">
        <f t="shared" si="2"/>
        <v>0</v>
      </c>
      <c r="BH110" s="186">
        <f t="shared" si="3"/>
        <v>0</v>
      </c>
      <c r="BI110" s="186">
        <f t="shared" si="4"/>
        <v>0</v>
      </c>
      <c r="BJ110" s="185" t="s">
        <v>87</v>
      </c>
      <c r="BK110" s="182"/>
      <c r="BL110" s="182"/>
      <c r="BM110" s="182"/>
    </row>
    <row r="111" spans="1:65" s="2" customFormat="1" ht="18" customHeight="1">
      <c r="A111" s="36"/>
      <c r="B111" s="37"/>
      <c r="C111" s="38"/>
      <c r="D111" s="345" t="s">
        <v>184</v>
      </c>
      <c r="E111" s="344"/>
      <c r="F111" s="344"/>
      <c r="G111" s="38"/>
      <c r="H111" s="38"/>
      <c r="I111" s="38"/>
      <c r="J111" s="119">
        <v>0</v>
      </c>
      <c r="K111" s="38"/>
      <c r="L111" s="181"/>
      <c r="M111" s="182"/>
      <c r="N111" s="183" t="s">
        <v>43</v>
      </c>
      <c r="O111" s="182"/>
      <c r="P111" s="182"/>
      <c r="Q111" s="182"/>
      <c r="R111" s="182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5" t="s">
        <v>181</v>
      </c>
      <c r="AZ111" s="182"/>
      <c r="BA111" s="182"/>
      <c r="BB111" s="182"/>
      <c r="BC111" s="182"/>
      <c r="BD111" s="182"/>
      <c r="BE111" s="186">
        <f t="shared" si="0"/>
        <v>0</v>
      </c>
      <c r="BF111" s="186">
        <f t="shared" si="1"/>
        <v>0</v>
      </c>
      <c r="BG111" s="186">
        <f t="shared" si="2"/>
        <v>0</v>
      </c>
      <c r="BH111" s="186">
        <f t="shared" si="3"/>
        <v>0</v>
      </c>
      <c r="BI111" s="186">
        <f t="shared" si="4"/>
        <v>0</v>
      </c>
      <c r="BJ111" s="185" t="s">
        <v>87</v>
      </c>
      <c r="BK111" s="182"/>
      <c r="BL111" s="182"/>
      <c r="BM111" s="182"/>
    </row>
    <row r="112" spans="1:65" s="2" customFormat="1" ht="18" customHeight="1">
      <c r="A112" s="36"/>
      <c r="B112" s="37"/>
      <c r="C112" s="38"/>
      <c r="D112" s="345" t="s">
        <v>185</v>
      </c>
      <c r="E112" s="344"/>
      <c r="F112" s="344"/>
      <c r="G112" s="38"/>
      <c r="H112" s="38"/>
      <c r="I112" s="38"/>
      <c r="J112" s="119">
        <v>0</v>
      </c>
      <c r="K112" s="38"/>
      <c r="L112" s="181"/>
      <c r="M112" s="182"/>
      <c r="N112" s="183" t="s">
        <v>43</v>
      </c>
      <c r="O112" s="182"/>
      <c r="P112" s="182"/>
      <c r="Q112" s="182"/>
      <c r="R112" s="182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5" t="s">
        <v>181</v>
      </c>
      <c r="AZ112" s="182"/>
      <c r="BA112" s="182"/>
      <c r="BB112" s="182"/>
      <c r="BC112" s="182"/>
      <c r="BD112" s="182"/>
      <c r="BE112" s="186">
        <f t="shared" si="0"/>
        <v>0</v>
      </c>
      <c r="BF112" s="186">
        <f t="shared" si="1"/>
        <v>0</v>
      </c>
      <c r="BG112" s="186">
        <f t="shared" si="2"/>
        <v>0</v>
      </c>
      <c r="BH112" s="186">
        <f t="shared" si="3"/>
        <v>0</v>
      </c>
      <c r="BI112" s="186">
        <f t="shared" si="4"/>
        <v>0</v>
      </c>
      <c r="BJ112" s="185" t="s">
        <v>87</v>
      </c>
      <c r="BK112" s="182"/>
      <c r="BL112" s="182"/>
      <c r="BM112" s="182"/>
    </row>
    <row r="113" spans="1:65" s="2" customFormat="1" ht="18" customHeight="1">
      <c r="A113" s="36"/>
      <c r="B113" s="37"/>
      <c r="C113" s="38"/>
      <c r="D113" s="118" t="s">
        <v>186</v>
      </c>
      <c r="E113" s="38"/>
      <c r="F113" s="38"/>
      <c r="G113" s="38"/>
      <c r="H113" s="38"/>
      <c r="I113" s="38"/>
      <c r="J113" s="119">
        <f>ROUND(J32*T113,2)</f>
        <v>0</v>
      </c>
      <c r="K113" s="38"/>
      <c r="L113" s="181"/>
      <c r="M113" s="182"/>
      <c r="N113" s="183" t="s">
        <v>43</v>
      </c>
      <c r="O113" s="182"/>
      <c r="P113" s="182"/>
      <c r="Q113" s="182"/>
      <c r="R113" s="182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5" t="s">
        <v>187</v>
      </c>
      <c r="AZ113" s="182"/>
      <c r="BA113" s="182"/>
      <c r="BB113" s="182"/>
      <c r="BC113" s="182"/>
      <c r="BD113" s="182"/>
      <c r="BE113" s="186">
        <f t="shared" si="0"/>
        <v>0</v>
      </c>
      <c r="BF113" s="186">
        <f t="shared" si="1"/>
        <v>0</v>
      </c>
      <c r="BG113" s="186">
        <f t="shared" si="2"/>
        <v>0</v>
      </c>
      <c r="BH113" s="186">
        <f t="shared" si="3"/>
        <v>0</v>
      </c>
      <c r="BI113" s="186">
        <f t="shared" si="4"/>
        <v>0</v>
      </c>
      <c r="BJ113" s="185" t="s">
        <v>87</v>
      </c>
      <c r="BK113" s="182"/>
      <c r="BL113" s="182"/>
      <c r="BM113" s="182"/>
    </row>
    <row r="114" spans="1:65" s="2" customFormat="1" ht="11.25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29.25" customHeight="1">
      <c r="A115" s="36"/>
      <c r="B115" s="37"/>
      <c r="C115" s="126" t="s">
        <v>151</v>
      </c>
      <c r="D115" s="127"/>
      <c r="E115" s="127"/>
      <c r="F115" s="127"/>
      <c r="G115" s="127"/>
      <c r="H115" s="127"/>
      <c r="I115" s="127"/>
      <c r="J115" s="128">
        <f>ROUND(J98+J107,2)</f>
        <v>0</v>
      </c>
      <c r="K115" s="127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6.95" customHeight="1">
      <c r="A116" s="36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20" spans="1:65" s="2" customFormat="1" ht="6.95" customHeight="1">
      <c r="A120" s="36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24.95" customHeight="1">
      <c r="A121" s="36"/>
      <c r="B121" s="37"/>
      <c r="C121" s="24" t="s">
        <v>188</v>
      </c>
      <c r="D121" s="38"/>
      <c r="E121" s="38"/>
      <c r="F121" s="38"/>
      <c r="G121" s="38"/>
      <c r="H121" s="38"/>
      <c r="I121" s="38"/>
      <c r="J121" s="38"/>
      <c r="K121" s="38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6.95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2" customFormat="1" ht="12" customHeight="1">
      <c r="A123" s="36"/>
      <c r="B123" s="37"/>
      <c r="C123" s="30" t="s">
        <v>15</v>
      </c>
      <c r="D123" s="38"/>
      <c r="E123" s="38"/>
      <c r="F123" s="38"/>
      <c r="G123" s="38"/>
      <c r="H123" s="38"/>
      <c r="I123" s="38"/>
      <c r="J123" s="38"/>
      <c r="K123" s="38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65" s="2" customFormat="1" ht="26.25" customHeight="1">
      <c r="A124" s="36"/>
      <c r="B124" s="37"/>
      <c r="C124" s="38"/>
      <c r="D124" s="38"/>
      <c r="E124" s="353" t="str">
        <f>E7</f>
        <v>Rekonštrukcia Spišského hradu, Románsky palác a Západné paláce II.etapa</v>
      </c>
      <c r="F124" s="354"/>
      <c r="G124" s="354"/>
      <c r="H124" s="354"/>
      <c r="I124" s="38"/>
      <c r="J124" s="38"/>
      <c r="K124" s="38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65" s="1" customFormat="1" ht="12" customHeight="1">
      <c r="B125" s="22"/>
      <c r="C125" s="30" t="s">
        <v>153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pans="1:65" s="2" customFormat="1" ht="16.5" customHeight="1">
      <c r="A126" s="36"/>
      <c r="B126" s="37"/>
      <c r="C126" s="38"/>
      <c r="D126" s="38"/>
      <c r="E126" s="353" t="s">
        <v>154</v>
      </c>
      <c r="F126" s="355"/>
      <c r="G126" s="355"/>
      <c r="H126" s="355"/>
      <c r="I126" s="38"/>
      <c r="J126" s="38"/>
      <c r="K126" s="38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65" s="2" customFormat="1" ht="12" customHeight="1">
      <c r="A127" s="36"/>
      <c r="B127" s="37"/>
      <c r="C127" s="30" t="s">
        <v>1260</v>
      </c>
      <c r="D127" s="38"/>
      <c r="E127" s="38"/>
      <c r="F127" s="38"/>
      <c r="G127" s="38"/>
      <c r="H127" s="38"/>
      <c r="I127" s="38"/>
      <c r="J127" s="38"/>
      <c r="K127" s="38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65" s="2" customFormat="1" ht="16.5" customHeight="1">
      <c r="A128" s="36"/>
      <c r="B128" s="37"/>
      <c r="C128" s="38"/>
      <c r="D128" s="38"/>
      <c r="E128" s="339" t="str">
        <f>E11</f>
        <v>ŠK - Štrukturovaná kabeláž</v>
      </c>
      <c r="F128" s="355"/>
      <c r="G128" s="355"/>
      <c r="H128" s="355"/>
      <c r="I128" s="38"/>
      <c r="J128" s="38"/>
      <c r="K128" s="38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65" s="2" customFormat="1" ht="6.95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65" s="2" customFormat="1" ht="12" customHeight="1">
      <c r="A130" s="36"/>
      <c r="B130" s="37"/>
      <c r="C130" s="30" t="s">
        <v>19</v>
      </c>
      <c r="D130" s="38"/>
      <c r="E130" s="38"/>
      <c r="F130" s="28" t="str">
        <f>F14</f>
        <v xml:space="preserve"> </v>
      </c>
      <c r="G130" s="38"/>
      <c r="H130" s="38"/>
      <c r="I130" s="30" t="s">
        <v>21</v>
      </c>
      <c r="J130" s="68" t="str">
        <f>IF(J14="","",J14)</f>
        <v>20. 3. 2021</v>
      </c>
      <c r="K130" s="38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65" s="2" customFormat="1" ht="6.95" customHeight="1">
      <c r="A131" s="36"/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65" s="2" customFormat="1" ht="25.7" customHeight="1">
      <c r="A132" s="36"/>
      <c r="B132" s="37"/>
      <c r="C132" s="30" t="s">
        <v>23</v>
      </c>
      <c r="D132" s="38"/>
      <c r="E132" s="38"/>
      <c r="F132" s="28" t="str">
        <f>E17</f>
        <v>Slovenské národné múzeum Bratislava</v>
      </c>
      <c r="G132" s="38"/>
      <c r="H132" s="38"/>
      <c r="I132" s="30" t="s">
        <v>29</v>
      </c>
      <c r="J132" s="33" t="str">
        <f>E23</f>
        <v>Štúdio J  J s.r.o. Levoča</v>
      </c>
      <c r="K132" s="38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65" s="2" customFormat="1" ht="15.2" customHeight="1">
      <c r="A133" s="36"/>
      <c r="B133" s="37"/>
      <c r="C133" s="30" t="s">
        <v>27</v>
      </c>
      <c r="D133" s="38"/>
      <c r="E133" s="38"/>
      <c r="F133" s="28" t="str">
        <f>IF(E20="","",E20)</f>
        <v>Vyplň údaj</v>
      </c>
      <c r="G133" s="38"/>
      <c r="H133" s="38"/>
      <c r="I133" s="30" t="s">
        <v>31</v>
      </c>
      <c r="J133" s="33" t="str">
        <f>E26</f>
        <v>Anna Hricová</v>
      </c>
      <c r="K133" s="38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65" s="2" customFormat="1" ht="10.35" customHeight="1">
      <c r="A134" s="36"/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65" s="11" customFormat="1" ht="29.25" customHeight="1">
      <c r="A135" s="187"/>
      <c r="B135" s="188"/>
      <c r="C135" s="189" t="s">
        <v>189</v>
      </c>
      <c r="D135" s="190" t="s">
        <v>62</v>
      </c>
      <c r="E135" s="190" t="s">
        <v>58</v>
      </c>
      <c r="F135" s="190" t="s">
        <v>59</v>
      </c>
      <c r="G135" s="190" t="s">
        <v>190</v>
      </c>
      <c r="H135" s="190" t="s">
        <v>191</v>
      </c>
      <c r="I135" s="190" t="s">
        <v>192</v>
      </c>
      <c r="J135" s="191" t="s">
        <v>158</v>
      </c>
      <c r="K135" s="192" t="s">
        <v>193</v>
      </c>
      <c r="L135" s="193"/>
      <c r="M135" s="77" t="s">
        <v>1</v>
      </c>
      <c r="N135" s="78" t="s">
        <v>41</v>
      </c>
      <c r="O135" s="78" t="s">
        <v>194</v>
      </c>
      <c r="P135" s="78" t="s">
        <v>195</v>
      </c>
      <c r="Q135" s="78" t="s">
        <v>196</v>
      </c>
      <c r="R135" s="78" t="s">
        <v>197</v>
      </c>
      <c r="S135" s="78" t="s">
        <v>198</v>
      </c>
      <c r="T135" s="79" t="s">
        <v>199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</row>
    <row r="136" spans="1:65" s="2" customFormat="1" ht="22.9" customHeight="1">
      <c r="A136" s="36"/>
      <c r="B136" s="37"/>
      <c r="C136" s="84" t="s">
        <v>155</v>
      </c>
      <c r="D136" s="38"/>
      <c r="E136" s="38"/>
      <c r="F136" s="38"/>
      <c r="G136" s="38"/>
      <c r="H136" s="38"/>
      <c r="I136" s="38"/>
      <c r="J136" s="194">
        <f>BK136</f>
        <v>0</v>
      </c>
      <c r="K136" s="38"/>
      <c r="L136" s="39"/>
      <c r="M136" s="80"/>
      <c r="N136" s="195"/>
      <c r="O136" s="81"/>
      <c r="P136" s="196">
        <f>P137+P195</f>
        <v>0</v>
      </c>
      <c r="Q136" s="81"/>
      <c r="R136" s="196">
        <f>R137+R195</f>
        <v>0</v>
      </c>
      <c r="S136" s="81"/>
      <c r="T136" s="197">
        <f>T137+T195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76</v>
      </c>
      <c r="AU136" s="18" t="s">
        <v>160</v>
      </c>
      <c r="BK136" s="198">
        <f>BK137+BK195</f>
        <v>0</v>
      </c>
    </row>
    <row r="137" spans="1:65" s="12" customFormat="1" ht="25.9" customHeight="1">
      <c r="B137" s="199"/>
      <c r="C137" s="200"/>
      <c r="D137" s="201" t="s">
        <v>76</v>
      </c>
      <c r="E137" s="202" t="s">
        <v>489</v>
      </c>
      <c r="F137" s="202" t="s">
        <v>489</v>
      </c>
      <c r="G137" s="200"/>
      <c r="H137" s="200"/>
      <c r="I137" s="203"/>
      <c r="J137" s="204">
        <f>BK137</f>
        <v>0</v>
      </c>
      <c r="K137" s="200"/>
      <c r="L137" s="205"/>
      <c r="M137" s="206"/>
      <c r="N137" s="207"/>
      <c r="O137" s="207"/>
      <c r="P137" s="208">
        <f>P138+P160+P167+P191</f>
        <v>0</v>
      </c>
      <c r="Q137" s="207"/>
      <c r="R137" s="208">
        <f>R138+R160+R167+R191</f>
        <v>0</v>
      </c>
      <c r="S137" s="207"/>
      <c r="T137" s="209">
        <f>T138+T160+T167+T191</f>
        <v>0</v>
      </c>
      <c r="AR137" s="210" t="s">
        <v>215</v>
      </c>
      <c r="AT137" s="211" t="s">
        <v>76</v>
      </c>
      <c r="AU137" s="211" t="s">
        <v>77</v>
      </c>
      <c r="AY137" s="210" t="s">
        <v>202</v>
      </c>
      <c r="BK137" s="212">
        <f>BK138+BK160+BK167+BK191</f>
        <v>0</v>
      </c>
    </row>
    <row r="138" spans="1:65" s="12" customFormat="1" ht="22.9" customHeight="1">
      <c r="B138" s="199"/>
      <c r="C138" s="200"/>
      <c r="D138" s="201" t="s">
        <v>76</v>
      </c>
      <c r="E138" s="213" t="s">
        <v>2147</v>
      </c>
      <c r="F138" s="213" t="s">
        <v>108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SUM(P139:P159)</f>
        <v>0</v>
      </c>
      <c r="Q138" s="207"/>
      <c r="R138" s="208">
        <f>SUM(R139:R159)</f>
        <v>0</v>
      </c>
      <c r="S138" s="207"/>
      <c r="T138" s="209">
        <f>SUM(T139:T159)</f>
        <v>0</v>
      </c>
      <c r="AR138" s="210" t="s">
        <v>215</v>
      </c>
      <c r="AT138" s="211" t="s">
        <v>76</v>
      </c>
      <c r="AU138" s="211" t="s">
        <v>81</v>
      </c>
      <c r="AY138" s="210" t="s">
        <v>202</v>
      </c>
      <c r="BK138" s="212">
        <f>SUM(BK139:BK159)</f>
        <v>0</v>
      </c>
    </row>
    <row r="139" spans="1:65" s="2" customFormat="1" ht="24.2" customHeight="1">
      <c r="A139" s="36"/>
      <c r="B139" s="37"/>
      <c r="C139" s="272" t="s">
        <v>81</v>
      </c>
      <c r="D139" s="272" t="s">
        <v>489</v>
      </c>
      <c r="E139" s="273" t="s">
        <v>2148</v>
      </c>
      <c r="F139" s="274" t="s">
        <v>2149</v>
      </c>
      <c r="G139" s="275" t="s">
        <v>287</v>
      </c>
      <c r="H139" s="276">
        <v>2</v>
      </c>
      <c r="I139" s="277"/>
      <c r="J139" s="278">
        <f t="shared" ref="J139:J159" si="5">ROUND(I139*H139,2)</f>
        <v>0</v>
      </c>
      <c r="K139" s="279"/>
      <c r="L139" s="280"/>
      <c r="M139" s="281" t="s">
        <v>1</v>
      </c>
      <c r="N139" s="282" t="s">
        <v>43</v>
      </c>
      <c r="O139" s="73"/>
      <c r="P139" s="225">
        <f t="shared" ref="P139:P159" si="6">O139*H139</f>
        <v>0</v>
      </c>
      <c r="Q139" s="225">
        <v>0</v>
      </c>
      <c r="R139" s="225">
        <f t="shared" ref="R139:R159" si="7">Q139*H139</f>
        <v>0</v>
      </c>
      <c r="S139" s="225">
        <v>0</v>
      </c>
      <c r="T139" s="226">
        <f t="shared" ref="T139:T159" si="8"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1486</v>
      </c>
      <c r="AT139" s="227" t="s">
        <v>489</v>
      </c>
      <c r="AU139" s="227" t="s">
        <v>87</v>
      </c>
      <c r="AY139" s="18" t="s">
        <v>202</v>
      </c>
      <c r="BE139" s="122">
        <f t="shared" ref="BE139:BE159" si="9">IF(N139="základná",J139,0)</f>
        <v>0</v>
      </c>
      <c r="BF139" s="122">
        <f t="shared" ref="BF139:BF159" si="10">IF(N139="znížená",J139,0)</f>
        <v>0</v>
      </c>
      <c r="BG139" s="122">
        <f t="shared" ref="BG139:BG159" si="11">IF(N139="zákl. prenesená",J139,0)</f>
        <v>0</v>
      </c>
      <c r="BH139" s="122">
        <f t="shared" ref="BH139:BH159" si="12">IF(N139="zníž. prenesená",J139,0)</f>
        <v>0</v>
      </c>
      <c r="BI139" s="122">
        <f t="shared" ref="BI139:BI159" si="13">IF(N139="nulová",J139,0)</f>
        <v>0</v>
      </c>
      <c r="BJ139" s="18" t="s">
        <v>87</v>
      </c>
      <c r="BK139" s="122">
        <f t="shared" ref="BK139:BK159" si="14">ROUND(I139*H139,2)</f>
        <v>0</v>
      </c>
      <c r="BL139" s="18" t="s">
        <v>569</v>
      </c>
      <c r="BM139" s="227" t="s">
        <v>87</v>
      </c>
    </row>
    <row r="140" spans="1:65" s="2" customFormat="1" ht="24.2" customHeight="1">
      <c r="A140" s="36"/>
      <c r="B140" s="37"/>
      <c r="C140" s="272" t="s">
        <v>87</v>
      </c>
      <c r="D140" s="272" t="s">
        <v>489</v>
      </c>
      <c r="E140" s="273" t="s">
        <v>2150</v>
      </c>
      <c r="F140" s="274" t="s">
        <v>2151</v>
      </c>
      <c r="G140" s="275" t="s">
        <v>287</v>
      </c>
      <c r="H140" s="276">
        <v>13</v>
      </c>
      <c r="I140" s="277"/>
      <c r="J140" s="278">
        <f t="shared" si="5"/>
        <v>0</v>
      </c>
      <c r="K140" s="279"/>
      <c r="L140" s="280"/>
      <c r="M140" s="281" t="s">
        <v>1</v>
      </c>
      <c r="N140" s="282" t="s">
        <v>43</v>
      </c>
      <c r="O140" s="73"/>
      <c r="P140" s="225">
        <f t="shared" si="6"/>
        <v>0</v>
      </c>
      <c r="Q140" s="225">
        <v>0</v>
      </c>
      <c r="R140" s="225">
        <f t="shared" si="7"/>
        <v>0</v>
      </c>
      <c r="S140" s="225">
        <v>0</v>
      </c>
      <c r="T140" s="226">
        <f t="shared" si="8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1486</v>
      </c>
      <c r="AT140" s="227" t="s">
        <v>489</v>
      </c>
      <c r="AU140" s="227" t="s">
        <v>87</v>
      </c>
      <c r="AY140" s="18" t="s">
        <v>202</v>
      </c>
      <c r="BE140" s="122">
        <f t="shared" si="9"/>
        <v>0</v>
      </c>
      <c r="BF140" s="122">
        <f t="shared" si="10"/>
        <v>0</v>
      </c>
      <c r="BG140" s="122">
        <f t="shared" si="11"/>
        <v>0</v>
      </c>
      <c r="BH140" s="122">
        <f t="shared" si="12"/>
        <v>0</v>
      </c>
      <c r="BI140" s="122">
        <f t="shared" si="13"/>
        <v>0</v>
      </c>
      <c r="BJ140" s="18" t="s">
        <v>87</v>
      </c>
      <c r="BK140" s="122">
        <f t="shared" si="14"/>
        <v>0</v>
      </c>
      <c r="BL140" s="18" t="s">
        <v>569</v>
      </c>
      <c r="BM140" s="227" t="s">
        <v>208</v>
      </c>
    </row>
    <row r="141" spans="1:65" s="2" customFormat="1" ht="24.2" customHeight="1">
      <c r="A141" s="36"/>
      <c r="B141" s="37"/>
      <c r="C141" s="272" t="s">
        <v>215</v>
      </c>
      <c r="D141" s="272" t="s">
        <v>489</v>
      </c>
      <c r="E141" s="273" t="s">
        <v>2152</v>
      </c>
      <c r="F141" s="274" t="s">
        <v>2153</v>
      </c>
      <c r="G141" s="275" t="s">
        <v>230</v>
      </c>
      <c r="H141" s="276">
        <v>1500</v>
      </c>
      <c r="I141" s="277"/>
      <c r="J141" s="278">
        <f t="shared" si="5"/>
        <v>0</v>
      </c>
      <c r="K141" s="279"/>
      <c r="L141" s="280"/>
      <c r="M141" s="281" t="s">
        <v>1</v>
      </c>
      <c r="N141" s="282" t="s">
        <v>43</v>
      </c>
      <c r="O141" s="73"/>
      <c r="P141" s="225">
        <f t="shared" si="6"/>
        <v>0</v>
      </c>
      <c r="Q141" s="225">
        <v>0</v>
      </c>
      <c r="R141" s="225">
        <f t="shared" si="7"/>
        <v>0</v>
      </c>
      <c r="S141" s="225">
        <v>0</v>
      </c>
      <c r="T141" s="226">
        <f t="shared" si="8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1486</v>
      </c>
      <c r="AT141" s="227" t="s">
        <v>489</v>
      </c>
      <c r="AU141" s="227" t="s">
        <v>87</v>
      </c>
      <c r="AY141" s="18" t="s">
        <v>202</v>
      </c>
      <c r="BE141" s="122">
        <f t="shared" si="9"/>
        <v>0</v>
      </c>
      <c r="BF141" s="122">
        <f t="shared" si="10"/>
        <v>0</v>
      </c>
      <c r="BG141" s="122">
        <f t="shared" si="11"/>
        <v>0</v>
      </c>
      <c r="BH141" s="122">
        <f t="shared" si="12"/>
        <v>0</v>
      </c>
      <c r="BI141" s="122">
        <f t="shared" si="13"/>
        <v>0</v>
      </c>
      <c r="BJ141" s="18" t="s">
        <v>87</v>
      </c>
      <c r="BK141" s="122">
        <f t="shared" si="14"/>
        <v>0</v>
      </c>
      <c r="BL141" s="18" t="s">
        <v>569</v>
      </c>
      <c r="BM141" s="227" t="s">
        <v>122</v>
      </c>
    </row>
    <row r="142" spans="1:65" s="2" customFormat="1" ht="24.2" customHeight="1">
      <c r="A142" s="36"/>
      <c r="B142" s="37"/>
      <c r="C142" s="272" t="s">
        <v>208</v>
      </c>
      <c r="D142" s="272" t="s">
        <v>489</v>
      </c>
      <c r="E142" s="273" t="s">
        <v>2154</v>
      </c>
      <c r="F142" s="274" t="s">
        <v>2155</v>
      </c>
      <c r="G142" s="275" t="s">
        <v>287</v>
      </c>
      <c r="H142" s="276">
        <v>3</v>
      </c>
      <c r="I142" s="277"/>
      <c r="J142" s="278">
        <f t="shared" si="5"/>
        <v>0</v>
      </c>
      <c r="K142" s="279"/>
      <c r="L142" s="280"/>
      <c r="M142" s="281" t="s">
        <v>1</v>
      </c>
      <c r="N142" s="282" t="s">
        <v>43</v>
      </c>
      <c r="O142" s="73"/>
      <c r="P142" s="225">
        <f t="shared" si="6"/>
        <v>0</v>
      </c>
      <c r="Q142" s="225">
        <v>0</v>
      </c>
      <c r="R142" s="225">
        <f t="shared" si="7"/>
        <v>0</v>
      </c>
      <c r="S142" s="225">
        <v>0</v>
      </c>
      <c r="T142" s="226">
        <f t="shared" si="8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1486</v>
      </c>
      <c r="AT142" s="227" t="s">
        <v>489</v>
      </c>
      <c r="AU142" s="227" t="s">
        <v>87</v>
      </c>
      <c r="AY142" s="18" t="s">
        <v>202</v>
      </c>
      <c r="BE142" s="122">
        <f t="shared" si="9"/>
        <v>0</v>
      </c>
      <c r="BF142" s="122">
        <f t="shared" si="10"/>
        <v>0</v>
      </c>
      <c r="BG142" s="122">
        <f t="shared" si="11"/>
        <v>0</v>
      </c>
      <c r="BH142" s="122">
        <f t="shared" si="12"/>
        <v>0</v>
      </c>
      <c r="BI142" s="122">
        <f t="shared" si="13"/>
        <v>0</v>
      </c>
      <c r="BJ142" s="18" t="s">
        <v>87</v>
      </c>
      <c r="BK142" s="122">
        <f t="shared" si="14"/>
        <v>0</v>
      </c>
      <c r="BL142" s="18" t="s">
        <v>569</v>
      </c>
      <c r="BM142" s="227" t="s">
        <v>2156</v>
      </c>
    </row>
    <row r="143" spans="1:65" s="2" customFormat="1" ht="24.2" customHeight="1">
      <c r="A143" s="36"/>
      <c r="B143" s="37"/>
      <c r="C143" s="272" t="s">
        <v>119</v>
      </c>
      <c r="D143" s="272" t="s">
        <v>489</v>
      </c>
      <c r="E143" s="273" t="s">
        <v>2157</v>
      </c>
      <c r="F143" s="274" t="s">
        <v>2158</v>
      </c>
      <c r="G143" s="275" t="s">
        <v>287</v>
      </c>
      <c r="H143" s="276">
        <v>15</v>
      </c>
      <c r="I143" s="277"/>
      <c r="J143" s="278">
        <f t="shared" si="5"/>
        <v>0</v>
      </c>
      <c r="K143" s="279"/>
      <c r="L143" s="280"/>
      <c r="M143" s="281" t="s">
        <v>1</v>
      </c>
      <c r="N143" s="282" t="s">
        <v>43</v>
      </c>
      <c r="O143" s="73"/>
      <c r="P143" s="225">
        <f t="shared" si="6"/>
        <v>0</v>
      </c>
      <c r="Q143" s="225">
        <v>0</v>
      </c>
      <c r="R143" s="225">
        <f t="shared" si="7"/>
        <v>0</v>
      </c>
      <c r="S143" s="225">
        <v>0</v>
      </c>
      <c r="T143" s="226">
        <f t="shared" si="8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1486</v>
      </c>
      <c r="AT143" s="227" t="s">
        <v>489</v>
      </c>
      <c r="AU143" s="227" t="s">
        <v>87</v>
      </c>
      <c r="AY143" s="18" t="s">
        <v>202</v>
      </c>
      <c r="BE143" s="122">
        <f t="shared" si="9"/>
        <v>0</v>
      </c>
      <c r="BF143" s="122">
        <f t="shared" si="10"/>
        <v>0</v>
      </c>
      <c r="BG143" s="122">
        <f t="shared" si="11"/>
        <v>0</v>
      </c>
      <c r="BH143" s="122">
        <f t="shared" si="12"/>
        <v>0</v>
      </c>
      <c r="BI143" s="122">
        <f t="shared" si="13"/>
        <v>0</v>
      </c>
      <c r="BJ143" s="18" t="s">
        <v>87</v>
      </c>
      <c r="BK143" s="122">
        <f t="shared" si="14"/>
        <v>0</v>
      </c>
      <c r="BL143" s="18" t="s">
        <v>569</v>
      </c>
      <c r="BM143" s="227" t="s">
        <v>253</v>
      </c>
    </row>
    <row r="144" spans="1:65" s="2" customFormat="1" ht="14.45" customHeight="1">
      <c r="A144" s="36"/>
      <c r="B144" s="37"/>
      <c r="C144" s="272" t="s">
        <v>122</v>
      </c>
      <c r="D144" s="272" t="s">
        <v>489</v>
      </c>
      <c r="E144" s="273" t="s">
        <v>2159</v>
      </c>
      <c r="F144" s="274" t="s">
        <v>2160</v>
      </c>
      <c r="G144" s="275" t="s">
        <v>2161</v>
      </c>
      <c r="H144" s="276">
        <v>9</v>
      </c>
      <c r="I144" s="277"/>
      <c r="J144" s="278">
        <f t="shared" si="5"/>
        <v>0</v>
      </c>
      <c r="K144" s="279"/>
      <c r="L144" s="280"/>
      <c r="M144" s="281" t="s">
        <v>1</v>
      </c>
      <c r="N144" s="282" t="s">
        <v>43</v>
      </c>
      <c r="O144" s="73"/>
      <c r="P144" s="225">
        <f t="shared" si="6"/>
        <v>0</v>
      </c>
      <c r="Q144" s="225">
        <v>0</v>
      </c>
      <c r="R144" s="225">
        <f t="shared" si="7"/>
        <v>0</v>
      </c>
      <c r="S144" s="225">
        <v>0</v>
      </c>
      <c r="T144" s="226">
        <f t="shared" si="8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1486</v>
      </c>
      <c r="AT144" s="227" t="s">
        <v>489</v>
      </c>
      <c r="AU144" s="227" t="s">
        <v>87</v>
      </c>
      <c r="AY144" s="18" t="s">
        <v>202</v>
      </c>
      <c r="BE144" s="122">
        <f t="shared" si="9"/>
        <v>0</v>
      </c>
      <c r="BF144" s="122">
        <f t="shared" si="10"/>
        <v>0</v>
      </c>
      <c r="BG144" s="122">
        <f t="shared" si="11"/>
        <v>0</v>
      </c>
      <c r="BH144" s="122">
        <f t="shared" si="12"/>
        <v>0</v>
      </c>
      <c r="BI144" s="122">
        <f t="shared" si="13"/>
        <v>0</v>
      </c>
      <c r="BJ144" s="18" t="s">
        <v>87</v>
      </c>
      <c r="BK144" s="122">
        <f t="shared" si="14"/>
        <v>0</v>
      </c>
      <c r="BL144" s="18" t="s">
        <v>569</v>
      </c>
      <c r="BM144" s="227" t="s">
        <v>266</v>
      </c>
    </row>
    <row r="145" spans="1:65" s="2" customFormat="1" ht="24.2" customHeight="1">
      <c r="A145" s="36"/>
      <c r="B145" s="37"/>
      <c r="C145" s="272" t="s">
        <v>239</v>
      </c>
      <c r="D145" s="272" t="s">
        <v>489</v>
      </c>
      <c r="E145" s="273" t="s">
        <v>2162</v>
      </c>
      <c r="F145" s="274" t="s">
        <v>2163</v>
      </c>
      <c r="G145" s="275" t="s">
        <v>287</v>
      </c>
      <c r="H145" s="276">
        <v>9</v>
      </c>
      <c r="I145" s="277"/>
      <c r="J145" s="278">
        <f t="shared" si="5"/>
        <v>0</v>
      </c>
      <c r="K145" s="279"/>
      <c r="L145" s="280"/>
      <c r="M145" s="281" t="s">
        <v>1</v>
      </c>
      <c r="N145" s="282" t="s">
        <v>43</v>
      </c>
      <c r="O145" s="73"/>
      <c r="P145" s="225">
        <f t="shared" si="6"/>
        <v>0</v>
      </c>
      <c r="Q145" s="225">
        <v>0</v>
      </c>
      <c r="R145" s="225">
        <f t="shared" si="7"/>
        <v>0</v>
      </c>
      <c r="S145" s="225">
        <v>0</v>
      </c>
      <c r="T145" s="226">
        <f t="shared" si="8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1486</v>
      </c>
      <c r="AT145" s="227" t="s">
        <v>489</v>
      </c>
      <c r="AU145" s="227" t="s">
        <v>87</v>
      </c>
      <c r="AY145" s="18" t="s">
        <v>202</v>
      </c>
      <c r="BE145" s="122">
        <f t="shared" si="9"/>
        <v>0</v>
      </c>
      <c r="BF145" s="122">
        <f t="shared" si="10"/>
        <v>0</v>
      </c>
      <c r="BG145" s="122">
        <f t="shared" si="11"/>
        <v>0</v>
      </c>
      <c r="BH145" s="122">
        <f t="shared" si="12"/>
        <v>0</v>
      </c>
      <c r="BI145" s="122">
        <f t="shared" si="13"/>
        <v>0</v>
      </c>
      <c r="BJ145" s="18" t="s">
        <v>87</v>
      </c>
      <c r="BK145" s="122">
        <f t="shared" si="14"/>
        <v>0</v>
      </c>
      <c r="BL145" s="18" t="s">
        <v>569</v>
      </c>
      <c r="BM145" s="227" t="s">
        <v>276</v>
      </c>
    </row>
    <row r="146" spans="1:65" s="2" customFormat="1" ht="37.9" customHeight="1">
      <c r="A146" s="36"/>
      <c r="B146" s="37"/>
      <c r="C146" s="272" t="s">
        <v>244</v>
      </c>
      <c r="D146" s="272" t="s">
        <v>489</v>
      </c>
      <c r="E146" s="273" t="s">
        <v>2034</v>
      </c>
      <c r="F146" s="274" t="s">
        <v>2164</v>
      </c>
      <c r="G146" s="275" t="s">
        <v>287</v>
      </c>
      <c r="H146" s="276">
        <v>150</v>
      </c>
      <c r="I146" s="277"/>
      <c r="J146" s="278">
        <f t="shared" si="5"/>
        <v>0</v>
      </c>
      <c r="K146" s="279"/>
      <c r="L146" s="280"/>
      <c r="M146" s="281" t="s">
        <v>1</v>
      </c>
      <c r="N146" s="282" t="s">
        <v>43</v>
      </c>
      <c r="O146" s="73"/>
      <c r="P146" s="225">
        <f t="shared" si="6"/>
        <v>0</v>
      </c>
      <c r="Q146" s="225">
        <v>0</v>
      </c>
      <c r="R146" s="225">
        <f t="shared" si="7"/>
        <v>0</v>
      </c>
      <c r="S146" s="225">
        <v>0</v>
      </c>
      <c r="T146" s="226">
        <f t="shared" si="8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1486</v>
      </c>
      <c r="AT146" s="227" t="s">
        <v>489</v>
      </c>
      <c r="AU146" s="227" t="s">
        <v>87</v>
      </c>
      <c r="AY146" s="18" t="s">
        <v>202</v>
      </c>
      <c r="BE146" s="122">
        <f t="shared" si="9"/>
        <v>0</v>
      </c>
      <c r="BF146" s="122">
        <f t="shared" si="10"/>
        <v>0</v>
      </c>
      <c r="BG146" s="122">
        <f t="shared" si="11"/>
        <v>0</v>
      </c>
      <c r="BH146" s="122">
        <f t="shared" si="12"/>
        <v>0</v>
      </c>
      <c r="BI146" s="122">
        <f t="shared" si="13"/>
        <v>0</v>
      </c>
      <c r="BJ146" s="18" t="s">
        <v>87</v>
      </c>
      <c r="BK146" s="122">
        <f t="shared" si="14"/>
        <v>0</v>
      </c>
      <c r="BL146" s="18" t="s">
        <v>569</v>
      </c>
      <c r="BM146" s="227" t="s">
        <v>289</v>
      </c>
    </row>
    <row r="147" spans="1:65" s="2" customFormat="1" ht="14.45" customHeight="1">
      <c r="A147" s="36"/>
      <c r="B147" s="37"/>
      <c r="C147" s="215" t="s">
        <v>249</v>
      </c>
      <c r="D147" s="215" t="s">
        <v>204</v>
      </c>
      <c r="E147" s="216" t="s">
        <v>2165</v>
      </c>
      <c r="F147" s="217" t="s">
        <v>2166</v>
      </c>
      <c r="G147" s="218" t="s">
        <v>287</v>
      </c>
      <c r="H147" s="219">
        <v>15</v>
      </c>
      <c r="I147" s="220"/>
      <c r="J147" s="221">
        <f t="shared" si="5"/>
        <v>0</v>
      </c>
      <c r="K147" s="222"/>
      <c r="L147" s="39"/>
      <c r="M147" s="223" t="s">
        <v>1</v>
      </c>
      <c r="N147" s="224" t="s">
        <v>43</v>
      </c>
      <c r="O147" s="73"/>
      <c r="P147" s="225">
        <f t="shared" si="6"/>
        <v>0</v>
      </c>
      <c r="Q147" s="225">
        <v>0</v>
      </c>
      <c r="R147" s="225">
        <f t="shared" si="7"/>
        <v>0</v>
      </c>
      <c r="S147" s="225">
        <v>0</v>
      </c>
      <c r="T147" s="226">
        <f t="shared" si="8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569</v>
      </c>
      <c r="AT147" s="227" t="s">
        <v>204</v>
      </c>
      <c r="AU147" s="227" t="s">
        <v>87</v>
      </c>
      <c r="AY147" s="18" t="s">
        <v>202</v>
      </c>
      <c r="BE147" s="122">
        <f t="shared" si="9"/>
        <v>0</v>
      </c>
      <c r="BF147" s="122">
        <f t="shared" si="10"/>
        <v>0</v>
      </c>
      <c r="BG147" s="122">
        <f t="shared" si="11"/>
        <v>0</v>
      </c>
      <c r="BH147" s="122">
        <f t="shared" si="12"/>
        <v>0</v>
      </c>
      <c r="BI147" s="122">
        <f t="shared" si="13"/>
        <v>0</v>
      </c>
      <c r="BJ147" s="18" t="s">
        <v>87</v>
      </c>
      <c r="BK147" s="122">
        <f t="shared" si="14"/>
        <v>0</v>
      </c>
      <c r="BL147" s="18" t="s">
        <v>569</v>
      </c>
      <c r="BM147" s="227" t="s">
        <v>322</v>
      </c>
    </row>
    <row r="148" spans="1:65" s="2" customFormat="1" ht="14.45" customHeight="1">
      <c r="A148" s="36"/>
      <c r="B148" s="37"/>
      <c r="C148" s="215" t="s">
        <v>253</v>
      </c>
      <c r="D148" s="215" t="s">
        <v>204</v>
      </c>
      <c r="E148" s="216" t="s">
        <v>2167</v>
      </c>
      <c r="F148" s="217" t="s">
        <v>2168</v>
      </c>
      <c r="G148" s="218" t="s">
        <v>287</v>
      </c>
      <c r="H148" s="219">
        <v>9</v>
      </c>
      <c r="I148" s="220"/>
      <c r="J148" s="221">
        <f t="shared" si="5"/>
        <v>0</v>
      </c>
      <c r="K148" s="222"/>
      <c r="L148" s="39"/>
      <c r="M148" s="223" t="s">
        <v>1</v>
      </c>
      <c r="N148" s="224" t="s">
        <v>43</v>
      </c>
      <c r="O148" s="73"/>
      <c r="P148" s="225">
        <f t="shared" si="6"/>
        <v>0</v>
      </c>
      <c r="Q148" s="225">
        <v>0</v>
      </c>
      <c r="R148" s="225">
        <f t="shared" si="7"/>
        <v>0</v>
      </c>
      <c r="S148" s="225">
        <v>0</v>
      </c>
      <c r="T148" s="226">
        <f t="shared" si="8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569</v>
      </c>
      <c r="AT148" s="227" t="s">
        <v>204</v>
      </c>
      <c r="AU148" s="227" t="s">
        <v>87</v>
      </c>
      <c r="AY148" s="18" t="s">
        <v>202</v>
      </c>
      <c r="BE148" s="122">
        <f t="shared" si="9"/>
        <v>0</v>
      </c>
      <c r="BF148" s="122">
        <f t="shared" si="10"/>
        <v>0</v>
      </c>
      <c r="BG148" s="122">
        <f t="shared" si="11"/>
        <v>0</v>
      </c>
      <c r="BH148" s="122">
        <f t="shared" si="12"/>
        <v>0</v>
      </c>
      <c r="BI148" s="122">
        <f t="shared" si="13"/>
        <v>0</v>
      </c>
      <c r="BJ148" s="18" t="s">
        <v>87</v>
      </c>
      <c r="BK148" s="122">
        <f t="shared" si="14"/>
        <v>0</v>
      </c>
      <c r="BL148" s="18" t="s">
        <v>569</v>
      </c>
      <c r="BM148" s="227" t="s">
        <v>2169</v>
      </c>
    </row>
    <row r="149" spans="1:65" s="2" customFormat="1" ht="14.45" customHeight="1">
      <c r="A149" s="36"/>
      <c r="B149" s="37"/>
      <c r="C149" s="215" t="s">
        <v>125</v>
      </c>
      <c r="D149" s="215" t="s">
        <v>204</v>
      </c>
      <c r="E149" s="216" t="s">
        <v>2042</v>
      </c>
      <c r="F149" s="217" t="s">
        <v>2170</v>
      </c>
      <c r="G149" s="218" t="s">
        <v>287</v>
      </c>
      <c r="H149" s="219">
        <v>9</v>
      </c>
      <c r="I149" s="220"/>
      <c r="J149" s="221">
        <f t="shared" si="5"/>
        <v>0</v>
      </c>
      <c r="K149" s="222"/>
      <c r="L149" s="39"/>
      <c r="M149" s="223" t="s">
        <v>1</v>
      </c>
      <c r="N149" s="224" t="s">
        <v>43</v>
      </c>
      <c r="O149" s="73"/>
      <c r="P149" s="225">
        <f t="shared" si="6"/>
        <v>0</v>
      </c>
      <c r="Q149" s="225">
        <v>0</v>
      </c>
      <c r="R149" s="225">
        <f t="shared" si="7"/>
        <v>0</v>
      </c>
      <c r="S149" s="225">
        <v>0</v>
      </c>
      <c r="T149" s="226">
        <f t="shared" si="8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569</v>
      </c>
      <c r="AT149" s="227" t="s">
        <v>204</v>
      </c>
      <c r="AU149" s="227" t="s">
        <v>87</v>
      </c>
      <c r="AY149" s="18" t="s">
        <v>202</v>
      </c>
      <c r="BE149" s="122">
        <f t="shared" si="9"/>
        <v>0</v>
      </c>
      <c r="BF149" s="122">
        <f t="shared" si="10"/>
        <v>0</v>
      </c>
      <c r="BG149" s="122">
        <f t="shared" si="11"/>
        <v>0</v>
      </c>
      <c r="BH149" s="122">
        <f t="shared" si="12"/>
        <v>0</v>
      </c>
      <c r="BI149" s="122">
        <f t="shared" si="13"/>
        <v>0</v>
      </c>
      <c r="BJ149" s="18" t="s">
        <v>87</v>
      </c>
      <c r="BK149" s="122">
        <f t="shared" si="14"/>
        <v>0</v>
      </c>
      <c r="BL149" s="18" t="s">
        <v>569</v>
      </c>
      <c r="BM149" s="227" t="s">
        <v>2171</v>
      </c>
    </row>
    <row r="150" spans="1:65" s="2" customFormat="1" ht="14.45" customHeight="1">
      <c r="A150" s="36"/>
      <c r="B150" s="37"/>
      <c r="C150" s="215" t="s">
        <v>266</v>
      </c>
      <c r="D150" s="215" t="s">
        <v>204</v>
      </c>
      <c r="E150" s="216" t="s">
        <v>2172</v>
      </c>
      <c r="F150" s="217" t="s">
        <v>2173</v>
      </c>
      <c r="G150" s="218" t="s">
        <v>287</v>
      </c>
      <c r="H150" s="219">
        <v>3</v>
      </c>
      <c r="I150" s="220"/>
      <c r="J150" s="221">
        <f t="shared" si="5"/>
        <v>0</v>
      </c>
      <c r="K150" s="222"/>
      <c r="L150" s="39"/>
      <c r="M150" s="223" t="s">
        <v>1</v>
      </c>
      <c r="N150" s="224" t="s">
        <v>43</v>
      </c>
      <c r="O150" s="73"/>
      <c r="P150" s="225">
        <f t="shared" si="6"/>
        <v>0</v>
      </c>
      <c r="Q150" s="225">
        <v>0</v>
      </c>
      <c r="R150" s="225">
        <f t="shared" si="7"/>
        <v>0</v>
      </c>
      <c r="S150" s="225">
        <v>0</v>
      </c>
      <c r="T150" s="226">
        <f t="shared" si="8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569</v>
      </c>
      <c r="AT150" s="227" t="s">
        <v>204</v>
      </c>
      <c r="AU150" s="227" t="s">
        <v>87</v>
      </c>
      <c r="AY150" s="18" t="s">
        <v>202</v>
      </c>
      <c r="BE150" s="122">
        <f t="shared" si="9"/>
        <v>0</v>
      </c>
      <c r="BF150" s="122">
        <f t="shared" si="10"/>
        <v>0</v>
      </c>
      <c r="BG150" s="122">
        <f t="shared" si="11"/>
        <v>0</v>
      </c>
      <c r="BH150" s="122">
        <f t="shared" si="12"/>
        <v>0</v>
      </c>
      <c r="BI150" s="122">
        <f t="shared" si="13"/>
        <v>0</v>
      </c>
      <c r="BJ150" s="18" t="s">
        <v>87</v>
      </c>
      <c r="BK150" s="122">
        <f t="shared" si="14"/>
        <v>0</v>
      </c>
      <c r="BL150" s="18" t="s">
        <v>569</v>
      </c>
      <c r="BM150" s="227" t="s">
        <v>2174</v>
      </c>
    </row>
    <row r="151" spans="1:65" s="2" customFormat="1" ht="14.45" customHeight="1">
      <c r="A151" s="36"/>
      <c r="B151" s="37"/>
      <c r="C151" s="215" t="s">
        <v>271</v>
      </c>
      <c r="D151" s="215" t="s">
        <v>204</v>
      </c>
      <c r="E151" s="216" t="s">
        <v>2175</v>
      </c>
      <c r="F151" s="217" t="s">
        <v>2176</v>
      </c>
      <c r="G151" s="218" t="s">
        <v>230</v>
      </c>
      <c r="H151" s="219">
        <v>1500</v>
      </c>
      <c r="I151" s="220"/>
      <c r="J151" s="221">
        <f t="shared" si="5"/>
        <v>0</v>
      </c>
      <c r="K151" s="222"/>
      <c r="L151" s="39"/>
      <c r="M151" s="223" t="s">
        <v>1</v>
      </c>
      <c r="N151" s="224" t="s">
        <v>43</v>
      </c>
      <c r="O151" s="73"/>
      <c r="P151" s="225">
        <f t="shared" si="6"/>
        <v>0</v>
      </c>
      <c r="Q151" s="225">
        <v>0</v>
      </c>
      <c r="R151" s="225">
        <f t="shared" si="7"/>
        <v>0</v>
      </c>
      <c r="S151" s="225">
        <v>0</v>
      </c>
      <c r="T151" s="226">
        <f t="shared" si="8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569</v>
      </c>
      <c r="AT151" s="227" t="s">
        <v>204</v>
      </c>
      <c r="AU151" s="227" t="s">
        <v>87</v>
      </c>
      <c r="AY151" s="18" t="s">
        <v>202</v>
      </c>
      <c r="BE151" s="122">
        <f t="shared" si="9"/>
        <v>0</v>
      </c>
      <c r="BF151" s="122">
        <f t="shared" si="10"/>
        <v>0</v>
      </c>
      <c r="BG151" s="122">
        <f t="shared" si="11"/>
        <v>0</v>
      </c>
      <c r="BH151" s="122">
        <f t="shared" si="12"/>
        <v>0</v>
      </c>
      <c r="BI151" s="122">
        <f t="shared" si="13"/>
        <v>0</v>
      </c>
      <c r="BJ151" s="18" t="s">
        <v>87</v>
      </c>
      <c r="BK151" s="122">
        <f t="shared" si="14"/>
        <v>0</v>
      </c>
      <c r="BL151" s="18" t="s">
        <v>569</v>
      </c>
      <c r="BM151" s="227" t="s">
        <v>2177</v>
      </c>
    </row>
    <row r="152" spans="1:65" s="2" customFormat="1" ht="14.45" customHeight="1">
      <c r="A152" s="36"/>
      <c r="B152" s="37"/>
      <c r="C152" s="215" t="s">
        <v>276</v>
      </c>
      <c r="D152" s="215" t="s">
        <v>204</v>
      </c>
      <c r="E152" s="216" t="s">
        <v>2178</v>
      </c>
      <c r="F152" s="217" t="s">
        <v>2179</v>
      </c>
      <c r="G152" s="218" t="s">
        <v>230</v>
      </c>
      <c r="H152" s="219">
        <v>100</v>
      </c>
      <c r="I152" s="220"/>
      <c r="J152" s="221">
        <f t="shared" si="5"/>
        <v>0</v>
      </c>
      <c r="K152" s="222"/>
      <c r="L152" s="39"/>
      <c r="M152" s="223" t="s">
        <v>1</v>
      </c>
      <c r="N152" s="224" t="s">
        <v>43</v>
      </c>
      <c r="O152" s="73"/>
      <c r="P152" s="225">
        <f t="shared" si="6"/>
        <v>0</v>
      </c>
      <c r="Q152" s="225">
        <v>0</v>
      </c>
      <c r="R152" s="225">
        <f t="shared" si="7"/>
        <v>0</v>
      </c>
      <c r="S152" s="225">
        <v>0</v>
      </c>
      <c r="T152" s="226">
        <f t="shared" si="8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569</v>
      </c>
      <c r="AT152" s="227" t="s">
        <v>204</v>
      </c>
      <c r="AU152" s="227" t="s">
        <v>87</v>
      </c>
      <c r="AY152" s="18" t="s">
        <v>202</v>
      </c>
      <c r="BE152" s="122">
        <f t="shared" si="9"/>
        <v>0</v>
      </c>
      <c r="BF152" s="122">
        <f t="shared" si="10"/>
        <v>0</v>
      </c>
      <c r="BG152" s="122">
        <f t="shared" si="11"/>
        <v>0</v>
      </c>
      <c r="BH152" s="122">
        <f t="shared" si="12"/>
        <v>0</v>
      </c>
      <c r="BI152" s="122">
        <f t="shared" si="13"/>
        <v>0</v>
      </c>
      <c r="BJ152" s="18" t="s">
        <v>87</v>
      </c>
      <c r="BK152" s="122">
        <f t="shared" si="14"/>
        <v>0</v>
      </c>
      <c r="BL152" s="18" t="s">
        <v>569</v>
      </c>
      <c r="BM152" s="227" t="s">
        <v>2180</v>
      </c>
    </row>
    <row r="153" spans="1:65" s="2" customFormat="1" ht="14.45" customHeight="1">
      <c r="A153" s="36"/>
      <c r="B153" s="37"/>
      <c r="C153" s="215" t="s">
        <v>284</v>
      </c>
      <c r="D153" s="215" t="s">
        <v>204</v>
      </c>
      <c r="E153" s="216" t="s">
        <v>2181</v>
      </c>
      <c r="F153" s="217" t="s">
        <v>2182</v>
      </c>
      <c r="G153" s="218" t="s">
        <v>287</v>
      </c>
      <c r="H153" s="219">
        <v>8</v>
      </c>
      <c r="I153" s="220"/>
      <c r="J153" s="221">
        <f t="shared" si="5"/>
        <v>0</v>
      </c>
      <c r="K153" s="222"/>
      <c r="L153" s="39"/>
      <c r="M153" s="223" t="s">
        <v>1</v>
      </c>
      <c r="N153" s="224" t="s">
        <v>43</v>
      </c>
      <c r="O153" s="73"/>
      <c r="P153" s="225">
        <f t="shared" si="6"/>
        <v>0</v>
      </c>
      <c r="Q153" s="225">
        <v>0</v>
      </c>
      <c r="R153" s="225">
        <f t="shared" si="7"/>
        <v>0</v>
      </c>
      <c r="S153" s="225">
        <v>0</v>
      </c>
      <c r="T153" s="226">
        <f t="shared" si="8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569</v>
      </c>
      <c r="AT153" s="227" t="s">
        <v>204</v>
      </c>
      <c r="AU153" s="227" t="s">
        <v>87</v>
      </c>
      <c r="AY153" s="18" t="s">
        <v>202</v>
      </c>
      <c r="BE153" s="122">
        <f t="shared" si="9"/>
        <v>0</v>
      </c>
      <c r="BF153" s="122">
        <f t="shared" si="10"/>
        <v>0</v>
      </c>
      <c r="BG153" s="122">
        <f t="shared" si="11"/>
        <v>0</v>
      </c>
      <c r="BH153" s="122">
        <f t="shared" si="12"/>
        <v>0</v>
      </c>
      <c r="BI153" s="122">
        <f t="shared" si="13"/>
        <v>0</v>
      </c>
      <c r="BJ153" s="18" t="s">
        <v>87</v>
      </c>
      <c r="BK153" s="122">
        <f t="shared" si="14"/>
        <v>0</v>
      </c>
      <c r="BL153" s="18" t="s">
        <v>569</v>
      </c>
      <c r="BM153" s="227" t="s">
        <v>2183</v>
      </c>
    </row>
    <row r="154" spans="1:65" s="2" customFormat="1" ht="14.45" customHeight="1">
      <c r="A154" s="36"/>
      <c r="B154" s="37"/>
      <c r="C154" s="215" t="s">
        <v>289</v>
      </c>
      <c r="D154" s="215" t="s">
        <v>204</v>
      </c>
      <c r="E154" s="216" t="s">
        <v>2184</v>
      </c>
      <c r="F154" s="217" t="s">
        <v>2043</v>
      </c>
      <c r="G154" s="218" t="s">
        <v>287</v>
      </c>
      <c r="H154" s="219">
        <v>20</v>
      </c>
      <c r="I154" s="220"/>
      <c r="J154" s="221">
        <f t="shared" si="5"/>
        <v>0</v>
      </c>
      <c r="K154" s="222"/>
      <c r="L154" s="39"/>
      <c r="M154" s="223" t="s">
        <v>1</v>
      </c>
      <c r="N154" s="224" t="s">
        <v>43</v>
      </c>
      <c r="O154" s="73"/>
      <c r="P154" s="225">
        <f t="shared" si="6"/>
        <v>0</v>
      </c>
      <c r="Q154" s="225">
        <v>0</v>
      </c>
      <c r="R154" s="225">
        <f t="shared" si="7"/>
        <v>0</v>
      </c>
      <c r="S154" s="225">
        <v>0</v>
      </c>
      <c r="T154" s="226">
        <f t="shared" si="8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569</v>
      </c>
      <c r="AT154" s="227" t="s">
        <v>204</v>
      </c>
      <c r="AU154" s="227" t="s">
        <v>87</v>
      </c>
      <c r="AY154" s="18" t="s">
        <v>202</v>
      </c>
      <c r="BE154" s="122">
        <f t="shared" si="9"/>
        <v>0</v>
      </c>
      <c r="BF154" s="122">
        <f t="shared" si="10"/>
        <v>0</v>
      </c>
      <c r="BG154" s="122">
        <f t="shared" si="11"/>
        <v>0</v>
      </c>
      <c r="BH154" s="122">
        <f t="shared" si="12"/>
        <v>0</v>
      </c>
      <c r="BI154" s="122">
        <f t="shared" si="13"/>
        <v>0</v>
      </c>
      <c r="BJ154" s="18" t="s">
        <v>87</v>
      </c>
      <c r="BK154" s="122">
        <f t="shared" si="14"/>
        <v>0</v>
      </c>
      <c r="BL154" s="18" t="s">
        <v>569</v>
      </c>
      <c r="BM154" s="227" t="s">
        <v>2185</v>
      </c>
    </row>
    <row r="155" spans="1:65" s="2" customFormat="1" ht="14.45" customHeight="1">
      <c r="A155" s="36"/>
      <c r="B155" s="37"/>
      <c r="C155" s="215" t="s">
        <v>301</v>
      </c>
      <c r="D155" s="215" t="s">
        <v>204</v>
      </c>
      <c r="E155" s="216" t="s">
        <v>2186</v>
      </c>
      <c r="F155" s="217" t="s">
        <v>2187</v>
      </c>
      <c r="G155" s="218" t="s">
        <v>287</v>
      </c>
      <c r="H155" s="219">
        <v>15</v>
      </c>
      <c r="I155" s="220"/>
      <c r="J155" s="221">
        <f t="shared" si="5"/>
        <v>0</v>
      </c>
      <c r="K155" s="222"/>
      <c r="L155" s="39"/>
      <c r="M155" s="223" t="s">
        <v>1</v>
      </c>
      <c r="N155" s="224" t="s">
        <v>43</v>
      </c>
      <c r="O155" s="73"/>
      <c r="P155" s="225">
        <f t="shared" si="6"/>
        <v>0</v>
      </c>
      <c r="Q155" s="225">
        <v>0</v>
      </c>
      <c r="R155" s="225">
        <f t="shared" si="7"/>
        <v>0</v>
      </c>
      <c r="S155" s="225">
        <v>0</v>
      </c>
      <c r="T155" s="226">
        <f t="shared" si="8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569</v>
      </c>
      <c r="AT155" s="227" t="s">
        <v>204</v>
      </c>
      <c r="AU155" s="227" t="s">
        <v>87</v>
      </c>
      <c r="AY155" s="18" t="s">
        <v>202</v>
      </c>
      <c r="BE155" s="122">
        <f t="shared" si="9"/>
        <v>0</v>
      </c>
      <c r="BF155" s="122">
        <f t="shared" si="10"/>
        <v>0</v>
      </c>
      <c r="BG155" s="122">
        <f t="shared" si="11"/>
        <v>0</v>
      </c>
      <c r="BH155" s="122">
        <f t="shared" si="12"/>
        <v>0</v>
      </c>
      <c r="BI155" s="122">
        <f t="shared" si="13"/>
        <v>0</v>
      </c>
      <c r="BJ155" s="18" t="s">
        <v>87</v>
      </c>
      <c r="BK155" s="122">
        <f t="shared" si="14"/>
        <v>0</v>
      </c>
      <c r="BL155" s="18" t="s">
        <v>569</v>
      </c>
      <c r="BM155" s="227" t="s">
        <v>2188</v>
      </c>
    </row>
    <row r="156" spans="1:65" s="2" customFormat="1" ht="14.45" customHeight="1">
      <c r="A156" s="36"/>
      <c r="B156" s="37"/>
      <c r="C156" s="215" t="s">
        <v>322</v>
      </c>
      <c r="D156" s="215" t="s">
        <v>204</v>
      </c>
      <c r="E156" s="216" t="s">
        <v>2189</v>
      </c>
      <c r="F156" s="217" t="s">
        <v>2190</v>
      </c>
      <c r="G156" s="218" t="s">
        <v>287</v>
      </c>
      <c r="H156" s="219">
        <v>4</v>
      </c>
      <c r="I156" s="220"/>
      <c r="J156" s="221">
        <f t="shared" si="5"/>
        <v>0</v>
      </c>
      <c r="K156" s="222"/>
      <c r="L156" s="39"/>
      <c r="M156" s="223" t="s">
        <v>1</v>
      </c>
      <c r="N156" s="224" t="s">
        <v>43</v>
      </c>
      <c r="O156" s="73"/>
      <c r="P156" s="225">
        <f t="shared" si="6"/>
        <v>0</v>
      </c>
      <c r="Q156" s="225">
        <v>0</v>
      </c>
      <c r="R156" s="225">
        <f t="shared" si="7"/>
        <v>0</v>
      </c>
      <c r="S156" s="225">
        <v>0</v>
      </c>
      <c r="T156" s="226">
        <f t="shared" si="8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569</v>
      </c>
      <c r="AT156" s="227" t="s">
        <v>204</v>
      </c>
      <c r="AU156" s="227" t="s">
        <v>87</v>
      </c>
      <c r="AY156" s="18" t="s">
        <v>202</v>
      </c>
      <c r="BE156" s="122">
        <f t="shared" si="9"/>
        <v>0</v>
      </c>
      <c r="BF156" s="122">
        <f t="shared" si="10"/>
        <v>0</v>
      </c>
      <c r="BG156" s="122">
        <f t="shared" si="11"/>
        <v>0</v>
      </c>
      <c r="BH156" s="122">
        <f t="shared" si="12"/>
        <v>0</v>
      </c>
      <c r="BI156" s="122">
        <f t="shared" si="13"/>
        <v>0</v>
      </c>
      <c r="BJ156" s="18" t="s">
        <v>87</v>
      </c>
      <c r="BK156" s="122">
        <f t="shared" si="14"/>
        <v>0</v>
      </c>
      <c r="BL156" s="18" t="s">
        <v>569</v>
      </c>
      <c r="BM156" s="227" t="s">
        <v>2191</v>
      </c>
    </row>
    <row r="157" spans="1:65" s="2" customFormat="1" ht="14.45" customHeight="1">
      <c r="A157" s="36"/>
      <c r="B157" s="37"/>
      <c r="C157" s="215" t="s">
        <v>328</v>
      </c>
      <c r="D157" s="215" t="s">
        <v>204</v>
      </c>
      <c r="E157" s="216" t="s">
        <v>2192</v>
      </c>
      <c r="F157" s="217" t="s">
        <v>2193</v>
      </c>
      <c r="G157" s="218" t="s">
        <v>287</v>
      </c>
      <c r="H157" s="219">
        <v>15</v>
      </c>
      <c r="I157" s="220"/>
      <c r="J157" s="221">
        <f t="shared" si="5"/>
        <v>0</v>
      </c>
      <c r="K157" s="222"/>
      <c r="L157" s="39"/>
      <c r="M157" s="223" t="s">
        <v>1</v>
      </c>
      <c r="N157" s="224" t="s">
        <v>43</v>
      </c>
      <c r="O157" s="73"/>
      <c r="P157" s="225">
        <f t="shared" si="6"/>
        <v>0</v>
      </c>
      <c r="Q157" s="225">
        <v>0</v>
      </c>
      <c r="R157" s="225">
        <f t="shared" si="7"/>
        <v>0</v>
      </c>
      <c r="S157" s="225">
        <v>0</v>
      </c>
      <c r="T157" s="226">
        <f t="shared" si="8"/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569</v>
      </c>
      <c r="AT157" s="227" t="s">
        <v>204</v>
      </c>
      <c r="AU157" s="227" t="s">
        <v>87</v>
      </c>
      <c r="AY157" s="18" t="s">
        <v>202</v>
      </c>
      <c r="BE157" s="122">
        <f t="shared" si="9"/>
        <v>0</v>
      </c>
      <c r="BF157" s="122">
        <f t="shared" si="10"/>
        <v>0</v>
      </c>
      <c r="BG157" s="122">
        <f t="shared" si="11"/>
        <v>0</v>
      </c>
      <c r="BH157" s="122">
        <f t="shared" si="12"/>
        <v>0</v>
      </c>
      <c r="BI157" s="122">
        <f t="shared" si="13"/>
        <v>0</v>
      </c>
      <c r="BJ157" s="18" t="s">
        <v>87</v>
      </c>
      <c r="BK157" s="122">
        <f t="shared" si="14"/>
        <v>0</v>
      </c>
      <c r="BL157" s="18" t="s">
        <v>569</v>
      </c>
      <c r="BM157" s="227" t="s">
        <v>2194</v>
      </c>
    </row>
    <row r="158" spans="1:65" s="2" customFormat="1" ht="14.45" customHeight="1">
      <c r="A158" s="36"/>
      <c r="B158" s="37"/>
      <c r="C158" s="215" t="s">
        <v>7</v>
      </c>
      <c r="D158" s="215" t="s">
        <v>204</v>
      </c>
      <c r="E158" s="216" t="s">
        <v>2195</v>
      </c>
      <c r="F158" s="217" t="s">
        <v>2196</v>
      </c>
      <c r="G158" s="218" t="s">
        <v>287</v>
      </c>
      <c r="H158" s="219">
        <v>4</v>
      </c>
      <c r="I158" s="220"/>
      <c r="J158" s="221">
        <f t="shared" si="5"/>
        <v>0</v>
      </c>
      <c r="K158" s="222"/>
      <c r="L158" s="39"/>
      <c r="M158" s="223" t="s">
        <v>1</v>
      </c>
      <c r="N158" s="224" t="s">
        <v>43</v>
      </c>
      <c r="O158" s="73"/>
      <c r="P158" s="225">
        <f t="shared" si="6"/>
        <v>0</v>
      </c>
      <c r="Q158" s="225">
        <v>0</v>
      </c>
      <c r="R158" s="225">
        <f t="shared" si="7"/>
        <v>0</v>
      </c>
      <c r="S158" s="225">
        <v>0</v>
      </c>
      <c r="T158" s="226">
        <f t="shared" si="8"/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569</v>
      </c>
      <c r="AT158" s="227" t="s">
        <v>204</v>
      </c>
      <c r="AU158" s="227" t="s">
        <v>87</v>
      </c>
      <c r="AY158" s="18" t="s">
        <v>202</v>
      </c>
      <c r="BE158" s="122">
        <f t="shared" si="9"/>
        <v>0</v>
      </c>
      <c r="BF158" s="122">
        <f t="shared" si="10"/>
        <v>0</v>
      </c>
      <c r="BG158" s="122">
        <f t="shared" si="11"/>
        <v>0</v>
      </c>
      <c r="BH158" s="122">
        <f t="shared" si="12"/>
        <v>0</v>
      </c>
      <c r="BI158" s="122">
        <f t="shared" si="13"/>
        <v>0</v>
      </c>
      <c r="BJ158" s="18" t="s">
        <v>87</v>
      </c>
      <c r="BK158" s="122">
        <f t="shared" si="14"/>
        <v>0</v>
      </c>
      <c r="BL158" s="18" t="s">
        <v>569</v>
      </c>
      <c r="BM158" s="227" t="s">
        <v>2197</v>
      </c>
    </row>
    <row r="159" spans="1:65" s="2" customFormat="1" ht="14.45" customHeight="1">
      <c r="A159" s="36"/>
      <c r="B159" s="37"/>
      <c r="C159" s="215" t="s">
        <v>339</v>
      </c>
      <c r="D159" s="215" t="s">
        <v>204</v>
      </c>
      <c r="E159" s="216" t="s">
        <v>1653</v>
      </c>
      <c r="F159" s="217" t="s">
        <v>2045</v>
      </c>
      <c r="G159" s="218" t="s">
        <v>287</v>
      </c>
      <c r="H159" s="219">
        <v>30</v>
      </c>
      <c r="I159" s="220"/>
      <c r="J159" s="221">
        <f t="shared" si="5"/>
        <v>0</v>
      </c>
      <c r="K159" s="222"/>
      <c r="L159" s="39"/>
      <c r="M159" s="223" t="s">
        <v>1</v>
      </c>
      <c r="N159" s="224" t="s">
        <v>43</v>
      </c>
      <c r="O159" s="73"/>
      <c r="P159" s="225">
        <f t="shared" si="6"/>
        <v>0</v>
      </c>
      <c r="Q159" s="225">
        <v>0</v>
      </c>
      <c r="R159" s="225">
        <f t="shared" si="7"/>
        <v>0</v>
      </c>
      <c r="S159" s="225">
        <v>0</v>
      </c>
      <c r="T159" s="226">
        <f t="shared" si="8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569</v>
      </c>
      <c r="AT159" s="227" t="s">
        <v>204</v>
      </c>
      <c r="AU159" s="227" t="s">
        <v>87</v>
      </c>
      <c r="AY159" s="18" t="s">
        <v>202</v>
      </c>
      <c r="BE159" s="122">
        <f t="shared" si="9"/>
        <v>0</v>
      </c>
      <c r="BF159" s="122">
        <f t="shared" si="10"/>
        <v>0</v>
      </c>
      <c r="BG159" s="122">
        <f t="shared" si="11"/>
        <v>0</v>
      </c>
      <c r="BH159" s="122">
        <f t="shared" si="12"/>
        <v>0</v>
      </c>
      <c r="BI159" s="122">
        <f t="shared" si="13"/>
        <v>0</v>
      </c>
      <c r="BJ159" s="18" t="s">
        <v>87</v>
      </c>
      <c r="BK159" s="122">
        <f t="shared" si="14"/>
        <v>0</v>
      </c>
      <c r="BL159" s="18" t="s">
        <v>569</v>
      </c>
      <c r="BM159" s="227" t="s">
        <v>2198</v>
      </c>
    </row>
    <row r="160" spans="1:65" s="12" customFormat="1" ht="22.9" customHeight="1">
      <c r="B160" s="199"/>
      <c r="C160" s="200"/>
      <c r="D160" s="201" t="s">
        <v>76</v>
      </c>
      <c r="E160" s="213" t="s">
        <v>2199</v>
      </c>
      <c r="F160" s="213" t="s">
        <v>2200</v>
      </c>
      <c r="G160" s="200"/>
      <c r="H160" s="200"/>
      <c r="I160" s="203"/>
      <c r="J160" s="214">
        <f>BK160</f>
        <v>0</v>
      </c>
      <c r="K160" s="200"/>
      <c r="L160" s="205"/>
      <c r="M160" s="206"/>
      <c r="N160" s="207"/>
      <c r="O160" s="207"/>
      <c r="P160" s="208">
        <f>SUM(P161:P166)</f>
        <v>0</v>
      </c>
      <c r="Q160" s="207"/>
      <c r="R160" s="208">
        <f>SUM(R161:R166)</f>
        <v>0</v>
      </c>
      <c r="S160" s="207"/>
      <c r="T160" s="209">
        <f>SUM(T161:T166)</f>
        <v>0</v>
      </c>
      <c r="AR160" s="210" t="s">
        <v>215</v>
      </c>
      <c r="AT160" s="211" t="s">
        <v>76</v>
      </c>
      <c r="AU160" s="211" t="s">
        <v>81</v>
      </c>
      <c r="AY160" s="210" t="s">
        <v>202</v>
      </c>
      <c r="BK160" s="212">
        <f>SUM(BK161:BK166)</f>
        <v>0</v>
      </c>
    </row>
    <row r="161" spans="1:65" s="2" customFormat="1" ht="49.15" customHeight="1">
      <c r="A161" s="36"/>
      <c r="B161" s="37"/>
      <c r="C161" s="272" t="s">
        <v>343</v>
      </c>
      <c r="D161" s="272" t="s">
        <v>489</v>
      </c>
      <c r="E161" s="273" t="s">
        <v>2201</v>
      </c>
      <c r="F161" s="274" t="s">
        <v>2202</v>
      </c>
      <c r="G161" s="275" t="s">
        <v>287</v>
      </c>
      <c r="H161" s="276">
        <v>5</v>
      </c>
      <c r="I161" s="277"/>
      <c r="J161" s="278">
        <f t="shared" ref="J161:J166" si="15">ROUND(I161*H161,2)</f>
        <v>0</v>
      </c>
      <c r="K161" s="279"/>
      <c r="L161" s="280"/>
      <c r="M161" s="281" t="s">
        <v>1</v>
      </c>
      <c r="N161" s="282" t="s">
        <v>43</v>
      </c>
      <c r="O161" s="73"/>
      <c r="P161" s="225">
        <f t="shared" ref="P161:P166" si="16">O161*H161</f>
        <v>0</v>
      </c>
      <c r="Q161" s="225">
        <v>0</v>
      </c>
      <c r="R161" s="225">
        <f t="shared" ref="R161:R166" si="17">Q161*H161</f>
        <v>0</v>
      </c>
      <c r="S161" s="225">
        <v>0</v>
      </c>
      <c r="T161" s="226">
        <f t="shared" ref="T161:T166" si="18"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1486</v>
      </c>
      <c r="AT161" s="227" t="s">
        <v>489</v>
      </c>
      <c r="AU161" s="227" t="s">
        <v>87</v>
      </c>
      <c r="AY161" s="18" t="s">
        <v>202</v>
      </c>
      <c r="BE161" s="122">
        <f t="shared" ref="BE161:BE166" si="19">IF(N161="základná",J161,0)</f>
        <v>0</v>
      </c>
      <c r="BF161" s="122">
        <f t="shared" ref="BF161:BF166" si="20">IF(N161="znížená",J161,0)</f>
        <v>0</v>
      </c>
      <c r="BG161" s="122">
        <f t="shared" ref="BG161:BG166" si="21">IF(N161="zákl. prenesená",J161,0)</f>
        <v>0</v>
      </c>
      <c r="BH161" s="122">
        <f t="shared" ref="BH161:BH166" si="22">IF(N161="zníž. prenesená",J161,0)</f>
        <v>0</v>
      </c>
      <c r="BI161" s="122">
        <f t="shared" ref="BI161:BI166" si="23">IF(N161="nulová",J161,0)</f>
        <v>0</v>
      </c>
      <c r="BJ161" s="18" t="s">
        <v>87</v>
      </c>
      <c r="BK161" s="122">
        <f t="shared" ref="BK161:BK166" si="24">ROUND(I161*H161,2)</f>
        <v>0</v>
      </c>
      <c r="BL161" s="18" t="s">
        <v>569</v>
      </c>
      <c r="BM161" s="227" t="s">
        <v>469</v>
      </c>
    </row>
    <row r="162" spans="1:65" s="2" customFormat="1" ht="14.45" customHeight="1">
      <c r="A162" s="36"/>
      <c r="B162" s="37"/>
      <c r="C162" s="272" t="s">
        <v>347</v>
      </c>
      <c r="D162" s="272" t="s">
        <v>489</v>
      </c>
      <c r="E162" s="273" t="s">
        <v>2203</v>
      </c>
      <c r="F162" s="274" t="s">
        <v>2204</v>
      </c>
      <c r="G162" s="275" t="s">
        <v>287</v>
      </c>
      <c r="H162" s="276">
        <v>1</v>
      </c>
      <c r="I162" s="277"/>
      <c r="J162" s="278">
        <f t="shared" si="15"/>
        <v>0</v>
      </c>
      <c r="K162" s="279"/>
      <c r="L162" s="280"/>
      <c r="M162" s="281" t="s">
        <v>1</v>
      </c>
      <c r="N162" s="282" t="s">
        <v>43</v>
      </c>
      <c r="O162" s="73"/>
      <c r="P162" s="225">
        <f t="shared" si="16"/>
        <v>0</v>
      </c>
      <c r="Q162" s="225">
        <v>0</v>
      </c>
      <c r="R162" s="225">
        <f t="shared" si="17"/>
        <v>0</v>
      </c>
      <c r="S162" s="225">
        <v>0</v>
      </c>
      <c r="T162" s="226">
        <f t="shared" si="18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1486</v>
      </c>
      <c r="AT162" s="227" t="s">
        <v>489</v>
      </c>
      <c r="AU162" s="227" t="s">
        <v>87</v>
      </c>
      <c r="AY162" s="18" t="s">
        <v>202</v>
      </c>
      <c r="BE162" s="122">
        <f t="shared" si="19"/>
        <v>0</v>
      </c>
      <c r="BF162" s="122">
        <f t="shared" si="20"/>
        <v>0</v>
      </c>
      <c r="BG162" s="122">
        <f t="shared" si="21"/>
        <v>0</v>
      </c>
      <c r="BH162" s="122">
        <f t="shared" si="22"/>
        <v>0</v>
      </c>
      <c r="BI162" s="122">
        <f t="shared" si="23"/>
        <v>0</v>
      </c>
      <c r="BJ162" s="18" t="s">
        <v>87</v>
      </c>
      <c r="BK162" s="122">
        <f t="shared" si="24"/>
        <v>0</v>
      </c>
      <c r="BL162" s="18" t="s">
        <v>569</v>
      </c>
      <c r="BM162" s="227" t="s">
        <v>479</v>
      </c>
    </row>
    <row r="163" spans="1:65" s="2" customFormat="1" ht="14.45" customHeight="1">
      <c r="A163" s="36"/>
      <c r="B163" s="37"/>
      <c r="C163" s="215" t="s">
        <v>351</v>
      </c>
      <c r="D163" s="215" t="s">
        <v>204</v>
      </c>
      <c r="E163" s="216" t="s">
        <v>2205</v>
      </c>
      <c r="F163" s="217" t="s">
        <v>2206</v>
      </c>
      <c r="G163" s="218" t="s">
        <v>287</v>
      </c>
      <c r="H163" s="219">
        <v>5</v>
      </c>
      <c r="I163" s="220"/>
      <c r="J163" s="221">
        <f t="shared" si="15"/>
        <v>0</v>
      </c>
      <c r="K163" s="222"/>
      <c r="L163" s="39"/>
      <c r="M163" s="223" t="s">
        <v>1</v>
      </c>
      <c r="N163" s="224" t="s">
        <v>43</v>
      </c>
      <c r="O163" s="73"/>
      <c r="P163" s="225">
        <f t="shared" si="16"/>
        <v>0</v>
      </c>
      <c r="Q163" s="225">
        <v>0</v>
      </c>
      <c r="R163" s="225">
        <f t="shared" si="17"/>
        <v>0</v>
      </c>
      <c r="S163" s="225">
        <v>0</v>
      </c>
      <c r="T163" s="226">
        <f t="shared" si="18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569</v>
      </c>
      <c r="AT163" s="227" t="s">
        <v>204</v>
      </c>
      <c r="AU163" s="227" t="s">
        <v>87</v>
      </c>
      <c r="AY163" s="18" t="s">
        <v>202</v>
      </c>
      <c r="BE163" s="122">
        <f t="shared" si="19"/>
        <v>0</v>
      </c>
      <c r="BF163" s="122">
        <f t="shared" si="20"/>
        <v>0</v>
      </c>
      <c r="BG163" s="122">
        <f t="shared" si="21"/>
        <v>0</v>
      </c>
      <c r="BH163" s="122">
        <f t="shared" si="22"/>
        <v>0</v>
      </c>
      <c r="BI163" s="122">
        <f t="shared" si="23"/>
        <v>0</v>
      </c>
      <c r="BJ163" s="18" t="s">
        <v>87</v>
      </c>
      <c r="BK163" s="122">
        <f t="shared" si="24"/>
        <v>0</v>
      </c>
      <c r="BL163" s="18" t="s">
        <v>569</v>
      </c>
      <c r="BM163" s="227" t="s">
        <v>488</v>
      </c>
    </row>
    <row r="164" spans="1:65" s="2" customFormat="1" ht="14.45" customHeight="1">
      <c r="A164" s="36"/>
      <c r="B164" s="37"/>
      <c r="C164" s="215" t="s">
        <v>355</v>
      </c>
      <c r="D164" s="215" t="s">
        <v>204</v>
      </c>
      <c r="E164" s="216" t="s">
        <v>2207</v>
      </c>
      <c r="F164" s="217" t="s">
        <v>2208</v>
      </c>
      <c r="G164" s="218" t="s">
        <v>287</v>
      </c>
      <c r="H164" s="219">
        <v>5</v>
      </c>
      <c r="I164" s="220"/>
      <c r="J164" s="221">
        <f t="shared" si="15"/>
        <v>0</v>
      </c>
      <c r="K164" s="222"/>
      <c r="L164" s="39"/>
      <c r="M164" s="223" t="s">
        <v>1</v>
      </c>
      <c r="N164" s="224" t="s">
        <v>43</v>
      </c>
      <c r="O164" s="73"/>
      <c r="P164" s="225">
        <f t="shared" si="16"/>
        <v>0</v>
      </c>
      <c r="Q164" s="225">
        <v>0</v>
      </c>
      <c r="R164" s="225">
        <f t="shared" si="17"/>
        <v>0</v>
      </c>
      <c r="S164" s="225">
        <v>0</v>
      </c>
      <c r="T164" s="226">
        <f t="shared" si="18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569</v>
      </c>
      <c r="AT164" s="227" t="s">
        <v>204</v>
      </c>
      <c r="AU164" s="227" t="s">
        <v>87</v>
      </c>
      <c r="AY164" s="18" t="s">
        <v>202</v>
      </c>
      <c r="BE164" s="122">
        <f t="shared" si="19"/>
        <v>0</v>
      </c>
      <c r="BF164" s="122">
        <f t="shared" si="20"/>
        <v>0</v>
      </c>
      <c r="BG164" s="122">
        <f t="shared" si="21"/>
        <v>0</v>
      </c>
      <c r="BH164" s="122">
        <f t="shared" si="22"/>
        <v>0</v>
      </c>
      <c r="BI164" s="122">
        <f t="shared" si="23"/>
        <v>0</v>
      </c>
      <c r="BJ164" s="18" t="s">
        <v>87</v>
      </c>
      <c r="BK164" s="122">
        <f t="shared" si="24"/>
        <v>0</v>
      </c>
      <c r="BL164" s="18" t="s">
        <v>569</v>
      </c>
      <c r="BM164" s="227" t="s">
        <v>498</v>
      </c>
    </row>
    <row r="165" spans="1:65" s="2" customFormat="1" ht="14.45" customHeight="1">
      <c r="A165" s="36"/>
      <c r="B165" s="37"/>
      <c r="C165" s="215" t="s">
        <v>359</v>
      </c>
      <c r="D165" s="215" t="s">
        <v>204</v>
      </c>
      <c r="E165" s="216" t="s">
        <v>2209</v>
      </c>
      <c r="F165" s="217" t="s">
        <v>2210</v>
      </c>
      <c r="G165" s="218" t="s">
        <v>287</v>
      </c>
      <c r="H165" s="219">
        <v>5</v>
      </c>
      <c r="I165" s="220"/>
      <c r="J165" s="221">
        <f t="shared" si="15"/>
        <v>0</v>
      </c>
      <c r="K165" s="222"/>
      <c r="L165" s="39"/>
      <c r="M165" s="223" t="s">
        <v>1</v>
      </c>
      <c r="N165" s="224" t="s">
        <v>43</v>
      </c>
      <c r="O165" s="73"/>
      <c r="P165" s="225">
        <f t="shared" si="16"/>
        <v>0</v>
      </c>
      <c r="Q165" s="225">
        <v>0</v>
      </c>
      <c r="R165" s="225">
        <f t="shared" si="17"/>
        <v>0</v>
      </c>
      <c r="S165" s="225">
        <v>0</v>
      </c>
      <c r="T165" s="226">
        <f t="shared" si="18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569</v>
      </c>
      <c r="AT165" s="227" t="s">
        <v>204</v>
      </c>
      <c r="AU165" s="227" t="s">
        <v>87</v>
      </c>
      <c r="AY165" s="18" t="s">
        <v>202</v>
      </c>
      <c r="BE165" s="122">
        <f t="shared" si="19"/>
        <v>0</v>
      </c>
      <c r="BF165" s="122">
        <f t="shared" si="20"/>
        <v>0</v>
      </c>
      <c r="BG165" s="122">
        <f t="shared" si="21"/>
        <v>0</v>
      </c>
      <c r="BH165" s="122">
        <f t="shared" si="22"/>
        <v>0</v>
      </c>
      <c r="BI165" s="122">
        <f t="shared" si="23"/>
        <v>0</v>
      </c>
      <c r="BJ165" s="18" t="s">
        <v>87</v>
      </c>
      <c r="BK165" s="122">
        <f t="shared" si="24"/>
        <v>0</v>
      </c>
      <c r="BL165" s="18" t="s">
        <v>569</v>
      </c>
      <c r="BM165" s="227" t="s">
        <v>506</v>
      </c>
    </row>
    <row r="166" spans="1:65" s="2" customFormat="1" ht="24.2" customHeight="1">
      <c r="A166" s="36"/>
      <c r="B166" s="37"/>
      <c r="C166" s="215" t="s">
        <v>364</v>
      </c>
      <c r="D166" s="215" t="s">
        <v>204</v>
      </c>
      <c r="E166" s="216" t="s">
        <v>2211</v>
      </c>
      <c r="F166" s="217" t="s">
        <v>2212</v>
      </c>
      <c r="G166" s="218" t="s">
        <v>2213</v>
      </c>
      <c r="H166" s="219">
        <v>40</v>
      </c>
      <c r="I166" s="220"/>
      <c r="J166" s="221">
        <f t="shared" si="15"/>
        <v>0</v>
      </c>
      <c r="K166" s="222"/>
      <c r="L166" s="39"/>
      <c r="M166" s="223" t="s">
        <v>1</v>
      </c>
      <c r="N166" s="224" t="s">
        <v>43</v>
      </c>
      <c r="O166" s="73"/>
      <c r="P166" s="225">
        <f t="shared" si="16"/>
        <v>0</v>
      </c>
      <c r="Q166" s="225">
        <v>0</v>
      </c>
      <c r="R166" s="225">
        <f t="shared" si="17"/>
        <v>0</v>
      </c>
      <c r="S166" s="225">
        <v>0</v>
      </c>
      <c r="T166" s="226">
        <f t="shared" si="18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569</v>
      </c>
      <c r="AT166" s="227" t="s">
        <v>204</v>
      </c>
      <c r="AU166" s="227" t="s">
        <v>87</v>
      </c>
      <c r="AY166" s="18" t="s">
        <v>202</v>
      </c>
      <c r="BE166" s="122">
        <f t="shared" si="19"/>
        <v>0</v>
      </c>
      <c r="BF166" s="122">
        <f t="shared" si="20"/>
        <v>0</v>
      </c>
      <c r="BG166" s="122">
        <f t="shared" si="21"/>
        <v>0</v>
      </c>
      <c r="BH166" s="122">
        <f t="shared" si="22"/>
        <v>0</v>
      </c>
      <c r="BI166" s="122">
        <f t="shared" si="23"/>
        <v>0</v>
      </c>
      <c r="BJ166" s="18" t="s">
        <v>87</v>
      </c>
      <c r="BK166" s="122">
        <f t="shared" si="24"/>
        <v>0</v>
      </c>
      <c r="BL166" s="18" t="s">
        <v>569</v>
      </c>
      <c r="BM166" s="227" t="s">
        <v>516</v>
      </c>
    </row>
    <row r="167" spans="1:65" s="12" customFormat="1" ht="22.9" customHeight="1">
      <c r="B167" s="199"/>
      <c r="C167" s="200"/>
      <c r="D167" s="201" t="s">
        <v>76</v>
      </c>
      <c r="E167" s="213" t="s">
        <v>2214</v>
      </c>
      <c r="F167" s="213" t="s">
        <v>2215</v>
      </c>
      <c r="G167" s="200"/>
      <c r="H167" s="200"/>
      <c r="I167" s="203"/>
      <c r="J167" s="214">
        <f>BK167</f>
        <v>0</v>
      </c>
      <c r="K167" s="200"/>
      <c r="L167" s="205"/>
      <c r="M167" s="206"/>
      <c r="N167" s="207"/>
      <c r="O167" s="207"/>
      <c r="P167" s="208">
        <f>SUM(P168:P190)</f>
        <v>0</v>
      </c>
      <c r="Q167" s="207"/>
      <c r="R167" s="208">
        <f>SUM(R168:R190)</f>
        <v>0</v>
      </c>
      <c r="S167" s="207"/>
      <c r="T167" s="209">
        <f>SUM(T168:T190)</f>
        <v>0</v>
      </c>
      <c r="AR167" s="210" t="s">
        <v>215</v>
      </c>
      <c r="AT167" s="211" t="s">
        <v>76</v>
      </c>
      <c r="AU167" s="211" t="s">
        <v>81</v>
      </c>
      <c r="AY167" s="210" t="s">
        <v>202</v>
      </c>
      <c r="BK167" s="212">
        <f>SUM(BK168:BK190)</f>
        <v>0</v>
      </c>
    </row>
    <row r="168" spans="1:65" s="2" customFormat="1" ht="14.45" customHeight="1">
      <c r="A168" s="36"/>
      <c r="B168" s="37"/>
      <c r="C168" s="272" t="s">
        <v>368</v>
      </c>
      <c r="D168" s="272" t="s">
        <v>489</v>
      </c>
      <c r="E168" s="273" t="s">
        <v>2216</v>
      </c>
      <c r="F168" s="274" t="s">
        <v>2217</v>
      </c>
      <c r="G168" s="275" t="s">
        <v>287</v>
      </c>
      <c r="H168" s="276">
        <v>1</v>
      </c>
      <c r="I168" s="277"/>
      <c r="J168" s="278">
        <f t="shared" ref="J168:J190" si="25">ROUND(I168*H168,2)</f>
        <v>0</v>
      </c>
      <c r="K168" s="279"/>
      <c r="L168" s="280"/>
      <c r="M168" s="281" t="s">
        <v>1</v>
      </c>
      <c r="N168" s="282" t="s">
        <v>43</v>
      </c>
      <c r="O168" s="73"/>
      <c r="P168" s="225">
        <f t="shared" ref="P168:P190" si="26">O168*H168</f>
        <v>0</v>
      </c>
      <c r="Q168" s="225">
        <v>0</v>
      </c>
      <c r="R168" s="225">
        <f t="shared" ref="R168:R190" si="27">Q168*H168</f>
        <v>0</v>
      </c>
      <c r="S168" s="225">
        <v>0</v>
      </c>
      <c r="T168" s="226">
        <f t="shared" ref="T168:T190" si="28"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1486</v>
      </c>
      <c r="AT168" s="227" t="s">
        <v>489</v>
      </c>
      <c r="AU168" s="227" t="s">
        <v>87</v>
      </c>
      <c r="AY168" s="18" t="s">
        <v>202</v>
      </c>
      <c r="BE168" s="122">
        <f t="shared" ref="BE168:BE190" si="29">IF(N168="základná",J168,0)</f>
        <v>0</v>
      </c>
      <c r="BF168" s="122">
        <f t="shared" ref="BF168:BF190" si="30">IF(N168="znížená",J168,0)</f>
        <v>0</v>
      </c>
      <c r="BG168" s="122">
        <f t="shared" ref="BG168:BG190" si="31">IF(N168="zákl. prenesená",J168,0)</f>
        <v>0</v>
      </c>
      <c r="BH168" s="122">
        <f t="shared" ref="BH168:BH190" si="32">IF(N168="zníž. prenesená",J168,0)</f>
        <v>0</v>
      </c>
      <c r="BI168" s="122">
        <f t="shared" ref="BI168:BI190" si="33">IF(N168="nulová",J168,0)</f>
        <v>0</v>
      </c>
      <c r="BJ168" s="18" t="s">
        <v>87</v>
      </c>
      <c r="BK168" s="122">
        <f t="shared" ref="BK168:BK190" si="34">ROUND(I168*H168,2)</f>
        <v>0</v>
      </c>
      <c r="BL168" s="18" t="s">
        <v>569</v>
      </c>
      <c r="BM168" s="227" t="s">
        <v>525</v>
      </c>
    </row>
    <row r="169" spans="1:65" s="2" customFormat="1" ht="14.45" customHeight="1">
      <c r="A169" s="36"/>
      <c r="B169" s="37"/>
      <c r="C169" s="272" t="s">
        <v>374</v>
      </c>
      <c r="D169" s="272" t="s">
        <v>489</v>
      </c>
      <c r="E169" s="273" t="s">
        <v>2218</v>
      </c>
      <c r="F169" s="274" t="s">
        <v>2219</v>
      </c>
      <c r="G169" s="275" t="s">
        <v>287</v>
      </c>
      <c r="H169" s="276">
        <v>5</v>
      </c>
      <c r="I169" s="277"/>
      <c r="J169" s="278">
        <f t="shared" si="25"/>
        <v>0</v>
      </c>
      <c r="K169" s="279"/>
      <c r="L169" s="280"/>
      <c r="M169" s="281" t="s">
        <v>1</v>
      </c>
      <c r="N169" s="282" t="s">
        <v>43</v>
      </c>
      <c r="O169" s="73"/>
      <c r="P169" s="225">
        <f t="shared" si="26"/>
        <v>0</v>
      </c>
      <c r="Q169" s="225">
        <v>0</v>
      </c>
      <c r="R169" s="225">
        <f t="shared" si="27"/>
        <v>0</v>
      </c>
      <c r="S169" s="225">
        <v>0</v>
      </c>
      <c r="T169" s="226">
        <f t="shared" si="28"/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1486</v>
      </c>
      <c r="AT169" s="227" t="s">
        <v>489</v>
      </c>
      <c r="AU169" s="227" t="s">
        <v>87</v>
      </c>
      <c r="AY169" s="18" t="s">
        <v>202</v>
      </c>
      <c r="BE169" s="122">
        <f t="shared" si="29"/>
        <v>0</v>
      </c>
      <c r="BF169" s="122">
        <f t="shared" si="30"/>
        <v>0</v>
      </c>
      <c r="BG169" s="122">
        <f t="shared" si="31"/>
        <v>0</v>
      </c>
      <c r="BH169" s="122">
        <f t="shared" si="32"/>
        <v>0</v>
      </c>
      <c r="BI169" s="122">
        <f t="shared" si="33"/>
        <v>0</v>
      </c>
      <c r="BJ169" s="18" t="s">
        <v>87</v>
      </c>
      <c r="BK169" s="122">
        <f t="shared" si="34"/>
        <v>0</v>
      </c>
      <c r="BL169" s="18" t="s">
        <v>569</v>
      </c>
      <c r="BM169" s="227" t="s">
        <v>537</v>
      </c>
    </row>
    <row r="170" spans="1:65" s="2" customFormat="1" ht="14.45" customHeight="1">
      <c r="A170" s="36"/>
      <c r="B170" s="37"/>
      <c r="C170" s="272" t="s">
        <v>379</v>
      </c>
      <c r="D170" s="272" t="s">
        <v>489</v>
      </c>
      <c r="E170" s="273" t="s">
        <v>2220</v>
      </c>
      <c r="F170" s="274" t="s">
        <v>2221</v>
      </c>
      <c r="G170" s="275" t="s">
        <v>287</v>
      </c>
      <c r="H170" s="276">
        <v>1</v>
      </c>
      <c r="I170" s="277"/>
      <c r="J170" s="278">
        <f t="shared" si="25"/>
        <v>0</v>
      </c>
      <c r="K170" s="279"/>
      <c r="L170" s="280"/>
      <c r="M170" s="281" t="s">
        <v>1</v>
      </c>
      <c r="N170" s="282" t="s">
        <v>43</v>
      </c>
      <c r="O170" s="73"/>
      <c r="P170" s="225">
        <f t="shared" si="26"/>
        <v>0</v>
      </c>
      <c r="Q170" s="225">
        <v>0</v>
      </c>
      <c r="R170" s="225">
        <f t="shared" si="27"/>
        <v>0</v>
      </c>
      <c r="S170" s="225">
        <v>0</v>
      </c>
      <c r="T170" s="226">
        <f t="shared" si="28"/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1486</v>
      </c>
      <c r="AT170" s="227" t="s">
        <v>489</v>
      </c>
      <c r="AU170" s="227" t="s">
        <v>87</v>
      </c>
      <c r="AY170" s="18" t="s">
        <v>202</v>
      </c>
      <c r="BE170" s="122">
        <f t="shared" si="29"/>
        <v>0</v>
      </c>
      <c r="BF170" s="122">
        <f t="shared" si="30"/>
        <v>0</v>
      </c>
      <c r="BG170" s="122">
        <f t="shared" si="31"/>
        <v>0</v>
      </c>
      <c r="BH170" s="122">
        <f t="shared" si="32"/>
        <v>0</v>
      </c>
      <c r="BI170" s="122">
        <f t="shared" si="33"/>
        <v>0</v>
      </c>
      <c r="BJ170" s="18" t="s">
        <v>87</v>
      </c>
      <c r="BK170" s="122">
        <f t="shared" si="34"/>
        <v>0</v>
      </c>
      <c r="BL170" s="18" t="s">
        <v>569</v>
      </c>
      <c r="BM170" s="227" t="s">
        <v>548</v>
      </c>
    </row>
    <row r="171" spans="1:65" s="2" customFormat="1" ht="14.45" customHeight="1">
      <c r="A171" s="36"/>
      <c r="B171" s="37"/>
      <c r="C171" s="272" t="s">
        <v>383</v>
      </c>
      <c r="D171" s="272" t="s">
        <v>489</v>
      </c>
      <c r="E171" s="273" t="s">
        <v>2222</v>
      </c>
      <c r="F171" s="274" t="s">
        <v>2223</v>
      </c>
      <c r="G171" s="275" t="s">
        <v>287</v>
      </c>
      <c r="H171" s="276">
        <v>9</v>
      </c>
      <c r="I171" s="277"/>
      <c r="J171" s="278">
        <f t="shared" si="25"/>
        <v>0</v>
      </c>
      <c r="K171" s="279"/>
      <c r="L171" s="280"/>
      <c r="M171" s="281" t="s">
        <v>1</v>
      </c>
      <c r="N171" s="282" t="s">
        <v>43</v>
      </c>
      <c r="O171" s="73"/>
      <c r="P171" s="225">
        <f t="shared" si="26"/>
        <v>0</v>
      </c>
      <c r="Q171" s="225">
        <v>0</v>
      </c>
      <c r="R171" s="225">
        <f t="shared" si="27"/>
        <v>0</v>
      </c>
      <c r="S171" s="225">
        <v>0</v>
      </c>
      <c r="T171" s="226">
        <f t="shared" si="28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1486</v>
      </c>
      <c r="AT171" s="227" t="s">
        <v>489</v>
      </c>
      <c r="AU171" s="227" t="s">
        <v>87</v>
      </c>
      <c r="AY171" s="18" t="s">
        <v>202</v>
      </c>
      <c r="BE171" s="122">
        <f t="shared" si="29"/>
        <v>0</v>
      </c>
      <c r="BF171" s="122">
        <f t="shared" si="30"/>
        <v>0</v>
      </c>
      <c r="BG171" s="122">
        <f t="shared" si="31"/>
        <v>0</v>
      </c>
      <c r="BH171" s="122">
        <f t="shared" si="32"/>
        <v>0</v>
      </c>
      <c r="BI171" s="122">
        <f t="shared" si="33"/>
        <v>0</v>
      </c>
      <c r="BJ171" s="18" t="s">
        <v>87</v>
      </c>
      <c r="BK171" s="122">
        <f t="shared" si="34"/>
        <v>0</v>
      </c>
      <c r="BL171" s="18" t="s">
        <v>569</v>
      </c>
      <c r="BM171" s="227" t="s">
        <v>558</v>
      </c>
    </row>
    <row r="172" spans="1:65" s="2" customFormat="1" ht="14.45" customHeight="1">
      <c r="A172" s="36"/>
      <c r="B172" s="37"/>
      <c r="C172" s="272" t="s">
        <v>390</v>
      </c>
      <c r="D172" s="272" t="s">
        <v>489</v>
      </c>
      <c r="E172" s="273" t="s">
        <v>2224</v>
      </c>
      <c r="F172" s="274" t="s">
        <v>2225</v>
      </c>
      <c r="G172" s="275" t="s">
        <v>287</v>
      </c>
      <c r="H172" s="276">
        <v>16</v>
      </c>
      <c r="I172" s="277"/>
      <c r="J172" s="278">
        <f t="shared" si="25"/>
        <v>0</v>
      </c>
      <c r="K172" s="279"/>
      <c r="L172" s="280"/>
      <c r="M172" s="281" t="s">
        <v>1</v>
      </c>
      <c r="N172" s="282" t="s">
        <v>43</v>
      </c>
      <c r="O172" s="73"/>
      <c r="P172" s="225">
        <f t="shared" si="26"/>
        <v>0</v>
      </c>
      <c r="Q172" s="225">
        <v>0</v>
      </c>
      <c r="R172" s="225">
        <f t="shared" si="27"/>
        <v>0</v>
      </c>
      <c r="S172" s="225">
        <v>0</v>
      </c>
      <c r="T172" s="226">
        <f t="shared" si="28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1486</v>
      </c>
      <c r="AT172" s="227" t="s">
        <v>489</v>
      </c>
      <c r="AU172" s="227" t="s">
        <v>87</v>
      </c>
      <c r="AY172" s="18" t="s">
        <v>202</v>
      </c>
      <c r="BE172" s="122">
        <f t="shared" si="29"/>
        <v>0</v>
      </c>
      <c r="BF172" s="122">
        <f t="shared" si="30"/>
        <v>0</v>
      </c>
      <c r="BG172" s="122">
        <f t="shared" si="31"/>
        <v>0</v>
      </c>
      <c r="BH172" s="122">
        <f t="shared" si="32"/>
        <v>0</v>
      </c>
      <c r="BI172" s="122">
        <f t="shared" si="33"/>
        <v>0</v>
      </c>
      <c r="BJ172" s="18" t="s">
        <v>87</v>
      </c>
      <c r="BK172" s="122">
        <f t="shared" si="34"/>
        <v>0</v>
      </c>
      <c r="BL172" s="18" t="s">
        <v>569</v>
      </c>
      <c r="BM172" s="227" t="s">
        <v>569</v>
      </c>
    </row>
    <row r="173" spans="1:65" s="2" customFormat="1" ht="24.2" customHeight="1">
      <c r="A173" s="36"/>
      <c r="B173" s="37"/>
      <c r="C173" s="272" t="s">
        <v>395</v>
      </c>
      <c r="D173" s="272" t="s">
        <v>489</v>
      </c>
      <c r="E173" s="273" t="s">
        <v>2226</v>
      </c>
      <c r="F173" s="274" t="s">
        <v>2227</v>
      </c>
      <c r="G173" s="275" t="s">
        <v>230</v>
      </c>
      <c r="H173" s="276">
        <v>17</v>
      </c>
      <c r="I173" s="277"/>
      <c r="J173" s="278">
        <f t="shared" si="25"/>
        <v>0</v>
      </c>
      <c r="K173" s="279"/>
      <c r="L173" s="280"/>
      <c r="M173" s="281" t="s">
        <v>1</v>
      </c>
      <c r="N173" s="282" t="s">
        <v>43</v>
      </c>
      <c r="O173" s="73"/>
      <c r="P173" s="225">
        <f t="shared" si="26"/>
        <v>0</v>
      </c>
      <c r="Q173" s="225">
        <v>0</v>
      </c>
      <c r="R173" s="225">
        <f t="shared" si="27"/>
        <v>0</v>
      </c>
      <c r="S173" s="225">
        <v>0</v>
      </c>
      <c r="T173" s="226">
        <f t="shared" si="28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1486</v>
      </c>
      <c r="AT173" s="227" t="s">
        <v>489</v>
      </c>
      <c r="AU173" s="227" t="s">
        <v>87</v>
      </c>
      <c r="AY173" s="18" t="s">
        <v>202</v>
      </c>
      <c r="BE173" s="122">
        <f t="shared" si="29"/>
        <v>0</v>
      </c>
      <c r="BF173" s="122">
        <f t="shared" si="30"/>
        <v>0</v>
      </c>
      <c r="BG173" s="122">
        <f t="shared" si="31"/>
        <v>0</v>
      </c>
      <c r="BH173" s="122">
        <f t="shared" si="32"/>
        <v>0</v>
      </c>
      <c r="BI173" s="122">
        <f t="shared" si="33"/>
        <v>0</v>
      </c>
      <c r="BJ173" s="18" t="s">
        <v>87</v>
      </c>
      <c r="BK173" s="122">
        <f t="shared" si="34"/>
        <v>0</v>
      </c>
      <c r="BL173" s="18" t="s">
        <v>569</v>
      </c>
      <c r="BM173" s="227" t="s">
        <v>581</v>
      </c>
    </row>
    <row r="174" spans="1:65" s="2" customFormat="1" ht="24.2" customHeight="1">
      <c r="A174" s="36"/>
      <c r="B174" s="37"/>
      <c r="C174" s="272" t="s">
        <v>400</v>
      </c>
      <c r="D174" s="272" t="s">
        <v>489</v>
      </c>
      <c r="E174" s="273" t="s">
        <v>2228</v>
      </c>
      <c r="F174" s="274" t="s">
        <v>2229</v>
      </c>
      <c r="G174" s="275" t="s">
        <v>230</v>
      </c>
      <c r="H174" s="276">
        <v>77</v>
      </c>
      <c r="I174" s="277"/>
      <c r="J174" s="278">
        <f t="shared" si="25"/>
        <v>0</v>
      </c>
      <c r="K174" s="279"/>
      <c r="L174" s="280"/>
      <c r="M174" s="281" t="s">
        <v>1</v>
      </c>
      <c r="N174" s="282" t="s">
        <v>43</v>
      </c>
      <c r="O174" s="73"/>
      <c r="P174" s="225">
        <f t="shared" si="26"/>
        <v>0</v>
      </c>
      <c r="Q174" s="225">
        <v>0</v>
      </c>
      <c r="R174" s="225">
        <f t="shared" si="27"/>
        <v>0</v>
      </c>
      <c r="S174" s="225">
        <v>0</v>
      </c>
      <c r="T174" s="226">
        <f t="shared" si="28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1486</v>
      </c>
      <c r="AT174" s="227" t="s">
        <v>489</v>
      </c>
      <c r="AU174" s="227" t="s">
        <v>87</v>
      </c>
      <c r="AY174" s="18" t="s">
        <v>202</v>
      </c>
      <c r="BE174" s="122">
        <f t="shared" si="29"/>
        <v>0</v>
      </c>
      <c r="BF174" s="122">
        <f t="shared" si="30"/>
        <v>0</v>
      </c>
      <c r="BG174" s="122">
        <f t="shared" si="31"/>
        <v>0</v>
      </c>
      <c r="BH174" s="122">
        <f t="shared" si="32"/>
        <v>0</v>
      </c>
      <c r="BI174" s="122">
        <f t="shared" si="33"/>
        <v>0</v>
      </c>
      <c r="BJ174" s="18" t="s">
        <v>87</v>
      </c>
      <c r="BK174" s="122">
        <f t="shared" si="34"/>
        <v>0</v>
      </c>
      <c r="BL174" s="18" t="s">
        <v>569</v>
      </c>
      <c r="BM174" s="227" t="s">
        <v>591</v>
      </c>
    </row>
    <row r="175" spans="1:65" s="2" customFormat="1" ht="24.2" customHeight="1">
      <c r="A175" s="36"/>
      <c r="B175" s="37"/>
      <c r="C175" s="272" t="s">
        <v>406</v>
      </c>
      <c r="D175" s="272" t="s">
        <v>489</v>
      </c>
      <c r="E175" s="273" t="s">
        <v>2230</v>
      </c>
      <c r="F175" s="274" t="s">
        <v>2231</v>
      </c>
      <c r="G175" s="275" t="s">
        <v>230</v>
      </c>
      <c r="H175" s="276">
        <v>34</v>
      </c>
      <c r="I175" s="277"/>
      <c r="J175" s="278">
        <f t="shared" si="25"/>
        <v>0</v>
      </c>
      <c r="K175" s="279"/>
      <c r="L175" s="280"/>
      <c r="M175" s="281" t="s">
        <v>1</v>
      </c>
      <c r="N175" s="282" t="s">
        <v>43</v>
      </c>
      <c r="O175" s="73"/>
      <c r="P175" s="225">
        <f t="shared" si="26"/>
        <v>0</v>
      </c>
      <c r="Q175" s="225">
        <v>0</v>
      </c>
      <c r="R175" s="225">
        <f t="shared" si="27"/>
        <v>0</v>
      </c>
      <c r="S175" s="225">
        <v>0</v>
      </c>
      <c r="T175" s="226">
        <f t="shared" si="28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1486</v>
      </c>
      <c r="AT175" s="227" t="s">
        <v>489</v>
      </c>
      <c r="AU175" s="227" t="s">
        <v>87</v>
      </c>
      <c r="AY175" s="18" t="s">
        <v>202</v>
      </c>
      <c r="BE175" s="122">
        <f t="shared" si="29"/>
        <v>0</v>
      </c>
      <c r="BF175" s="122">
        <f t="shared" si="30"/>
        <v>0</v>
      </c>
      <c r="BG175" s="122">
        <f t="shared" si="31"/>
        <v>0</v>
      </c>
      <c r="BH175" s="122">
        <f t="shared" si="32"/>
        <v>0</v>
      </c>
      <c r="BI175" s="122">
        <f t="shared" si="33"/>
        <v>0</v>
      </c>
      <c r="BJ175" s="18" t="s">
        <v>87</v>
      </c>
      <c r="BK175" s="122">
        <f t="shared" si="34"/>
        <v>0</v>
      </c>
      <c r="BL175" s="18" t="s">
        <v>569</v>
      </c>
      <c r="BM175" s="227" t="s">
        <v>603</v>
      </c>
    </row>
    <row r="176" spans="1:65" s="2" customFormat="1" ht="24.2" customHeight="1">
      <c r="A176" s="36"/>
      <c r="B176" s="37"/>
      <c r="C176" s="272" t="s">
        <v>420</v>
      </c>
      <c r="D176" s="272" t="s">
        <v>489</v>
      </c>
      <c r="E176" s="273" t="s">
        <v>2232</v>
      </c>
      <c r="F176" s="274" t="s">
        <v>2233</v>
      </c>
      <c r="G176" s="275" t="s">
        <v>230</v>
      </c>
      <c r="H176" s="276">
        <v>85</v>
      </c>
      <c r="I176" s="277"/>
      <c r="J176" s="278">
        <f t="shared" si="25"/>
        <v>0</v>
      </c>
      <c r="K176" s="279"/>
      <c r="L176" s="280"/>
      <c r="M176" s="281" t="s">
        <v>1</v>
      </c>
      <c r="N176" s="282" t="s">
        <v>43</v>
      </c>
      <c r="O176" s="73"/>
      <c r="P176" s="225">
        <f t="shared" si="26"/>
        <v>0</v>
      </c>
      <c r="Q176" s="225">
        <v>0</v>
      </c>
      <c r="R176" s="225">
        <f t="shared" si="27"/>
        <v>0</v>
      </c>
      <c r="S176" s="225">
        <v>0</v>
      </c>
      <c r="T176" s="226">
        <f t="shared" si="28"/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1486</v>
      </c>
      <c r="AT176" s="227" t="s">
        <v>489</v>
      </c>
      <c r="AU176" s="227" t="s">
        <v>87</v>
      </c>
      <c r="AY176" s="18" t="s">
        <v>202</v>
      </c>
      <c r="BE176" s="122">
        <f t="shared" si="29"/>
        <v>0</v>
      </c>
      <c r="BF176" s="122">
        <f t="shared" si="30"/>
        <v>0</v>
      </c>
      <c r="BG176" s="122">
        <f t="shared" si="31"/>
        <v>0</v>
      </c>
      <c r="BH176" s="122">
        <f t="shared" si="32"/>
        <v>0</v>
      </c>
      <c r="BI176" s="122">
        <f t="shared" si="33"/>
        <v>0</v>
      </c>
      <c r="BJ176" s="18" t="s">
        <v>87</v>
      </c>
      <c r="BK176" s="122">
        <f t="shared" si="34"/>
        <v>0</v>
      </c>
      <c r="BL176" s="18" t="s">
        <v>569</v>
      </c>
      <c r="BM176" s="227" t="s">
        <v>615</v>
      </c>
    </row>
    <row r="177" spans="1:65" s="2" customFormat="1" ht="24.2" customHeight="1">
      <c r="A177" s="36"/>
      <c r="B177" s="37"/>
      <c r="C177" s="272" t="s">
        <v>425</v>
      </c>
      <c r="D177" s="272" t="s">
        <v>489</v>
      </c>
      <c r="E177" s="273" t="s">
        <v>2234</v>
      </c>
      <c r="F177" s="274" t="s">
        <v>2035</v>
      </c>
      <c r="G177" s="275" t="s">
        <v>230</v>
      </c>
      <c r="H177" s="276">
        <v>172</v>
      </c>
      <c r="I177" s="277"/>
      <c r="J177" s="278">
        <f t="shared" si="25"/>
        <v>0</v>
      </c>
      <c r="K177" s="279"/>
      <c r="L177" s="280"/>
      <c r="M177" s="281" t="s">
        <v>1</v>
      </c>
      <c r="N177" s="282" t="s">
        <v>43</v>
      </c>
      <c r="O177" s="73"/>
      <c r="P177" s="225">
        <f t="shared" si="26"/>
        <v>0</v>
      </c>
      <c r="Q177" s="225">
        <v>0</v>
      </c>
      <c r="R177" s="225">
        <f t="shared" si="27"/>
        <v>0</v>
      </c>
      <c r="S177" s="225">
        <v>0</v>
      </c>
      <c r="T177" s="226">
        <f t="shared" si="28"/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1486</v>
      </c>
      <c r="AT177" s="227" t="s">
        <v>489</v>
      </c>
      <c r="AU177" s="227" t="s">
        <v>87</v>
      </c>
      <c r="AY177" s="18" t="s">
        <v>202</v>
      </c>
      <c r="BE177" s="122">
        <f t="shared" si="29"/>
        <v>0</v>
      </c>
      <c r="BF177" s="122">
        <f t="shared" si="30"/>
        <v>0</v>
      </c>
      <c r="BG177" s="122">
        <f t="shared" si="31"/>
        <v>0</v>
      </c>
      <c r="BH177" s="122">
        <f t="shared" si="32"/>
        <v>0</v>
      </c>
      <c r="BI177" s="122">
        <f t="shared" si="33"/>
        <v>0</v>
      </c>
      <c r="BJ177" s="18" t="s">
        <v>87</v>
      </c>
      <c r="BK177" s="122">
        <f t="shared" si="34"/>
        <v>0</v>
      </c>
      <c r="BL177" s="18" t="s">
        <v>569</v>
      </c>
      <c r="BM177" s="227" t="s">
        <v>630</v>
      </c>
    </row>
    <row r="178" spans="1:65" s="2" customFormat="1" ht="14.45" customHeight="1">
      <c r="A178" s="36"/>
      <c r="B178" s="37"/>
      <c r="C178" s="272" t="s">
        <v>430</v>
      </c>
      <c r="D178" s="272" t="s">
        <v>489</v>
      </c>
      <c r="E178" s="273" t="s">
        <v>2235</v>
      </c>
      <c r="F178" s="274" t="s">
        <v>2236</v>
      </c>
      <c r="G178" s="275" t="s">
        <v>287</v>
      </c>
      <c r="H178" s="276">
        <v>102</v>
      </c>
      <c r="I178" s="277"/>
      <c r="J178" s="278">
        <f t="shared" si="25"/>
        <v>0</v>
      </c>
      <c r="K178" s="279"/>
      <c r="L178" s="280"/>
      <c r="M178" s="281" t="s">
        <v>1</v>
      </c>
      <c r="N178" s="282" t="s">
        <v>43</v>
      </c>
      <c r="O178" s="73"/>
      <c r="P178" s="225">
        <f t="shared" si="26"/>
        <v>0</v>
      </c>
      <c r="Q178" s="225">
        <v>0</v>
      </c>
      <c r="R178" s="225">
        <f t="shared" si="27"/>
        <v>0</v>
      </c>
      <c r="S178" s="225">
        <v>0</v>
      </c>
      <c r="T178" s="226">
        <f t="shared" si="28"/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1486</v>
      </c>
      <c r="AT178" s="227" t="s">
        <v>489</v>
      </c>
      <c r="AU178" s="227" t="s">
        <v>87</v>
      </c>
      <c r="AY178" s="18" t="s">
        <v>202</v>
      </c>
      <c r="BE178" s="122">
        <f t="shared" si="29"/>
        <v>0</v>
      </c>
      <c r="BF178" s="122">
        <f t="shared" si="30"/>
        <v>0</v>
      </c>
      <c r="BG178" s="122">
        <f t="shared" si="31"/>
        <v>0</v>
      </c>
      <c r="BH178" s="122">
        <f t="shared" si="32"/>
        <v>0</v>
      </c>
      <c r="BI178" s="122">
        <f t="shared" si="33"/>
        <v>0</v>
      </c>
      <c r="BJ178" s="18" t="s">
        <v>87</v>
      </c>
      <c r="BK178" s="122">
        <f t="shared" si="34"/>
        <v>0</v>
      </c>
      <c r="BL178" s="18" t="s">
        <v>569</v>
      </c>
      <c r="BM178" s="227" t="s">
        <v>641</v>
      </c>
    </row>
    <row r="179" spans="1:65" s="2" customFormat="1" ht="14.45" customHeight="1">
      <c r="A179" s="36"/>
      <c r="B179" s="37"/>
      <c r="C179" s="272" t="s">
        <v>442</v>
      </c>
      <c r="D179" s="272" t="s">
        <v>489</v>
      </c>
      <c r="E179" s="273" t="s">
        <v>2237</v>
      </c>
      <c r="F179" s="274" t="s">
        <v>2238</v>
      </c>
      <c r="G179" s="275" t="s">
        <v>287</v>
      </c>
      <c r="H179" s="276">
        <v>255</v>
      </c>
      <c r="I179" s="277"/>
      <c r="J179" s="278">
        <f t="shared" si="25"/>
        <v>0</v>
      </c>
      <c r="K179" s="279"/>
      <c r="L179" s="280"/>
      <c r="M179" s="281" t="s">
        <v>1</v>
      </c>
      <c r="N179" s="282" t="s">
        <v>43</v>
      </c>
      <c r="O179" s="73"/>
      <c r="P179" s="225">
        <f t="shared" si="26"/>
        <v>0</v>
      </c>
      <c r="Q179" s="225">
        <v>0</v>
      </c>
      <c r="R179" s="225">
        <f t="shared" si="27"/>
        <v>0</v>
      </c>
      <c r="S179" s="225">
        <v>0</v>
      </c>
      <c r="T179" s="226">
        <f t="shared" si="28"/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1486</v>
      </c>
      <c r="AT179" s="227" t="s">
        <v>489</v>
      </c>
      <c r="AU179" s="227" t="s">
        <v>87</v>
      </c>
      <c r="AY179" s="18" t="s">
        <v>202</v>
      </c>
      <c r="BE179" s="122">
        <f t="shared" si="29"/>
        <v>0</v>
      </c>
      <c r="BF179" s="122">
        <f t="shared" si="30"/>
        <v>0</v>
      </c>
      <c r="BG179" s="122">
        <f t="shared" si="31"/>
        <v>0</v>
      </c>
      <c r="BH179" s="122">
        <f t="shared" si="32"/>
        <v>0</v>
      </c>
      <c r="BI179" s="122">
        <f t="shared" si="33"/>
        <v>0</v>
      </c>
      <c r="BJ179" s="18" t="s">
        <v>87</v>
      </c>
      <c r="BK179" s="122">
        <f t="shared" si="34"/>
        <v>0</v>
      </c>
      <c r="BL179" s="18" t="s">
        <v>569</v>
      </c>
      <c r="BM179" s="227" t="s">
        <v>651</v>
      </c>
    </row>
    <row r="180" spans="1:65" s="2" customFormat="1" ht="14.45" customHeight="1">
      <c r="A180" s="36"/>
      <c r="B180" s="37"/>
      <c r="C180" s="272" t="s">
        <v>447</v>
      </c>
      <c r="D180" s="272" t="s">
        <v>489</v>
      </c>
      <c r="E180" s="273" t="s">
        <v>2239</v>
      </c>
      <c r="F180" s="274" t="s">
        <v>2240</v>
      </c>
      <c r="G180" s="275" t="s">
        <v>287</v>
      </c>
      <c r="H180" s="276">
        <v>172</v>
      </c>
      <c r="I180" s="277"/>
      <c r="J180" s="278">
        <f t="shared" si="25"/>
        <v>0</v>
      </c>
      <c r="K180" s="279"/>
      <c r="L180" s="280"/>
      <c r="M180" s="281" t="s">
        <v>1</v>
      </c>
      <c r="N180" s="282" t="s">
        <v>43</v>
      </c>
      <c r="O180" s="73"/>
      <c r="P180" s="225">
        <f t="shared" si="26"/>
        <v>0</v>
      </c>
      <c r="Q180" s="225">
        <v>0</v>
      </c>
      <c r="R180" s="225">
        <f t="shared" si="27"/>
        <v>0</v>
      </c>
      <c r="S180" s="225">
        <v>0</v>
      </c>
      <c r="T180" s="226">
        <f t="shared" si="28"/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1486</v>
      </c>
      <c r="AT180" s="227" t="s">
        <v>489</v>
      </c>
      <c r="AU180" s="227" t="s">
        <v>87</v>
      </c>
      <c r="AY180" s="18" t="s">
        <v>202</v>
      </c>
      <c r="BE180" s="122">
        <f t="shared" si="29"/>
        <v>0</v>
      </c>
      <c r="BF180" s="122">
        <f t="shared" si="30"/>
        <v>0</v>
      </c>
      <c r="BG180" s="122">
        <f t="shared" si="31"/>
        <v>0</v>
      </c>
      <c r="BH180" s="122">
        <f t="shared" si="32"/>
        <v>0</v>
      </c>
      <c r="BI180" s="122">
        <f t="shared" si="33"/>
        <v>0</v>
      </c>
      <c r="BJ180" s="18" t="s">
        <v>87</v>
      </c>
      <c r="BK180" s="122">
        <f t="shared" si="34"/>
        <v>0</v>
      </c>
      <c r="BL180" s="18" t="s">
        <v>569</v>
      </c>
      <c r="BM180" s="227" t="s">
        <v>662</v>
      </c>
    </row>
    <row r="181" spans="1:65" s="2" customFormat="1" ht="14.45" customHeight="1">
      <c r="A181" s="36"/>
      <c r="B181" s="37"/>
      <c r="C181" s="272" t="s">
        <v>452</v>
      </c>
      <c r="D181" s="272" t="s">
        <v>489</v>
      </c>
      <c r="E181" s="273" t="s">
        <v>2241</v>
      </c>
      <c r="F181" s="274" t="s">
        <v>2242</v>
      </c>
      <c r="G181" s="275" t="s">
        <v>287</v>
      </c>
      <c r="H181" s="276">
        <v>529</v>
      </c>
      <c r="I181" s="277"/>
      <c r="J181" s="278">
        <f t="shared" si="25"/>
        <v>0</v>
      </c>
      <c r="K181" s="279"/>
      <c r="L181" s="280"/>
      <c r="M181" s="281" t="s">
        <v>1</v>
      </c>
      <c r="N181" s="282" t="s">
        <v>43</v>
      </c>
      <c r="O181" s="73"/>
      <c r="P181" s="225">
        <f t="shared" si="26"/>
        <v>0</v>
      </c>
      <c r="Q181" s="225">
        <v>0</v>
      </c>
      <c r="R181" s="225">
        <f t="shared" si="27"/>
        <v>0</v>
      </c>
      <c r="S181" s="225">
        <v>0</v>
      </c>
      <c r="T181" s="226">
        <f t="shared" si="28"/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1486</v>
      </c>
      <c r="AT181" s="227" t="s">
        <v>489</v>
      </c>
      <c r="AU181" s="227" t="s">
        <v>87</v>
      </c>
      <c r="AY181" s="18" t="s">
        <v>202</v>
      </c>
      <c r="BE181" s="122">
        <f t="shared" si="29"/>
        <v>0</v>
      </c>
      <c r="BF181" s="122">
        <f t="shared" si="30"/>
        <v>0</v>
      </c>
      <c r="BG181" s="122">
        <f t="shared" si="31"/>
        <v>0</v>
      </c>
      <c r="BH181" s="122">
        <f t="shared" si="32"/>
        <v>0</v>
      </c>
      <c r="BI181" s="122">
        <f t="shared" si="33"/>
        <v>0</v>
      </c>
      <c r="BJ181" s="18" t="s">
        <v>87</v>
      </c>
      <c r="BK181" s="122">
        <f t="shared" si="34"/>
        <v>0</v>
      </c>
      <c r="BL181" s="18" t="s">
        <v>569</v>
      </c>
      <c r="BM181" s="227" t="s">
        <v>672</v>
      </c>
    </row>
    <row r="182" spans="1:65" s="2" customFormat="1" ht="14.45" customHeight="1">
      <c r="A182" s="36"/>
      <c r="B182" s="37"/>
      <c r="C182" s="215" t="s">
        <v>458</v>
      </c>
      <c r="D182" s="215" t="s">
        <v>204</v>
      </c>
      <c r="E182" s="216" t="s">
        <v>2047</v>
      </c>
      <c r="F182" s="217" t="s">
        <v>2243</v>
      </c>
      <c r="G182" s="218" t="s">
        <v>287</v>
      </c>
      <c r="H182" s="219">
        <v>16</v>
      </c>
      <c r="I182" s="220"/>
      <c r="J182" s="221">
        <f t="shared" si="25"/>
        <v>0</v>
      </c>
      <c r="K182" s="222"/>
      <c r="L182" s="39"/>
      <c r="M182" s="223" t="s">
        <v>1</v>
      </c>
      <c r="N182" s="224" t="s">
        <v>43</v>
      </c>
      <c r="O182" s="73"/>
      <c r="P182" s="225">
        <f t="shared" si="26"/>
        <v>0</v>
      </c>
      <c r="Q182" s="225">
        <v>0</v>
      </c>
      <c r="R182" s="225">
        <f t="shared" si="27"/>
        <v>0</v>
      </c>
      <c r="S182" s="225">
        <v>0</v>
      </c>
      <c r="T182" s="226">
        <f t="shared" si="28"/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569</v>
      </c>
      <c r="AT182" s="227" t="s">
        <v>204</v>
      </c>
      <c r="AU182" s="227" t="s">
        <v>87</v>
      </c>
      <c r="AY182" s="18" t="s">
        <v>202</v>
      </c>
      <c r="BE182" s="122">
        <f t="shared" si="29"/>
        <v>0</v>
      </c>
      <c r="BF182" s="122">
        <f t="shared" si="30"/>
        <v>0</v>
      </c>
      <c r="BG182" s="122">
        <f t="shared" si="31"/>
        <v>0</v>
      </c>
      <c r="BH182" s="122">
        <f t="shared" si="32"/>
        <v>0</v>
      </c>
      <c r="BI182" s="122">
        <f t="shared" si="33"/>
        <v>0</v>
      </c>
      <c r="BJ182" s="18" t="s">
        <v>87</v>
      </c>
      <c r="BK182" s="122">
        <f t="shared" si="34"/>
        <v>0</v>
      </c>
      <c r="BL182" s="18" t="s">
        <v>569</v>
      </c>
      <c r="BM182" s="227" t="s">
        <v>2244</v>
      </c>
    </row>
    <row r="183" spans="1:65" s="2" customFormat="1" ht="14.45" customHeight="1">
      <c r="A183" s="36"/>
      <c r="B183" s="37"/>
      <c r="C183" s="215" t="s">
        <v>463</v>
      </c>
      <c r="D183" s="215" t="s">
        <v>204</v>
      </c>
      <c r="E183" s="216" t="s">
        <v>2050</v>
      </c>
      <c r="F183" s="217" t="s">
        <v>2051</v>
      </c>
      <c r="G183" s="218" t="s">
        <v>287</v>
      </c>
      <c r="H183" s="219">
        <v>16</v>
      </c>
      <c r="I183" s="220"/>
      <c r="J183" s="221">
        <f t="shared" si="25"/>
        <v>0</v>
      </c>
      <c r="K183" s="222"/>
      <c r="L183" s="39"/>
      <c r="M183" s="223" t="s">
        <v>1</v>
      </c>
      <c r="N183" s="224" t="s">
        <v>43</v>
      </c>
      <c r="O183" s="73"/>
      <c r="P183" s="225">
        <f t="shared" si="26"/>
        <v>0</v>
      </c>
      <c r="Q183" s="225">
        <v>0</v>
      </c>
      <c r="R183" s="225">
        <f t="shared" si="27"/>
        <v>0</v>
      </c>
      <c r="S183" s="225">
        <v>0</v>
      </c>
      <c r="T183" s="226">
        <f t="shared" si="28"/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569</v>
      </c>
      <c r="AT183" s="227" t="s">
        <v>204</v>
      </c>
      <c r="AU183" s="227" t="s">
        <v>87</v>
      </c>
      <c r="AY183" s="18" t="s">
        <v>202</v>
      </c>
      <c r="BE183" s="122">
        <f t="shared" si="29"/>
        <v>0</v>
      </c>
      <c r="BF183" s="122">
        <f t="shared" si="30"/>
        <v>0</v>
      </c>
      <c r="BG183" s="122">
        <f t="shared" si="31"/>
        <v>0</v>
      </c>
      <c r="BH183" s="122">
        <f t="shared" si="32"/>
        <v>0</v>
      </c>
      <c r="BI183" s="122">
        <f t="shared" si="33"/>
        <v>0</v>
      </c>
      <c r="BJ183" s="18" t="s">
        <v>87</v>
      </c>
      <c r="BK183" s="122">
        <f t="shared" si="34"/>
        <v>0</v>
      </c>
      <c r="BL183" s="18" t="s">
        <v>569</v>
      </c>
      <c r="BM183" s="227" t="s">
        <v>2245</v>
      </c>
    </row>
    <row r="184" spans="1:65" s="2" customFormat="1" ht="14.45" customHeight="1">
      <c r="A184" s="36"/>
      <c r="B184" s="37"/>
      <c r="C184" s="215" t="s">
        <v>469</v>
      </c>
      <c r="D184" s="215" t="s">
        <v>204</v>
      </c>
      <c r="E184" s="216" t="s">
        <v>2246</v>
      </c>
      <c r="F184" s="217" t="s">
        <v>2247</v>
      </c>
      <c r="G184" s="218" t="s">
        <v>230</v>
      </c>
      <c r="H184" s="219">
        <v>17</v>
      </c>
      <c r="I184" s="220"/>
      <c r="J184" s="221">
        <f t="shared" si="25"/>
        <v>0</v>
      </c>
      <c r="K184" s="222"/>
      <c r="L184" s="39"/>
      <c r="M184" s="223" t="s">
        <v>1</v>
      </c>
      <c r="N184" s="224" t="s">
        <v>43</v>
      </c>
      <c r="O184" s="73"/>
      <c r="P184" s="225">
        <f t="shared" si="26"/>
        <v>0</v>
      </c>
      <c r="Q184" s="225">
        <v>0</v>
      </c>
      <c r="R184" s="225">
        <f t="shared" si="27"/>
        <v>0</v>
      </c>
      <c r="S184" s="225">
        <v>0</v>
      </c>
      <c r="T184" s="226">
        <f t="shared" si="28"/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569</v>
      </c>
      <c r="AT184" s="227" t="s">
        <v>204</v>
      </c>
      <c r="AU184" s="227" t="s">
        <v>87</v>
      </c>
      <c r="AY184" s="18" t="s">
        <v>202</v>
      </c>
      <c r="BE184" s="122">
        <f t="shared" si="29"/>
        <v>0</v>
      </c>
      <c r="BF184" s="122">
        <f t="shared" si="30"/>
        <v>0</v>
      </c>
      <c r="BG184" s="122">
        <f t="shared" si="31"/>
        <v>0</v>
      </c>
      <c r="BH184" s="122">
        <f t="shared" si="32"/>
        <v>0</v>
      </c>
      <c r="BI184" s="122">
        <f t="shared" si="33"/>
        <v>0</v>
      </c>
      <c r="BJ184" s="18" t="s">
        <v>87</v>
      </c>
      <c r="BK184" s="122">
        <f t="shared" si="34"/>
        <v>0</v>
      </c>
      <c r="BL184" s="18" t="s">
        <v>569</v>
      </c>
      <c r="BM184" s="227" t="s">
        <v>2248</v>
      </c>
    </row>
    <row r="185" spans="1:65" s="2" customFormat="1" ht="14.45" customHeight="1">
      <c r="A185" s="36"/>
      <c r="B185" s="37"/>
      <c r="C185" s="215" t="s">
        <v>474</v>
      </c>
      <c r="D185" s="215" t="s">
        <v>204</v>
      </c>
      <c r="E185" s="216" t="s">
        <v>2249</v>
      </c>
      <c r="F185" s="217" t="s">
        <v>2250</v>
      </c>
      <c r="G185" s="218" t="s">
        <v>230</v>
      </c>
      <c r="H185" s="219">
        <v>34</v>
      </c>
      <c r="I185" s="220"/>
      <c r="J185" s="221">
        <f t="shared" si="25"/>
        <v>0</v>
      </c>
      <c r="K185" s="222"/>
      <c r="L185" s="39"/>
      <c r="M185" s="223" t="s">
        <v>1</v>
      </c>
      <c r="N185" s="224" t="s">
        <v>43</v>
      </c>
      <c r="O185" s="73"/>
      <c r="P185" s="225">
        <f t="shared" si="26"/>
        <v>0</v>
      </c>
      <c r="Q185" s="225">
        <v>0</v>
      </c>
      <c r="R185" s="225">
        <f t="shared" si="27"/>
        <v>0</v>
      </c>
      <c r="S185" s="225">
        <v>0</v>
      </c>
      <c r="T185" s="226">
        <f t="shared" si="28"/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569</v>
      </c>
      <c r="AT185" s="227" t="s">
        <v>204</v>
      </c>
      <c r="AU185" s="227" t="s">
        <v>87</v>
      </c>
      <c r="AY185" s="18" t="s">
        <v>202</v>
      </c>
      <c r="BE185" s="122">
        <f t="shared" si="29"/>
        <v>0</v>
      </c>
      <c r="BF185" s="122">
        <f t="shared" si="30"/>
        <v>0</v>
      </c>
      <c r="BG185" s="122">
        <f t="shared" si="31"/>
        <v>0</v>
      </c>
      <c r="BH185" s="122">
        <f t="shared" si="32"/>
        <v>0</v>
      </c>
      <c r="BI185" s="122">
        <f t="shared" si="33"/>
        <v>0</v>
      </c>
      <c r="BJ185" s="18" t="s">
        <v>87</v>
      </c>
      <c r="BK185" s="122">
        <f t="shared" si="34"/>
        <v>0</v>
      </c>
      <c r="BL185" s="18" t="s">
        <v>569</v>
      </c>
      <c r="BM185" s="227" t="s">
        <v>2251</v>
      </c>
    </row>
    <row r="186" spans="1:65" s="2" customFormat="1" ht="14.45" customHeight="1">
      <c r="A186" s="36"/>
      <c r="B186" s="37"/>
      <c r="C186" s="215" t="s">
        <v>479</v>
      </c>
      <c r="D186" s="215" t="s">
        <v>204</v>
      </c>
      <c r="E186" s="216" t="s">
        <v>2252</v>
      </c>
      <c r="F186" s="217" t="s">
        <v>2253</v>
      </c>
      <c r="G186" s="218" t="s">
        <v>230</v>
      </c>
      <c r="H186" s="219">
        <v>85</v>
      </c>
      <c r="I186" s="220"/>
      <c r="J186" s="221">
        <f t="shared" si="25"/>
        <v>0</v>
      </c>
      <c r="K186" s="222"/>
      <c r="L186" s="39"/>
      <c r="M186" s="223" t="s">
        <v>1</v>
      </c>
      <c r="N186" s="224" t="s">
        <v>43</v>
      </c>
      <c r="O186" s="73"/>
      <c r="P186" s="225">
        <f t="shared" si="26"/>
        <v>0</v>
      </c>
      <c r="Q186" s="225">
        <v>0</v>
      </c>
      <c r="R186" s="225">
        <f t="shared" si="27"/>
        <v>0</v>
      </c>
      <c r="S186" s="225">
        <v>0</v>
      </c>
      <c r="T186" s="226">
        <f t="shared" si="28"/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569</v>
      </c>
      <c r="AT186" s="227" t="s">
        <v>204</v>
      </c>
      <c r="AU186" s="227" t="s">
        <v>87</v>
      </c>
      <c r="AY186" s="18" t="s">
        <v>202</v>
      </c>
      <c r="BE186" s="122">
        <f t="shared" si="29"/>
        <v>0</v>
      </c>
      <c r="BF186" s="122">
        <f t="shared" si="30"/>
        <v>0</v>
      </c>
      <c r="BG186" s="122">
        <f t="shared" si="31"/>
        <v>0</v>
      </c>
      <c r="BH186" s="122">
        <f t="shared" si="32"/>
        <v>0</v>
      </c>
      <c r="BI186" s="122">
        <f t="shared" si="33"/>
        <v>0</v>
      </c>
      <c r="BJ186" s="18" t="s">
        <v>87</v>
      </c>
      <c r="BK186" s="122">
        <f t="shared" si="34"/>
        <v>0</v>
      </c>
      <c r="BL186" s="18" t="s">
        <v>569</v>
      </c>
      <c r="BM186" s="227" t="s">
        <v>2254</v>
      </c>
    </row>
    <row r="187" spans="1:65" s="2" customFormat="1" ht="14.45" customHeight="1">
      <c r="A187" s="36"/>
      <c r="B187" s="37"/>
      <c r="C187" s="215" t="s">
        <v>483</v>
      </c>
      <c r="D187" s="215" t="s">
        <v>204</v>
      </c>
      <c r="E187" s="216" t="s">
        <v>2255</v>
      </c>
      <c r="F187" s="217" t="s">
        <v>2256</v>
      </c>
      <c r="G187" s="218" t="s">
        <v>230</v>
      </c>
      <c r="H187" s="219">
        <v>249</v>
      </c>
      <c r="I187" s="220"/>
      <c r="J187" s="221">
        <f t="shared" si="25"/>
        <v>0</v>
      </c>
      <c r="K187" s="222"/>
      <c r="L187" s="39"/>
      <c r="M187" s="223" t="s">
        <v>1</v>
      </c>
      <c r="N187" s="224" t="s">
        <v>43</v>
      </c>
      <c r="O187" s="73"/>
      <c r="P187" s="225">
        <f t="shared" si="26"/>
        <v>0</v>
      </c>
      <c r="Q187" s="225">
        <v>0</v>
      </c>
      <c r="R187" s="225">
        <f t="shared" si="27"/>
        <v>0</v>
      </c>
      <c r="S187" s="225">
        <v>0</v>
      </c>
      <c r="T187" s="226">
        <f t="shared" si="28"/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569</v>
      </c>
      <c r="AT187" s="227" t="s">
        <v>204</v>
      </c>
      <c r="AU187" s="227" t="s">
        <v>87</v>
      </c>
      <c r="AY187" s="18" t="s">
        <v>202</v>
      </c>
      <c r="BE187" s="122">
        <f t="shared" si="29"/>
        <v>0</v>
      </c>
      <c r="BF187" s="122">
        <f t="shared" si="30"/>
        <v>0</v>
      </c>
      <c r="BG187" s="122">
        <f t="shared" si="31"/>
        <v>0</v>
      </c>
      <c r="BH187" s="122">
        <f t="shared" si="32"/>
        <v>0</v>
      </c>
      <c r="BI187" s="122">
        <f t="shared" si="33"/>
        <v>0</v>
      </c>
      <c r="BJ187" s="18" t="s">
        <v>87</v>
      </c>
      <c r="BK187" s="122">
        <f t="shared" si="34"/>
        <v>0</v>
      </c>
      <c r="BL187" s="18" t="s">
        <v>569</v>
      </c>
      <c r="BM187" s="227" t="s">
        <v>2257</v>
      </c>
    </row>
    <row r="188" spans="1:65" s="2" customFormat="1" ht="14.45" customHeight="1">
      <c r="A188" s="36"/>
      <c r="B188" s="37"/>
      <c r="C188" s="215" t="s">
        <v>488</v>
      </c>
      <c r="D188" s="215" t="s">
        <v>204</v>
      </c>
      <c r="E188" s="216" t="s">
        <v>2258</v>
      </c>
      <c r="F188" s="217" t="s">
        <v>2259</v>
      </c>
      <c r="G188" s="218" t="s">
        <v>287</v>
      </c>
      <c r="H188" s="219">
        <v>529</v>
      </c>
      <c r="I188" s="220"/>
      <c r="J188" s="221">
        <f t="shared" si="25"/>
        <v>0</v>
      </c>
      <c r="K188" s="222"/>
      <c r="L188" s="39"/>
      <c r="M188" s="223" t="s">
        <v>1</v>
      </c>
      <c r="N188" s="224" t="s">
        <v>43</v>
      </c>
      <c r="O188" s="73"/>
      <c r="P188" s="225">
        <f t="shared" si="26"/>
        <v>0</v>
      </c>
      <c r="Q188" s="225">
        <v>0</v>
      </c>
      <c r="R188" s="225">
        <f t="shared" si="27"/>
        <v>0</v>
      </c>
      <c r="S188" s="225">
        <v>0</v>
      </c>
      <c r="T188" s="226">
        <f t="shared" si="28"/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569</v>
      </c>
      <c r="AT188" s="227" t="s">
        <v>204</v>
      </c>
      <c r="AU188" s="227" t="s">
        <v>87</v>
      </c>
      <c r="AY188" s="18" t="s">
        <v>202</v>
      </c>
      <c r="BE188" s="122">
        <f t="shared" si="29"/>
        <v>0</v>
      </c>
      <c r="BF188" s="122">
        <f t="shared" si="30"/>
        <v>0</v>
      </c>
      <c r="BG188" s="122">
        <f t="shared" si="31"/>
        <v>0</v>
      </c>
      <c r="BH188" s="122">
        <f t="shared" si="32"/>
        <v>0</v>
      </c>
      <c r="BI188" s="122">
        <f t="shared" si="33"/>
        <v>0</v>
      </c>
      <c r="BJ188" s="18" t="s">
        <v>87</v>
      </c>
      <c r="BK188" s="122">
        <f t="shared" si="34"/>
        <v>0</v>
      </c>
      <c r="BL188" s="18" t="s">
        <v>569</v>
      </c>
      <c r="BM188" s="227" t="s">
        <v>2260</v>
      </c>
    </row>
    <row r="189" spans="1:65" s="2" customFormat="1" ht="14.45" customHeight="1">
      <c r="A189" s="36"/>
      <c r="B189" s="37"/>
      <c r="C189" s="215" t="s">
        <v>494</v>
      </c>
      <c r="D189" s="215" t="s">
        <v>204</v>
      </c>
      <c r="E189" s="216" t="s">
        <v>2056</v>
      </c>
      <c r="F189" s="217" t="s">
        <v>2057</v>
      </c>
      <c r="G189" s="218" t="s">
        <v>230</v>
      </c>
      <c r="H189" s="219">
        <v>385</v>
      </c>
      <c r="I189" s="220"/>
      <c r="J189" s="221">
        <f t="shared" si="25"/>
        <v>0</v>
      </c>
      <c r="K189" s="222"/>
      <c r="L189" s="39"/>
      <c r="M189" s="223" t="s">
        <v>1</v>
      </c>
      <c r="N189" s="224" t="s">
        <v>43</v>
      </c>
      <c r="O189" s="73"/>
      <c r="P189" s="225">
        <f t="shared" si="26"/>
        <v>0</v>
      </c>
      <c r="Q189" s="225">
        <v>0</v>
      </c>
      <c r="R189" s="225">
        <f t="shared" si="27"/>
        <v>0</v>
      </c>
      <c r="S189" s="225">
        <v>0</v>
      </c>
      <c r="T189" s="226">
        <f t="shared" si="28"/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569</v>
      </c>
      <c r="AT189" s="227" t="s">
        <v>204</v>
      </c>
      <c r="AU189" s="227" t="s">
        <v>87</v>
      </c>
      <c r="AY189" s="18" t="s">
        <v>202</v>
      </c>
      <c r="BE189" s="122">
        <f t="shared" si="29"/>
        <v>0</v>
      </c>
      <c r="BF189" s="122">
        <f t="shared" si="30"/>
        <v>0</v>
      </c>
      <c r="BG189" s="122">
        <f t="shared" si="31"/>
        <v>0</v>
      </c>
      <c r="BH189" s="122">
        <f t="shared" si="32"/>
        <v>0</v>
      </c>
      <c r="BI189" s="122">
        <f t="shared" si="33"/>
        <v>0</v>
      </c>
      <c r="BJ189" s="18" t="s">
        <v>87</v>
      </c>
      <c r="BK189" s="122">
        <f t="shared" si="34"/>
        <v>0</v>
      </c>
      <c r="BL189" s="18" t="s">
        <v>569</v>
      </c>
      <c r="BM189" s="227" t="s">
        <v>2261</v>
      </c>
    </row>
    <row r="190" spans="1:65" s="2" customFormat="1" ht="14.45" customHeight="1">
      <c r="A190" s="36"/>
      <c r="B190" s="37"/>
      <c r="C190" s="215" t="s">
        <v>498</v>
      </c>
      <c r="D190" s="215" t="s">
        <v>204</v>
      </c>
      <c r="E190" s="216" t="s">
        <v>1747</v>
      </c>
      <c r="F190" s="217" t="s">
        <v>2059</v>
      </c>
      <c r="G190" s="218" t="s">
        <v>287</v>
      </c>
      <c r="H190" s="219">
        <v>5</v>
      </c>
      <c r="I190" s="220"/>
      <c r="J190" s="221">
        <f t="shared" si="25"/>
        <v>0</v>
      </c>
      <c r="K190" s="222"/>
      <c r="L190" s="39"/>
      <c r="M190" s="223" t="s">
        <v>1</v>
      </c>
      <c r="N190" s="224" t="s">
        <v>43</v>
      </c>
      <c r="O190" s="73"/>
      <c r="P190" s="225">
        <f t="shared" si="26"/>
        <v>0</v>
      </c>
      <c r="Q190" s="225">
        <v>0</v>
      </c>
      <c r="R190" s="225">
        <f t="shared" si="27"/>
        <v>0</v>
      </c>
      <c r="S190" s="225">
        <v>0</v>
      </c>
      <c r="T190" s="226">
        <f t="shared" si="28"/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569</v>
      </c>
      <c r="AT190" s="227" t="s">
        <v>204</v>
      </c>
      <c r="AU190" s="227" t="s">
        <v>87</v>
      </c>
      <c r="AY190" s="18" t="s">
        <v>202</v>
      </c>
      <c r="BE190" s="122">
        <f t="shared" si="29"/>
        <v>0</v>
      </c>
      <c r="BF190" s="122">
        <f t="shared" si="30"/>
        <v>0</v>
      </c>
      <c r="BG190" s="122">
        <f t="shared" si="31"/>
        <v>0</v>
      </c>
      <c r="BH190" s="122">
        <f t="shared" si="32"/>
        <v>0</v>
      </c>
      <c r="BI190" s="122">
        <f t="shared" si="33"/>
        <v>0</v>
      </c>
      <c r="BJ190" s="18" t="s">
        <v>87</v>
      </c>
      <c r="BK190" s="122">
        <f t="shared" si="34"/>
        <v>0</v>
      </c>
      <c r="BL190" s="18" t="s">
        <v>569</v>
      </c>
      <c r="BM190" s="227" t="s">
        <v>2262</v>
      </c>
    </row>
    <row r="191" spans="1:65" s="12" customFormat="1" ht="22.9" customHeight="1">
      <c r="B191" s="199"/>
      <c r="C191" s="200"/>
      <c r="D191" s="201" t="s">
        <v>76</v>
      </c>
      <c r="E191" s="213" t="s">
        <v>2263</v>
      </c>
      <c r="F191" s="213" t="s">
        <v>2264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SUM(P192:P194)</f>
        <v>0</v>
      </c>
      <c r="Q191" s="207"/>
      <c r="R191" s="208">
        <f>SUM(R192:R194)</f>
        <v>0</v>
      </c>
      <c r="S191" s="207"/>
      <c r="T191" s="209">
        <f>SUM(T192:T194)</f>
        <v>0</v>
      </c>
      <c r="AR191" s="210" t="s">
        <v>215</v>
      </c>
      <c r="AT191" s="211" t="s">
        <v>76</v>
      </c>
      <c r="AU191" s="211" t="s">
        <v>81</v>
      </c>
      <c r="AY191" s="210" t="s">
        <v>202</v>
      </c>
      <c r="BK191" s="212">
        <f>SUM(BK192:BK194)</f>
        <v>0</v>
      </c>
    </row>
    <row r="192" spans="1:65" s="2" customFormat="1" ht="14.45" customHeight="1">
      <c r="A192" s="36"/>
      <c r="B192" s="37"/>
      <c r="C192" s="272" t="s">
        <v>502</v>
      </c>
      <c r="D192" s="272" t="s">
        <v>489</v>
      </c>
      <c r="E192" s="273" t="s">
        <v>2265</v>
      </c>
      <c r="F192" s="274" t="s">
        <v>2266</v>
      </c>
      <c r="G192" s="275" t="s">
        <v>287</v>
      </c>
      <c r="H192" s="276">
        <v>1</v>
      </c>
      <c r="I192" s="277"/>
      <c r="J192" s="278">
        <f>ROUND(I192*H192,2)</f>
        <v>0</v>
      </c>
      <c r="K192" s="279"/>
      <c r="L192" s="280"/>
      <c r="M192" s="281" t="s">
        <v>1</v>
      </c>
      <c r="N192" s="282" t="s">
        <v>43</v>
      </c>
      <c r="O192" s="73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1486</v>
      </c>
      <c r="AT192" s="227" t="s">
        <v>489</v>
      </c>
      <c r="AU192" s="227" t="s">
        <v>87</v>
      </c>
      <c r="AY192" s="18" t="s">
        <v>202</v>
      </c>
      <c r="BE192" s="122">
        <f>IF(N192="základná",J192,0)</f>
        <v>0</v>
      </c>
      <c r="BF192" s="122">
        <f>IF(N192="znížená",J192,0)</f>
        <v>0</v>
      </c>
      <c r="BG192" s="122">
        <f>IF(N192="zákl. prenesená",J192,0)</f>
        <v>0</v>
      </c>
      <c r="BH192" s="122">
        <f>IF(N192="zníž. prenesená",J192,0)</f>
        <v>0</v>
      </c>
      <c r="BI192" s="122">
        <f>IF(N192="nulová",J192,0)</f>
        <v>0</v>
      </c>
      <c r="BJ192" s="18" t="s">
        <v>87</v>
      </c>
      <c r="BK192" s="122">
        <f>ROUND(I192*H192,2)</f>
        <v>0</v>
      </c>
      <c r="BL192" s="18" t="s">
        <v>569</v>
      </c>
      <c r="BM192" s="227" t="s">
        <v>765</v>
      </c>
    </row>
    <row r="193" spans="1:65" s="2" customFormat="1" ht="14.45" customHeight="1">
      <c r="A193" s="36"/>
      <c r="B193" s="37"/>
      <c r="C193" s="272" t="s">
        <v>506</v>
      </c>
      <c r="D193" s="272" t="s">
        <v>489</v>
      </c>
      <c r="E193" s="273" t="s">
        <v>2267</v>
      </c>
      <c r="F193" s="274" t="s">
        <v>2268</v>
      </c>
      <c r="G193" s="275" t="s">
        <v>287</v>
      </c>
      <c r="H193" s="276">
        <v>1</v>
      </c>
      <c r="I193" s="277"/>
      <c r="J193" s="278">
        <f>ROUND(I193*H193,2)</f>
        <v>0</v>
      </c>
      <c r="K193" s="279"/>
      <c r="L193" s="280"/>
      <c r="M193" s="281" t="s">
        <v>1</v>
      </c>
      <c r="N193" s="282" t="s">
        <v>43</v>
      </c>
      <c r="O193" s="73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1486</v>
      </c>
      <c r="AT193" s="227" t="s">
        <v>489</v>
      </c>
      <c r="AU193" s="227" t="s">
        <v>87</v>
      </c>
      <c r="AY193" s="18" t="s">
        <v>202</v>
      </c>
      <c r="BE193" s="122">
        <f>IF(N193="základná",J193,0)</f>
        <v>0</v>
      </c>
      <c r="BF193" s="122">
        <f>IF(N193="znížená",J193,0)</f>
        <v>0</v>
      </c>
      <c r="BG193" s="122">
        <f>IF(N193="zákl. prenesená",J193,0)</f>
        <v>0</v>
      </c>
      <c r="BH193" s="122">
        <f>IF(N193="zníž. prenesená",J193,0)</f>
        <v>0</v>
      </c>
      <c r="BI193" s="122">
        <f>IF(N193="nulová",J193,0)</f>
        <v>0</v>
      </c>
      <c r="BJ193" s="18" t="s">
        <v>87</v>
      </c>
      <c r="BK193" s="122">
        <f>ROUND(I193*H193,2)</f>
        <v>0</v>
      </c>
      <c r="BL193" s="18" t="s">
        <v>569</v>
      </c>
      <c r="BM193" s="227" t="s">
        <v>774</v>
      </c>
    </row>
    <row r="194" spans="1:65" s="2" customFormat="1" ht="14.45" customHeight="1">
      <c r="A194" s="36"/>
      <c r="B194" s="37"/>
      <c r="C194" s="215" t="s">
        <v>510</v>
      </c>
      <c r="D194" s="215" t="s">
        <v>204</v>
      </c>
      <c r="E194" s="216" t="s">
        <v>2269</v>
      </c>
      <c r="F194" s="217" t="s">
        <v>2270</v>
      </c>
      <c r="G194" s="218" t="s">
        <v>287</v>
      </c>
      <c r="H194" s="219">
        <v>1</v>
      </c>
      <c r="I194" s="220"/>
      <c r="J194" s="221">
        <f>ROUND(I194*H194,2)</f>
        <v>0</v>
      </c>
      <c r="K194" s="222"/>
      <c r="L194" s="39"/>
      <c r="M194" s="223" t="s">
        <v>1</v>
      </c>
      <c r="N194" s="224" t="s">
        <v>43</v>
      </c>
      <c r="O194" s="73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569</v>
      </c>
      <c r="AT194" s="227" t="s">
        <v>204</v>
      </c>
      <c r="AU194" s="227" t="s">
        <v>87</v>
      </c>
      <c r="AY194" s="18" t="s">
        <v>202</v>
      </c>
      <c r="BE194" s="122">
        <f>IF(N194="základná",J194,0)</f>
        <v>0</v>
      </c>
      <c r="BF194" s="122">
        <f>IF(N194="znížená",J194,0)</f>
        <v>0</v>
      </c>
      <c r="BG194" s="122">
        <f>IF(N194="zákl. prenesená",J194,0)</f>
        <v>0</v>
      </c>
      <c r="BH194" s="122">
        <f>IF(N194="zníž. prenesená",J194,0)</f>
        <v>0</v>
      </c>
      <c r="BI194" s="122">
        <f>IF(N194="nulová",J194,0)</f>
        <v>0</v>
      </c>
      <c r="BJ194" s="18" t="s">
        <v>87</v>
      </c>
      <c r="BK194" s="122">
        <f>ROUND(I194*H194,2)</f>
        <v>0</v>
      </c>
      <c r="BL194" s="18" t="s">
        <v>569</v>
      </c>
      <c r="BM194" s="227" t="s">
        <v>2271</v>
      </c>
    </row>
    <row r="195" spans="1:65" s="12" customFormat="1" ht="25.9" customHeight="1">
      <c r="B195" s="199"/>
      <c r="C195" s="200"/>
      <c r="D195" s="201" t="s">
        <v>76</v>
      </c>
      <c r="E195" s="202" t="s">
        <v>2065</v>
      </c>
      <c r="F195" s="202" t="s">
        <v>2066</v>
      </c>
      <c r="G195" s="200"/>
      <c r="H195" s="200"/>
      <c r="I195" s="203"/>
      <c r="J195" s="204">
        <f>BK195</f>
        <v>0</v>
      </c>
      <c r="K195" s="200"/>
      <c r="L195" s="205"/>
      <c r="M195" s="206"/>
      <c r="N195" s="207"/>
      <c r="O195" s="207"/>
      <c r="P195" s="208">
        <f>SUM(P196:P197)</f>
        <v>0</v>
      </c>
      <c r="Q195" s="207"/>
      <c r="R195" s="208">
        <f>SUM(R196:R197)</f>
        <v>0</v>
      </c>
      <c r="S195" s="207"/>
      <c r="T195" s="209">
        <f>SUM(T196:T197)</f>
        <v>0</v>
      </c>
      <c r="AR195" s="210" t="s">
        <v>208</v>
      </c>
      <c r="AT195" s="211" t="s">
        <v>76</v>
      </c>
      <c r="AU195" s="211" t="s">
        <v>77</v>
      </c>
      <c r="AY195" s="210" t="s">
        <v>202</v>
      </c>
      <c r="BK195" s="212">
        <f>SUM(BK196:BK197)</f>
        <v>0</v>
      </c>
    </row>
    <row r="196" spans="1:65" s="2" customFormat="1" ht="14.45" customHeight="1">
      <c r="A196" s="36"/>
      <c r="B196" s="37"/>
      <c r="C196" s="272" t="s">
        <v>516</v>
      </c>
      <c r="D196" s="272" t="s">
        <v>489</v>
      </c>
      <c r="E196" s="273" t="s">
        <v>2067</v>
      </c>
      <c r="F196" s="274" t="s">
        <v>2068</v>
      </c>
      <c r="G196" s="275" t="s">
        <v>287</v>
      </c>
      <c r="H196" s="276">
        <v>1</v>
      </c>
      <c r="I196" s="277"/>
      <c r="J196" s="278">
        <f>ROUND(I196*H196,2)</f>
        <v>0</v>
      </c>
      <c r="K196" s="279"/>
      <c r="L196" s="280"/>
      <c r="M196" s="281" t="s">
        <v>1</v>
      </c>
      <c r="N196" s="282" t="s">
        <v>43</v>
      </c>
      <c r="O196" s="73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659</v>
      </c>
      <c r="AT196" s="227" t="s">
        <v>489</v>
      </c>
      <c r="AU196" s="227" t="s">
        <v>81</v>
      </c>
      <c r="AY196" s="18" t="s">
        <v>202</v>
      </c>
      <c r="BE196" s="122">
        <f>IF(N196="základná",J196,0)</f>
        <v>0</v>
      </c>
      <c r="BF196" s="122">
        <f>IF(N196="znížená",J196,0)</f>
        <v>0</v>
      </c>
      <c r="BG196" s="122">
        <f>IF(N196="zákl. prenesená",J196,0)</f>
        <v>0</v>
      </c>
      <c r="BH196" s="122">
        <f>IF(N196="zníž. prenesená",J196,0)</f>
        <v>0</v>
      </c>
      <c r="BI196" s="122">
        <f>IF(N196="nulová",J196,0)</f>
        <v>0</v>
      </c>
      <c r="BJ196" s="18" t="s">
        <v>87</v>
      </c>
      <c r="BK196" s="122">
        <f>ROUND(I196*H196,2)</f>
        <v>0</v>
      </c>
      <c r="BL196" s="18" t="s">
        <v>659</v>
      </c>
      <c r="BM196" s="227" t="s">
        <v>796</v>
      </c>
    </row>
    <row r="197" spans="1:65" s="2" customFormat="1" ht="14.45" customHeight="1">
      <c r="A197" s="36"/>
      <c r="B197" s="37"/>
      <c r="C197" s="272" t="s">
        <v>520</v>
      </c>
      <c r="D197" s="272" t="s">
        <v>489</v>
      </c>
      <c r="E197" s="273" t="s">
        <v>2069</v>
      </c>
      <c r="F197" s="274" t="s">
        <v>2070</v>
      </c>
      <c r="G197" s="275" t="s">
        <v>287</v>
      </c>
      <c r="H197" s="276">
        <v>1</v>
      </c>
      <c r="I197" s="277"/>
      <c r="J197" s="278">
        <f>ROUND(I197*H197,2)</f>
        <v>0</v>
      </c>
      <c r="K197" s="279"/>
      <c r="L197" s="280"/>
      <c r="M197" s="289" t="s">
        <v>1</v>
      </c>
      <c r="N197" s="290" t="s">
        <v>43</v>
      </c>
      <c r="O197" s="286"/>
      <c r="P197" s="287">
        <f>O197*H197</f>
        <v>0</v>
      </c>
      <c r="Q197" s="287">
        <v>0</v>
      </c>
      <c r="R197" s="287">
        <f>Q197*H197</f>
        <v>0</v>
      </c>
      <c r="S197" s="287">
        <v>0</v>
      </c>
      <c r="T197" s="28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659</v>
      </c>
      <c r="AT197" s="227" t="s">
        <v>489</v>
      </c>
      <c r="AU197" s="227" t="s">
        <v>81</v>
      </c>
      <c r="AY197" s="18" t="s">
        <v>202</v>
      </c>
      <c r="BE197" s="122">
        <f>IF(N197="základná",J197,0)</f>
        <v>0</v>
      </c>
      <c r="BF197" s="122">
        <f>IF(N197="znížená",J197,0)</f>
        <v>0</v>
      </c>
      <c r="BG197" s="122">
        <f>IF(N197="zákl. prenesená",J197,0)</f>
        <v>0</v>
      </c>
      <c r="BH197" s="122">
        <f>IF(N197="zníž. prenesená",J197,0)</f>
        <v>0</v>
      </c>
      <c r="BI197" s="122">
        <f>IF(N197="nulová",J197,0)</f>
        <v>0</v>
      </c>
      <c r="BJ197" s="18" t="s">
        <v>87</v>
      </c>
      <c r="BK197" s="122">
        <f>ROUND(I197*H197,2)</f>
        <v>0</v>
      </c>
      <c r="BL197" s="18" t="s">
        <v>659</v>
      </c>
      <c r="BM197" s="227" t="s">
        <v>805</v>
      </c>
    </row>
    <row r="198" spans="1:65" s="2" customFormat="1" ht="6.95" customHeight="1">
      <c r="A198" s="36"/>
      <c r="B198" s="56"/>
      <c r="C198" s="57"/>
      <c r="D198" s="57"/>
      <c r="E198" s="57"/>
      <c r="F198" s="57"/>
      <c r="G198" s="57"/>
      <c r="H198" s="57"/>
      <c r="I198" s="57"/>
      <c r="J198" s="57"/>
      <c r="K198" s="57"/>
      <c r="L198" s="39"/>
      <c r="M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</row>
  </sheetData>
  <sheetProtection algorithmName="SHA-512" hashValue="F7R8E5c51tWw1F4cNueqTT5cCLpI9fOiTf+ea8Pl0Zo3xnwvUuOUL8eqrhaPgj9r/WaL+Nc5zR9QbhAc5NUqjg==" saltValue="G3i8QRqrmX5Yj+s+4cp65FUZPGY2cxSP6fFeppLMCcn8yzDoiAplk0HTk/23JHRb94MPEoK8vtiW6a1ucSfXPg==" spinCount="100000" sheet="1" objects="1" scenarios="1" formatColumns="0" formatRows="0" autoFilter="0"/>
  <autoFilter ref="C135:K197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1 - SO.01 - románsky palác</vt:lpstr>
      <vt:lpstr>1.1 - SO 01.1 Strešná mem...</vt:lpstr>
      <vt:lpstr>EI - Elektromontáže - spolu</vt:lpstr>
      <vt:lpstr>21M-22 - Svietidlá -mater...</vt:lpstr>
      <vt:lpstr>21M-2 - Dodávky -Rozvádza...</vt:lpstr>
      <vt:lpstr>OZV - Ozvučenie</vt:lpstr>
      <vt:lpstr>ZTI - Zdravotechnika</vt:lpstr>
      <vt:lpstr>ŠK - Štrukturovaná kabeláž</vt:lpstr>
      <vt:lpstr>2 - SO.02 - západné palác...</vt:lpstr>
      <vt:lpstr>EI - Elektromontáže - spolu_01</vt:lpstr>
      <vt:lpstr>21M-22 - Svietidlá -mater..._01</vt:lpstr>
      <vt:lpstr>21M-2 - Dodávky - Rozvádz...</vt:lpstr>
      <vt:lpstr>OZV - OZV</vt:lpstr>
      <vt:lpstr>ŠK (1) - ŠK</vt:lpstr>
      <vt:lpstr>5 - SO.05a - úpravy plôch...</vt:lpstr>
      <vt:lpstr>6 - SO.06 - sanácia hradn...</vt:lpstr>
      <vt:lpstr>11 - SO.11 - slaboprúdové...</vt:lpstr>
      <vt:lpstr>'1 - SO.01 - románsky palác'!Názvy_tlače</vt:lpstr>
      <vt:lpstr>'1.1 - SO 01.1 Strešná mem...'!Názvy_tlače</vt:lpstr>
      <vt:lpstr>'11 - SO.11 - slaboprúdové...'!Názvy_tlače</vt:lpstr>
      <vt:lpstr>'2 - SO.02 - západné palác...'!Názvy_tlače</vt:lpstr>
      <vt:lpstr>'21M-2 - Dodávky - Rozvádz...'!Názvy_tlače</vt:lpstr>
      <vt:lpstr>'21M-2 - Dodávky -Rozvádza...'!Názvy_tlače</vt:lpstr>
      <vt:lpstr>'21M-22 - Svietidlá -mater...'!Názvy_tlače</vt:lpstr>
      <vt:lpstr>'21M-22 - Svietidlá -mater..._01'!Názvy_tlače</vt:lpstr>
      <vt:lpstr>'5 - SO.05a - úpravy plôch...'!Názvy_tlače</vt:lpstr>
      <vt:lpstr>'6 - SO.06 - sanácia hradn...'!Názvy_tlače</vt:lpstr>
      <vt:lpstr>'EI - Elektromontáže - spolu'!Názvy_tlače</vt:lpstr>
      <vt:lpstr>'EI - Elektromontáže - spolu_01'!Názvy_tlače</vt:lpstr>
      <vt:lpstr>'OZV - OZV'!Názvy_tlače</vt:lpstr>
      <vt:lpstr>'OZV - Ozvučenie'!Názvy_tlače</vt:lpstr>
      <vt:lpstr>'Rekapitulácia stavby'!Názvy_tlače</vt:lpstr>
      <vt:lpstr>'ŠK - Štrukturovaná kabeláž'!Názvy_tlače</vt:lpstr>
      <vt:lpstr>'ŠK (1) - ŠK'!Názvy_tlače</vt:lpstr>
      <vt:lpstr>'ZTI - Zdravotechnika'!Názvy_tlače</vt:lpstr>
      <vt:lpstr>'1 - SO.01 - románsky palác'!Oblasť_tlače</vt:lpstr>
      <vt:lpstr>'1.1 - SO 01.1 Strešná mem...'!Oblasť_tlače</vt:lpstr>
      <vt:lpstr>'11 - SO.11 - slaboprúdové...'!Oblasť_tlače</vt:lpstr>
      <vt:lpstr>'2 - SO.02 - západné palác...'!Oblasť_tlače</vt:lpstr>
      <vt:lpstr>'21M-2 - Dodávky - Rozvádz...'!Oblasť_tlače</vt:lpstr>
      <vt:lpstr>'21M-2 - Dodávky -Rozvádza...'!Oblasť_tlače</vt:lpstr>
      <vt:lpstr>'21M-22 - Svietidlá -mater...'!Oblasť_tlače</vt:lpstr>
      <vt:lpstr>'21M-22 - Svietidlá -mater..._01'!Oblasť_tlače</vt:lpstr>
      <vt:lpstr>'5 - SO.05a - úpravy plôch...'!Oblasť_tlače</vt:lpstr>
      <vt:lpstr>'6 - SO.06 - sanácia hradn...'!Oblasť_tlače</vt:lpstr>
      <vt:lpstr>'EI - Elektromontáže - spolu'!Oblasť_tlače</vt:lpstr>
      <vt:lpstr>'EI - Elektromontáže - spolu_01'!Oblasť_tlače</vt:lpstr>
      <vt:lpstr>'OZV - OZV'!Oblasť_tlače</vt:lpstr>
      <vt:lpstr>'OZV - Ozvučenie'!Oblasť_tlače</vt:lpstr>
      <vt:lpstr>'Rekapitulácia stavby'!Oblasť_tlače</vt:lpstr>
      <vt:lpstr>'ŠK - Štrukturovaná kabeláž'!Oblasť_tlače</vt:lpstr>
      <vt:lpstr>'ŠK (1) - ŠK'!Oblasť_tlače</vt:lpstr>
      <vt:lpstr>'ZTI - Zdravotechnika'!Oblasť_tlače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DESKTOP-0JE1LSN\anna_hricova</dc:creator>
  <cp:lastModifiedBy>snincakova</cp:lastModifiedBy>
  <dcterms:created xsi:type="dcterms:W3CDTF">2021-03-22T07:19:03Z</dcterms:created>
  <dcterms:modified xsi:type="dcterms:W3CDTF">2021-03-22T11:33:27Z</dcterms:modified>
</cp:coreProperties>
</file>